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90" windowWidth="14940" windowHeight="8430" activeTab="1"/>
  </bookViews>
  <sheets>
    <sheet name="Отчет" sheetId="1" r:id="rId1"/>
    <sheet name="сопост" sheetId="2" r:id="rId2"/>
  </sheets>
  <definedNames>
    <definedName name="_xlnm._FilterDatabase" localSheetId="0" hidden="1">Отчет!$A$9:$L$378</definedName>
    <definedName name="_xlnm.Print_Area" localSheetId="0">Отчет!$A$1:$J$378</definedName>
    <definedName name="_xlnm.Print_Area" localSheetId="1">сопост!$A$1:$I$393</definedName>
  </definedNames>
  <calcPr calcId="144525"/>
</workbook>
</file>

<file path=xl/calcChain.xml><?xml version="1.0" encoding="utf-8"?>
<calcChain xmlns="http://schemas.openxmlformats.org/spreadsheetml/2006/main">
  <c r="D12" i="1" l="1"/>
  <c r="E352" i="1"/>
  <c r="F260" i="1" l="1"/>
  <c r="G260" i="1" s="1"/>
  <c r="H260" i="1" s="1"/>
  <c r="I260" i="1" s="1"/>
  <c r="E260" i="1"/>
  <c r="D260" i="1"/>
  <c r="E107" i="1" l="1"/>
  <c r="G107" i="1"/>
  <c r="H107" i="1"/>
  <c r="I107" i="1"/>
  <c r="D107" i="1"/>
  <c r="D372" i="2" l="1"/>
  <c r="D287" i="2"/>
  <c r="D300" i="2"/>
  <c r="D292" i="2"/>
  <c r="F44" i="1" l="1"/>
  <c r="G44" i="1" s="1"/>
  <c r="E44" i="1"/>
  <c r="F60" i="1"/>
  <c r="G60" i="1" s="1"/>
  <c r="E60" i="1"/>
  <c r="H60" i="1" l="1"/>
  <c r="H44" i="1"/>
  <c r="D192" i="1"/>
  <c r="E192" i="1" s="1"/>
  <c r="D44" i="1"/>
  <c r="D40" i="1" s="1"/>
  <c r="D60" i="1"/>
  <c r="F376" i="1"/>
  <c r="G376" i="1" s="1"/>
  <c r="E376" i="1"/>
  <c r="D376" i="1"/>
  <c r="F192" i="1" l="1"/>
  <c r="I44" i="1"/>
  <c r="I60" i="1"/>
  <c r="H376" i="1"/>
  <c r="D301" i="2"/>
  <c r="D277" i="2"/>
  <c r="D177" i="2"/>
  <c r="I376" i="1" l="1"/>
  <c r="G192" i="1"/>
  <c r="G88" i="1"/>
  <c r="H88" i="1" s="1"/>
  <c r="I88" i="1" l="1"/>
  <c r="H192" i="1"/>
  <c r="D273" i="2"/>
  <c r="D269" i="2" s="1"/>
  <c r="D341" i="2"/>
  <c r="D297" i="2" s="1"/>
  <c r="D25" i="2" s="1"/>
  <c r="E387" i="2"/>
  <c r="F387" i="2" s="1"/>
  <c r="E386" i="2"/>
  <c r="F386" i="2" s="1"/>
  <c r="F385" i="2"/>
  <c r="D384" i="2"/>
  <c r="D184" i="2"/>
  <c r="D207" i="2"/>
  <c r="D176" i="2"/>
  <c r="F373" i="2"/>
  <c r="F374" i="2"/>
  <c r="F375" i="2"/>
  <c r="F372" i="2"/>
  <c r="D168" i="2"/>
  <c r="I192" i="1" l="1"/>
  <c r="F384" i="2"/>
  <c r="G384" i="2"/>
  <c r="E18" i="2"/>
  <c r="F18" i="2" s="1"/>
  <c r="E20" i="2"/>
  <c r="G20" i="2" s="1"/>
  <c r="E21" i="2"/>
  <c r="E22" i="2"/>
  <c r="F22" i="2" s="1"/>
  <c r="E25" i="2"/>
  <c r="G25" i="2" s="1"/>
  <c r="E26" i="2"/>
  <c r="F26" i="2" s="1"/>
  <c r="E30" i="2"/>
  <c r="F30" i="2" s="1"/>
  <c r="E34" i="2"/>
  <c r="F34" i="2" s="1"/>
  <c r="E36" i="2"/>
  <c r="E37" i="2"/>
  <c r="F37" i="2" s="1"/>
  <c r="E38" i="2"/>
  <c r="F38" i="2" s="1"/>
  <c r="E42" i="2"/>
  <c r="F42" i="2" s="1"/>
  <c r="E48" i="2"/>
  <c r="G48" i="2" s="1"/>
  <c r="E49" i="2"/>
  <c r="G49" i="2" s="1"/>
  <c r="E50" i="2"/>
  <c r="F50" i="2" s="1"/>
  <c r="E44" i="2"/>
  <c r="E45" i="2"/>
  <c r="F45" i="2" s="1"/>
  <c r="E46" i="2"/>
  <c r="F46" i="2" s="1"/>
  <c r="E52" i="2"/>
  <c r="E53" i="2"/>
  <c r="F53" i="2" s="1"/>
  <c r="E54" i="2"/>
  <c r="F54" i="2" s="1"/>
  <c r="E58" i="2"/>
  <c r="F58" i="2" s="1"/>
  <c r="E76" i="2"/>
  <c r="G76" i="2" s="1"/>
  <c r="E77" i="2"/>
  <c r="F77" i="2" s="1"/>
  <c r="E78" i="2"/>
  <c r="F78" i="2" s="1"/>
  <c r="E81" i="2"/>
  <c r="F81" i="2" s="1"/>
  <c r="E82" i="2"/>
  <c r="F82" i="2" s="1"/>
  <c r="E85" i="2"/>
  <c r="F85" i="2" s="1"/>
  <c r="E86" i="2"/>
  <c r="F86" i="2" s="1"/>
  <c r="E60" i="2"/>
  <c r="E61" i="2"/>
  <c r="G61" i="2" s="1"/>
  <c r="E62" i="2"/>
  <c r="F62" i="2" s="1"/>
  <c r="E88" i="2"/>
  <c r="E89" i="2"/>
  <c r="F89" i="2" s="1"/>
  <c r="E90" i="2"/>
  <c r="F90" i="2" s="1"/>
  <c r="E64" i="2"/>
  <c r="E65" i="2"/>
  <c r="G65" i="2" s="1"/>
  <c r="E66" i="2"/>
  <c r="F66" i="2" s="1"/>
  <c r="E68" i="2"/>
  <c r="E69" i="2"/>
  <c r="G69" i="2" s="1"/>
  <c r="E70" i="2"/>
  <c r="F70" i="2" s="1"/>
  <c r="E72" i="2"/>
  <c r="E73" i="2"/>
  <c r="E74" i="2"/>
  <c r="F74" i="2" s="1"/>
  <c r="E93" i="2"/>
  <c r="F93" i="2" s="1"/>
  <c r="E94" i="2"/>
  <c r="F94" i="2" s="1"/>
  <c r="E101" i="2"/>
  <c r="F101" i="2" s="1"/>
  <c r="E102" i="2"/>
  <c r="F102" i="2" s="1"/>
  <c r="E96" i="2"/>
  <c r="G96" i="2" s="1"/>
  <c r="E97" i="2"/>
  <c r="F97" i="2" s="1"/>
  <c r="E98" i="2"/>
  <c r="F98" i="2" s="1"/>
  <c r="E105" i="2"/>
  <c r="F105" i="2" s="1"/>
  <c r="E106" i="2"/>
  <c r="F106" i="2" s="1"/>
  <c r="E107" i="2"/>
  <c r="G107" i="2" s="1"/>
  <c r="E109" i="2"/>
  <c r="F109" i="2" s="1"/>
  <c r="E110" i="2"/>
  <c r="F110" i="2" s="1"/>
  <c r="E113" i="2"/>
  <c r="F113" i="2" s="1"/>
  <c r="E114" i="2"/>
  <c r="F114" i="2" s="1"/>
  <c r="E116" i="2"/>
  <c r="E117" i="2"/>
  <c r="F117" i="2" s="1"/>
  <c r="E118" i="2"/>
  <c r="F118" i="2" s="1"/>
  <c r="E128" i="2"/>
  <c r="E129" i="2"/>
  <c r="E130" i="2"/>
  <c r="F130" i="2" s="1"/>
  <c r="E133" i="2"/>
  <c r="F133" i="2" s="1"/>
  <c r="E134" i="2"/>
  <c r="F134" i="2" s="1"/>
  <c r="E136" i="2"/>
  <c r="G136" i="2" s="1"/>
  <c r="E137" i="2"/>
  <c r="F137" i="2" s="1"/>
  <c r="E138" i="2"/>
  <c r="F138" i="2" s="1"/>
  <c r="E140" i="2"/>
  <c r="E141" i="2"/>
  <c r="F141" i="2" s="1"/>
  <c r="E142" i="2"/>
  <c r="F142" i="2" s="1"/>
  <c r="E145" i="2"/>
  <c r="F145" i="2" s="1"/>
  <c r="E146" i="2"/>
  <c r="F146" i="2" s="1"/>
  <c r="E148" i="2"/>
  <c r="E149" i="2"/>
  <c r="F149" i="2" s="1"/>
  <c r="E150" i="2"/>
  <c r="F150" i="2" s="1"/>
  <c r="E152" i="2"/>
  <c r="E153" i="2"/>
  <c r="F153" i="2" s="1"/>
  <c r="E154" i="2"/>
  <c r="F154" i="2" s="1"/>
  <c r="E156" i="2"/>
  <c r="E157" i="2"/>
  <c r="F157" i="2" s="1"/>
  <c r="E158" i="2"/>
  <c r="F158" i="2" s="1"/>
  <c r="E165" i="2"/>
  <c r="F165" i="2" s="1"/>
  <c r="E166" i="2"/>
  <c r="F166" i="2" s="1"/>
  <c r="E160" i="2"/>
  <c r="G160" i="2" s="1"/>
  <c r="E161" i="2"/>
  <c r="F161" i="2" s="1"/>
  <c r="E162" i="2"/>
  <c r="F162" i="2" s="1"/>
  <c r="E168" i="2"/>
  <c r="E169" i="2"/>
  <c r="F169" i="2" s="1"/>
  <c r="E170" i="2"/>
  <c r="F170" i="2" s="1"/>
  <c r="E172" i="2"/>
  <c r="E173" i="2"/>
  <c r="F173" i="2" s="1"/>
  <c r="E174" i="2"/>
  <c r="F174" i="2" s="1"/>
  <c r="E177" i="2"/>
  <c r="F177" i="2" s="1"/>
  <c r="E178" i="2"/>
  <c r="F178" i="2" s="1"/>
  <c r="E181" i="2"/>
  <c r="F181" i="2" s="1"/>
  <c r="E182" i="2"/>
  <c r="F182" i="2" s="1"/>
  <c r="E186" i="2"/>
  <c r="F186" i="2" s="1"/>
  <c r="E200" i="2"/>
  <c r="F200" i="2" s="1"/>
  <c r="E201" i="2"/>
  <c r="G201" i="2" s="1"/>
  <c r="E202" i="2"/>
  <c r="F202" i="2" s="1"/>
  <c r="E188" i="2"/>
  <c r="E189" i="2"/>
  <c r="F189" i="2" s="1"/>
  <c r="E190" i="2"/>
  <c r="F190" i="2" s="1"/>
  <c r="E192" i="2"/>
  <c r="E193" i="2"/>
  <c r="F193" i="2" s="1"/>
  <c r="E194" i="2"/>
  <c r="F194" i="2" s="1"/>
  <c r="E204" i="2"/>
  <c r="E205" i="2"/>
  <c r="F205" i="2" s="1"/>
  <c r="E206" i="2"/>
  <c r="F206" i="2" s="1"/>
  <c r="E207" i="2"/>
  <c r="E208" i="2"/>
  <c r="F208" i="2" s="1"/>
  <c r="E209" i="2"/>
  <c r="E210" i="2"/>
  <c r="F210" i="2" s="1"/>
  <c r="E196" i="2"/>
  <c r="E197" i="2"/>
  <c r="E198" i="2"/>
  <c r="F198" i="2" s="1"/>
  <c r="E122" i="2"/>
  <c r="F122" i="2" s="1"/>
  <c r="E125" i="2"/>
  <c r="E126" i="2"/>
  <c r="F126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21" i="2"/>
  <c r="F221" i="2" s="1"/>
  <c r="E222" i="2"/>
  <c r="F222" i="2" s="1"/>
  <c r="E223" i="2"/>
  <c r="F223" i="2" s="1"/>
  <c r="E224" i="2"/>
  <c r="F224" i="2" s="1"/>
  <c r="E225" i="2"/>
  <c r="F225" i="2" s="1"/>
  <c r="E226" i="2"/>
  <c r="F226" i="2" s="1"/>
  <c r="E227" i="2"/>
  <c r="F227" i="2" s="1"/>
  <c r="E228" i="2"/>
  <c r="F228" i="2" s="1"/>
  <c r="E229" i="2"/>
  <c r="F229" i="2" s="1"/>
  <c r="E230" i="2"/>
  <c r="F230" i="2" s="1"/>
  <c r="E233" i="2"/>
  <c r="F233" i="2" s="1"/>
  <c r="E234" i="2"/>
  <c r="F234" i="2" s="1"/>
  <c r="E237" i="2"/>
  <c r="F237" i="2" s="1"/>
  <c r="E238" i="2"/>
  <c r="F238" i="2" s="1"/>
  <c r="E242" i="2"/>
  <c r="F242" i="2" s="1"/>
  <c r="E246" i="2"/>
  <c r="F246" i="2" s="1"/>
  <c r="E250" i="2"/>
  <c r="F250" i="2" s="1"/>
  <c r="E253" i="2"/>
  <c r="F253" i="2" s="1"/>
  <c r="E254" i="2"/>
  <c r="F254" i="2" s="1"/>
  <c r="E255" i="2"/>
  <c r="F255" i="2" s="1"/>
  <c r="E256" i="2"/>
  <c r="F256" i="2" s="1"/>
  <c r="E257" i="2"/>
  <c r="F257" i="2" s="1"/>
  <c r="E258" i="2"/>
  <c r="F258" i="2" s="1"/>
  <c r="E260" i="2"/>
  <c r="E261" i="2"/>
  <c r="E262" i="2"/>
  <c r="F262" i="2" s="1"/>
  <c r="E264" i="2"/>
  <c r="G264" i="2" s="1"/>
  <c r="E265" i="2"/>
  <c r="F265" i="2" s="1"/>
  <c r="E266" i="2"/>
  <c r="F266" i="2" s="1"/>
  <c r="E269" i="2"/>
  <c r="F269" i="2" s="1"/>
  <c r="E270" i="2"/>
  <c r="F270" i="2" s="1"/>
  <c r="E273" i="2"/>
  <c r="F273" i="2" s="1"/>
  <c r="E274" i="2"/>
  <c r="F274" i="2" s="1"/>
  <c r="E277" i="2"/>
  <c r="F277" i="2" s="1"/>
  <c r="E278" i="2"/>
  <c r="F278" i="2" s="1"/>
  <c r="E284" i="2"/>
  <c r="G284" i="2" s="1"/>
  <c r="E285" i="2"/>
  <c r="F285" i="2" s="1"/>
  <c r="E286" i="2"/>
  <c r="F286" i="2" s="1"/>
  <c r="E377" i="2"/>
  <c r="F377" i="2" s="1"/>
  <c r="E378" i="2"/>
  <c r="F378" i="2" s="1"/>
  <c r="E379" i="2"/>
  <c r="F379" i="2" s="1"/>
  <c r="E280" i="2"/>
  <c r="F280" i="2" s="1"/>
  <c r="E281" i="2"/>
  <c r="F281" i="2" s="1"/>
  <c r="E282" i="2"/>
  <c r="F282" i="2" s="1"/>
  <c r="E290" i="2"/>
  <c r="F290" i="2" s="1"/>
  <c r="E294" i="2"/>
  <c r="F294" i="2" s="1"/>
  <c r="E297" i="2"/>
  <c r="G297" i="2" s="1"/>
  <c r="E298" i="2"/>
  <c r="F298" i="2" s="1"/>
  <c r="E302" i="2"/>
  <c r="F302" i="2" s="1"/>
  <c r="E305" i="2"/>
  <c r="F305" i="2" s="1"/>
  <c r="E306" i="2"/>
  <c r="F306" i="2" s="1"/>
  <c r="E309" i="2"/>
  <c r="F309" i="2" s="1"/>
  <c r="E310" i="2"/>
  <c r="F310" i="2" s="1"/>
  <c r="E313" i="2"/>
  <c r="F313" i="2" s="1"/>
  <c r="E314" i="2"/>
  <c r="F314" i="2" s="1"/>
  <c r="E317" i="2"/>
  <c r="F317" i="2" s="1"/>
  <c r="E318" i="2"/>
  <c r="F318" i="2" s="1"/>
  <c r="E320" i="2"/>
  <c r="E321" i="2"/>
  <c r="F321" i="2" s="1"/>
  <c r="E322" i="2"/>
  <c r="F322" i="2" s="1"/>
  <c r="E325" i="2"/>
  <c r="F325" i="2" s="1"/>
  <c r="E326" i="2"/>
  <c r="F326" i="2" s="1"/>
  <c r="E328" i="2"/>
  <c r="F328" i="2" s="1"/>
  <c r="E329" i="2"/>
  <c r="E330" i="2"/>
  <c r="F330" i="2" s="1"/>
  <c r="E333" i="2"/>
  <c r="F333" i="2" s="1"/>
  <c r="E334" i="2"/>
  <c r="F334" i="2" s="1"/>
  <c r="E381" i="2"/>
  <c r="F381" i="2" s="1"/>
  <c r="E382" i="2"/>
  <c r="F382" i="2" s="1"/>
  <c r="E383" i="2"/>
  <c r="F383" i="2" s="1"/>
  <c r="E336" i="2"/>
  <c r="F336" i="2" s="1"/>
  <c r="E337" i="2"/>
  <c r="F337" i="2" s="1"/>
  <c r="E338" i="2"/>
  <c r="F338" i="2" s="1"/>
  <c r="E341" i="2"/>
  <c r="G341" i="2" s="1"/>
  <c r="E342" i="2"/>
  <c r="F342" i="2" s="1"/>
  <c r="E344" i="2"/>
  <c r="E345" i="2"/>
  <c r="E346" i="2"/>
  <c r="F346" i="2" s="1"/>
  <c r="E349" i="2"/>
  <c r="F349" i="2" s="1"/>
  <c r="E350" i="2"/>
  <c r="F350" i="2" s="1"/>
  <c r="E353" i="2"/>
  <c r="F353" i="2" s="1"/>
  <c r="E354" i="2"/>
  <c r="F354" i="2" s="1"/>
  <c r="E357" i="2"/>
  <c r="F357" i="2" s="1"/>
  <c r="E358" i="2"/>
  <c r="F358" i="2" s="1"/>
  <c r="E361" i="2"/>
  <c r="F361" i="2" s="1"/>
  <c r="E362" i="2"/>
  <c r="F362" i="2" s="1"/>
  <c r="E365" i="2"/>
  <c r="F365" i="2" s="1"/>
  <c r="E366" i="2"/>
  <c r="F366" i="2" s="1"/>
  <c r="E368" i="2"/>
  <c r="G368" i="2" s="1"/>
  <c r="E369" i="2"/>
  <c r="F369" i="2" s="1"/>
  <c r="E370" i="2"/>
  <c r="F370" i="2" s="1"/>
  <c r="F21" i="2"/>
  <c r="F284" i="2" l="1"/>
  <c r="F20" i="2"/>
  <c r="F61" i="2"/>
  <c r="F69" i="2"/>
  <c r="F297" i="2"/>
  <c r="F48" i="2"/>
  <c r="F368" i="2"/>
  <c r="F160" i="2"/>
  <c r="F260" i="2"/>
  <c r="G260" i="2"/>
  <c r="F192" i="2"/>
  <c r="G192" i="2"/>
  <c r="F168" i="2"/>
  <c r="G168" i="2"/>
  <c r="F140" i="2"/>
  <c r="G140" i="2"/>
  <c r="F264" i="2"/>
  <c r="F345" i="2"/>
  <c r="G345" i="2"/>
  <c r="F197" i="2"/>
  <c r="G197" i="2"/>
  <c r="F204" i="2"/>
  <c r="G204" i="2"/>
  <c r="F172" i="2"/>
  <c r="G172" i="2"/>
  <c r="F156" i="2"/>
  <c r="G156" i="2"/>
  <c r="F152" i="2"/>
  <c r="G152" i="2"/>
  <c r="F148" i="2"/>
  <c r="G148" i="2"/>
  <c r="F128" i="2"/>
  <c r="G128" i="2"/>
  <c r="F116" i="2"/>
  <c r="G116" i="2"/>
  <c r="F72" i="2"/>
  <c r="G72" i="2"/>
  <c r="F36" i="2"/>
  <c r="G36" i="2"/>
  <c r="F196" i="2"/>
  <c r="G196" i="2"/>
  <c r="F207" i="2"/>
  <c r="G207" i="2"/>
  <c r="F96" i="2"/>
  <c r="F329" i="2"/>
  <c r="G329" i="2"/>
  <c r="F341" i="2"/>
  <c r="F201" i="2"/>
  <c r="F136" i="2"/>
  <c r="F107" i="2"/>
  <c r="F65" i="2"/>
  <c r="F76" i="2"/>
  <c r="F49" i="2"/>
  <c r="F25" i="2"/>
  <c r="F344" i="2"/>
  <c r="G344" i="2"/>
  <c r="F320" i="2"/>
  <c r="G320" i="2"/>
  <c r="F261" i="2"/>
  <c r="G261" i="2"/>
  <c r="F125" i="2"/>
  <c r="G125" i="2"/>
  <c r="F209" i="2"/>
  <c r="G209" i="2"/>
  <c r="F188" i="2"/>
  <c r="G188" i="2"/>
  <c r="F129" i="2"/>
  <c r="G129" i="2"/>
  <c r="F73" i="2"/>
  <c r="G73" i="2"/>
  <c r="F68" i="2"/>
  <c r="G68" i="2"/>
  <c r="F64" i="2"/>
  <c r="G64" i="2"/>
  <c r="F88" i="2"/>
  <c r="G88" i="2"/>
  <c r="F60" i="2"/>
  <c r="G60" i="2"/>
  <c r="F52" i="2"/>
  <c r="G52" i="2"/>
  <c r="F44" i="2"/>
  <c r="G44" i="2"/>
  <c r="D367" i="2"/>
  <c r="D364" i="2"/>
  <c r="D360" i="2"/>
  <c r="D351" i="2"/>
  <c r="D348" i="2"/>
  <c r="D343" i="2"/>
  <c r="D340" i="2"/>
  <c r="D335" i="2"/>
  <c r="D380" i="2"/>
  <c r="D331" i="2"/>
  <c r="D327" i="2"/>
  <c r="D323" i="2"/>
  <c r="D319" i="2"/>
  <c r="D315" i="2"/>
  <c r="D311" i="2"/>
  <c r="D307" i="2"/>
  <c r="D303" i="2"/>
  <c r="D293" i="2"/>
  <c r="D279" i="2"/>
  <c r="D376" i="2"/>
  <c r="D283" i="2"/>
  <c r="D276" i="2"/>
  <c r="D272" i="2" s="1"/>
  <c r="D268" i="2" s="1"/>
  <c r="D263" i="2"/>
  <c r="D259" i="2"/>
  <c r="D251" i="2"/>
  <c r="D249" i="2"/>
  <c r="D235" i="2"/>
  <c r="D232" i="2"/>
  <c r="D123" i="2"/>
  <c r="D121" i="2"/>
  <c r="D120" i="2"/>
  <c r="D195" i="2"/>
  <c r="D203" i="2"/>
  <c r="D191" i="2"/>
  <c r="D187" i="2"/>
  <c r="D199" i="2"/>
  <c r="D185" i="2"/>
  <c r="D179" i="2"/>
  <c r="D171" i="2"/>
  <c r="D167" i="2"/>
  <c r="D159" i="2"/>
  <c r="D163" i="2"/>
  <c r="D155" i="2"/>
  <c r="D151" i="2"/>
  <c r="D147" i="2"/>
  <c r="D144" i="2"/>
  <c r="D139" i="2"/>
  <c r="D135" i="2"/>
  <c r="D132" i="2"/>
  <c r="D127" i="2"/>
  <c r="D115" i="2"/>
  <c r="D112" i="2"/>
  <c r="D104" i="2"/>
  <c r="D95" i="2"/>
  <c r="D99" i="2"/>
  <c r="D92" i="2"/>
  <c r="D71" i="2"/>
  <c r="D67" i="2"/>
  <c r="D63" i="2"/>
  <c r="D87" i="2"/>
  <c r="D59" i="2"/>
  <c r="D83" i="2"/>
  <c r="D79" i="2"/>
  <c r="D75" i="2"/>
  <c r="D57" i="2"/>
  <c r="D56" i="2"/>
  <c r="D51" i="2"/>
  <c r="D43" i="2"/>
  <c r="D47" i="2"/>
  <c r="D41" i="2"/>
  <c r="D40" i="2"/>
  <c r="D35" i="2"/>
  <c r="D19" i="2"/>
  <c r="D14" i="2"/>
  <c r="H308" i="1"/>
  <c r="I308" i="1" l="1"/>
  <c r="D356" i="2"/>
  <c r="D355" i="2" s="1"/>
  <c r="D33" i="2"/>
  <c r="D29" i="2" s="1"/>
  <c r="D220" i="2"/>
  <c r="D359" i="2"/>
  <c r="D363" i="2"/>
  <c r="D231" i="2"/>
  <c r="D296" i="2"/>
  <c r="D339" i="2"/>
  <c r="D111" i="2"/>
  <c r="D347" i="2"/>
  <c r="D295" i="2"/>
  <c r="D289" i="2"/>
  <c r="D299" i="2"/>
  <c r="D267" i="2"/>
  <c r="D275" i="2"/>
  <c r="D271" i="2"/>
  <c r="D183" i="2"/>
  <c r="D245" i="2"/>
  <c r="D175" i="2"/>
  <c r="D143" i="2"/>
  <c r="D131" i="2"/>
  <c r="D119" i="2"/>
  <c r="D103" i="2"/>
  <c r="D91" i="2"/>
  <c r="D55" i="2"/>
  <c r="D39" i="2"/>
  <c r="D32" i="2"/>
  <c r="D248" i="2"/>
  <c r="G284" i="1"/>
  <c r="F280" i="1"/>
  <c r="G280" i="1" l="1"/>
  <c r="H284" i="1"/>
  <c r="D212" i="2"/>
  <c r="D17" i="2"/>
  <c r="D24" i="2"/>
  <c r="D219" i="2"/>
  <c r="D241" i="2"/>
  <c r="D247" i="2"/>
  <c r="D244" i="2"/>
  <c r="D291" i="2"/>
  <c r="D288" i="2"/>
  <c r="D31" i="2"/>
  <c r="D28" i="2"/>
  <c r="I284" i="1" l="1"/>
  <c r="H280" i="1"/>
  <c r="D23" i="2"/>
  <c r="D211" i="2"/>
  <c r="D16" i="2"/>
  <c r="D12" i="2" s="1"/>
  <c r="D13" i="2"/>
  <c r="D27" i="2"/>
  <c r="D243" i="2"/>
  <c r="D240" i="2"/>
  <c r="I280" i="1" l="1"/>
  <c r="D15" i="2"/>
  <c r="D11" i="2"/>
  <c r="D239" i="2"/>
  <c r="F88" i="1" l="1"/>
  <c r="E88" i="1"/>
  <c r="D88" i="1"/>
  <c r="E84" i="2" s="1"/>
  <c r="G84" i="2" l="1"/>
  <c r="F84" i="2"/>
  <c r="E276" i="1"/>
  <c r="F276" i="1"/>
  <c r="G276" i="1"/>
  <c r="H276" i="1"/>
  <c r="I276" i="1"/>
  <c r="D276" i="1"/>
  <c r="E276" i="2" s="1"/>
  <c r="I279" i="1"/>
  <c r="H279" i="1"/>
  <c r="G279" i="1"/>
  <c r="F279" i="1"/>
  <c r="E279" i="1"/>
  <c r="D279" i="1"/>
  <c r="E279" i="2" s="1"/>
  <c r="F279" i="2" s="1"/>
  <c r="F276" i="2" l="1"/>
  <c r="G276" i="2"/>
  <c r="E236" i="1"/>
  <c r="E232" i="1"/>
  <c r="E231" i="1" s="1"/>
  <c r="F232" i="1"/>
  <c r="F231" i="1" s="1"/>
  <c r="D360" i="1"/>
  <c r="E352" i="2" s="1"/>
  <c r="D236" i="1"/>
  <c r="E236" i="2" s="1"/>
  <c r="D232" i="1" l="1"/>
  <c r="D220" i="1" s="1"/>
  <c r="G352" i="2"/>
  <c r="F352" i="2"/>
  <c r="F236" i="2"/>
  <c r="G236" i="2"/>
  <c r="F220" i="1"/>
  <c r="F212" i="1" s="1"/>
  <c r="F211" i="1" s="1"/>
  <c r="E220" i="1"/>
  <c r="E212" i="1" s="1"/>
  <c r="E211" i="1" s="1"/>
  <c r="F312" i="1"/>
  <c r="G312" i="1" s="1"/>
  <c r="E312" i="1"/>
  <c r="D312" i="1"/>
  <c r="E308" i="2" s="1"/>
  <c r="H312" i="1" l="1"/>
  <c r="E232" i="2"/>
  <c r="G232" i="2" s="1"/>
  <c r="F308" i="2"/>
  <c r="G308" i="2"/>
  <c r="D212" i="1"/>
  <c r="E220" i="2"/>
  <c r="I127" i="1"/>
  <c r="G127" i="1"/>
  <c r="E127" i="1"/>
  <c r="F127" i="1"/>
  <c r="D127" i="1"/>
  <c r="E127" i="2" s="1"/>
  <c r="E108" i="1"/>
  <c r="F108" i="1" s="1"/>
  <c r="D108" i="1"/>
  <c r="E108" i="2" s="1"/>
  <c r="D100" i="1"/>
  <c r="E100" i="2" s="1"/>
  <c r="H100" i="1"/>
  <c r="E308" i="1"/>
  <c r="F308" i="1" s="1"/>
  <c r="D308" i="1"/>
  <c r="E304" i="2" s="1"/>
  <c r="D328" i="1"/>
  <c r="E324" i="2" s="1"/>
  <c r="D180" i="1"/>
  <c r="E180" i="2" s="1"/>
  <c r="D164" i="1"/>
  <c r="E164" i="2" s="1"/>
  <c r="F107" i="1" l="1"/>
  <c r="I312" i="1"/>
  <c r="F232" i="2"/>
  <c r="F324" i="2"/>
  <c r="G324" i="2"/>
  <c r="E164" i="1"/>
  <c r="E328" i="1"/>
  <c r="G304" i="2"/>
  <c r="F304" i="2"/>
  <c r="F100" i="2"/>
  <c r="G100" i="2"/>
  <c r="G127" i="2"/>
  <c r="F127" i="2"/>
  <c r="G164" i="2"/>
  <c r="F164" i="2"/>
  <c r="D211" i="1"/>
  <c r="E211" i="2" s="1"/>
  <c r="E212" i="2"/>
  <c r="G180" i="2"/>
  <c r="F180" i="2"/>
  <c r="E180" i="1"/>
  <c r="F108" i="2"/>
  <c r="G108" i="2"/>
  <c r="G220" i="2"/>
  <c r="F220" i="2"/>
  <c r="H127" i="1"/>
  <c r="F80" i="1"/>
  <c r="E80" i="1"/>
  <c r="D80" i="1"/>
  <c r="E80" i="2" s="1"/>
  <c r="D252" i="1"/>
  <c r="E252" i="2" s="1"/>
  <c r="D336" i="1"/>
  <c r="E332" i="2" s="1"/>
  <c r="D320" i="1"/>
  <c r="E316" i="2" s="1"/>
  <c r="D124" i="1"/>
  <c r="E124" i="2" s="1"/>
  <c r="D316" i="1"/>
  <c r="E312" i="2" s="1"/>
  <c r="F328" i="1" l="1"/>
  <c r="F180" i="1"/>
  <c r="F164" i="1"/>
  <c r="F124" i="2"/>
  <c r="G124" i="2"/>
  <c r="G211" i="2"/>
  <c r="F211" i="2"/>
  <c r="F316" i="2"/>
  <c r="G316" i="2"/>
  <c r="F332" i="2"/>
  <c r="G332" i="2"/>
  <c r="G80" i="2"/>
  <c r="F80" i="2"/>
  <c r="G312" i="2"/>
  <c r="F312" i="2"/>
  <c r="G252" i="2"/>
  <c r="F252" i="2"/>
  <c r="G212" i="2"/>
  <c r="F212" i="2"/>
  <c r="D359" i="1"/>
  <c r="E351" i="2" s="1"/>
  <c r="D356" i="1"/>
  <c r="G328" i="1" l="1"/>
  <c r="G351" i="2"/>
  <c r="F351" i="2"/>
  <c r="D355" i="1"/>
  <c r="E347" i="2" s="1"/>
  <c r="E348" i="2"/>
  <c r="D41" i="1"/>
  <c r="E41" i="2" s="1"/>
  <c r="E41" i="1"/>
  <c r="F41" i="1"/>
  <c r="G41" i="1"/>
  <c r="H41" i="1"/>
  <c r="I41" i="1"/>
  <c r="E40" i="1"/>
  <c r="F40" i="1"/>
  <c r="G40" i="1"/>
  <c r="H40" i="1"/>
  <c r="I40" i="1"/>
  <c r="E40" i="2"/>
  <c r="E56" i="1"/>
  <c r="F56" i="1"/>
  <c r="G56" i="1"/>
  <c r="H56" i="1"/>
  <c r="I56" i="1"/>
  <c r="E57" i="1"/>
  <c r="F57" i="1"/>
  <c r="G57" i="1"/>
  <c r="H57" i="1"/>
  <c r="I57" i="1"/>
  <c r="D57" i="1"/>
  <c r="E57" i="2" s="1"/>
  <c r="D56" i="1"/>
  <c r="E56" i="2" s="1"/>
  <c r="I35" i="1"/>
  <c r="H35" i="1"/>
  <c r="G35" i="1"/>
  <c r="F35" i="1"/>
  <c r="E35" i="1"/>
  <c r="D35" i="1"/>
  <c r="E35" i="2" s="1"/>
  <c r="I47" i="1"/>
  <c r="H47" i="1"/>
  <c r="G47" i="1"/>
  <c r="F47" i="1"/>
  <c r="E47" i="1"/>
  <c r="D47" i="1"/>
  <c r="E47" i="2" s="1"/>
  <c r="I43" i="1"/>
  <c r="H43" i="1"/>
  <c r="G43" i="1"/>
  <c r="F43" i="1"/>
  <c r="E43" i="1"/>
  <c r="D43" i="1"/>
  <c r="E43" i="2" s="1"/>
  <c r="I51" i="1"/>
  <c r="H51" i="1"/>
  <c r="G51" i="1"/>
  <c r="F51" i="1"/>
  <c r="E51" i="1"/>
  <c r="D51" i="1"/>
  <c r="E51" i="2" s="1"/>
  <c r="I75" i="1"/>
  <c r="H75" i="1"/>
  <c r="G75" i="1"/>
  <c r="F75" i="1"/>
  <c r="E75" i="1"/>
  <c r="D75" i="1"/>
  <c r="E75" i="2" s="1"/>
  <c r="I79" i="1"/>
  <c r="H79" i="1"/>
  <c r="G79" i="1"/>
  <c r="F79" i="1"/>
  <c r="E79" i="1"/>
  <c r="D79" i="1"/>
  <c r="E79" i="2" s="1"/>
  <c r="I87" i="1"/>
  <c r="H87" i="1"/>
  <c r="G87" i="1"/>
  <c r="F87" i="1"/>
  <c r="E87" i="1"/>
  <c r="D87" i="1"/>
  <c r="E83" i="2" s="1"/>
  <c r="I59" i="1"/>
  <c r="H59" i="1"/>
  <c r="G59" i="1"/>
  <c r="F59" i="1"/>
  <c r="E59" i="1"/>
  <c r="D59" i="1"/>
  <c r="E59" i="2" s="1"/>
  <c r="I83" i="1"/>
  <c r="H83" i="1"/>
  <c r="G83" i="1"/>
  <c r="F83" i="1"/>
  <c r="E83" i="1"/>
  <c r="D83" i="1"/>
  <c r="E87" i="2" s="1"/>
  <c r="I67" i="1"/>
  <c r="H67" i="1"/>
  <c r="G67" i="1"/>
  <c r="F67" i="1"/>
  <c r="E67" i="1"/>
  <c r="D67" i="1"/>
  <c r="E63" i="2" s="1"/>
  <c r="I63" i="1"/>
  <c r="H63" i="1"/>
  <c r="G63" i="1"/>
  <c r="F63" i="1"/>
  <c r="E63" i="1"/>
  <c r="D63" i="1"/>
  <c r="E67" i="2" s="1"/>
  <c r="E71" i="1"/>
  <c r="F71" i="1"/>
  <c r="G71" i="1"/>
  <c r="H71" i="1"/>
  <c r="I71" i="1"/>
  <c r="D71" i="1"/>
  <c r="E71" i="2" s="1"/>
  <c r="E100" i="1"/>
  <c r="H328" i="1" l="1"/>
  <c r="G39" i="1"/>
  <c r="I39" i="1"/>
  <c r="G79" i="2"/>
  <c r="F79" i="2"/>
  <c r="G51" i="2"/>
  <c r="F51" i="2"/>
  <c r="G47" i="2"/>
  <c r="F47" i="2"/>
  <c r="G41" i="2"/>
  <c r="F41" i="2"/>
  <c r="G348" i="2"/>
  <c r="F348" i="2"/>
  <c r="G87" i="2"/>
  <c r="F87" i="2"/>
  <c r="G83" i="2"/>
  <c r="F83" i="2"/>
  <c r="G75" i="2"/>
  <c r="F75" i="2"/>
  <c r="G347" i="2"/>
  <c r="F347" i="2"/>
  <c r="G63" i="2"/>
  <c r="F63" i="2"/>
  <c r="G67" i="2"/>
  <c r="F67" i="2"/>
  <c r="G35" i="2"/>
  <c r="F35" i="2"/>
  <c r="F59" i="2"/>
  <c r="G59" i="2"/>
  <c r="F56" i="2"/>
  <c r="G56" i="2"/>
  <c r="F40" i="2"/>
  <c r="G40" i="2"/>
  <c r="F43" i="2"/>
  <c r="G43" i="2"/>
  <c r="F57" i="2"/>
  <c r="G57" i="2"/>
  <c r="F71" i="2"/>
  <c r="G71" i="2"/>
  <c r="H55" i="1"/>
  <c r="F55" i="1"/>
  <c r="D55" i="1"/>
  <c r="E55" i="2" s="1"/>
  <c r="F100" i="1"/>
  <c r="E39" i="1"/>
  <c r="I55" i="1"/>
  <c r="G55" i="1"/>
  <c r="E55" i="1"/>
  <c r="H39" i="1"/>
  <c r="F39" i="1"/>
  <c r="D39" i="1"/>
  <c r="E39" i="2" s="1"/>
  <c r="E92" i="1"/>
  <c r="E91" i="1" s="1"/>
  <c r="D92" i="1"/>
  <c r="I95" i="1"/>
  <c r="H95" i="1"/>
  <c r="G95" i="1"/>
  <c r="F95" i="1"/>
  <c r="E95" i="1"/>
  <c r="D95" i="1"/>
  <c r="E95" i="2" s="1"/>
  <c r="E99" i="1"/>
  <c r="D99" i="1"/>
  <c r="E99" i="2" s="1"/>
  <c r="E104" i="1"/>
  <c r="E103" i="1" s="1"/>
  <c r="F104" i="1"/>
  <c r="F103" i="1" s="1"/>
  <c r="G104" i="1"/>
  <c r="G103" i="1" s="1"/>
  <c r="H104" i="1"/>
  <c r="H103" i="1" s="1"/>
  <c r="I104" i="1"/>
  <c r="I103" i="1" s="1"/>
  <c r="D104" i="1"/>
  <c r="E112" i="1"/>
  <c r="E111" i="1" s="1"/>
  <c r="F112" i="1"/>
  <c r="F111" i="1" s="1"/>
  <c r="G112" i="1"/>
  <c r="G111" i="1" s="1"/>
  <c r="H112" i="1"/>
  <c r="H111" i="1" s="1"/>
  <c r="I112" i="1"/>
  <c r="I111" i="1" s="1"/>
  <c r="D112" i="1"/>
  <c r="E132" i="1"/>
  <c r="E131" i="1" s="1"/>
  <c r="F132" i="1"/>
  <c r="F131" i="1" s="1"/>
  <c r="G132" i="1"/>
  <c r="G131" i="1" s="1"/>
  <c r="H132" i="1"/>
  <c r="H131" i="1" s="1"/>
  <c r="I132" i="1"/>
  <c r="I131" i="1" s="1"/>
  <c r="D132" i="1"/>
  <c r="D144" i="1"/>
  <c r="E176" i="1"/>
  <c r="E175" i="1" s="1"/>
  <c r="F176" i="1"/>
  <c r="F175" i="1" s="1"/>
  <c r="G176" i="1"/>
  <c r="G175" i="1" s="1"/>
  <c r="H176" i="1"/>
  <c r="H175" i="1" s="1"/>
  <c r="I176" i="1"/>
  <c r="I175" i="1" s="1"/>
  <c r="D176" i="1"/>
  <c r="D185" i="1"/>
  <c r="E185" i="2" s="1"/>
  <c r="E185" i="1"/>
  <c r="F185" i="1"/>
  <c r="G185" i="1"/>
  <c r="H185" i="1"/>
  <c r="I185" i="1"/>
  <c r="E184" i="1"/>
  <c r="F184" i="1"/>
  <c r="G184" i="1"/>
  <c r="H184" i="1"/>
  <c r="I184" i="1"/>
  <c r="D184" i="1"/>
  <c r="E184" i="2" s="1"/>
  <c r="E121" i="1"/>
  <c r="F121" i="1"/>
  <c r="G121" i="1"/>
  <c r="H121" i="1"/>
  <c r="I121" i="1"/>
  <c r="D121" i="1"/>
  <c r="E121" i="2" s="1"/>
  <c r="E120" i="1"/>
  <c r="F120" i="1"/>
  <c r="G120" i="1"/>
  <c r="H120" i="1"/>
  <c r="H119" i="1" s="1"/>
  <c r="I120" i="1"/>
  <c r="D120" i="1"/>
  <c r="D248" i="1"/>
  <c r="D249" i="1"/>
  <c r="E249" i="1"/>
  <c r="E245" i="1" s="1"/>
  <c r="E241" i="1" s="1"/>
  <c r="F249" i="1"/>
  <c r="F245" i="1" s="1"/>
  <c r="F241" i="1" s="1"/>
  <c r="G249" i="1"/>
  <c r="G245" i="1" s="1"/>
  <c r="G241" i="1" s="1"/>
  <c r="H249" i="1"/>
  <c r="H245" i="1" s="1"/>
  <c r="H241" i="1" s="1"/>
  <c r="I249" i="1"/>
  <c r="I245" i="1" s="1"/>
  <c r="I241" i="1" s="1"/>
  <c r="E275" i="1"/>
  <c r="F272" i="1"/>
  <c r="G275" i="1"/>
  <c r="H272" i="1"/>
  <c r="I275" i="1"/>
  <c r="D275" i="1"/>
  <c r="E275" i="2" s="1"/>
  <c r="E304" i="1"/>
  <c r="E296" i="1" s="1"/>
  <c r="F304" i="1"/>
  <c r="F296" i="1" s="1"/>
  <c r="G304" i="1"/>
  <c r="G296" i="1" s="1"/>
  <c r="H304" i="1"/>
  <c r="H296" i="1" s="1"/>
  <c r="E305" i="1"/>
  <c r="E297" i="1" s="1"/>
  <c r="E293" i="1" s="1"/>
  <c r="F305" i="1"/>
  <c r="G305" i="1"/>
  <c r="H305" i="1"/>
  <c r="H297" i="1" s="1"/>
  <c r="I305" i="1"/>
  <c r="D305" i="1"/>
  <c r="E301" i="2" s="1"/>
  <c r="D304" i="1"/>
  <c r="F297" i="1"/>
  <c r="E348" i="1"/>
  <c r="E300" i="1" s="1"/>
  <c r="F348" i="1"/>
  <c r="F300" i="1" s="1"/>
  <c r="G348" i="1"/>
  <c r="G300" i="1" s="1"/>
  <c r="H348" i="1"/>
  <c r="H300" i="1" s="1"/>
  <c r="I348" i="1"/>
  <c r="I300" i="1" s="1"/>
  <c r="D348" i="1"/>
  <c r="E372" i="1"/>
  <c r="E368" i="1" s="1"/>
  <c r="F372" i="1"/>
  <c r="F368" i="1" s="1"/>
  <c r="G372" i="1"/>
  <c r="G368" i="1" s="1"/>
  <c r="H372" i="1"/>
  <c r="H368" i="1" s="1"/>
  <c r="I372" i="1"/>
  <c r="I368" i="1" s="1"/>
  <c r="D372" i="1"/>
  <c r="D371" i="1" s="1"/>
  <c r="E363" i="2" s="1"/>
  <c r="I375" i="1"/>
  <c r="H375" i="1"/>
  <c r="G375" i="1"/>
  <c r="F375" i="1"/>
  <c r="E375" i="1"/>
  <c r="D375" i="1"/>
  <c r="E367" i="2" s="1"/>
  <c r="I371" i="1"/>
  <c r="I351" i="1"/>
  <c r="H351" i="1"/>
  <c r="G351" i="1"/>
  <c r="F351" i="1"/>
  <c r="E351" i="1"/>
  <c r="D351" i="1"/>
  <c r="E343" i="2" s="1"/>
  <c r="I343" i="1"/>
  <c r="H343" i="1"/>
  <c r="G343" i="1"/>
  <c r="F343" i="1"/>
  <c r="E343" i="1"/>
  <c r="D343" i="1"/>
  <c r="E335" i="2" s="1"/>
  <c r="F335" i="2" s="1"/>
  <c r="I339" i="1"/>
  <c r="H339" i="1"/>
  <c r="G339" i="1"/>
  <c r="F339" i="1"/>
  <c r="E339" i="1"/>
  <c r="D339" i="1"/>
  <c r="E380" i="2" s="1"/>
  <c r="F380" i="2" s="1"/>
  <c r="I335" i="1"/>
  <c r="H335" i="1"/>
  <c r="G335" i="1"/>
  <c r="F335" i="1"/>
  <c r="E335" i="1"/>
  <c r="D335" i="1"/>
  <c r="E331" i="2" s="1"/>
  <c r="F331" i="1"/>
  <c r="E331" i="1"/>
  <c r="D331" i="1"/>
  <c r="E327" i="2" s="1"/>
  <c r="H327" i="1"/>
  <c r="G327" i="1"/>
  <c r="F327" i="1"/>
  <c r="E327" i="1"/>
  <c r="D327" i="1"/>
  <c r="E323" i="2" s="1"/>
  <c r="I323" i="1"/>
  <c r="H323" i="1"/>
  <c r="G323" i="1"/>
  <c r="F323" i="1"/>
  <c r="E323" i="1"/>
  <c r="D323" i="1"/>
  <c r="E319" i="2" s="1"/>
  <c r="E319" i="1"/>
  <c r="D319" i="1"/>
  <c r="E315" i="2" s="1"/>
  <c r="I315" i="1"/>
  <c r="H315" i="1"/>
  <c r="G315" i="1"/>
  <c r="F315" i="1"/>
  <c r="E315" i="1"/>
  <c r="D315" i="1"/>
  <c r="E311" i="2" s="1"/>
  <c r="I311" i="1"/>
  <c r="H311" i="1"/>
  <c r="G311" i="1"/>
  <c r="F311" i="1"/>
  <c r="E311" i="1"/>
  <c r="D311" i="1"/>
  <c r="E307" i="2" s="1"/>
  <c r="I307" i="1"/>
  <c r="H307" i="1"/>
  <c r="G307" i="1"/>
  <c r="F307" i="1"/>
  <c r="E307" i="1"/>
  <c r="D307" i="1"/>
  <c r="E303" i="2" s="1"/>
  <c r="I287" i="1"/>
  <c r="H287" i="1"/>
  <c r="G287" i="1"/>
  <c r="F287" i="1"/>
  <c r="E287" i="1"/>
  <c r="D287" i="1"/>
  <c r="E376" i="2" s="1"/>
  <c r="I283" i="1"/>
  <c r="H283" i="1"/>
  <c r="G283" i="1"/>
  <c r="F283" i="1"/>
  <c r="E283" i="1"/>
  <c r="D283" i="1"/>
  <c r="E283" i="2" s="1"/>
  <c r="H275" i="1"/>
  <c r="F275" i="1"/>
  <c r="I263" i="1"/>
  <c r="H263" i="1"/>
  <c r="G263" i="1"/>
  <c r="F263" i="1"/>
  <c r="E263" i="1"/>
  <c r="D263" i="1"/>
  <c r="E263" i="2" s="1"/>
  <c r="I259" i="1"/>
  <c r="H259" i="1"/>
  <c r="G259" i="1"/>
  <c r="F259" i="1"/>
  <c r="E259" i="1"/>
  <c r="D259" i="1"/>
  <c r="E259" i="2" s="1"/>
  <c r="E251" i="1"/>
  <c r="D251" i="1"/>
  <c r="E251" i="2" s="1"/>
  <c r="F235" i="1"/>
  <c r="E235" i="1"/>
  <c r="D235" i="1"/>
  <c r="E235" i="2" s="1"/>
  <c r="D231" i="1"/>
  <c r="E231" i="2" s="1"/>
  <c r="F219" i="1"/>
  <c r="E219" i="1"/>
  <c r="D219" i="1"/>
  <c r="E219" i="2" s="1"/>
  <c r="I123" i="1"/>
  <c r="H123" i="1"/>
  <c r="G123" i="1"/>
  <c r="F123" i="1"/>
  <c r="E123" i="1"/>
  <c r="D123" i="1"/>
  <c r="E123" i="2" s="1"/>
  <c r="I195" i="1"/>
  <c r="H195" i="1"/>
  <c r="G195" i="1"/>
  <c r="F195" i="1"/>
  <c r="E195" i="1"/>
  <c r="D195" i="1"/>
  <c r="E195" i="2" s="1"/>
  <c r="I203" i="1"/>
  <c r="H203" i="1"/>
  <c r="G203" i="1"/>
  <c r="F203" i="1"/>
  <c r="E203" i="1"/>
  <c r="D203" i="1"/>
  <c r="E203" i="2" s="1"/>
  <c r="I191" i="1"/>
  <c r="H191" i="1"/>
  <c r="G191" i="1"/>
  <c r="F191" i="1"/>
  <c r="E191" i="1"/>
  <c r="D191" i="1"/>
  <c r="E191" i="2" s="1"/>
  <c r="I187" i="1"/>
  <c r="H187" i="1"/>
  <c r="G187" i="1"/>
  <c r="F187" i="1"/>
  <c r="E187" i="1"/>
  <c r="D187" i="1"/>
  <c r="E187" i="2" s="1"/>
  <c r="F199" i="1"/>
  <c r="E199" i="1"/>
  <c r="D199" i="1"/>
  <c r="E199" i="2" s="1"/>
  <c r="I179" i="1"/>
  <c r="H179" i="1"/>
  <c r="G179" i="1"/>
  <c r="F179" i="1"/>
  <c r="E179" i="1"/>
  <c r="D179" i="1"/>
  <c r="E179" i="2" s="1"/>
  <c r="I171" i="1"/>
  <c r="H171" i="1"/>
  <c r="G171" i="1"/>
  <c r="F171" i="1"/>
  <c r="E171" i="1"/>
  <c r="D171" i="1"/>
  <c r="E171" i="2" s="1"/>
  <c r="I167" i="1"/>
  <c r="H167" i="1"/>
  <c r="G167" i="1"/>
  <c r="F167" i="1"/>
  <c r="E167" i="1"/>
  <c r="D167" i="1"/>
  <c r="E167" i="2" s="1"/>
  <c r="I159" i="1"/>
  <c r="H159" i="1"/>
  <c r="G159" i="1"/>
  <c r="F159" i="1"/>
  <c r="E159" i="1"/>
  <c r="D159" i="1"/>
  <c r="E159" i="2" s="1"/>
  <c r="E163" i="1"/>
  <c r="D163" i="1"/>
  <c r="E163" i="2" s="1"/>
  <c r="I155" i="1"/>
  <c r="H155" i="1"/>
  <c r="G155" i="1"/>
  <c r="F155" i="1"/>
  <c r="E155" i="1"/>
  <c r="D155" i="1"/>
  <c r="E155" i="2" s="1"/>
  <c r="I151" i="1"/>
  <c r="H151" i="1"/>
  <c r="G151" i="1"/>
  <c r="F151" i="1"/>
  <c r="E151" i="1"/>
  <c r="D151" i="1"/>
  <c r="E151" i="2" s="1"/>
  <c r="I147" i="1"/>
  <c r="H147" i="1"/>
  <c r="G147" i="1"/>
  <c r="F147" i="1"/>
  <c r="E147" i="1"/>
  <c r="D147" i="1"/>
  <c r="E147" i="2" s="1"/>
  <c r="I139" i="1"/>
  <c r="H139" i="1"/>
  <c r="G139" i="1"/>
  <c r="F139" i="1"/>
  <c r="E139" i="1"/>
  <c r="D139" i="1"/>
  <c r="E139" i="2" s="1"/>
  <c r="I135" i="1"/>
  <c r="H135" i="1"/>
  <c r="G135" i="1"/>
  <c r="F135" i="1"/>
  <c r="E135" i="1"/>
  <c r="D135" i="1"/>
  <c r="E135" i="2" s="1"/>
  <c r="I115" i="1"/>
  <c r="H115" i="1"/>
  <c r="G115" i="1"/>
  <c r="F115" i="1"/>
  <c r="E115" i="1"/>
  <c r="D115" i="1"/>
  <c r="E115" i="2" s="1"/>
  <c r="I19" i="1"/>
  <c r="H19" i="1"/>
  <c r="G19" i="1"/>
  <c r="F19" i="1"/>
  <c r="E19" i="1"/>
  <c r="D19" i="1"/>
  <c r="E19" i="2" s="1"/>
  <c r="I328" i="1" l="1"/>
  <c r="E347" i="1"/>
  <c r="G371" i="1"/>
  <c r="I347" i="1"/>
  <c r="I119" i="1"/>
  <c r="F347" i="1"/>
  <c r="E119" i="1"/>
  <c r="G119" i="1"/>
  <c r="I183" i="1"/>
  <c r="H347" i="1"/>
  <c r="E371" i="1"/>
  <c r="F371" i="1"/>
  <c r="G259" i="2"/>
  <c r="F259" i="2"/>
  <c r="G307" i="2"/>
  <c r="F307" i="2"/>
  <c r="G323" i="2"/>
  <c r="F323" i="2"/>
  <c r="G343" i="2"/>
  <c r="F343" i="2"/>
  <c r="D300" i="1"/>
  <c r="E340" i="2"/>
  <c r="D245" i="1"/>
  <c r="E249" i="2"/>
  <c r="G187" i="2"/>
  <c r="F187" i="2"/>
  <c r="G203" i="2"/>
  <c r="F203" i="2"/>
  <c r="G231" i="2"/>
  <c r="F231" i="2"/>
  <c r="G251" i="2"/>
  <c r="F251" i="2"/>
  <c r="G263" i="2"/>
  <c r="F263" i="2"/>
  <c r="G283" i="2"/>
  <c r="F283" i="2"/>
  <c r="G303" i="2"/>
  <c r="F303" i="2"/>
  <c r="G311" i="2"/>
  <c r="F311" i="2"/>
  <c r="G319" i="2"/>
  <c r="F319" i="2"/>
  <c r="G327" i="2"/>
  <c r="F327" i="2"/>
  <c r="G347" i="1"/>
  <c r="D296" i="1"/>
  <c r="E292" i="2" s="1"/>
  <c r="E300" i="2"/>
  <c r="D244" i="1"/>
  <c r="E244" i="2" s="1"/>
  <c r="E248" i="2"/>
  <c r="D131" i="1"/>
  <c r="E131" i="2" s="1"/>
  <c r="E132" i="2"/>
  <c r="D103" i="1"/>
  <c r="E103" i="2" s="1"/>
  <c r="E104" i="2"/>
  <c r="G95" i="2"/>
  <c r="F95" i="2"/>
  <c r="G315" i="2"/>
  <c r="F315" i="2"/>
  <c r="D111" i="1"/>
  <c r="E111" i="2" s="1"/>
  <c r="E112" i="2"/>
  <c r="G99" i="2"/>
  <c r="F99" i="2"/>
  <c r="D91" i="1"/>
  <c r="E91" i="2" s="1"/>
  <c r="E92" i="2"/>
  <c r="G115" i="2"/>
  <c r="F115" i="2"/>
  <c r="G135" i="2"/>
  <c r="F135" i="2"/>
  <c r="G147" i="2"/>
  <c r="F147" i="2"/>
  <c r="G155" i="2"/>
  <c r="F155" i="2"/>
  <c r="G159" i="2"/>
  <c r="F159" i="2"/>
  <c r="G171" i="2"/>
  <c r="F171" i="2"/>
  <c r="G179" i="2"/>
  <c r="F179" i="2"/>
  <c r="G331" i="2"/>
  <c r="F331" i="2"/>
  <c r="D143" i="1"/>
  <c r="E143" i="2" s="1"/>
  <c r="E144" i="2"/>
  <c r="G19" i="2"/>
  <c r="F19" i="2"/>
  <c r="G139" i="2"/>
  <c r="F139" i="2"/>
  <c r="G151" i="2"/>
  <c r="F151" i="2"/>
  <c r="G163" i="2"/>
  <c r="F163" i="2"/>
  <c r="G167" i="2"/>
  <c r="F167" i="2"/>
  <c r="G199" i="2"/>
  <c r="F199" i="2"/>
  <c r="G219" i="2"/>
  <c r="F219" i="2"/>
  <c r="G235" i="2"/>
  <c r="F235" i="2"/>
  <c r="D347" i="1"/>
  <c r="E339" i="2" s="1"/>
  <c r="H371" i="1"/>
  <c r="G301" i="2"/>
  <c r="F301" i="2"/>
  <c r="D119" i="1"/>
  <c r="E119" i="2" s="1"/>
  <c r="F119" i="2" s="1"/>
  <c r="E120" i="2"/>
  <c r="F119" i="1"/>
  <c r="D175" i="1"/>
  <c r="E175" i="2" s="1"/>
  <c r="E176" i="2"/>
  <c r="F195" i="2"/>
  <c r="G195" i="2"/>
  <c r="F123" i="2"/>
  <c r="G123" i="2"/>
  <c r="F367" i="2"/>
  <c r="G367" i="2"/>
  <c r="F275" i="2"/>
  <c r="G275" i="2"/>
  <c r="F185" i="2"/>
  <c r="G185" i="2"/>
  <c r="F39" i="2"/>
  <c r="G39" i="2"/>
  <c r="F55" i="2"/>
  <c r="G55" i="2"/>
  <c r="F191" i="2"/>
  <c r="G191" i="2"/>
  <c r="F376" i="2"/>
  <c r="G376" i="2"/>
  <c r="F121" i="2"/>
  <c r="G121" i="2"/>
  <c r="F363" i="2"/>
  <c r="G363" i="2"/>
  <c r="F184" i="2"/>
  <c r="G184" i="2"/>
  <c r="D368" i="1"/>
  <c r="E360" i="2" s="1"/>
  <c r="E364" i="2"/>
  <c r="G303" i="1"/>
  <c r="D32" i="1"/>
  <c r="E32" i="2" s="1"/>
  <c r="G183" i="1"/>
  <c r="E183" i="1"/>
  <c r="F99" i="1"/>
  <c r="F92" i="1"/>
  <c r="F91" i="1" s="1"/>
  <c r="E248" i="1"/>
  <c r="E247" i="1" s="1"/>
  <c r="I297" i="1"/>
  <c r="I293" i="1" s="1"/>
  <c r="G297" i="1"/>
  <c r="G293" i="1" s="1"/>
  <c r="E303" i="1"/>
  <c r="E295" i="1"/>
  <c r="D303" i="1"/>
  <c r="E299" i="2" s="1"/>
  <c r="F303" i="1"/>
  <c r="H295" i="1"/>
  <c r="D297" i="1"/>
  <c r="H303" i="1"/>
  <c r="H299" i="1"/>
  <c r="H24" i="1"/>
  <c r="H23" i="1" s="1"/>
  <c r="F299" i="1"/>
  <c r="F24" i="1"/>
  <c r="F23" i="1" s="1"/>
  <c r="I299" i="1"/>
  <c r="I24" i="1"/>
  <c r="I23" i="1" s="1"/>
  <c r="G299" i="1"/>
  <c r="G24" i="1"/>
  <c r="G23" i="1" s="1"/>
  <c r="E299" i="1"/>
  <c r="E24" i="1"/>
  <c r="E23" i="1" s="1"/>
  <c r="E144" i="1"/>
  <c r="E143" i="1" s="1"/>
  <c r="F295" i="1"/>
  <c r="F252" i="1"/>
  <c r="H183" i="1"/>
  <c r="F183" i="1"/>
  <c r="F163" i="1"/>
  <c r="D183" i="1"/>
  <c r="E183" i="2" s="1"/>
  <c r="H268" i="1"/>
  <c r="H267" i="1" s="1"/>
  <c r="H271" i="1"/>
  <c r="F271" i="1"/>
  <c r="F268" i="1"/>
  <c r="F267" i="1" s="1"/>
  <c r="D272" i="1"/>
  <c r="E272" i="2" s="1"/>
  <c r="I272" i="1"/>
  <c r="G272" i="1"/>
  <c r="E272" i="1"/>
  <c r="D247" i="1"/>
  <c r="E247" i="2" s="1"/>
  <c r="H292" i="1"/>
  <c r="F292" i="1"/>
  <c r="G292" i="1"/>
  <c r="E292" i="1"/>
  <c r="E291" i="1" s="1"/>
  <c r="H293" i="1"/>
  <c r="F293" i="1"/>
  <c r="H364" i="1"/>
  <c r="H363" i="1" s="1"/>
  <c r="H367" i="1"/>
  <c r="F364" i="1"/>
  <c r="F363" i="1" s="1"/>
  <c r="F367" i="1"/>
  <c r="I364" i="1"/>
  <c r="I363" i="1" s="1"/>
  <c r="I367" i="1"/>
  <c r="G367" i="1"/>
  <c r="G364" i="1"/>
  <c r="G363" i="1" s="1"/>
  <c r="E367" i="1"/>
  <c r="E364" i="1"/>
  <c r="E363" i="1" s="1"/>
  <c r="D14" i="1"/>
  <c r="E14" i="2" s="1"/>
  <c r="F14" i="2" s="1"/>
  <c r="E14" i="1"/>
  <c r="F14" i="1"/>
  <c r="G14" i="1"/>
  <c r="H14" i="1"/>
  <c r="I14" i="1"/>
  <c r="F248" i="1" l="1"/>
  <c r="F247" i="1" s="1"/>
  <c r="I327" i="1"/>
  <c r="I304" i="1"/>
  <c r="D243" i="1"/>
  <c r="E243" i="2" s="1"/>
  <c r="G243" i="2" s="1"/>
  <c r="G291" i="1"/>
  <c r="G119" i="2"/>
  <c r="G175" i="2"/>
  <c r="F175" i="2"/>
  <c r="G248" i="2"/>
  <c r="F248" i="2"/>
  <c r="D24" i="1"/>
  <c r="E296" i="2"/>
  <c r="F291" i="1"/>
  <c r="D299" i="1"/>
  <c r="E295" i="2" s="1"/>
  <c r="G103" i="2"/>
  <c r="F103" i="2"/>
  <c r="G244" i="2"/>
  <c r="F244" i="2"/>
  <c r="G249" i="2"/>
  <c r="F249" i="2"/>
  <c r="D367" i="1"/>
  <c r="E359" i="2" s="1"/>
  <c r="G359" i="2" s="1"/>
  <c r="H291" i="1"/>
  <c r="D240" i="1"/>
  <c r="G299" i="2"/>
  <c r="F299" i="2"/>
  <c r="G120" i="2"/>
  <c r="F120" i="2"/>
  <c r="G92" i="2"/>
  <c r="F92" i="2"/>
  <c r="G112" i="2"/>
  <c r="F112" i="2"/>
  <c r="G132" i="2"/>
  <c r="F132" i="2"/>
  <c r="G300" i="2"/>
  <c r="F300" i="2"/>
  <c r="D241" i="1"/>
  <c r="E241" i="2" s="1"/>
  <c r="E245" i="2"/>
  <c r="G247" i="2"/>
  <c r="F247" i="2"/>
  <c r="G144" i="2"/>
  <c r="F144" i="2"/>
  <c r="G104" i="2"/>
  <c r="F104" i="2"/>
  <c r="G143" i="2"/>
  <c r="F143" i="2"/>
  <c r="D364" i="1"/>
  <c r="D292" i="1"/>
  <c r="D293" i="1"/>
  <c r="E289" i="2" s="1"/>
  <c r="E293" i="2"/>
  <c r="G176" i="2"/>
  <c r="F176" i="2"/>
  <c r="G339" i="2"/>
  <c r="F339" i="2"/>
  <c r="G91" i="2"/>
  <c r="F91" i="2"/>
  <c r="G111" i="2"/>
  <c r="F111" i="2"/>
  <c r="G131" i="2"/>
  <c r="F131" i="2"/>
  <c r="G292" i="2"/>
  <c r="F292" i="2"/>
  <c r="G340" i="2"/>
  <c r="F340" i="2"/>
  <c r="F272" i="2"/>
  <c r="G272" i="2"/>
  <c r="F183" i="2"/>
  <c r="G183" i="2"/>
  <c r="F364" i="2"/>
  <c r="G364" i="2"/>
  <c r="F32" i="2"/>
  <c r="G32" i="2"/>
  <c r="F360" i="2"/>
  <c r="G360" i="2"/>
  <c r="F251" i="1"/>
  <c r="E244" i="1"/>
  <c r="E240" i="1" s="1"/>
  <c r="E239" i="1" s="1"/>
  <c r="G92" i="1"/>
  <c r="G91" i="1" s="1"/>
  <c r="G99" i="1"/>
  <c r="G163" i="1"/>
  <c r="G144" i="1"/>
  <c r="G143" i="1" s="1"/>
  <c r="F144" i="1"/>
  <c r="F143" i="1" s="1"/>
  <c r="G252" i="1"/>
  <c r="D295" i="1"/>
  <c r="E291" i="2" s="1"/>
  <c r="G295" i="1"/>
  <c r="H163" i="1"/>
  <c r="H144" i="1"/>
  <c r="H143" i="1" s="1"/>
  <c r="G271" i="1"/>
  <c r="G268" i="1"/>
  <c r="G267" i="1" s="1"/>
  <c r="E271" i="1"/>
  <c r="E268" i="1"/>
  <c r="E267" i="1" s="1"/>
  <c r="I271" i="1"/>
  <c r="I268" i="1"/>
  <c r="I267" i="1" s="1"/>
  <c r="D271" i="1"/>
  <c r="E271" i="2" s="1"/>
  <c r="D268" i="1"/>
  <c r="E32" i="1"/>
  <c r="E33" i="1"/>
  <c r="F33" i="1"/>
  <c r="F17" i="1" s="1"/>
  <c r="F13" i="1" s="1"/>
  <c r="G33" i="1"/>
  <c r="H33" i="1"/>
  <c r="H17" i="1" s="1"/>
  <c r="H13" i="1" s="1"/>
  <c r="I33" i="1"/>
  <c r="I17" i="1" s="1"/>
  <c r="I13" i="1" s="1"/>
  <c r="D33" i="1"/>
  <c r="E33" i="2" s="1"/>
  <c r="D16" i="1"/>
  <c r="F244" i="1" l="1"/>
  <c r="K15" i="1"/>
  <c r="I296" i="1"/>
  <c r="I303" i="1"/>
  <c r="F243" i="2"/>
  <c r="F359" i="2"/>
  <c r="E243" i="1"/>
  <c r="G289" i="2"/>
  <c r="F289" i="2"/>
  <c r="G295" i="2"/>
  <c r="F295" i="2"/>
  <c r="H29" i="1"/>
  <c r="F32" i="1"/>
  <c r="F16" i="1" s="1"/>
  <c r="G291" i="2"/>
  <c r="F291" i="2"/>
  <c r="D291" i="1"/>
  <c r="E287" i="2" s="1"/>
  <c r="E288" i="2"/>
  <c r="G245" i="2"/>
  <c r="F245" i="2"/>
  <c r="G293" i="2"/>
  <c r="F293" i="2"/>
  <c r="D239" i="1"/>
  <c r="E239" i="2" s="1"/>
  <c r="E240" i="2"/>
  <c r="E24" i="2"/>
  <c r="D23" i="1"/>
  <c r="E23" i="2" s="1"/>
  <c r="E356" i="2"/>
  <c r="D363" i="1"/>
  <c r="E355" i="2" s="1"/>
  <c r="G241" i="2"/>
  <c r="F241" i="2"/>
  <c r="G296" i="2"/>
  <c r="F296" i="2"/>
  <c r="F271" i="2"/>
  <c r="G271" i="2"/>
  <c r="F33" i="2"/>
  <c r="G33" i="2"/>
  <c r="E16" i="2"/>
  <c r="D267" i="1"/>
  <c r="E267" i="2" s="1"/>
  <c r="E268" i="2"/>
  <c r="E16" i="1"/>
  <c r="I100" i="1"/>
  <c r="H92" i="1"/>
  <c r="H99" i="1"/>
  <c r="G32" i="1"/>
  <c r="G31" i="1" s="1"/>
  <c r="G248" i="1"/>
  <c r="G251" i="1"/>
  <c r="H252" i="1"/>
  <c r="G29" i="1"/>
  <c r="G17" i="1"/>
  <c r="G13" i="1" s="1"/>
  <c r="E29" i="1"/>
  <c r="E17" i="1"/>
  <c r="E13" i="1" s="1"/>
  <c r="D29" i="1"/>
  <c r="E29" i="2" s="1"/>
  <c r="D17" i="1"/>
  <c r="E28" i="1"/>
  <c r="E31" i="1"/>
  <c r="D28" i="1"/>
  <c r="E28" i="2" s="1"/>
  <c r="D31" i="1"/>
  <c r="E31" i="2" s="1"/>
  <c r="I144" i="1"/>
  <c r="I163" i="1"/>
  <c r="F243" i="1"/>
  <c r="F240" i="1"/>
  <c r="F239" i="1" s="1"/>
  <c r="I29" i="1"/>
  <c r="F29" i="1"/>
  <c r="F15" i="1" l="1"/>
  <c r="M15" i="1"/>
  <c r="E12" i="1"/>
  <c r="L15" i="1"/>
  <c r="I292" i="1"/>
  <c r="I291" i="1" s="1"/>
  <c r="I295" i="1"/>
  <c r="F31" i="1"/>
  <c r="F28" i="1"/>
  <c r="F27" i="1" s="1"/>
  <c r="G24" i="2"/>
  <c r="F24" i="2"/>
  <c r="F287" i="2"/>
  <c r="G287" i="2"/>
  <c r="G240" i="2"/>
  <c r="F240" i="2"/>
  <c r="G356" i="2"/>
  <c r="F356" i="2"/>
  <c r="G239" i="2"/>
  <c r="F239" i="2"/>
  <c r="G355" i="2"/>
  <c r="F355" i="2"/>
  <c r="G23" i="2"/>
  <c r="F23" i="2"/>
  <c r="G288" i="2"/>
  <c r="F288" i="2"/>
  <c r="F268" i="2"/>
  <c r="G268" i="2"/>
  <c r="F29" i="2"/>
  <c r="G29" i="2"/>
  <c r="F267" i="2"/>
  <c r="G267" i="2"/>
  <c r="F28" i="2"/>
  <c r="G28" i="2"/>
  <c r="F31" i="2"/>
  <c r="G31" i="2"/>
  <c r="F16" i="2"/>
  <c r="G16" i="2"/>
  <c r="E12" i="2"/>
  <c r="D13" i="1"/>
  <c r="E13" i="2" s="1"/>
  <c r="E17" i="2"/>
  <c r="G28" i="1"/>
  <c r="G27" i="1" s="1"/>
  <c r="E27" i="1"/>
  <c r="D27" i="1"/>
  <c r="E27" i="2" s="1"/>
  <c r="H91" i="1"/>
  <c r="H32" i="1"/>
  <c r="I92" i="1"/>
  <c r="I91" i="1" s="1"/>
  <c r="I99" i="1"/>
  <c r="G247" i="1"/>
  <c r="G244" i="1"/>
  <c r="F12" i="1"/>
  <c r="H248" i="1"/>
  <c r="I252" i="1"/>
  <c r="H251" i="1"/>
  <c r="E15" i="1"/>
  <c r="D15" i="1"/>
  <c r="E15" i="2" s="1"/>
  <c r="I143" i="1"/>
  <c r="E11" i="1" l="1"/>
  <c r="F15" i="2"/>
  <c r="G15" i="2"/>
  <c r="F12" i="2"/>
  <c r="G12" i="2"/>
  <c r="D11" i="1"/>
  <c r="E11" i="2" s="1"/>
  <c r="F17" i="2"/>
  <c r="G17" i="2"/>
  <c r="F27" i="2"/>
  <c r="G27" i="2"/>
  <c r="F13" i="2"/>
  <c r="G13" i="2"/>
  <c r="F11" i="1"/>
  <c r="I32" i="1"/>
  <c r="I31" i="1" s="1"/>
  <c r="H31" i="1"/>
  <c r="H28" i="1"/>
  <c r="H27" i="1" s="1"/>
  <c r="I248" i="1"/>
  <c r="I251" i="1"/>
  <c r="H247" i="1"/>
  <c r="H244" i="1"/>
  <c r="G16" i="1"/>
  <c r="G243" i="1"/>
  <c r="G240" i="1"/>
  <c r="G239" i="1" s="1"/>
  <c r="F11" i="2" l="1"/>
  <c r="G11" i="2"/>
  <c r="I28" i="1"/>
  <c r="I27" i="1" s="1"/>
  <c r="G12" i="1"/>
  <c r="G15" i="1"/>
  <c r="H16" i="1"/>
  <c r="H243" i="1"/>
  <c r="H240" i="1"/>
  <c r="H239" i="1" s="1"/>
  <c r="I244" i="1"/>
  <c r="I247" i="1"/>
  <c r="G11" i="1" l="1"/>
  <c r="I240" i="1"/>
  <c r="I239" i="1" s="1"/>
  <c r="I16" i="1"/>
  <c r="I243" i="1"/>
  <c r="H15" i="1"/>
  <c r="H12" i="1"/>
  <c r="H11" i="1" l="1"/>
  <c r="I12" i="1"/>
  <c r="I15" i="1"/>
  <c r="I11" i="1" l="1"/>
</calcChain>
</file>

<file path=xl/sharedStrings.xml><?xml version="1.0" encoding="utf-8"?>
<sst xmlns="http://schemas.openxmlformats.org/spreadsheetml/2006/main" count="2234" uniqueCount="148">
  <si>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</si>
  <si>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</si>
  <si>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</si>
  <si>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</si>
  <si>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</si>
  <si>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9</t>
  </si>
  <si>
    <t>2020 год</t>
  </si>
  <si>
    <t>10</t>
  </si>
  <si>
    <t>2021 год</t>
  </si>
  <si>
    <t>11</t>
  </si>
  <si>
    <t>2022 год</t>
  </si>
  <si>
    <t>12</t>
  </si>
  <si>
    <t>2023 год</t>
  </si>
  <si>
    <t>13</t>
  </si>
  <si>
    <t>2024 год</t>
  </si>
  <si>
    <t>14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</si>
  <si>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</si>
  <si>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</si>
  <si>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</si>
  <si>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</si>
  <si>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</si>
  <si>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ИИ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</si>
  <si>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</si>
  <si>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</si>
  <si>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</si>
  <si>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</si>
  <si>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</si>
  <si>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</si>
  <si>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</si>
  <si>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</si>
  <si>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</si>
  <si>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</si>
  <si>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</si>
  <si>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</si>
  <si>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</si>
  <si>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</si>
  <si>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</si>
  <si>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</si>
  <si>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</si>
  <si>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</si>
  <si>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</si>
  <si>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</si>
  <si>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</si>
  <si>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</si>
  <si>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</si>
  <si>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</si>
  <si>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</si>
  <si>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</si>
  <si>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</si>
  <si>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</si>
  <si>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</si>
  <si>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</si>
  <si>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</si>
  <si>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</si>
  <si>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</si>
  <si>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</si>
  <si>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</si>
  <si>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</si>
  <si>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</si>
  <si>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</si>
  <si>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</si>
  <si>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</si>
  <si>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</si>
  <si>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</si>
  <si>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«Повышение престижа профессии, в том числе за счет создания позитивного образа медицинского работника в общественном сознании - организация проведения профессиональных конкурсов: «Лучший по профессии - врач», «Лучший по профессии - средний медицинский работник»»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</si>
  <si>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</si>
  <si>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</si>
  <si>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</si>
  <si>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</si>
  <si>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</si>
  <si>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</si>
  <si>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</si>
  <si>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</si>
  <si>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</si>
  <si>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</si>
  <si>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</si>
  <si>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</si>
  <si>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«Внедрение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</si>
  <si>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</si>
  <si>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</si>
  <si>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</si>
  <si>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</si>
  <si>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</si>
  <si>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</si>
  <si>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</si>
  <si>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</si>
  <si>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</si>
  <si>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</si>
  <si>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</si>
  <si>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«Мероприятия по развитию материально-технической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</si>
  <si>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</si>
  <si>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</si>
  <si>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</si>
  <si>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</si>
  <si>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</si>
  <si>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</si>
  <si>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</si>
  <si>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</si>
  <si>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</si>
  <si>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>ВЦП «Развитие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Иркутской области» на 2019-2024 годы</t>
  </si>
  <si>
    <t>«Приложение 9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</si>
  <si>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</si>
  <si>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r>
      <t xml:space="preserve"> «Формирование и ведение</t>
    </r>
    <r>
      <rPr>
        <sz val="12"/>
        <rFont val="Times New Roman"/>
        <family val="1"/>
        <charset val="204"/>
      </rPr>
      <t xml:space="preserve"> единой статистическо-информационной системы здравоохранения в Иркутской области»</t>
    </r>
  </si>
  <si>
    <t xml:space="preserve"> «Оказание скорой, в том числе скорой специализированной, медицинской помощи»</t>
  </si>
  <si>
    <t xml:space="preserve"> 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</si>
  <si>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 xml:space="preserve"> Основное мероприятие «Профилактика инфекционных и неинфекционных заболеваний и формирование здорового образа жизни»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</si>
  <si>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</si>
  <si>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</t>
  </si>
  <si>
    <t xml:space="preserve"> Основное мероприятие «Развитие службы крови» </t>
  </si>
  <si>
    <t xml:space="preserve"> Основное мероприятие «Совершенствование службы родовспоможения» </t>
  </si>
  <si>
    <t xml:space="preserve"> Основное мероприятие «Совершенствование оказания медицинской помощи детям» </t>
  </si>
  <si>
    <t xml:space="preserve"> Основное мероприятие «Медицинская реабилитация и санаторно-курортное лечение» 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</si>
  <si>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</si>
  <si>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</si>
  <si>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</t>
  </si>
  <si>
    <t xml:space="preserve"> Основное мероприятие «Информатизация здравоохранения» </t>
  </si>
  <si>
    <t xml:space="preserve"> Основное мероприятие «Уплата взносов на обязательное медицинское страхование неработающего населения Иркутской области» 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</si>
  <si>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</si>
  <si>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 xml:space="preserve"> «Развитие паллиативной медицинской помощи за счнт средств резервного фонда Правитрельства Российской Федерации»</t>
  </si>
  <si>
    <t xml:space="preserve"> «Оказание транспортных услуг организациями, подведомственными министерству здравоохранения Иркутской области»</t>
  </si>
  <si>
    <t xml:space="preserve"> «Приобретение 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Федерации"»</t>
  </si>
  <si>
    <t xml:space="preserve">СОПОСТАВИТЕЛЬНАЯ ТАБЛИЦА </t>
  </si>
  <si>
    <t>(наименование)</t>
  </si>
  <si>
    <r>
      <t xml:space="preserve">ГОСУДАРСТВЕННАЯ ПРОГРАММА ИРКУТСКОЙ ОБЛАСТИ </t>
    </r>
    <r>
      <rPr>
        <b/>
        <u/>
        <sz val="12"/>
        <rFont val="Times New Roman"/>
        <family val="1"/>
        <charset val="204"/>
      </rPr>
      <t>_"РАЗВИТИЕ ЗДРАВООХРАНЕНИЯ"</t>
    </r>
  </si>
  <si>
    <t>МЕРОПРИЯТИЯ, НЕ ВОШЕДШИЕ В СТРУКТУРУ НОВОЙ ГП</t>
  </si>
  <si>
    <t>«Развитие здравоохранения» на 2019-2024 годы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</si>
  <si>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</si>
  <si>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Основное мероприятие «Совершенствование оказания медицинской помощи детям» на 2019-2024 годы </t>
  </si>
  <si>
    <t xml:space="preserve"> Основное мероприятие «Государственная политика в сфере здравоохранения Иркутской области» на 2019-2024 годы</t>
  </si>
  <si>
    <t xml:space="preserve"> Основное мероприятие «Строительство, реконструкция, в том числе выполнение проектных и изыскательских работ, объектов здравоохранения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</si>
  <si>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здравоохранения государственной собственности Иркутской области в сфере здравоохранения»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</si>
  <si>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</si>
  <si>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ВЦП «Развитие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Иркутской области» на 2019-2021 годы</t>
  </si>
  <si>
    <t xml:space="preserve">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</si>
  <si>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 xml:space="preserve"> 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</si>
  <si>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>%</t>
  </si>
  <si>
    <t>отклонения 2019 г. от 2018 г</t>
  </si>
  <si>
    <t>тыс. рублей</t>
  </si>
  <si>
    <t xml:space="preserve"> Основное мероприятие «Строительство, реконструкция, в том числе выполнение проектных и изыскательских работ, объектов здравоохранения государственной собственности Иркутской области в сфере здравоохранения» </t>
  </si>
  <si>
    <t xml:space="preserve">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</si>
  <si>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министерство строительства и жилищно-коммунального хозяйства Иркутской области</t>
  </si>
  <si>
    <t xml:space="preserve"> 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 год</t>
  </si>
  <si>
    <r>
      <t xml:space="preserve">РЕСУРСНОЕ ОБЕСПЕЧЕНИЕ РЕАЛИЗАЦИИ ГОСУДАРСТВЕННОЙ ПРОГРАММЫ ИРКУТСКОЙ ОБЛАСТИ </t>
    </r>
    <r>
      <rPr>
        <b/>
        <sz val="12"/>
        <rFont val="Times New Roman"/>
        <family val="1"/>
        <charset val="204"/>
      </rPr>
      <t xml:space="preserve">«РАЗВИТИЕ ЗДРАВООХРАНЕНИЯ» НА 2019-2024 ГОДЫ </t>
    </r>
    <r>
      <rPr>
        <b/>
        <sz val="12"/>
        <rFont val="Times New Roman"/>
        <family val="1"/>
        <charset val="204"/>
      </rPr>
      <t>ЗА СЧЕТ СРЕДСТВ, ПРЕДУСМОТРЕННЫХ В ОБЛАСТНОМ БЮДЖЕТЕ</t>
    </r>
  </si>
  <si>
    <t xml:space="preserve"> Подпрограмма «Развитие государственно-частного партнерства» на 2019-2021 годы</t>
  </si>
  <si>
    <t xml:space="preserve"> Основное мероприятие «Развитие государственно-частного партнерства в сфере здравоохранения» на 2019-2021 годы</t>
  </si>
  <si>
    <t>*- в связи с реорганизацией ОГБУ "Автохозяйство здравоохранения" медицинский автотранспорт передан медициинским организациям, подведомственным министерству</t>
  </si>
  <si>
    <t>здравоохранения Иркутской области, средства перераспределены между медицинскими организациями</t>
  </si>
  <si>
    <t>Объем финансирования в 2018 году ( в ред.на октябрьскую сессию ЗС) (тыс.руб.))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</si>
</sst>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?"/>
  </numFmts>
  <fonts count="12" x14ac:knownFonts="1">
    <font>
      <sz val="10"/>
      <name val="Arial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right"/>
    </xf>
    <xf numFmtId="164" fontId="1" fillId="0" borderId="3" xfId="0" applyNumberFormat="1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 vertical="top" wrapText="1"/>
    </xf>
    <xf numFmtId="164" fontId="4" fillId="0" borderId="3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/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10" fillId="0" borderId="0" xfId="0" applyFont="1" applyFill="1"/>
    <xf numFmtId="43" fontId="0" fillId="0" borderId="0" xfId="1" applyFont="1" applyFill="1"/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165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8"/>
  <sheetViews>
    <sheetView view="pageBreakPreview" topLeftCell="A351" zoomScale="90" zoomScaleNormal="100" zoomScaleSheetLayoutView="90" workbookViewId="0">
      <selection activeCell="E343" sqref="E343:F378"/>
    </sheetView>
  </sheetViews>
  <sheetFormatPr defaultRowHeight="15.75" customHeight="1" outlineLevelRow="1" x14ac:dyDescent="0.2"/>
  <cols>
    <col min="1" max="1" width="52" style="3" customWidth="1"/>
    <col min="2" max="2" width="34.85546875" style="3" customWidth="1"/>
    <col min="3" max="3" width="29" style="3" customWidth="1"/>
    <col min="4" max="7" width="18" style="3" customWidth="1"/>
    <col min="8" max="8" width="16.42578125" style="3" customWidth="1"/>
    <col min="9" max="9" width="17.85546875" style="3" customWidth="1"/>
    <col min="10" max="10" width="2.5703125" style="3" customWidth="1"/>
    <col min="11" max="11" width="12.5703125" style="3" bestFit="1" customWidth="1"/>
    <col min="12" max="12" width="11.42578125" style="3" bestFit="1" customWidth="1"/>
    <col min="13" max="13" width="12.140625" style="3" bestFit="1" customWidth="1"/>
    <col min="14" max="14" width="12.5703125" style="3" bestFit="1" customWidth="1"/>
    <col min="15" max="16384" width="9.140625" style="3"/>
  </cols>
  <sheetData>
    <row r="1" spans="1:15" ht="18.75" x14ac:dyDescent="0.2">
      <c r="A1" s="2"/>
      <c r="B1" s="2"/>
      <c r="C1" s="2"/>
      <c r="D1" s="2"/>
      <c r="E1" s="2"/>
      <c r="F1" s="1" t="s">
        <v>100</v>
      </c>
      <c r="G1" s="2"/>
      <c r="I1" s="2"/>
    </row>
    <row r="2" spans="1:15" ht="23.25" customHeight="1" x14ac:dyDescent="0.2">
      <c r="A2" s="2"/>
      <c r="B2" s="2"/>
      <c r="C2" s="2"/>
      <c r="D2" s="2"/>
      <c r="E2" s="2"/>
      <c r="F2" s="1" t="s">
        <v>97</v>
      </c>
      <c r="G2" s="2"/>
      <c r="I2" s="2"/>
    </row>
    <row r="3" spans="1:15" ht="24.75" customHeight="1" x14ac:dyDescent="0.2">
      <c r="A3" s="4"/>
      <c r="B3" s="4"/>
      <c r="C3" s="4"/>
      <c r="D3" s="4"/>
      <c r="E3" s="4"/>
      <c r="F3" s="1" t="s">
        <v>125</v>
      </c>
      <c r="G3" s="4"/>
      <c r="I3" s="4"/>
    </row>
    <row r="4" spans="1:15" ht="15.7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5" ht="12.75" customHeight="1" x14ac:dyDescent="0.2">
      <c r="A5" s="31" t="s">
        <v>142</v>
      </c>
      <c r="B5" s="32"/>
      <c r="C5" s="32"/>
      <c r="D5" s="32"/>
      <c r="E5" s="32"/>
      <c r="F5" s="32"/>
      <c r="G5" s="32"/>
      <c r="H5" s="32"/>
      <c r="I5" s="32"/>
      <c r="J5" s="12"/>
    </row>
    <row r="6" spans="1:15" ht="36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13"/>
    </row>
    <row r="7" spans="1:15" x14ac:dyDescent="0.2">
      <c r="A7" s="5"/>
      <c r="B7" s="5"/>
      <c r="C7" s="5"/>
      <c r="D7" s="19"/>
      <c r="E7" s="19"/>
      <c r="F7" s="19"/>
      <c r="G7" s="19"/>
      <c r="H7" s="19"/>
      <c r="I7" s="19"/>
    </row>
    <row r="8" spans="1:15" ht="33.4" customHeight="1" x14ac:dyDescent="0.2">
      <c r="A8" s="36" t="s">
        <v>0</v>
      </c>
      <c r="B8" s="36" t="s">
        <v>1</v>
      </c>
      <c r="C8" s="36" t="s">
        <v>2</v>
      </c>
      <c r="D8" s="38" t="s">
        <v>3</v>
      </c>
      <c r="E8" s="38" t="s">
        <v>3</v>
      </c>
      <c r="F8" s="38" t="s">
        <v>3</v>
      </c>
      <c r="G8" s="38" t="s">
        <v>3</v>
      </c>
      <c r="H8" s="38" t="s">
        <v>3</v>
      </c>
      <c r="I8" s="38" t="s">
        <v>3</v>
      </c>
    </row>
    <row r="9" spans="1:15" ht="33.4" customHeight="1" x14ac:dyDescent="0.2">
      <c r="A9" s="37"/>
      <c r="B9" s="37"/>
      <c r="C9" s="37"/>
      <c r="D9" s="15" t="s">
        <v>4</v>
      </c>
      <c r="E9" s="15" t="s">
        <v>6</v>
      </c>
      <c r="F9" s="15" t="s">
        <v>8</v>
      </c>
      <c r="G9" s="15" t="s">
        <v>10</v>
      </c>
      <c r="H9" s="15" t="s">
        <v>12</v>
      </c>
      <c r="I9" s="15" t="s">
        <v>14</v>
      </c>
      <c r="K9" s="3">
        <v>2019</v>
      </c>
      <c r="L9" s="3">
        <v>2020</v>
      </c>
      <c r="M9" s="3">
        <v>2021</v>
      </c>
    </row>
    <row r="10" spans="1:15" ht="16.7" customHeight="1" x14ac:dyDescent="0.2">
      <c r="A10" s="6">
        <v>1</v>
      </c>
      <c r="B10" s="6">
        <v>2</v>
      </c>
      <c r="C10" s="6">
        <v>3</v>
      </c>
      <c r="D10" s="7" t="s">
        <v>5</v>
      </c>
      <c r="E10" s="7" t="s">
        <v>7</v>
      </c>
      <c r="F10" s="7" t="s">
        <v>9</v>
      </c>
      <c r="G10" s="7" t="s">
        <v>11</v>
      </c>
      <c r="H10" s="7" t="s">
        <v>13</v>
      </c>
      <c r="I10" s="7" t="s">
        <v>15</v>
      </c>
    </row>
    <row r="11" spans="1:15" ht="16.7" customHeight="1" x14ac:dyDescent="0.25">
      <c r="A11" s="27" t="s">
        <v>17</v>
      </c>
      <c r="B11" s="29" t="s">
        <v>18</v>
      </c>
      <c r="C11" s="17" t="s">
        <v>16</v>
      </c>
      <c r="D11" s="8">
        <f t="shared" ref="D11:I11" si="0">SUM(D12:D14)</f>
        <v>28178526.900000002</v>
      </c>
      <c r="E11" s="8">
        <f t="shared" si="0"/>
        <v>27287799.899999999</v>
      </c>
      <c r="F11" s="8">
        <f t="shared" si="0"/>
        <v>27215940.200000003</v>
      </c>
      <c r="G11" s="8">
        <f t="shared" si="0"/>
        <v>25857630.300000001</v>
      </c>
      <c r="H11" s="8">
        <f t="shared" si="0"/>
        <v>25857630.300000001</v>
      </c>
      <c r="I11" s="8">
        <f t="shared" si="0"/>
        <v>25857630.300000001</v>
      </c>
      <c r="K11" s="14"/>
    </row>
    <row r="12" spans="1:15" ht="16.7" customHeight="1" x14ac:dyDescent="0.25">
      <c r="A12" s="25" t="s">
        <v>17</v>
      </c>
      <c r="B12" s="26" t="s">
        <v>18</v>
      </c>
      <c r="C12" s="16" t="s">
        <v>19</v>
      </c>
      <c r="D12" s="9">
        <f>D16+D20+D24</f>
        <v>27672371.300000001</v>
      </c>
      <c r="E12" s="9">
        <f t="shared" ref="E12:I12" si="1">E16+E20+E24</f>
        <v>26781962.399999999</v>
      </c>
      <c r="F12" s="9">
        <f t="shared" si="1"/>
        <v>26710053.100000001</v>
      </c>
      <c r="G12" s="9">
        <f t="shared" si="1"/>
        <v>25857630.300000001</v>
      </c>
      <c r="H12" s="9">
        <f t="shared" si="1"/>
        <v>25857630.300000001</v>
      </c>
      <c r="I12" s="9">
        <f t="shared" si="1"/>
        <v>25857630.300000001</v>
      </c>
    </row>
    <row r="13" spans="1:15" ht="16.7" customHeight="1" x14ac:dyDescent="0.25">
      <c r="A13" s="25" t="s">
        <v>17</v>
      </c>
      <c r="B13" s="26" t="s">
        <v>18</v>
      </c>
      <c r="C13" s="16" t="s">
        <v>20</v>
      </c>
      <c r="D13" s="9">
        <f t="shared" ref="D13:I13" si="2">D17+D21+D25</f>
        <v>506155.60000000003</v>
      </c>
      <c r="E13" s="9">
        <f t="shared" si="2"/>
        <v>505837.5</v>
      </c>
      <c r="F13" s="9">
        <f t="shared" si="2"/>
        <v>505887.1</v>
      </c>
      <c r="G13" s="9">
        <f t="shared" si="2"/>
        <v>0</v>
      </c>
      <c r="H13" s="9">
        <f t="shared" si="2"/>
        <v>0</v>
      </c>
      <c r="I13" s="9">
        <f t="shared" si="2"/>
        <v>0</v>
      </c>
    </row>
    <row r="14" spans="1:15" ht="16.7" customHeight="1" x14ac:dyDescent="0.25">
      <c r="A14" s="25" t="s">
        <v>17</v>
      </c>
      <c r="B14" s="26" t="s">
        <v>18</v>
      </c>
      <c r="C14" s="16" t="s">
        <v>21</v>
      </c>
      <c r="D14" s="9">
        <f t="shared" ref="D14:I14" si="3">D18+D22+D26</f>
        <v>0</v>
      </c>
      <c r="E14" s="9">
        <f t="shared" si="3"/>
        <v>0</v>
      </c>
      <c r="F14" s="9">
        <f t="shared" si="3"/>
        <v>0</v>
      </c>
      <c r="G14" s="9">
        <f t="shared" si="3"/>
        <v>0</v>
      </c>
      <c r="H14" s="9">
        <f t="shared" si="3"/>
        <v>0</v>
      </c>
      <c r="I14" s="9">
        <f t="shared" si="3"/>
        <v>0</v>
      </c>
    </row>
    <row r="15" spans="1:15" ht="16.7" customHeight="1" x14ac:dyDescent="0.25">
      <c r="A15" s="25" t="s">
        <v>17</v>
      </c>
      <c r="B15" s="26" t="s">
        <v>22</v>
      </c>
      <c r="C15" s="10" t="s">
        <v>16</v>
      </c>
      <c r="D15" s="11">
        <f t="shared" ref="D15:I15" si="4">SUM(D16:D18)</f>
        <v>26454664.200000003</v>
      </c>
      <c r="E15" s="11">
        <f t="shared" si="4"/>
        <v>25854629.5</v>
      </c>
      <c r="F15" s="11">
        <f t="shared" si="4"/>
        <v>25492537.800000004</v>
      </c>
      <c r="G15" s="11">
        <f t="shared" si="4"/>
        <v>24934227.900000002</v>
      </c>
      <c r="H15" s="11">
        <f t="shared" si="4"/>
        <v>24934227.900000002</v>
      </c>
      <c r="I15" s="11">
        <f t="shared" si="4"/>
        <v>24934227.900000002</v>
      </c>
      <c r="K15" s="14">
        <f>D16-D240-D320-D336-145800-D376-D333</f>
        <v>8809293.1000000015</v>
      </c>
      <c r="L15" s="14">
        <f>E16-E240-E320-E336-E376-E333</f>
        <v>8522691.9000000004</v>
      </c>
      <c r="M15" s="14">
        <f>F16-F240-F320-F336-F376-F333</f>
        <v>8522642.3000000045</v>
      </c>
    </row>
    <row r="16" spans="1:15" ht="16.7" customHeight="1" x14ac:dyDescent="0.25">
      <c r="A16" s="25" t="s">
        <v>17</v>
      </c>
      <c r="B16" s="26" t="s">
        <v>22</v>
      </c>
      <c r="C16" s="16" t="s">
        <v>19</v>
      </c>
      <c r="D16" s="9">
        <f t="shared" ref="D16:I17" si="5">D32+D216+D244+D272+D296+D368</f>
        <v>25948508.600000001</v>
      </c>
      <c r="E16" s="9">
        <f t="shared" si="5"/>
        <v>25348792</v>
      </c>
      <c r="F16" s="9">
        <f t="shared" si="5"/>
        <v>24986650.700000003</v>
      </c>
      <c r="G16" s="9">
        <f t="shared" si="5"/>
        <v>24934227.900000002</v>
      </c>
      <c r="H16" s="9">
        <f t="shared" si="5"/>
        <v>24934227.900000002</v>
      </c>
      <c r="I16" s="9">
        <f t="shared" si="5"/>
        <v>24934227.900000002</v>
      </c>
      <c r="L16" s="14"/>
      <c r="N16" s="14"/>
      <c r="O16" s="14"/>
    </row>
    <row r="17" spans="1:9" ht="16.7" customHeight="1" x14ac:dyDescent="0.25">
      <c r="A17" s="25" t="s">
        <v>17</v>
      </c>
      <c r="B17" s="26" t="s">
        <v>22</v>
      </c>
      <c r="C17" s="16" t="s">
        <v>20</v>
      </c>
      <c r="D17" s="9">
        <f t="shared" si="5"/>
        <v>506155.60000000003</v>
      </c>
      <c r="E17" s="9">
        <f t="shared" si="5"/>
        <v>505837.5</v>
      </c>
      <c r="F17" s="9">
        <f t="shared" si="5"/>
        <v>505887.1</v>
      </c>
      <c r="G17" s="9">
        <f t="shared" si="5"/>
        <v>0</v>
      </c>
      <c r="H17" s="9">
        <f t="shared" si="5"/>
        <v>0</v>
      </c>
      <c r="I17" s="9">
        <f t="shared" si="5"/>
        <v>0</v>
      </c>
    </row>
    <row r="18" spans="1:9" ht="16.7" customHeight="1" x14ac:dyDescent="0.25">
      <c r="A18" s="25" t="s">
        <v>17</v>
      </c>
      <c r="B18" s="26" t="s">
        <v>22</v>
      </c>
      <c r="C18" s="16" t="s">
        <v>21</v>
      </c>
      <c r="D18" s="9"/>
      <c r="E18" s="9"/>
      <c r="F18" s="9"/>
      <c r="G18" s="9"/>
      <c r="H18" s="9"/>
      <c r="I18" s="9"/>
    </row>
    <row r="19" spans="1:9" ht="16.7" customHeight="1" x14ac:dyDescent="0.25">
      <c r="A19" s="25" t="s">
        <v>17</v>
      </c>
      <c r="B19" s="26" t="s">
        <v>23</v>
      </c>
      <c r="C19" s="10" t="s">
        <v>16</v>
      </c>
      <c r="D19" s="11">
        <f t="shared" ref="D19:I19" si="6">SUM(D20:D22)</f>
        <v>3402.4</v>
      </c>
      <c r="E19" s="11">
        <f t="shared" si="6"/>
        <v>3402.4</v>
      </c>
      <c r="F19" s="11">
        <f t="shared" si="6"/>
        <v>3402.4</v>
      </c>
      <c r="G19" s="11">
        <f t="shared" si="6"/>
        <v>3402.4</v>
      </c>
      <c r="H19" s="11">
        <f t="shared" si="6"/>
        <v>3402.4</v>
      </c>
      <c r="I19" s="11">
        <f t="shared" si="6"/>
        <v>3402.4</v>
      </c>
    </row>
    <row r="20" spans="1:9" ht="16.7" customHeight="1" x14ac:dyDescent="0.25">
      <c r="A20" s="25" t="s">
        <v>17</v>
      </c>
      <c r="B20" s="26" t="s">
        <v>23</v>
      </c>
      <c r="C20" s="16" t="s">
        <v>19</v>
      </c>
      <c r="D20" s="9">
        <v>3402.4</v>
      </c>
      <c r="E20" s="9">
        <v>3402.4</v>
      </c>
      <c r="F20" s="9">
        <v>3402.4</v>
      </c>
      <c r="G20" s="9">
        <v>3402.4</v>
      </c>
      <c r="H20" s="9">
        <v>3402.4</v>
      </c>
      <c r="I20" s="9">
        <v>3402.4</v>
      </c>
    </row>
    <row r="21" spans="1:9" ht="16.7" customHeight="1" x14ac:dyDescent="0.25">
      <c r="A21" s="25" t="s">
        <v>17</v>
      </c>
      <c r="B21" s="26" t="s">
        <v>23</v>
      </c>
      <c r="C21" s="16" t="s">
        <v>20</v>
      </c>
      <c r="D21" s="9"/>
      <c r="E21" s="9"/>
      <c r="F21" s="9"/>
      <c r="G21" s="9"/>
      <c r="H21" s="9"/>
      <c r="I21" s="9"/>
    </row>
    <row r="22" spans="1:9" ht="16.7" customHeight="1" x14ac:dyDescent="0.25">
      <c r="A22" s="25" t="s">
        <v>17</v>
      </c>
      <c r="B22" s="26" t="s">
        <v>23</v>
      </c>
      <c r="C22" s="16" t="s">
        <v>21</v>
      </c>
      <c r="D22" s="9"/>
      <c r="E22" s="9"/>
      <c r="F22" s="9"/>
      <c r="G22" s="9"/>
      <c r="H22" s="9"/>
      <c r="I22" s="9"/>
    </row>
    <row r="23" spans="1:9" ht="16.7" customHeight="1" x14ac:dyDescent="0.25">
      <c r="A23" s="25" t="s">
        <v>17</v>
      </c>
      <c r="B23" s="26" t="s">
        <v>140</v>
      </c>
      <c r="C23" s="10" t="s">
        <v>16</v>
      </c>
      <c r="D23" s="11">
        <f t="shared" ref="D23:I23" si="7">SUM(D24:D26)</f>
        <v>1720460.2999999998</v>
      </c>
      <c r="E23" s="11">
        <f t="shared" si="7"/>
        <v>1429768</v>
      </c>
      <c r="F23" s="11">
        <f t="shared" si="7"/>
        <v>1720000</v>
      </c>
      <c r="G23" s="11">
        <f t="shared" si="7"/>
        <v>920000</v>
      </c>
      <c r="H23" s="11">
        <f t="shared" si="7"/>
        <v>920000</v>
      </c>
      <c r="I23" s="11">
        <f t="shared" si="7"/>
        <v>920000</v>
      </c>
    </row>
    <row r="24" spans="1:9" ht="16.7" customHeight="1" x14ac:dyDescent="0.25">
      <c r="A24" s="25" t="s">
        <v>17</v>
      </c>
      <c r="B24" s="26" t="s">
        <v>24</v>
      </c>
      <c r="C24" s="16" t="s">
        <v>19</v>
      </c>
      <c r="D24" s="9">
        <f t="shared" ref="D24:I24" si="8">D300+D220</f>
        <v>1720460.2999999998</v>
      </c>
      <c r="E24" s="9">
        <f t="shared" si="8"/>
        <v>1429768</v>
      </c>
      <c r="F24" s="9">
        <f t="shared" si="8"/>
        <v>1720000</v>
      </c>
      <c r="G24" s="9">
        <f t="shared" si="8"/>
        <v>920000</v>
      </c>
      <c r="H24" s="9">
        <f t="shared" si="8"/>
        <v>920000</v>
      </c>
      <c r="I24" s="9">
        <f t="shared" si="8"/>
        <v>920000</v>
      </c>
    </row>
    <row r="25" spans="1:9" ht="16.7" customHeight="1" x14ac:dyDescent="0.25">
      <c r="A25" s="25" t="s">
        <v>17</v>
      </c>
      <c r="B25" s="26" t="s">
        <v>24</v>
      </c>
      <c r="C25" s="16" t="s">
        <v>20</v>
      </c>
      <c r="D25" s="9"/>
      <c r="E25" s="9"/>
      <c r="F25" s="9"/>
      <c r="G25" s="9"/>
      <c r="H25" s="9"/>
      <c r="I25" s="9"/>
    </row>
    <row r="26" spans="1:9" ht="16.7" customHeight="1" x14ac:dyDescent="0.25">
      <c r="A26" s="25" t="s">
        <v>17</v>
      </c>
      <c r="B26" s="26" t="s">
        <v>24</v>
      </c>
      <c r="C26" s="16" t="s">
        <v>21</v>
      </c>
      <c r="D26" s="9"/>
      <c r="E26" s="9"/>
      <c r="F26" s="9"/>
      <c r="G26" s="9"/>
      <c r="H26" s="9"/>
      <c r="I26" s="9"/>
    </row>
    <row r="27" spans="1:9" ht="16.7" customHeight="1" x14ac:dyDescent="0.25">
      <c r="A27" s="33" t="s">
        <v>98</v>
      </c>
      <c r="B27" s="29" t="s">
        <v>18</v>
      </c>
      <c r="C27" s="17" t="s">
        <v>16</v>
      </c>
      <c r="D27" s="8">
        <f t="shared" ref="D27:I27" si="9">SUM(D28:D29)</f>
        <v>8599557.8000000026</v>
      </c>
      <c r="E27" s="8">
        <f t="shared" si="9"/>
        <v>8327081.1000000015</v>
      </c>
      <c r="F27" s="8">
        <f t="shared" si="9"/>
        <v>8327081.1000000015</v>
      </c>
      <c r="G27" s="8">
        <f t="shared" si="9"/>
        <v>7820571.200000002</v>
      </c>
      <c r="H27" s="8">
        <f t="shared" si="9"/>
        <v>7820571.200000002</v>
      </c>
      <c r="I27" s="8">
        <f t="shared" si="9"/>
        <v>7820571.200000002</v>
      </c>
    </row>
    <row r="28" spans="1:9" ht="16.7" customHeight="1" x14ac:dyDescent="0.25">
      <c r="A28" s="34"/>
      <c r="B28" s="26" t="s">
        <v>18</v>
      </c>
      <c r="C28" s="16" t="s">
        <v>19</v>
      </c>
      <c r="D28" s="9">
        <f t="shared" ref="D28:I29" si="10">D32+D36</f>
        <v>8145113.0000000028</v>
      </c>
      <c r="E28" s="9">
        <f t="shared" si="10"/>
        <v>7872994.0000000019</v>
      </c>
      <c r="F28" s="9">
        <f t="shared" si="10"/>
        <v>7872994.0000000019</v>
      </c>
      <c r="G28" s="9">
        <f t="shared" si="10"/>
        <v>7820571.200000002</v>
      </c>
      <c r="H28" s="9">
        <f t="shared" si="10"/>
        <v>7820571.200000002</v>
      </c>
      <c r="I28" s="9">
        <f t="shared" si="10"/>
        <v>7820571.200000002</v>
      </c>
    </row>
    <row r="29" spans="1:9" ht="16.7" customHeight="1" x14ac:dyDescent="0.25">
      <c r="A29" s="34"/>
      <c r="B29" s="26" t="s">
        <v>18</v>
      </c>
      <c r="C29" s="16" t="s">
        <v>20</v>
      </c>
      <c r="D29" s="9">
        <f t="shared" si="10"/>
        <v>454444.80000000005</v>
      </c>
      <c r="E29" s="9">
        <f t="shared" si="10"/>
        <v>454087.1</v>
      </c>
      <c r="F29" s="9">
        <f t="shared" si="10"/>
        <v>454087.1</v>
      </c>
      <c r="G29" s="9">
        <f t="shared" si="10"/>
        <v>0</v>
      </c>
      <c r="H29" s="9">
        <f t="shared" si="10"/>
        <v>0</v>
      </c>
      <c r="I29" s="9">
        <f t="shared" si="10"/>
        <v>0</v>
      </c>
    </row>
    <row r="30" spans="1:9" ht="16.7" customHeight="1" x14ac:dyDescent="0.25">
      <c r="A30" s="34"/>
      <c r="B30" s="26" t="s">
        <v>18</v>
      </c>
      <c r="C30" s="16" t="s">
        <v>21</v>
      </c>
      <c r="D30" s="9"/>
      <c r="E30" s="9"/>
      <c r="F30" s="9"/>
      <c r="G30" s="9"/>
      <c r="H30" s="9"/>
      <c r="I30" s="9"/>
    </row>
    <row r="31" spans="1:9" ht="16.7" customHeight="1" x14ac:dyDescent="0.25">
      <c r="A31" s="34"/>
      <c r="B31" s="26" t="s">
        <v>22</v>
      </c>
      <c r="C31" s="10" t="s">
        <v>16</v>
      </c>
      <c r="D31" s="11">
        <f>SUM(D32:D33)</f>
        <v>8596155.4000000022</v>
      </c>
      <c r="E31" s="11">
        <f t="shared" ref="E31" si="11">SUM(E32:E33)</f>
        <v>8323678.7000000011</v>
      </c>
      <c r="F31" s="11">
        <f t="shared" ref="F31" si="12">SUM(F32:F33)</f>
        <v>8323678.7000000011</v>
      </c>
      <c r="G31" s="11">
        <f t="shared" ref="G31" si="13">SUM(G32:G33)</f>
        <v>7817168.8000000017</v>
      </c>
      <c r="H31" s="11">
        <f t="shared" ref="H31" si="14">SUM(H32:H33)</f>
        <v>7817168.8000000017</v>
      </c>
      <c r="I31" s="11">
        <f t="shared" ref="I31" si="15">SUM(I32:I33)</f>
        <v>7817168.8000000017</v>
      </c>
    </row>
    <row r="32" spans="1:9" ht="16.7" customHeight="1" x14ac:dyDescent="0.25">
      <c r="A32" s="34"/>
      <c r="B32" s="26" t="s">
        <v>22</v>
      </c>
      <c r="C32" s="16" t="s">
        <v>19</v>
      </c>
      <c r="D32" s="9">
        <f t="shared" ref="D32:I33" si="16">D40+D56+D92+D104+D128+D132+D144+D168+D176+D184+D120</f>
        <v>8141710.6000000024</v>
      </c>
      <c r="E32" s="9">
        <f t="shared" si="16"/>
        <v>7869591.6000000015</v>
      </c>
      <c r="F32" s="9">
        <f t="shared" si="16"/>
        <v>7869591.6000000015</v>
      </c>
      <c r="G32" s="9">
        <f t="shared" si="16"/>
        <v>7817168.8000000017</v>
      </c>
      <c r="H32" s="9">
        <f t="shared" si="16"/>
        <v>7817168.8000000017</v>
      </c>
      <c r="I32" s="9">
        <f t="shared" si="16"/>
        <v>7817168.8000000017</v>
      </c>
    </row>
    <row r="33" spans="1:9" ht="16.7" customHeight="1" x14ac:dyDescent="0.25">
      <c r="A33" s="34"/>
      <c r="B33" s="26" t="s">
        <v>22</v>
      </c>
      <c r="C33" s="16" t="s">
        <v>20</v>
      </c>
      <c r="D33" s="9">
        <f t="shared" si="16"/>
        <v>454444.80000000005</v>
      </c>
      <c r="E33" s="9">
        <f t="shared" si="16"/>
        <v>454087.1</v>
      </c>
      <c r="F33" s="9">
        <f t="shared" si="16"/>
        <v>454087.1</v>
      </c>
      <c r="G33" s="9">
        <f t="shared" si="16"/>
        <v>0</v>
      </c>
      <c r="H33" s="9">
        <f t="shared" si="16"/>
        <v>0</v>
      </c>
      <c r="I33" s="9">
        <f t="shared" si="16"/>
        <v>0</v>
      </c>
    </row>
    <row r="34" spans="1:9" ht="16.7" customHeight="1" x14ac:dyDescent="0.25">
      <c r="A34" s="34"/>
      <c r="B34" s="26" t="s">
        <v>22</v>
      </c>
      <c r="C34" s="16" t="s">
        <v>21</v>
      </c>
      <c r="D34" s="9"/>
      <c r="E34" s="9"/>
      <c r="F34" s="9"/>
      <c r="G34" s="9"/>
      <c r="H34" s="9"/>
      <c r="I34" s="9"/>
    </row>
    <row r="35" spans="1:9" ht="16.7" customHeight="1" x14ac:dyDescent="0.25">
      <c r="A35" s="34"/>
      <c r="B35" s="26" t="s">
        <v>23</v>
      </c>
      <c r="C35" s="10" t="s">
        <v>16</v>
      </c>
      <c r="D35" s="11">
        <f>SUM(D36:D37)</f>
        <v>3402.4</v>
      </c>
      <c r="E35" s="11">
        <f t="shared" ref="E35" si="17">SUM(E36:E37)</f>
        <v>3402.4</v>
      </c>
      <c r="F35" s="11">
        <f t="shared" ref="F35" si="18">SUM(F36:F37)</f>
        <v>3402.4</v>
      </c>
      <c r="G35" s="11">
        <f t="shared" ref="G35" si="19">SUM(G36:G37)</f>
        <v>3402.4</v>
      </c>
      <c r="H35" s="11">
        <f t="shared" ref="H35" si="20">SUM(H36:H37)</f>
        <v>3402.4</v>
      </c>
      <c r="I35" s="11">
        <f t="shared" ref="I35" si="21">SUM(I36:I37)</f>
        <v>3402.4</v>
      </c>
    </row>
    <row r="36" spans="1:9" ht="16.7" customHeight="1" x14ac:dyDescent="0.25">
      <c r="A36" s="34"/>
      <c r="B36" s="26" t="s">
        <v>23</v>
      </c>
      <c r="C36" s="16" t="s">
        <v>19</v>
      </c>
      <c r="D36" s="9">
        <v>3402.4</v>
      </c>
      <c r="E36" s="9">
        <v>3402.4</v>
      </c>
      <c r="F36" s="9">
        <v>3402.4</v>
      </c>
      <c r="G36" s="9">
        <v>3402.4</v>
      </c>
      <c r="H36" s="9">
        <v>3402.4</v>
      </c>
      <c r="I36" s="9">
        <v>3402.4</v>
      </c>
    </row>
    <row r="37" spans="1:9" ht="16.7" customHeight="1" x14ac:dyDescent="0.25">
      <c r="A37" s="34"/>
      <c r="B37" s="26" t="s">
        <v>23</v>
      </c>
      <c r="C37" s="16" t="s">
        <v>20</v>
      </c>
      <c r="D37" s="9"/>
      <c r="E37" s="9"/>
      <c r="F37" s="9"/>
      <c r="G37" s="9"/>
      <c r="H37" s="9"/>
      <c r="I37" s="9"/>
    </row>
    <row r="38" spans="1:9" ht="16.7" customHeight="1" x14ac:dyDescent="0.25">
      <c r="A38" s="35"/>
      <c r="B38" s="26" t="s">
        <v>23</v>
      </c>
      <c r="C38" s="16" t="s">
        <v>21</v>
      </c>
      <c r="D38" s="9"/>
      <c r="E38" s="9"/>
      <c r="F38" s="9"/>
      <c r="G38" s="9"/>
      <c r="H38" s="9"/>
      <c r="I38" s="9"/>
    </row>
    <row r="39" spans="1:9" ht="16.7" customHeight="1" x14ac:dyDescent="0.25">
      <c r="A39" s="25" t="s">
        <v>25</v>
      </c>
      <c r="B39" s="26" t="s">
        <v>22</v>
      </c>
      <c r="C39" s="10" t="s">
        <v>16</v>
      </c>
      <c r="D39" s="11">
        <f>SUM(D40:D41)</f>
        <v>182890.2</v>
      </c>
      <c r="E39" s="11">
        <f t="shared" ref="E39" si="22">SUM(E40:E41)</f>
        <v>159806</v>
      </c>
      <c r="F39" s="11">
        <f t="shared" ref="F39" si="23">SUM(F40:F41)</f>
        <v>159806</v>
      </c>
      <c r="G39" s="11">
        <f t="shared" ref="G39" si="24">SUM(G40:G41)</f>
        <v>154410.6</v>
      </c>
      <c r="H39" s="11">
        <f t="shared" ref="H39" si="25">SUM(H40:H41)</f>
        <v>154410.6</v>
      </c>
      <c r="I39" s="11">
        <f t="shared" ref="I39" si="26">SUM(I40:I41)</f>
        <v>154410.6</v>
      </c>
    </row>
    <row r="40" spans="1:9" ht="16.7" customHeight="1" x14ac:dyDescent="0.25">
      <c r="A40" s="25" t="s">
        <v>25</v>
      </c>
      <c r="B40" s="26" t="s">
        <v>22</v>
      </c>
      <c r="C40" s="16" t="s">
        <v>19</v>
      </c>
      <c r="D40" s="9">
        <f t="shared" ref="D40:I41" si="27">D48+D44+D52</f>
        <v>177494.80000000002</v>
      </c>
      <c r="E40" s="9">
        <f t="shared" si="27"/>
        <v>154410.6</v>
      </c>
      <c r="F40" s="9">
        <f t="shared" si="27"/>
        <v>154410.6</v>
      </c>
      <c r="G40" s="9">
        <f t="shared" si="27"/>
        <v>154410.6</v>
      </c>
      <c r="H40" s="9">
        <f t="shared" si="27"/>
        <v>154410.6</v>
      </c>
      <c r="I40" s="9">
        <f t="shared" si="27"/>
        <v>154410.6</v>
      </c>
    </row>
    <row r="41" spans="1:9" ht="16.7" customHeight="1" x14ac:dyDescent="0.25">
      <c r="A41" s="25" t="s">
        <v>25</v>
      </c>
      <c r="B41" s="26" t="s">
        <v>22</v>
      </c>
      <c r="C41" s="16" t="s">
        <v>20</v>
      </c>
      <c r="D41" s="9">
        <f t="shared" si="27"/>
        <v>5395.4</v>
      </c>
      <c r="E41" s="9">
        <f t="shared" si="27"/>
        <v>5395.4</v>
      </c>
      <c r="F41" s="9">
        <f t="shared" si="27"/>
        <v>5395.4</v>
      </c>
      <c r="G41" s="9">
        <f t="shared" si="27"/>
        <v>0</v>
      </c>
      <c r="H41" s="9">
        <f t="shared" si="27"/>
        <v>0</v>
      </c>
      <c r="I41" s="9">
        <f t="shared" si="27"/>
        <v>0</v>
      </c>
    </row>
    <row r="42" spans="1:9" ht="30.75" customHeight="1" x14ac:dyDescent="0.25">
      <c r="A42" s="25" t="s">
        <v>25</v>
      </c>
      <c r="B42" s="26" t="s">
        <v>22</v>
      </c>
      <c r="C42" s="16" t="s">
        <v>21</v>
      </c>
      <c r="D42" s="9"/>
      <c r="E42" s="9"/>
      <c r="F42" s="9"/>
      <c r="G42" s="9"/>
      <c r="H42" s="9"/>
      <c r="I42" s="9"/>
    </row>
    <row r="43" spans="1:9" ht="16.7" customHeight="1" x14ac:dyDescent="0.25">
      <c r="A43" s="25" t="s">
        <v>27</v>
      </c>
      <c r="B43" s="26" t="s">
        <v>22</v>
      </c>
      <c r="C43" s="10" t="s">
        <v>16</v>
      </c>
      <c r="D43" s="11">
        <f>SUM(D44:D45)</f>
        <v>165460.70000000001</v>
      </c>
      <c r="E43" s="11">
        <f t="shared" ref="E43" si="28">SUM(E44:E45)</f>
        <v>142376.5</v>
      </c>
      <c r="F43" s="11">
        <f t="shared" ref="F43" si="29">SUM(F44:F45)</f>
        <v>142376.5</v>
      </c>
      <c r="G43" s="11">
        <f t="shared" ref="G43" si="30">SUM(G44:G45)</f>
        <v>142376.5</v>
      </c>
      <c r="H43" s="11">
        <f t="shared" ref="H43" si="31">SUM(H44:H45)</f>
        <v>142376.5</v>
      </c>
      <c r="I43" s="11">
        <f t="shared" ref="I43" si="32">SUM(I44:I45)</f>
        <v>142376.5</v>
      </c>
    </row>
    <row r="44" spans="1:9" ht="16.7" customHeight="1" x14ac:dyDescent="0.25">
      <c r="A44" s="25" t="s">
        <v>27</v>
      </c>
      <c r="B44" s="26" t="s">
        <v>22</v>
      </c>
      <c r="C44" s="16" t="s">
        <v>19</v>
      </c>
      <c r="D44" s="9">
        <f>133868.7+23084.2+8507.8</f>
        <v>165460.70000000001</v>
      </c>
      <c r="E44" s="9">
        <f>133868.7+8507.8</f>
        <v>142376.5</v>
      </c>
      <c r="F44" s="9">
        <f>133868.7+8507.8</f>
        <v>142376.5</v>
      </c>
      <c r="G44" s="9">
        <f>F44</f>
        <v>142376.5</v>
      </c>
      <c r="H44" s="9">
        <f>G44</f>
        <v>142376.5</v>
      </c>
      <c r="I44" s="9">
        <f>H44</f>
        <v>142376.5</v>
      </c>
    </row>
    <row r="45" spans="1:9" ht="16.7" customHeight="1" x14ac:dyDescent="0.25">
      <c r="A45" s="25" t="s">
        <v>27</v>
      </c>
      <c r="B45" s="26" t="s">
        <v>22</v>
      </c>
      <c r="C45" s="16" t="s">
        <v>20</v>
      </c>
      <c r="D45" s="9"/>
      <c r="E45" s="9"/>
      <c r="F45" s="9"/>
      <c r="G45" s="9"/>
      <c r="H45" s="9"/>
      <c r="I45" s="9"/>
    </row>
    <row r="46" spans="1:9" ht="16.7" customHeight="1" x14ac:dyDescent="0.25">
      <c r="A46" s="25" t="s">
        <v>27</v>
      </c>
      <c r="B46" s="26" t="s">
        <v>22</v>
      </c>
      <c r="C46" s="16" t="s">
        <v>21</v>
      </c>
      <c r="D46" s="9"/>
      <c r="E46" s="9"/>
      <c r="F46" s="9"/>
      <c r="G46" s="9"/>
      <c r="H46" s="9"/>
      <c r="I46" s="9"/>
    </row>
    <row r="47" spans="1:9" ht="16.7" customHeight="1" x14ac:dyDescent="0.25">
      <c r="A47" s="25" t="s">
        <v>26</v>
      </c>
      <c r="B47" s="26" t="s">
        <v>22</v>
      </c>
      <c r="C47" s="10" t="s">
        <v>16</v>
      </c>
      <c r="D47" s="11">
        <f>SUM(D48:D49)</f>
        <v>9778.9</v>
      </c>
      <c r="E47" s="11">
        <f t="shared" ref="E47" si="33">SUM(E48:E49)</f>
        <v>9778.9</v>
      </c>
      <c r="F47" s="11">
        <f t="shared" ref="F47" si="34">SUM(F48:F49)</f>
        <v>9778.9</v>
      </c>
      <c r="G47" s="11">
        <f t="shared" ref="G47" si="35">SUM(G48:G49)</f>
        <v>4383.5</v>
      </c>
      <c r="H47" s="11">
        <f t="shared" ref="H47" si="36">SUM(H48:H49)</f>
        <v>4383.5</v>
      </c>
      <c r="I47" s="11">
        <f t="shared" ref="I47" si="37">SUM(I48:I49)</f>
        <v>4383.5</v>
      </c>
    </row>
    <row r="48" spans="1:9" ht="16.7" customHeight="1" x14ac:dyDescent="0.25">
      <c r="A48" s="25" t="s">
        <v>26</v>
      </c>
      <c r="B48" s="26" t="s">
        <v>22</v>
      </c>
      <c r="C48" s="16" t="s">
        <v>19</v>
      </c>
      <c r="D48" s="9">
        <v>4383.5</v>
      </c>
      <c r="E48" s="9">
        <v>4383.5</v>
      </c>
      <c r="F48" s="9">
        <v>4383.5</v>
      </c>
      <c r="G48" s="9">
        <v>4383.5</v>
      </c>
      <c r="H48" s="9">
        <v>4383.5</v>
      </c>
      <c r="I48" s="9">
        <v>4383.5</v>
      </c>
    </row>
    <row r="49" spans="1:9" ht="16.7" customHeight="1" x14ac:dyDescent="0.25">
      <c r="A49" s="25" t="s">
        <v>26</v>
      </c>
      <c r="B49" s="26" t="s">
        <v>22</v>
      </c>
      <c r="C49" s="16" t="s">
        <v>20</v>
      </c>
      <c r="D49" s="9">
        <v>5395.4</v>
      </c>
      <c r="E49" s="9">
        <v>5395.4</v>
      </c>
      <c r="F49" s="9">
        <v>5395.4</v>
      </c>
      <c r="G49" s="9"/>
      <c r="H49" s="9"/>
      <c r="I49" s="9"/>
    </row>
    <row r="50" spans="1:9" ht="28.5" customHeight="1" x14ac:dyDescent="0.25">
      <c r="A50" s="25" t="s">
        <v>26</v>
      </c>
      <c r="B50" s="26" t="s">
        <v>22</v>
      </c>
      <c r="C50" s="16" t="s">
        <v>21</v>
      </c>
      <c r="D50" s="9"/>
      <c r="E50" s="9"/>
      <c r="F50" s="9"/>
      <c r="G50" s="9"/>
      <c r="H50" s="9"/>
      <c r="I50" s="9"/>
    </row>
    <row r="51" spans="1:9" ht="16.7" customHeight="1" x14ac:dyDescent="0.25">
      <c r="A51" s="25" t="s">
        <v>28</v>
      </c>
      <c r="B51" s="26" t="s">
        <v>22</v>
      </c>
      <c r="C51" s="10" t="s">
        <v>16</v>
      </c>
      <c r="D51" s="11">
        <f>SUM(D52:D53)</f>
        <v>7650.6</v>
      </c>
      <c r="E51" s="11">
        <f t="shared" ref="E51" si="38">SUM(E52:E53)</f>
        <v>7650.6</v>
      </c>
      <c r="F51" s="11">
        <f t="shared" ref="F51" si="39">SUM(F52:F53)</f>
        <v>7650.6</v>
      </c>
      <c r="G51" s="11">
        <f t="shared" ref="G51" si="40">SUM(G52:G53)</f>
        <v>7650.6</v>
      </c>
      <c r="H51" s="11">
        <f t="shared" ref="H51" si="41">SUM(H52:H53)</f>
        <v>7650.6</v>
      </c>
      <c r="I51" s="11">
        <f t="shared" ref="I51" si="42">SUM(I52:I53)</f>
        <v>7650.6</v>
      </c>
    </row>
    <row r="52" spans="1:9" ht="16.7" customHeight="1" x14ac:dyDescent="0.25">
      <c r="A52" s="25" t="s">
        <v>28</v>
      </c>
      <c r="B52" s="26" t="s">
        <v>22</v>
      </c>
      <c r="C52" s="16" t="s">
        <v>19</v>
      </c>
      <c r="D52" s="9">
        <v>7650.6</v>
      </c>
      <c r="E52" s="9">
        <v>7650.6</v>
      </c>
      <c r="F52" s="9">
        <v>7650.6</v>
      </c>
      <c r="G52" s="9">
        <v>7650.6</v>
      </c>
      <c r="H52" s="9">
        <v>7650.6</v>
      </c>
      <c r="I52" s="9">
        <v>7650.6</v>
      </c>
    </row>
    <row r="53" spans="1:9" ht="16.7" customHeight="1" x14ac:dyDescent="0.25">
      <c r="A53" s="25" t="s">
        <v>28</v>
      </c>
      <c r="B53" s="26" t="s">
        <v>22</v>
      </c>
      <c r="C53" s="16" t="s">
        <v>20</v>
      </c>
      <c r="D53" s="9"/>
      <c r="E53" s="9"/>
      <c r="F53" s="9"/>
      <c r="G53" s="9"/>
      <c r="H53" s="9"/>
      <c r="I53" s="9"/>
    </row>
    <row r="54" spans="1:9" ht="16.7" customHeight="1" x14ac:dyDescent="0.25">
      <c r="A54" s="25" t="s">
        <v>28</v>
      </c>
      <c r="B54" s="26" t="s">
        <v>22</v>
      </c>
      <c r="C54" s="16" t="s">
        <v>21</v>
      </c>
      <c r="D54" s="9"/>
      <c r="E54" s="9"/>
      <c r="F54" s="9"/>
      <c r="G54" s="9"/>
      <c r="H54" s="9"/>
      <c r="I54" s="9"/>
    </row>
    <row r="55" spans="1:9" ht="20.100000000000001" customHeight="1" x14ac:dyDescent="0.25">
      <c r="A55" s="25" t="s">
        <v>29</v>
      </c>
      <c r="B55" s="26" t="s">
        <v>22</v>
      </c>
      <c r="C55" s="10" t="s">
        <v>16</v>
      </c>
      <c r="D55" s="11">
        <f>SUM(D56:D57)</f>
        <v>5751355.2000000011</v>
      </c>
      <c r="E55" s="11">
        <f t="shared" ref="E55" si="43">SUM(E56:E57)</f>
        <v>5528667.3000000007</v>
      </c>
      <c r="F55" s="11">
        <f t="shared" ref="F55" si="44">SUM(F56:F57)</f>
        <v>5528667.3000000007</v>
      </c>
      <c r="G55" s="11">
        <f t="shared" ref="G55" si="45">SUM(G56:G57)</f>
        <v>5324767.0000000009</v>
      </c>
      <c r="H55" s="11">
        <f t="shared" ref="H55" si="46">SUM(H56:H57)</f>
        <v>5324767.0000000009</v>
      </c>
      <c r="I55" s="11">
        <f t="shared" ref="I55" si="47">SUM(I56:I57)</f>
        <v>5324767.0000000009</v>
      </c>
    </row>
    <row r="56" spans="1:9" ht="20.100000000000001" customHeight="1" x14ac:dyDescent="0.25">
      <c r="A56" s="25" t="s">
        <v>29</v>
      </c>
      <c r="B56" s="26" t="s">
        <v>22</v>
      </c>
      <c r="C56" s="16" t="s">
        <v>19</v>
      </c>
      <c r="D56" s="9">
        <f t="shared" ref="D56:I57" si="48">D76+D80+D88+D60+D84+D68+D64+D72</f>
        <v>5547454.9000000013</v>
      </c>
      <c r="E56" s="9">
        <f t="shared" si="48"/>
        <v>5324767.0000000009</v>
      </c>
      <c r="F56" s="9">
        <f t="shared" si="48"/>
        <v>5324767.0000000009</v>
      </c>
      <c r="G56" s="9">
        <f t="shared" si="48"/>
        <v>5324767.0000000009</v>
      </c>
      <c r="H56" s="9">
        <f t="shared" si="48"/>
        <v>5324767.0000000009</v>
      </c>
      <c r="I56" s="9">
        <f t="shared" si="48"/>
        <v>5324767.0000000009</v>
      </c>
    </row>
    <row r="57" spans="1:9" ht="20.100000000000001" customHeight="1" x14ac:dyDescent="0.25">
      <c r="A57" s="25" t="s">
        <v>29</v>
      </c>
      <c r="B57" s="26" t="s">
        <v>22</v>
      </c>
      <c r="C57" s="16" t="s">
        <v>20</v>
      </c>
      <c r="D57" s="9">
        <f t="shared" si="48"/>
        <v>203900.30000000002</v>
      </c>
      <c r="E57" s="9">
        <f t="shared" si="48"/>
        <v>203900.30000000002</v>
      </c>
      <c r="F57" s="9">
        <f t="shared" si="48"/>
        <v>203900.30000000002</v>
      </c>
      <c r="G57" s="9">
        <f t="shared" si="48"/>
        <v>0</v>
      </c>
      <c r="H57" s="9">
        <f t="shared" si="48"/>
        <v>0</v>
      </c>
      <c r="I57" s="9">
        <f t="shared" si="48"/>
        <v>0</v>
      </c>
    </row>
    <row r="58" spans="1:9" ht="36.75" customHeight="1" x14ac:dyDescent="0.25">
      <c r="A58" s="25" t="s">
        <v>29</v>
      </c>
      <c r="B58" s="26" t="s">
        <v>22</v>
      </c>
      <c r="C58" s="16" t="s">
        <v>21</v>
      </c>
      <c r="D58" s="9"/>
      <c r="E58" s="9"/>
      <c r="F58" s="9"/>
      <c r="G58" s="9"/>
      <c r="H58" s="9"/>
      <c r="I58" s="9"/>
    </row>
    <row r="59" spans="1:9" ht="16.7" customHeight="1" x14ac:dyDescent="0.25">
      <c r="A59" s="25" t="s">
        <v>33</v>
      </c>
      <c r="B59" s="26" t="s">
        <v>22</v>
      </c>
      <c r="C59" s="10" t="s">
        <v>16</v>
      </c>
      <c r="D59" s="11">
        <f>SUM(D60:D61)</f>
        <v>917250.29999999993</v>
      </c>
      <c r="E59" s="11">
        <f t="shared" ref="E59" si="49">SUM(E60:E61)</f>
        <v>749430.99999999988</v>
      </c>
      <c r="F59" s="11">
        <f t="shared" ref="F59" si="50">SUM(F60:F61)</f>
        <v>749430.99999999988</v>
      </c>
      <c r="G59" s="11">
        <f t="shared" ref="G59" si="51">SUM(G60:G61)</f>
        <v>627081.89999999991</v>
      </c>
      <c r="H59" s="11">
        <f t="shared" ref="H59" si="52">SUM(H60:H61)</f>
        <v>627081.89999999991</v>
      </c>
      <c r="I59" s="11">
        <f t="shared" ref="I59" si="53">SUM(I60:I61)</f>
        <v>627081.89999999991</v>
      </c>
    </row>
    <row r="60" spans="1:9" ht="16.7" customHeight="1" x14ac:dyDescent="0.25">
      <c r="A60" s="25" t="s">
        <v>33</v>
      </c>
      <c r="B60" s="26" t="s">
        <v>22</v>
      </c>
      <c r="C60" s="16" t="s">
        <v>19</v>
      </c>
      <c r="D60" s="9">
        <f>624059.7+167819.3+3022.2</f>
        <v>794901.2</v>
      </c>
      <c r="E60" s="9">
        <f>624059.7+3022.2</f>
        <v>627081.89999999991</v>
      </c>
      <c r="F60" s="9">
        <f>624059.7+3022.2</f>
        <v>627081.89999999991</v>
      </c>
      <c r="G60" s="9">
        <f>F60</f>
        <v>627081.89999999991</v>
      </c>
      <c r="H60" s="9">
        <f>G60</f>
        <v>627081.89999999991</v>
      </c>
      <c r="I60" s="9">
        <f>H60</f>
        <v>627081.89999999991</v>
      </c>
    </row>
    <row r="61" spans="1:9" ht="16.7" customHeight="1" x14ac:dyDescent="0.25">
      <c r="A61" s="25" t="s">
        <v>33</v>
      </c>
      <c r="B61" s="26" t="s">
        <v>22</v>
      </c>
      <c r="C61" s="16" t="s">
        <v>20</v>
      </c>
      <c r="D61" s="9">
        <v>122349.1</v>
      </c>
      <c r="E61" s="9">
        <v>122349.1</v>
      </c>
      <c r="F61" s="9">
        <v>122349.1</v>
      </c>
      <c r="G61" s="9"/>
      <c r="H61" s="9"/>
      <c r="I61" s="9"/>
    </row>
    <row r="62" spans="1:9" ht="16.7" customHeight="1" x14ac:dyDescent="0.25">
      <c r="A62" s="25" t="s">
        <v>33</v>
      </c>
      <c r="B62" s="26" t="s">
        <v>22</v>
      </c>
      <c r="C62" s="16" t="s">
        <v>21</v>
      </c>
      <c r="D62" s="9"/>
      <c r="E62" s="9"/>
      <c r="F62" s="9"/>
      <c r="G62" s="9"/>
      <c r="H62" s="9"/>
      <c r="I62" s="9"/>
    </row>
    <row r="63" spans="1:9" ht="20.100000000000001" customHeight="1" x14ac:dyDescent="0.25">
      <c r="A63" s="25" t="s">
        <v>36</v>
      </c>
      <c r="B63" s="26" t="s">
        <v>22</v>
      </c>
      <c r="C63" s="10" t="s">
        <v>16</v>
      </c>
      <c r="D63" s="11">
        <f>SUM(D64:D65)</f>
        <v>77003.8</v>
      </c>
      <c r="E63" s="11">
        <f t="shared" ref="E63" si="54">SUM(E64:E65)</f>
        <v>77003.8</v>
      </c>
      <c r="F63" s="11">
        <f t="shared" ref="F63" si="55">SUM(F64:F65)</f>
        <v>77003.8</v>
      </c>
      <c r="G63" s="11">
        <f t="shared" ref="G63" si="56">SUM(G64:G65)</f>
        <v>26079.9</v>
      </c>
      <c r="H63" s="11">
        <f t="shared" ref="H63" si="57">SUM(H64:H65)</f>
        <v>26079.9</v>
      </c>
      <c r="I63" s="11">
        <f t="shared" ref="I63" si="58">SUM(I64:I65)</f>
        <v>26079.9</v>
      </c>
    </row>
    <row r="64" spans="1:9" ht="20.100000000000001" customHeight="1" x14ac:dyDescent="0.25">
      <c r="A64" s="25" t="s">
        <v>36</v>
      </c>
      <c r="B64" s="26" t="s">
        <v>22</v>
      </c>
      <c r="C64" s="16" t="s">
        <v>19</v>
      </c>
      <c r="D64" s="9">
        <v>26079.9</v>
      </c>
      <c r="E64" s="9">
        <v>26079.9</v>
      </c>
      <c r="F64" s="9">
        <v>26079.9</v>
      </c>
      <c r="G64" s="9">
        <v>26079.9</v>
      </c>
      <c r="H64" s="9">
        <v>26079.9</v>
      </c>
      <c r="I64" s="9">
        <v>26079.9</v>
      </c>
    </row>
    <row r="65" spans="1:9" ht="20.100000000000001" customHeight="1" x14ac:dyDescent="0.25">
      <c r="A65" s="25" t="s">
        <v>36</v>
      </c>
      <c r="B65" s="26" t="s">
        <v>22</v>
      </c>
      <c r="C65" s="16" t="s">
        <v>20</v>
      </c>
      <c r="D65" s="9">
        <v>50923.9</v>
      </c>
      <c r="E65" s="9">
        <v>50923.9</v>
      </c>
      <c r="F65" s="9">
        <v>50923.9</v>
      </c>
      <c r="G65" s="9"/>
      <c r="H65" s="9"/>
      <c r="I65" s="9"/>
    </row>
    <row r="66" spans="1:9" ht="20.100000000000001" customHeight="1" x14ac:dyDescent="0.25">
      <c r="A66" s="25" t="s">
        <v>36</v>
      </c>
      <c r="B66" s="26" t="s">
        <v>22</v>
      </c>
      <c r="C66" s="16" t="s">
        <v>21</v>
      </c>
      <c r="D66" s="9"/>
      <c r="E66" s="9"/>
      <c r="F66" s="9"/>
      <c r="G66" s="9"/>
      <c r="H66" s="9"/>
      <c r="I66" s="9"/>
    </row>
    <row r="67" spans="1:9" ht="43.5" customHeight="1" x14ac:dyDescent="0.25">
      <c r="A67" s="28" t="s">
        <v>35</v>
      </c>
      <c r="B67" s="26" t="s">
        <v>22</v>
      </c>
      <c r="C67" s="10" t="s">
        <v>16</v>
      </c>
      <c r="D67" s="11">
        <f>SUM(D68:D69)</f>
        <v>43102.6</v>
      </c>
      <c r="E67" s="11">
        <f t="shared" ref="E67" si="59">SUM(E68:E69)</f>
        <v>43102.6</v>
      </c>
      <c r="F67" s="11">
        <f t="shared" ref="F67" si="60">SUM(F68:F69)</f>
        <v>43102.6</v>
      </c>
      <c r="G67" s="11">
        <f t="shared" ref="G67" si="61">SUM(G68:G69)</f>
        <v>13191.4</v>
      </c>
      <c r="H67" s="11">
        <f t="shared" ref="H67" si="62">SUM(H68:H69)</f>
        <v>13191.4</v>
      </c>
      <c r="I67" s="11">
        <f t="shared" ref="I67" si="63">SUM(I68:I69)</f>
        <v>13191.4</v>
      </c>
    </row>
    <row r="68" spans="1:9" ht="43.5" customHeight="1" x14ac:dyDescent="0.25">
      <c r="A68" s="28" t="s">
        <v>35</v>
      </c>
      <c r="B68" s="26" t="s">
        <v>22</v>
      </c>
      <c r="C68" s="16" t="s">
        <v>19</v>
      </c>
      <c r="D68" s="9">
        <v>13191.4</v>
      </c>
      <c r="E68" s="9">
        <v>13191.4</v>
      </c>
      <c r="F68" s="9">
        <v>13191.4</v>
      </c>
      <c r="G68" s="9">
        <v>13191.4</v>
      </c>
      <c r="H68" s="9">
        <v>13191.4</v>
      </c>
      <c r="I68" s="9">
        <v>13191.4</v>
      </c>
    </row>
    <row r="69" spans="1:9" x14ac:dyDescent="0.25">
      <c r="A69" s="28" t="s">
        <v>35</v>
      </c>
      <c r="B69" s="26" t="s">
        <v>22</v>
      </c>
      <c r="C69" s="16" t="s">
        <v>20</v>
      </c>
      <c r="D69" s="9">
        <v>29911.200000000001</v>
      </c>
      <c r="E69" s="9">
        <v>29911.200000000001</v>
      </c>
      <c r="F69" s="9">
        <v>29911.200000000001</v>
      </c>
      <c r="G69" s="9"/>
      <c r="H69" s="9"/>
      <c r="I69" s="9"/>
    </row>
    <row r="70" spans="1:9" ht="77.25" customHeight="1" x14ac:dyDescent="0.25">
      <c r="A70" s="28" t="s">
        <v>35</v>
      </c>
      <c r="B70" s="26" t="s">
        <v>22</v>
      </c>
      <c r="C70" s="16" t="s">
        <v>21</v>
      </c>
      <c r="D70" s="9"/>
      <c r="E70" s="9"/>
      <c r="F70" s="9"/>
      <c r="G70" s="9"/>
      <c r="H70" s="9"/>
      <c r="I70" s="9"/>
    </row>
    <row r="71" spans="1:9" ht="36.75" customHeight="1" x14ac:dyDescent="0.25">
      <c r="A71" s="28" t="s">
        <v>37</v>
      </c>
      <c r="B71" s="26" t="s">
        <v>22</v>
      </c>
      <c r="C71" s="10" t="s">
        <v>16</v>
      </c>
      <c r="D71" s="11">
        <f>SUM(D72:D73)</f>
        <v>1524</v>
      </c>
      <c r="E71" s="11">
        <f t="shared" ref="E71:I71" si="64">SUM(E72:E73)</f>
        <v>1524</v>
      </c>
      <c r="F71" s="11">
        <f t="shared" si="64"/>
        <v>1524</v>
      </c>
      <c r="G71" s="11">
        <f t="shared" si="64"/>
        <v>807.9</v>
      </c>
      <c r="H71" s="11">
        <f t="shared" si="64"/>
        <v>807.9</v>
      </c>
      <c r="I71" s="11">
        <f t="shared" si="64"/>
        <v>807.9</v>
      </c>
    </row>
    <row r="72" spans="1:9" ht="36.75" customHeight="1" x14ac:dyDescent="0.25">
      <c r="A72" s="28" t="s">
        <v>37</v>
      </c>
      <c r="B72" s="26" t="s">
        <v>22</v>
      </c>
      <c r="C72" s="16" t="s">
        <v>19</v>
      </c>
      <c r="D72" s="9">
        <v>807.9</v>
      </c>
      <c r="E72" s="9">
        <v>807.9</v>
      </c>
      <c r="F72" s="9">
        <v>807.9</v>
      </c>
      <c r="G72" s="9">
        <v>807.9</v>
      </c>
      <c r="H72" s="9">
        <v>807.9</v>
      </c>
      <c r="I72" s="9">
        <v>807.9</v>
      </c>
    </row>
    <row r="73" spans="1:9" ht="36.75" customHeight="1" x14ac:dyDescent="0.25">
      <c r="A73" s="28" t="s">
        <v>37</v>
      </c>
      <c r="B73" s="26" t="s">
        <v>22</v>
      </c>
      <c r="C73" s="16" t="s">
        <v>20</v>
      </c>
      <c r="D73" s="9">
        <v>716.1</v>
      </c>
      <c r="E73" s="9">
        <v>716.1</v>
      </c>
      <c r="F73" s="9">
        <v>716.1</v>
      </c>
      <c r="G73" s="9"/>
      <c r="H73" s="9"/>
      <c r="I73" s="9"/>
    </row>
    <row r="74" spans="1:9" ht="58.5" customHeight="1" x14ac:dyDescent="0.25">
      <c r="A74" s="28" t="s">
        <v>37</v>
      </c>
      <c r="B74" s="26" t="s">
        <v>22</v>
      </c>
      <c r="C74" s="16" t="s">
        <v>21</v>
      </c>
      <c r="D74" s="9"/>
      <c r="E74" s="9"/>
      <c r="F74" s="9"/>
      <c r="G74" s="9"/>
      <c r="H74" s="9"/>
      <c r="I74" s="9"/>
    </row>
    <row r="75" spans="1:9" ht="16.7" customHeight="1" x14ac:dyDescent="0.25">
      <c r="A75" s="25" t="s">
        <v>30</v>
      </c>
      <c r="B75" s="26" t="s">
        <v>22</v>
      </c>
      <c r="C75" s="10" t="s">
        <v>16</v>
      </c>
      <c r="D75" s="11">
        <f>SUM(D76:D77)</f>
        <v>259625</v>
      </c>
      <c r="E75" s="11">
        <f t="shared" ref="E75" si="65">SUM(E76:E77)</f>
        <v>259625</v>
      </c>
      <c r="F75" s="11">
        <f t="shared" ref="F75" si="66">SUM(F76:F77)</f>
        <v>259625</v>
      </c>
      <c r="G75" s="11">
        <f t="shared" ref="G75" si="67">SUM(G76:G77)</f>
        <v>259625</v>
      </c>
      <c r="H75" s="11">
        <f t="shared" ref="H75" si="68">SUM(H76:H77)</f>
        <v>259625</v>
      </c>
      <c r="I75" s="11">
        <f t="shared" ref="I75" si="69">SUM(I76:I77)</f>
        <v>259625</v>
      </c>
    </row>
    <row r="76" spans="1:9" ht="16.7" customHeight="1" x14ac:dyDescent="0.25">
      <c r="A76" s="25" t="s">
        <v>30</v>
      </c>
      <c r="B76" s="26" t="s">
        <v>22</v>
      </c>
      <c r="C76" s="16" t="s">
        <v>19</v>
      </c>
      <c r="D76" s="9">
        <v>259625</v>
      </c>
      <c r="E76" s="9">
        <v>259625</v>
      </c>
      <c r="F76" s="9">
        <v>259625</v>
      </c>
      <c r="G76" s="9">
        <v>259625</v>
      </c>
      <c r="H76" s="9">
        <v>259625</v>
      </c>
      <c r="I76" s="9">
        <v>259625</v>
      </c>
    </row>
    <row r="77" spans="1:9" ht="16.7" customHeight="1" x14ac:dyDescent="0.25">
      <c r="A77" s="25" t="s">
        <v>30</v>
      </c>
      <c r="B77" s="26" t="s">
        <v>22</v>
      </c>
      <c r="C77" s="16" t="s">
        <v>20</v>
      </c>
      <c r="D77" s="9"/>
      <c r="E77" s="9"/>
      <c r="F77" s="9"/>
      <c r="G77" s="9"/>
      <c r="H77" s="9"/>
      <c r="I77" s="9"/>
    </row>
    <row r="78" spans="1:9" ht="16.7" customHeight="1" x14ac:dyDescent="0.25">
      <c r="A78" s="25" t="s">
        <v>30</v>
      </c>
      <c r="B78" s="26" t="s">
        <v>22</v>
      </c>
      <c r="C78" s="16" t="s">
        <v>21</v>
      </c>
      <c r="D78" s="9"/>
      <c r="E78" s="9"/>
      <c r="F78" s="9"/>
      <c r="G78" s="9"/>
      <c r="H78" s="9"/>
      <c r="I78" s="9"/>
    </row>
    <row r="79" spans="1:9" ht="16.7" customHeight="1" x14ac:dyDescent="0.25">
      <c r="A79" s="25" t="s">
        <v>31</v>
      </c>
      <c r="B79" s="26" t="s">
        <v>22</v>
      </c>
      <c r="C79" s="10" t="s">
        <v>16</v>
      </c>
      <c r="D79" s="11">
        <f>SUM(D80:D81)</f>
        <v>881414.8</v>
      </c>
      <c r="E79" s="11">
        <f t="shared" ref="E79" si="70">SUM(E80:E81)</f>
        <v>881414.8</v>
      </c>
      <c r="F79" s="11">
        <f t="shared" ref="F79" si="71">SUM(F80:F81)</f>
        <v>881414.8</v>
      </c>
      <c r="G79" s="11">
        <f t="shared" ref="G79" si="72">SUM(G80:G81)</f>
        <v>881414.8</v>
      </c>
      <c r="H79" s="11">
        <f t="shared" ref="H79" si="73">SUM(H80:H81)</f>
        <v>881414.8</v>
      </c>
      <c r="I79" s="11">
        <f t="shared" ref="I79" si="74">SUM(I80:I81)</f>
        <v>881414.8</v>
      </c>
    </row>
    <row r="80" spans="1:9" ht="16.7" customHeight="1" x14ac:dyDescent="0.25">
      <c r="A80" s="25" t="s">
        <v>31</v>
      </c>
      <c r="B80" s="26" t="s">
        <v>22</v>
      </c>
      <c r="C80" s="16" t="s">
        <v>19</v>
      </c>
      <c r="D80" s="9">
        <f>860347.5+21067.3</f>
        <v>881414.8</v>
      </c>
      <c r="E80" s="9">
        <f>860347.5+21067.3</f>
        <v>881414.8</v>
      </c>
      <c r="F80" s="9">
        <f>860347.5+21067.3</f>
        <v>881414.8</v>
      </c>
      <c r="G80" s="9">
        <v>881414.8</v>
      </c>
      <c r="H80" s="9">
        <v>881414.8</v>
      </c>
      <c r="I80" s="9">
        <v>881414.8</v>
      </c>
    </row>
    <row r="81" spans="1:9" ht="16.7" customHeight="1" x14ac:dyDescent="0.25">
      <c r="A81" s="25" t="s">
        <v>31</v>
      </c>
      <c r="B81" s="26" t="s">
        <v>22</v>
      </c>
      <c r="C81" s="16" t="s">
        <v>20</v>
      </c>
      <c r="D81" s="9"/>
      <c r="E81" s="9"/>
      <c r="F81" s="9"/>
      <c r="G81" s="9"/>
      <c r="H81" s="9"/>
      <c r="I81" s="9"/>
    </row>
    <row r="82" spans="1:9" ht="43.5" customHeight="1" x14ac:dyDescent="0.25">
      <c r="A82" s="25" t="s">
        <v>31</v>
      </c>
      <c r="B82" s="26" t="s">
        <v>22</v>
      </c>
      <c r="C82" s="16" t="s">
        <v>21</v>
      </c>
      <c r="D82" s="9"/>
      <c r="E82" s="9"/>
      <c r="F82" s="9"/>
      <c r="G82" s="9"/>
      <c r="H82" s="9"/>
      <c r="I82" s="9"/>
    </row>
    <row r="83" spans="1:9" ht="16.7" customHeight="1" x14ac:dyDescent="0.25">
      <c r="A83" s="25" t="s">
        <v>34</v>
      </c>
      <c r="B83" s="26" t="s">
        <v>22</v>
      </c>
      <c r="C83" s="10" t="s">
        <v>16</v>
      </c>
      <c r="D83" s="11">
        <f>SUM(D84:D85)</f>
        <v>54121.2</v>
      </c>
      <c r="E83" s="11">
        <f t="shared" ref="E83" si="75">SUM(E84:E85)</f>
        <v>54121.2</v>
      </c>
      <c r="F83" s="11">
        <f t="shared" ref="F83" si="76">SUM(F84:F85)</f>
        <v>54121.2</v>
      </c>
      <c r="G83" s="11">
        <f t="shared" ref="G83" si="77">SUM(G84:G85)</f>
        <v>54121.2</v>
      </c>
      <c r="H83" s="11">
        <f t="shared" ref="H83" si="78">SUM(H84:H85)</f>
        <v>54121.2</v>
      </c>
      <c r="I83" s="11">
        <f t="shared" ref="I83" si="79">SUM(I84:I85)</f>
        <v>54121.2</v>
      </c>
    </row>
    <row r="84" spans="1:9" ht="16.7" customHeight="1" x14ac:dyDescent="0.25">
      <c r="A84" s="25" t="s">
        <v>34</v>
      </c>
      <c r="B84" s="26" t="s">
        <v>22</v>
      </c>
      <c r="C84" s="16" t="s">
        <v>19</v>
      </c>
      <c r="D84" s="9">
        <v>54121.2</v>
      </c>
      <c r="E84" s="9">
        <v>54121.2</v>
      </c>
      <c r="F84" s="9">
        <v>54121.2</v>
      </c>
      <c r="G84" s="9">
        <v>54121.2</v>
      </c>
      <c r="H84" s="9">
        <v>54121.2</v>
      </c>
      <c r="I84" s="9">
        <v>54121.2</v>
      </c>
    </row>
    <row r="85" spans="1:9" ht="16.7" customHeight="1" x14ac:dyDescent="0.25">
      <c r="A85" s="25" t="s">
        <v>34</v>
      </c>
      <c r="B85" s="26" t="s">
        <v>22</v>
      </c>
      <c r="C85" s="16" t="s">
        <v>20</v>
      </c>
      <c r="D85" s="9"/>
      <c r="E85" s="9"/>
      <c r="F85" s="9"/>
      <c r="G85" s="9"/>
      <c r="H85" s="9"/>
      <c r="I85" s="9"/>
    </row>
    <row r="86" spans="1:9" ht="45" customHeight="1" x14ac:dyDescent="0.25">
      <c r="A86" s="25" t="s">
        <v>34</v>
      </c>
      <c r="B86" s="26" t="s">
        <v>22</v>
      </c>
      <c r="C86" s="16" t="s">
        <v>21</v>
      </c>
      <c r="D86" s="9"/>
      <c r="E86" s="9"/>
      <c r="F86" s="9"/>
      <c r="G86" s="9"/>
      <c r="H86" s="9"/>
      <c r="I86" s="9"/>
    </row>
    <row r="87" spans="1:9" ht="16.7" customHeight="1" x14ac:dyDescent="0.25">
      <c r="A87" s="25" t="s">
        <v>32</v>
      </c>
      <c r="B87" s="26" t="s">
        <v>22</v>
      </c>
      <c r="C87" s="10" t="s">
        <v>16</v>
      </c>
      <c r="D87" s="11">
        <f>SUM(D88:D89)</f>
        <v>3517313.5</v>
      </c>
      <c r="E87" s="11">
        <f t="shared" ref="E87" si="80">SUM(E88:E89)</f>
        <v>3462444.9</v>
      </c>
      <c r="F87" s="11">
        <f t="shared" ref="F87" si="81">SUM(F88:F89)</f>
        <v>3462444.9</v>
      </c>
      <c r="G87" s="11">
        <f t="shared" ref="G87" si="82">SUM(G88:G89)</f>
        <v>3462444.9000000004</v>
      </c>
      <c r="H87" s="11">
        <f t="shared" ref="H87" si="83">SUM(H88:H89)</f>
        <v>3462444.9000000004</v>
      </c>
      <c r="I87" s="11">
        <f t="shared" ref="I87" si="84">SUM(I88:I89)</f>
        <v>3462444.9000000004</v>
      </c>
    </row>
    <row r="88" spans="1:9" ht="16.7" customHeight="1" x14ac:dyDescent="0.25">
      <c r="A88" s="25" t="s">
        <v>32</v>
      </c>
      <c r="B88" s="26" t="s">
        <v>22</v>
      </c>
      <c r="C88" s="16" t="s">
        <v>19</v>
      </c>
      <c r="D88" s="9">
        <f>3407160.8+54868.6+54211.5+1089.4-16.8</f>
        <v>3517313.5</v>
      </c>
      <c r="E88" s="9">
        <f>3407160.8+54211.5+1089.4-16.8</f>
        <v>3462444.9</v>
      </c>
      <c r="F88" s="9">
        <f>3407160.8+54211.5+1089.4-16.8</f>
        <v>3462444.9</v>
      </c>
      <c r="G88" s="9">
        <f>3462461.7-16.8</f>
        <v>3462444.9000000004</v>
      </c>
      <c r="H88" s="9">
        <f>G88</f>
        <v>3462444.9000000004</v>
      </c>
      <c r="I88" s="9">
        <f>H88</f>
        <v>3462444.9000000004</v>
      </c>
    </row>
    <row r="89" spans="1:9" ht="16.7" customHeight="1" x14ac:dyDescent="0.25">
      <c r="A89" s="25" t="s">
        <v>32</v>
      </c>
      <c r="B89" s="26" t="s">
        <v>22</v>
      </c>
      <c r="C89" s="16" t="s">
        <v>20</v>
      </c>
      <c r="D89" s="9"/>
      <c r="E89" s="9"/>
      <c r="F89" s="9"/>
      <c r="G89" s="9"/>
      <c r="H89" s="9"/>
      <c r="I89" s="9"/>
    </row>
    <row r="90" spans="1:9" ht="48.75" customHeight="1" x14ac:dyDescent="0.25">
      <c r="A90" s="25" t="s">
        <v>32</v>
      </c>
      <c r="B90" s="26" t="s">
        <v>22</v>
      </c>
      <c r="C90" s="16" t="s">
        <v>21</v>
      </c>
      <c r="D90" s="9"/>
      <c r="E90" s="9"/>
      <c r="F90" s="9"/>
      <c r="G90" s="9"/>
      <c r="H90" s="9"/>
      <c r="I90" s="9"/>
    </row>
    <row r="91" spans="1:9" ht="16.7" customHeight="1" x14ac:dyDescent="0.25">
      <c r="A91" s="39" t="s">
        <v>126</v>
      </c>
      <c r="B91" s="26" t="s">
        <v>22</v>
      </c>
      <c r="C91" s="10" t="s">
        <v>16</v>
      </c>
      <c r="D91" s="11">
        <f t="shared" ref="D91:I91" si="85">SUM(D92:D94)</f>
        <v>235637.4</v>
      </c>
      <c r="E91" s="11">
        <f t="shared" si="85"/>
        <v>235637.4</v>
      </c>
      <c r="F91" s="11">
        <f t="shared" si="85"/>
        <v>235637.4</v>
      </c>
      <c r="G91" s="11">
        <f t="shared" si="85"/>
        <v>235637.4</v>
      </c>
      <c r="H91" s="11">
        <f t="shared" si="85"/>
        <v>235637.4</v>
      </c>
      <c r="I91" s="11">
        <f t="shared" si="85"/>
        <v>235637.4</v>
      </c>
    </row>
    <row r="92" spans="1:9" ht="16.7" customHeight="1" x14ac:dyDescent="0.25">
      <c r="A92" s="40"/>
      <c r="B92" s="26" t="s">
        <v>22</v>
      </c>
      <c r="C92" s="16" t="s">
        <v>19</v>
      </c>
      <c r="D92" s="9">
        <f t="shared" ref="D92:I92" si="86">D100+D96</f>
        <v>235637.4</v>
      </c>
      <c r="E92" s="9">
        <f t="shared" si="86"/>
        <v>235637.4</v>
      </c>
      <c r="F92" s="9">
        <f t="shared" si="86"/>
        <v>235637.4</v>
      </c>
      <c r="G92" s="9">
        <f t="shared" si="86"/>
        <v>235637.4</v>
      </c>
      <c r="H92" s="9">
        <f t="shared" si="86"/>
        <v>235637.4</v>
      </c>
      <c r="I92" s="9">
        <f t="shared" si="86"/>
        <v>235637.4</v>
      </c>
    </row>
    <row r="93" spans="1:9" ht="16.7" customHeight="1" x14ac:dyDescent="0.25">
      <c r="A93" s="40"/>
      <c r="B93" s="26" t="s">
        <v>22</v>
      </c>
      <c r="C93" s="16" t="s">
        <v>20</v>
      </c>
      <c r="D93" s="9"/>
      <c r="E93" s="9"/>
      <c r="F93" s="9"/>
      <c r="G93" s="9"/>
      <c r="H93" s="9"/>
      <c r="I93" s="9"/>
    </row>
    <row r="94" spans="1:9" ht="16.7" customHeight="1" x14ac:dyDescent="0.25">
      <c r="A94" s="40"/>
      <c r="B94" s="26" t="s">
        <v>22</v>
      </c>
      <c r="C94" s="16" t="s">
        <v>21</v>
      </c>
      <c r="D94" s="9"/>
      <c r="E94" s="9"/>
      <c r="F94" s="9"/>
      <c r="G94" s="9"/>
      <c r="H94" s="9"/>
      <c r="I94" s="9"/>
    </row>
    <row r="95" spans="1:9" ht="16.7" customHeight="1" x14ac:dyDescent="0.25">
      <c r="A95" s="25" t="s">
        <v>38</v>
      </c>
      <c r="B95" s="26" t="s">
        <v>22</v>
      </c>
      <c r="C95" s="10" t="s">
        <v>16</v>
      </c>
      <c r="D95" s="11">
        <f t="shared" ref="D95:I95" si="87">SUM(D96:D98)</f>
        <v>96537.5</v>
      </c>
      <c r="E95" s="11">
        <f t="shared" si="87"/>
        <v>96537.5</v>
      </c>
      <c r="F95" s="11">
        <f t="shared" si="87"/>
        <v>96537.5</v>
      </c>
      <c r="G95" s="11">
        <f t="shared" si="87"/>
        <v>96537.5</v>
      </c>
      <c r="H95" s="11">
        <f t="shared" si="87"/>
        <v>96537.5</v>
      </c>
      <c r="I95" s="11">
        <f t="shared" si="87"/>
        <v>96537.5</v>
      </c>
    </row>
    <row r="96" spans="1:9" ht="16.7" customHeight="1" x14ac:dyDescent="0.25">
      <c r="A96" s="25" t="s">
        <v>38</v>
      </c>
      <c r="B96" s="26" t="s">
        <v>22</v>
      </c>
      <c r="C96" s="16" t="s">
        <v>19</v>
      </c>
      <c r="D96" s="9">
        <v>96537.5</v>
      </c>
      <c r="E96" s="9">
        <v>96537.5</v>
      </c>
      <c r="F96" s="9">
        <v>96537.5</v>
      </c>
      <c r="G96" s="9">
        <v>96537.5</v>
      </c>
      <c r="H96" s="9">
        <v>96537.5</v>
      </c>
      <c r="I96" s="9">
        <v>96537.5</v>
      </c>
    </row>
    <row r="97" spans="1:9" ht="16.7" customHeight="1" x14ac:dyDescent="0.25">
      <c r="A97" s="25" t="s">
        <v>38</v>
      </c>
      <c r="B97" s="26" t="s">
        <v>22</v>
      </c>
      <c r="C97" s="16" t="s">
        <v>20</v>
      </c>
      <c r="D97" s="9"/>
      <c r="E97" s="9"/>
      <c r="F97" s="9"/>
      <c r="G97" s="9"/>
      <c r="H97" s="9"/>
      <c r="I97" s="9"/>
    </row>
    <row r="98" spans="1:9" ht="16.7" customHeight="1" x14ac:dyDescent="0.25">
      <c r="A98" s="25" t="s">
        <v>38</v>
      </c>
      <c r="B98" s="26" t="s">
        <v>22</v>
      </c>
      <c r="C98" s="16" t="s">
        <v>21</v>
      </c>
      <c r="D98" s="9"/>
      <c r="E98" s="9"/>
      <c r="F98" s="9"/>
      <c r="G98" s="9"/>
      <c r="H98" s="9"/>
      <c r="I98" s="9"/>
    </row>
    <row r="99" spans="1:9" ht="16.7" customHeight="1" x14ac:dyDescent="0.25">
      <c r="A99" s="25" t="s">
        <v>103</v>
      </c>
      <c r="B99" s="26" t="s">
        <v>22</v>
      </c>
      <c r="C99" s="10" t="s">
        <v>16</v>
      </c>
      <c r="D99" s="11">
        <f t="shared" ref="D99:I99" si="88">SUM(D100:D102)</f>
        <v>139099.9</v>
      </c>
      <c r="E99" s="11">
        <f t="shared" si="88"/>
        <v>139099.9</v>
      </c>
      <c r="F99" s="11">
        <f t="shared" si="88"/>
        <v>139099.9</v>
      </c>
      <c r="G99" s="11">
        <f t="shared" si="88"/>
        <v>139099.9</v>
      </c>
      <c r="H99" s="11">
        <f t="shared" si="88"/>
        <v>139099.9</v>
      </c>
      <c r="I99" s="11">
        <f t="shared" si="88"/>
        <v>139099.9</v>
      </c>
    </row>
    <row r="100" spans="1:9" ht="16.7" customHeight="1" x14ac:dyDescent="0.25">
      <c r="A100" s="25" t="s">
        <v>38</v>
      </c>
      <c r="B100" s="26" t="s">
        <v>22</v>
      </c>
      <c r="C100" s="16" t="s">
        <v>19</v>
      </c>
      <c r="D100" s="9">
        <f>136282.8+2817.1</f>
        <v>139099.9</v>
      </c>
      <c r="E100" s="9">
        <f>D100</f>
        <v>139099.9</v>
      </c>
      <c r="F100" s="9">
        <f t="shared" ref="F100:I100" si="89">E100</f>
        <v>139099.9</v>
      </c>
      <c r="G100" s="9">
        <v>139099.9</v>
      </c>
      <c r="H100" s="9">
        <f>G100</f>
        <v>139099.9</v>
      </c>
      <c r="I100" s="9">
        <f t="shared" si="89"/>
        <v>139099.9</v>
      </c>
    </row>
    <row r="101" spans="1:9" ht="16.7" customHeight="1" x14ac:dyDescent="0.25">
      <c r="A101" s="25" t="s">
        <v>38</v>
      </c>
      <c r="B101" s="26" t="s">
        <v>22</v>
      </c>
      <c r="C101" s="16" t="s">
        <v>20</v>
      </c>
      <c r="D101" s="9"/>
      <c r="E101" s="9"/>
      <c r="F101" s="9"/>
      <c r="G101" s="9"/>
      <c r="H101" s="9"/>
      <c r="I101" s="9"/>
    </row>
    <row r="102" spans="1:9" ht="16.7" customHeight="1" x14ac:dyDescent="0.25">
      <c r="A102" s="25" t="s">
        <v>38</v>
      </c>
      <c r="B102" s="26" t="s">
        <v>22</v>
      </c>
      <c r="C102" s="16" t="s">
        <v>21</v>
      </c>
      <c r="D102" s="9"/>
      <c r="E102" s="9"/>
      <c r="F102" s="9"/>
      <c r="G102" s="9"/>
      <c r="H102" s="9"/>
      <c r="I102" s="9"/>
    </row>
    <row r="103" spans="1:9" ht="16.7" customHeight="1" x14ac:dyDescent="0.25">
      <c r="A103" s="25" t="s">
        <v>39</v>
      </c>
      <c r="B103" s="26" t="s">
        <v>22</v>
      </c>
      <c r="C103" s="10" t="s">
        <v>16</v>
      </c>
      <c r="D103" s="11">
        <f t="shared" ref="D103:I103" si="90">SUM(D104:D106)</f>
        <v>366343.5</v>
      </c>
      <c r="E103" s="11">
        <f t="shared" si="90"/>
        <v>360118.2</v>
      </c>
      <c r="F103" s="11">
        <f t="shared" si="90"/>
        <v>360118.2</v>
      </c>
      <c r="G103" s="11">
        <f t="shared" si="90"/>
        <v>360118.2</v>
      </c>
      <c r="H103" s="11">
        <f t="shared" si="90"/>
        <v>360118.2</v>
      </c>
      <c r="I103" s="11">
        <f t="shared" si="90"/>
        <v>360118.2</v>
      </c>
    </row>
    <row r="104" spans="1:9" ht="16.7" customHeight="1" x14ac:dyDescent="0.25">
      <c r="A104" s="25" t="s">
        <v>39</v>
      </c>
      <c r="B104" s="26" t="s">
        <v>22</v>
      </c>
      <c r="C104" s="16" t="s">
        <v>19</v>
      </c>
      <c r="D104" s="9">
        <f t="shared" ref="D104:I104" si="91">D108</f>
        <v>366343.5</v>
      </c>
      <c r="E104" s="9">
        <f t="shared" si="91"/>
        <v>360118.2</v>
      </c>
      <c r="F104" s="9">
        <f t="shared" si="91"/>
        <v>360118.2</v>
      </c>
      <c r="G104" s="9">
        <f t="shared" si="91"/>
        <v>360118.2</v>
      </c>
      <c r="H104" s="9">
        <f t="shared" si="91"/>
        <v>360118.2</v>
      </c>
      <c r="I104" s="9">
        <f t="shared" si="91"/>
        <v>360118.2</v>
      </c>
    </row>
    <row r="105" spans="1:9" ht="16.7" customHeight="1" x14ac:dyDescent="0.25">
      <c r="A105" s="25" t="s">
        <v>39</v>
      </c>
      <c r="B105" s="26" t="s">
        <v>22</v>
      </c>
      <c r="C105" s="16" t="s">
        <v>20</v>
      </c>
      <c r="D105" s="9"/>
      <c r="E105" s="9"/>
      <c r="F105" s="9"/>
      <c r="G105" s="9"/>
      <c r="H105" s="9"/>
      <c r="I105" s="9"/>
    </row>
    <row r="106" spans="1:9" ht="16.5" customHeight="1" x14ac:dyDescent="0.25">
      <c r="A106" s="25" t="s">
        <v>39</v>
      </c>
      <c r="B106" s="26" t="s">
        <v>22</v>
      </c>
      <c r="C106" s="16" t="s">
        <v>21</v>
      </c>
      <c r="D106" s="9"/>
      <c r="E106" s="9"/>
      <c r="F106" s="9"/>
      <c r="G106" s="9"/>
      <c r="H106" s="9"/>
      <c r="I106" s="9"/>
    </row>
    <row r="107" spans="1:9" ht="16.7" customHeight="1" x14ac:dyDescent="0.25">
      <c r="A107" s="25" t="s">
        <v>40</v>
      </c>
      <c r="B107" s="26" t="s">
        <v>22</v>
      </c>
      <c r="C107" s="10" t="s">
        <v>16</v>
      </c>
      <c r="D107" s="11">
        <f>D108</f>
        <v>366343.5</v>
      </c>
      <c r="E107" s="11">
        <f t="shared" ref="E107:I107" si="92">E108</f>
        <v>360118.2</v>
      </c>
      <c r="F107" s="11">
        <f t="shared" si="92"/>
        <v>360118.2</v>
      </c>
      <c r="G107" s="11">
        <f t="shared" si="92"/>
        <v>360118.2</v>
      </c>
      <c r="H107" s="11">
        <f t="shared" si="92"/>
        <v>360118.2</v>
      </c>
      <c r="I107" s="11">
        <f t="shared" si="92"/>
        <v>360118.2</v>
      </c>
    </row>
    <row r="108" spans="1:9" ht="16.7" customHeight="1" x14ac:dyDescent="0.25">
      <c r="A108" s="25" t="s">
        <v>40</v>
      </c>
      <c r="B108" s="26" t="s">
        <v>22</v>
      </c>
      <c r="C108" s="16" t="s">
        <v>19</v>
      </c>
      <c r="D108" s="9">
        <f>355395+6225.3+4723.2</f>
        <v>366343.5</v>
      </c>
      <c r="E108" s="9">
        <f>355395+4723.2</f>
        <v>360118.2</v>
      </c>
      <c r="F108" s="9">
        <f>E108</f>
        <v>360118.2</v>
      </c>
      <c r="G108" s="9">
        <v>360118.2</v>
      </c>
      <c r="H108" s="9">
        <v>360118.2</v>
      </c>
      <c r="I108" s="9">
        <v>360118.2</v>
      </c>
    </row>
    <row r="109" spans="1:9" ht="16.7" customHeight="1" x14ac:dyDescent="0.25">
      <c r="A109" s="25" t="s">
        <v>40</v>
      </c>
      <c r="B109" s="26" t="s">
        <v>22</v>
      </c>
      <c r="C109" s="16" t="s">
        <v>20</v>
      </c>
      <c r="D109" s="9"/>
      <c r="E109" s="9"/>
      <c r="F109" s="9"/>
      <c r="G109" s="9"/>
      <c r="H109" s="9"/>
      <c r="I109" s="9"/>
    </row>
    <row r="110" spans="1:9" ht="16.7" customHeight="1" x14ac:dyDescent="0.25">
      <c r="A110" s="25" t="s">
        <v>40</v>
      </c>
      <c r="B110" s="26" t="s">
        <v>22</v>
      </c>
      <c r="C110" s="16" t="s">
        <v>21</v>
      </c>
      <c r="D110" s="9"/>
      <c r="E110" s="9"/>
      <c r="F110" s="9"/>
      <c r="G110" s="9"/>
      <c r="H110" s="9"/>
      <c r="I110" s="9"/>
    </row>
    <row r="111" spans="1:9" ht="20.100000000000001" customHeight="1" x14ac:dyDescent="0.25">
      <c r="A111" s="25" t="s">
        <v>133</v>
      </c>
      <c r="B111" s="26" t="s">
        <v>23</v>
      </c>
      <c r="C111" s="10" t="s">
        <v>16</v>
      </c>
      <c r="D111" s="11">
        <f t="shared" ref="D111:I111" si="93">SUM(D112:D114)</f>
        <v>3402.4</v>
      </c>
      <c r="E111" s="11">
        <f t="shared" si="93"/>
        <v>3402.4</v>
      </c>
      <c r="F111" s="11">
        <f t="shared" si="93"/>
        <v>3402.4</v>
      </c>
      <c r="G111" s="11">
        <f t="shared" si="93"/>
        <v>3402.4</v>
      </c>
      <c r="H111" s="11">
        <f t="shared" si="93"/>
        <v>3402.4</v>
      </c>
      <c r="I111" s="11">
        <f t="shared" si="93"/>
        <v>3402.4</v>
      </c>
    </row>
    <row r="112" spans="1:9" ht="20.100000000000001" customHeight="1" x14ac:dyDescent="0.25">
      <c r="A112" s="25" t="s">
        <v>41</v>
      </c>
      <c r="B112" s="26" t="s">
        <v>23</v>
      </c>
      <c r="C112" s="16" t="s">
        <v>19</v>
      </c>
      <c r="D112" s="9">
        <f t="shared" ref="D112:I112" si="94">D116</f>
        <v>3402.4</v>
      </c>
      <c r="E112" s="9">
        <f t="shared" si="94"/>
        <v>3402.4</v>
      </c>
      <c r="F112" s="9">
        <f t="shared" si="94"/>
        <v>3402.4</v>
      </c>
      <c r="G112" s="9">
        <f t="shared" si="94"/>
        <v>3402.4</v>
      </c>
      <c r="H112" s="9">
        <f t="shared" si="94"/>
        <v>3402.4</v>
      </c>
      <c r="I112" s="9">
        <f t="shared" si="94"/>
        <v>3402.4</v>
      </c>
    </row>
    <row r="113" spans="1:9" ht="20.100000000000001" customHeight="1" x14ac:dyDescent="0.25">
      <c r="A113" s="25" t="s">
        <v>41</v>
      </c>
      <c r="B113" s="26" t="s">
        <v>23</v>
      </c>
      <c r="C113" s="16" t="s">
        <v>20</v>
      </c>
      <c r="D113" s="9"/>
      <c r="E113" s="9"/>
      <c r="F113" s="9"/>
      <c r="G113" s="9"/>
      <c r="H113" s="9"/>
      <c r="I113" s="9"/>
    </row>
    <row r="114" spans="1:9" x14ac:dyDescent="0.25">
      <c r="A114" s="25" t="s">
        <v>41</v>
      </c>
      <c r="B114" s="26" t="s">
        <v>23</v>
      </c>
      <c r="C114" s="16" t="s">
        <v>21</v>
      </c>
      <c r="D114" s="9"/>
      <c r="E114" s="9"/>
      <c r="F114" s="9"/>
      <c r="G114" s="9"/>
      <c r="H114" s="9"/>
      <c r="I114" s="9"/>
    </row>
    <row r="115" spans="1:9" x14ac:dyDescent="0.25">
      <c r="A115" s="28" t="s">
        <v>134</v>
      </c>
      <c r="B115" s="26" t="s">
        <v>23</v>
      </c>
      <c r="C115" s="10" t="s">
        <v>16</v>
      </c>
      <c r="D115" s="11">
        <f t="shared" ref="D115:I115" si="95">SUM(D116:D118)</f>
        <v>3402.4</v>
      </c>
      <c r="E115" s="11">
        <f t="shared" si="95"/>
        <v>3402.4</v>
      </c>
      <c r="F115" s="11">
        <f t="shared" si="95"/>
        <v>3402.4</v>
      </c>
      <c r="G115" s="11">
        <f t="shared" si="95"/>
        <v>3402.4</v>
      </c>
      <c r="H115" s="11">
        <f t="shared" si="95"/>
        <v>3402.4</v>
      </c>
      <c r="I115" s="11">
        <f t="shared" si="95"/>
        <v>3402.4</v>
      </c>
    </row>
    <row r="116" spans="1:9" x14ac:dyDescent="0.25">
      <c r="A116" s="28" t="s">
        <v>42</v>
      </c>
      <c r="B116" s="26" t="s">
        <v>23</v>
      </c>
      <c r="C116" s="16" t="s">
        <v>19</v>
      </c>
      <c r="D116" s="9">
        <v>3402.4</v>
      </c>
      <c r="E116" s="9">
        <v>3402.4</v>
      </c>
      <c r="F116" s="9">
        <v>3402.4</v>
      </c>
      <c r="G116" s="9">
        <v>3402.4</v>
      </c>
      <c r="H116" s="9">
        <v>3402.4</v>
      </c>
      <c r="I116" s="9">
        <v>3402.4</v>
      </c>
    </row>
    <row r="117" spans="1:9" x14ac:dyDescent="0.25">
      <c r="A117" s="28" t="s">
        <v>42</v>
      </c>
      <c r="B117" s="26" t="s">
        <v>23</v>
      </c>
      <c r="C117" s="16" t="s">
        <v>20</v>
      </c>
      <c r="D117" s="9"/>
      <c r="E117" s="9"/>
      <c r="F117" s="9"/>
      <c r="G117" s="9"/>
      <c r="H117" s="9"/>
      <c r="I117" s="9"/>
    </row>
    <row r="118" spans="1:9" ht="28.5" customHeight="1" x14ac:dyDescent="0.25">
      <c r="A118" s="28" t="s">
        <v>42</v>
      </c>
      <c r="B118" s="26" t="s">
        <v>23</v>
      </c>
      <c r="C118" s="16" t="s">
        <v>21</v>
      </c>
      <c r="D118" s="9"/>
      <c r="E118" s="9"/>
      <c r="F118" s="9"/>
      <c r="G118" s="9"/>
      <c r="H118" s="9"/>
      <c r="I118" s="9"/>
    </row>
    <row r="119" spans="1:9" ht="23.45" customHeight="1" x14ac:dyDescent="0.25">
      <c r="A119" s="25" t="s">
        <v>95</v>
      </c>
      <c r="B119" s="26" t="s">
        <v>22</v>
      </c>
      <c r="C119" s="10" t="s">
        <v>16</v>
      </c>
      <c r="D119" s="11">
        <f t="shared" ref="D119:I119" si="96">SUM(D120:D122)</f>
        <v>57346.400000000001</v>
      </c>
      <c r="E119" s="11">
        <f t="shared" si="96"/>
        <v>37224.800000000003</v>
      </c>
      <c r="F119" s="11">
        <f t="shared" si="96"/>
        <v>37224.800000000003</v>
      </c>
      <c r="G119" s="11">
        <f t="shared" si="96"/>
        <v>37224.800000000003</v>
      </c>
      <c r="H119" s="11">
        <f t="shared" si="96"/>
        <v>37224.800000000003</v>
      </c>
      <c r="I119" s="11">
        <f t="shared" si="96"/>
        <v>37224.800000000003</v>
      </c>
    </row>
    <row r="120" spans="1:9" ht="23.45" customHeight="1" x14ac:dyDescent="0.25">
      <c r="A120" s="25" t="s">
        <v>95</v>
      </c>
      <c r="B120" s="26" t="s">
        <v>22</v>
      </c>
      <c r="C120" s="16" t="s">
        <v>19</v>
      </c>
      <c r="D120" s="9">
        <f t="shared" ref="D120:I121" si="97">D124</f>
        <v>57346.400000000001</v>
      </c>
      <c r="E120" s="9">
        <f t="shared" si="97"/>
        <v>37224.800000000003</v>
      </c>
      <c r="F120" s="9">
        <f t="shared" si="97"/>
        <v>37224.800000000003</v>
      </c>
      <c r="G120" s="9">
        <f t="shared" si="97"/>
        <v>37224.800000000003</v>
      </c>
      <c r="H120" s="9">
        <f t="shared" si="97"/>
        <v>37224.800000000003</v>
      </c>
      <c r="I120" s="9">
        <f t="shared" si="97"/>
        <v>37224.800000000003</v>
      </c>
    </row>
    <row r="121" spans="1:9" ht="23.45" customHeight="1" x14ac:dyDescent="0.25">
      <c r="A121" s="25" t="s">
        <v>95</v>
      </c>
      <c r="B121" s="26" t="s">
        <v>22</v>
      </c>
      <c r="C121" s="16" t="s">
        <v>20</v>
      </c>
      <c r="D121" s="9">
        <f t="shared" si="97"/>
        <v>0</v>
      </c>
      <c r="E121" s="9">
        <f t="shared" si="97"/>
        <v>0</v>
      </c>
      <c r="F121" s="9">
        <f t="shared" si="97"/>
        <v>0</v>
      </c>
      <c r="G121" s="9">
        <f t="shared" si="97"/>
        <v>0</v>
      </c>
      <c r="H121" s="9">
        <f t="shared" si="97"/>
        <v>0</v>
      </c>
      <c r="I121" s="9">
        <f t="shared" si="97"/>
        <v>0</v>
      </c>
    </row>
    <row r="122" spans="1:9" ht="42" customHeight="1" x14ac:dyDescent="0.25">
      <c r="A122" s="25" t="s">
        <v>95</v>
      </c>
      <c r="B122" s="26" t="s">
        <v>22</v>
      </c>
      <c r="C122" s="16" t="s">
        <v>21</v>
      </c>
      <c r="D122" s="9"/>
      <c r="E122" s="9"/>
      <c r="F122" s="9"/>
      <c r="G122" s="9"/>
      <c r="H122" s="9"/>
      <c r="I122" s="9"/>
    </row>
    <row r="123" spans="1:9" ht="23.45" customHeight="1" x14ac:dyDescent="0.25">
      <c r="A123" s="25" t="s">
        <v>96</v>
      </c>
      <c r="B123" s="26" t="s">
        <v>22</v>
      </c>
      <c r="C123" s="10" t="s">
        <v>16</v>
      </c>
      <c r="D123" s="11">
        <f t="shared" ref="D123:I123" si="98">SUM(D124:D126)</f>
        <v>57346.400000000001</v>
      </c>
      <c r="E123" s="11">
        <f t="shared" si="98"/>
        <v>37224.800000000003</v>
      </c>
      <c r="F123" s="11">
        <f t="shared" si="98"/>
        <v>37224.800000000003</v>
      </c>
      <c r="G123" s="11">
        <f t="shared" si="98"/>
        <v>37224.800000000003</v>
      </c>
      <c r="H123" s="11">
        <f t="shared" si="98"/>
        <v>37224.800000000003</v>
      </c>
      <c r="I123" s="11">
        <f t="shared" si="98"/>
        <v>37224.800000000003</v>
      </c>
    </row>
    <row r="124" spans="1:9" ht="23.45" customHeight="1" x14ac:dyDescent="0.25">
      <c r="A124" s="25" t="s">
        <v>96</v>
      </c>
      <c r="B124" s="26" t="s">
        <v>22</v>
      </c>
      <c r="C124" s="16" t="s">
        <v>19</v>
      </c>
      <c r="D124" s="9">
        <f>37224.8+20121.6</f>
        <v>57346.400000000001</v>
      </c>
      <c r="E124" s="9">
        <v>37224.800000000003</v>
      </c>
      <c r="F124" s="9">
        <v>37224.800000000003</v>
      </c>
      <c r="G124" s="9">
        <v>37224.800000000003</v>
      </c>
      <c r="H124" s="9">
        <v>37224.800000000003</v>
      </c>
      <c r="I124" s="9">
        <v>37224.800000000003</v>
      </c>
    </row>
    <row r="125" spans="1:9" ht="23.45" customHeight="1" x14ac:dyDescent="0.25">
      <c r="A125" s="25" t="s">
        <v>96</v>
      </c>
      <c r="B125" s="26" t="s">
        <v>22</v>
      </c>
      <c r="C125" s="16" t="s">
        <v>20</v>
      </c>
      <c r="D125" s="9"/>
      <c r="E125" s="9"/>
      <c r="F125" s="9"/>
      <c r="G125" s="9"/>
      <c r="H125" s="9"/>
      <c r="I125" s="9"/>
    </row>
    <row r="126" spans="1:9" ht="23.45" customHeight="1" x14ac:dyDescent="0.25">
      <c r="A126" s="25" t="s">
        <v>96</v>
      </c>
      <c r="B126" s="26" t="s">
        <v>22</v>
      </c>
      <c r="C126" s="16" t="s">
        <v>21</v>
      </c>
      <c r="D126" s="9"/>
      <c r="E126" s="9"/>
      <c r="F126" s="9"/>
      <c r="G126" s="9"/>
      <c r="H126" s="9"/>
      <c r="I126" s="9"/>
    </row>
    <row r="127" spans="1:9" ht="15.75" customHeight="1" x14ac:dyDescent="0.25">
      <c r="A127" s="28" t="s">
        <v>132</v>
      </c>
      <c r="B127" s="26" t="s">
        <v>22</v>
      </c>
      <c r="C127" s="10" t="s">
        <v>16</v>
      </c>
      <c r="D127" s="11">
        <f>SUM(D128:D130)</f>
        <v>52422.8</v>
      </c>
      <c r="E127" s="11">
        <f t="shared" ref="E127:I127" si="99">SUM(E128:E130)</f>
        <v>52422.8</v>
      </c>
      <c r="F127" s="11">
        <f t="shared" si="99"/>
        <v>52422.8</v>
      </c>
      <c r="G127" s="11">
        <f t="shared" si="99"/>
        <v>0</v>
      </c>
      <c r="H127" s="11">
        <f t="shared" si="99"/>
        <v>0</v>
      </c>
      <c r="I127" s="11">
        <f t="shared" si="99"/>
        <v>0</v>
      </c>
    </row>
    <row r="128" spans="1:9" x14ac:dyDescent="0.25">
      <c r="A128" s="28"/>
      <c r="B128" s="26" t="s">
        <v>22</v>
      </c>
      <c r="C128" s="16" t="s">
        <v>19</v>
      </c>
      <c r="D128" s="9">
        <v>52422.8</v>
      </c>
      <c r="E128" s="9">
        <v>52422.8</v>
      </c>
      <c r="F128" s="9">
        <v>52422.8</v>
      </c>
      <c r="G128" s="9"/>
      <c r="H128" s="9"/>
      <c r="I128" s="9"/>
    </row>
    <row r="129" spans="1:9" x14ac:dyDescent="0.25">
      <c r="A129" s="28"/>
      <c r="B129" s="26" t="s">
        <v>22</v>
      </c>
      <c r="C129" s="16" t="s">
        <v>20</v>
      </c>
      <c r="D129" s="9"/>
      <c r="E129" s="9"/>
      <c r="F129" s="9"/>
      <c r="G129" s="9"/>
      <c r="H129" s="9"/>
      <c r="I129" s="9"/>
    </row>
    <row r="130" spans="1:9" ht="48" customHeight="1" x14ac:dyDescent="0.25">
      <c r="A130" s="28"/>
      <c r="B130" s="26" t="s">
        <v>22</v>
      </c>
      <c r="C130" s="16" t="s">
        <v>21</v>
      </c>
      <c r="D130" s="9"/>
      <c r="E130" s="9"/>
      <c r="F130" s="9"/>
      <c r="G130" s="9"/>
      <c r="H130" s="9"/>
      <c r="I130" s="9"/>
    </row>
    <row r="131" spans="1:9" ht="16.7" customHeight="1" x14ac:dyDescent="0.25">
      <c r="A131" s="25" t="s">
        <v>48</v>
      </c>
      <c r="B131" s="26" t="s">
        <v>22</v>
      </c>
      <c r="C131" s="10" t="s">
        <v>16</v>
      </c>
      <c r="D131" s="11">
        <f t="shared" ref="D131:I131" si="100">SUM(D132:D134)</f>
        <v>55619.199999999997</v>
      </c>
      <c r="E131" s="11">
        <f t="shared" si="100"/>
        <v>55619.199999999997</v>
      </c>
      <c r="F131" s="11">
        <f t="shared" si="100"/>
        <v>55619.199999999997</v>
      </c>
      <c r="G131" s="11">
        <f t="shared" si="100"/>
        <v>55619.199999999997</v>
      </c>
      <c r="H131" s="11">
        <f t="shared" si="100"/>
        <v>55619.199999999997</v>
      </c>
      <c r="I131" s="11">
        <f t="shared" si="100"/>
        <v>55619.199999999997</v>
      </c>
    </row>
    <row r="132" spans="1:9" ht="16.7" customHeight="1" x14ac:dyDescent="0.25">
      <c r="A132" s="25" t="s">
        <v>48</v>
      </c>
      <c r="B132" s="26" t="s">
        <v>22</v>
      </c>
      <c r="C132" s="16" t="s">
        <v>19</v>
      </c>
      <c r="D132" s="9">
        <f t="shared" ref="D132:I132" si="101">D136+D140</f>
        <v>55619.199999999997</v>
      </c>
      <c r="E132" s="9">
        <f t="shared" si="101"/>
        <v>55619.199999999997</v>
      </c>
      <c r="F132" s="9">
        <f t="shared" si="101"/>
        <v>55619.199999999997</v>
      </c>
      <c r="G132" s="9">
        <f t="shared" si="101"/>
        <v>55619.199999999997</v>
      </c>
      <c r="H132" s="9">
        <f t="shared" si="101"/>
        <v>55619.199999999997</v>
      </c>
      <c r="I132" s="9">
        <f t="shared" si="101"/>
        <v>55619.199999999997</v>
      </c>
    </row>
    <row r="133" spans="1:9" ht="16.7" customHeight="1" x14ac:dyDescent="0.25">
      <c r="A133" s="25" t="s">
        <v>48</v>
      </c>
      <c r="B133" s="26" t="s">
        <v>22</v>
      </c>
      <c r="C133" s="16" t="s">
        <v>20</v>
      </c>
      <c r="D133" s="9"/>
      <c r="E133" s="9"/>
      <c r="F133" s="9"/>
      <c r="G133" s="9"/>
      <c r="H133" s="9"/>
      <c r="I133" s="9"/>
    </row>
    <row r="134" spans="1:9" ht="27.75" customHeight="1" x14ac:dyDescent="0.25">
      <c r="A134" s="25" t="s">
        <v>48</v>
      </c>
      <c r="B134" s="26" t="s">
        <v>22</v>
      </c>
      <c r="C134" s="16" t="s">
        <v>21</v>
      </c>
      <c r="D134" s="9"/>
      <c r="E134" s="9"/>
      <c r="F134" s="9"/>
      <c r="G134" s="9"/>
      <c r="H134" s="9"/>
      <c r="I134" s="9"/>
    </row>
    <row r="135" spans="1:9" ht="16.7" customHeight="1" x14ac:dyDescent="0.25">
      <c r="A135" s="25" t="s">
        <v>49</v>
      </c>
      <c r="B135" s="26" t="s">
        <v>22</v>
      </c>
      <c r="C135" s="10" t="s">
        <v>16</v>
      </c>
      <c r="D135" s="11">
        <f t="shared" ref="D135:I135" si="102">SUM(D136:D138)</f>
        <v>51227.1</v>
      </c>
      <c r="E135" s="11">
        <f t="shared" si="102"/>
        <v>51227.1</v>
      </c>
      <c r="F135" s="11">
        <f t="shared" si="102"/>
        <v>51227.1</v>
      </c>
      <c r="G135" s="11">
        <f t="shared" si="102"/>
        <v>51227.1</v>
      </c>
      <c r="H135" s="11">
        <f t="shared" si="102"/>
        <v>51227.1</v>
      </c>
      <c r="I135" s="11">
        <f t="shared" si="102"/>
        <v>51227.1</v>
      </c>
    </row>
    <row r="136" spans="1:9" ht="16.7" customHeight="1" x14ac:dyDescent="0.25">
      <c r="A136" s="25" t="s">
        <v>49</v>
      </c>
      <c r="B136" s="26" t="s">
        <v>22</v>
      </c>
      <c r="C136" s="16" t="s">
        <v>19</v>
      </c>
      <c r="D136" s="9">
        <v>51227.1</v>
      </c>
      <c r="E136" s="9">
        <v>51227.1</v>
      </c>
      <c r="F136" s="9">
        <v>51227.1</v>
      </c>
      <c r="G136" s="9">
        <v>51227.1</v>
      </c>
      <c r="H136" s="9">
        <v>51227.1</v>
      </c>
      <c r="I136" s="9">
        <v>51227.1</v>
      </c>
    </row>
    <row r="137" spans="1:9" ht="16.7" customHeight="1" x14ac:dyDescent="0.25">
      <c r="A137" s="25" t="s">
        <v>49</v>
      </c>
      <c r="B137" s="26" t="s">
        <v>22</v>
      </c>
      <c r="C137" s="16" t="s">
        <v>20</v>
      </c>
      <c r="D137" s="9"/>
      <c r="E137" s="9"/>
      <c r="F137" s="9"/>
      <c r="G137" s="9"/>
      <c r="H137" s="9"/>
      <c r="I137" s="9"/>
    </row>
    <row r="138" spans="1:9" ht="45" customHeight="1" x14ac:dyDescent="0.25">
      <c r="A138" s="25" t="s">
        <v>49</v>
      </c>
      <c r="B138" s="26" t="s">
        <v>22</v>
      </c>
      <c r="C138" s="16" t="s">
        <v>21</v>
      </c>
      <c r="D138" s="9"/>
      <c r="E138" s="9"/>
      <c r="F138" s="9"/>
      <c r="G138" s="9"/>
      <c r="H138" s="9"/>
      <c r="I138" s="9"/>
    </row>
    <row r="139" spans="1:9" ht="20.100000000000001" customHeight="1" x14ac:dyDescent="0.25">
      <c r="A139" s="25" t="s">
        <v>50</v>
      </c>
      <c r="B139" s="26" t="s">
        <v>22</v>
      </c>
      <c r="C139" s="10" t="s">
        <v>16</v>
      </c>
      <c r="D139" s="11">
        <f t="shared" ref="D139:I139" si="103">SUM(D140:D142)</f>
        <v>4392.1000000000004</v>
      </c>
      <c r="E139" s="11">
        <f t="shared" si="103"/>
        <v>4392.1000000000004</v>
      </c>
      <c r="F139" s="11">
        <f t="shared" si="103"/>
        <v>4392.1000000000004</v>
      </c>
      <c r="G139" s="11">
        <f t="shared" si="103"/>
        <v>4392.1000000000004</v>
      </c>
      <c r="H139" s="11">
        <f t="shared" si="103"/>
        <v>4392.1000000000004</v>
      </c>
      <c r="I139" s="11">
        <f t="shared" si="103"/>
        <v>4392.1000000000004</v>
      </c>
    </row>
    <row r="140" spans="1:9" ht="20.100000000000001" customHeight="1" x14ac:dyDescent="0.25">
      <c r="A140" s="25" t="s">
        <v>50</v>
      </c>
      <c r="B140" s="26" t="s">
        <v>22</v>
      </c>
      <c r="C140" s="16" t="s">
        <v>19</v>
      </c>
      <c r="D140" s="9">
        <v>4392.1000000000004</v>
      </c>
      <c r="E140" s="9">
        <v>4392.1000000000004</v>
      </c>
      <c r="F140" s="9">
        <v>4392.1000000000004</v>
      </c>
      <c r="G140" s="9">
        <v>4392.1000000000004</v>
      </c>
      <c r="H140" s="9">
        <v>4392.1000000000004</v>
      </c>
      <c r="I140" s="9">
        <v>4392.1000000000004</v>
      </c>
    </row>
    <row r="141" spans="1:9" ht="20.100000000000001" customHeight="1" x14ac:dyDescent="0.25">
      <c r="A141" s="25" t="s">
        <v>50</v>
      </c>
      <c r="B141" s="26" t="s">
        <v>22</v>
      </c>
      <c r="C141" s="16" t="s">
        <v>20</v>
      </c>
      <c r="D141" s="9"/>
      <c r="E141" s="9"/>
      <c r="F141" s="9"/>
      <c r="G141" s="9"/>
      <c r="H141" s="9"/>
      <c r="I141" s="9"/>
    </row>
    <row r="142" spans="1:9" ht="36.75" customHeight="1" x14ac:dyDescent="0.25">
      <c r="A142" s="25" t="s">
        <v>50</v>
      </c>
      <c r="B142" s="26" t="s">
        <v>22</v>
      </c>
      <c r="C142" s="16" t="s">
        <v>21</v>
      </c>
      <c r="D142" s="9"/>
      <c r="E142" s="9"/>
      <c r="F142" s="9"/>
      <c r="G142" s="9"/>
      <c r="H142" s="9"/>
      <c r="I142" s="9"/>
    </row>
    <row r="143" spans="1:9" ht="16.7" customHeight="1" x14ac:dyDescent="0.25">
      <c r="A143" s="25" t="s">
        <v>127</v>
      </c>
      <c r="B143" s="26" t="s">
        <v>22</v>
      </c>
      <c r="C143" s="10" t="s">
        <v>16</v>
      </c>
      <c r="D143" s="11">
        <f t="shared" ref="D143:I143" si="104">SUM(D144:D146)</f>
        <v>441893.19999999995</v>
      </c>
      <c r="E143" s="11">
        <f t="shared" si="104"/>
        <v>441893.19999999995</v>
      </c>
      <c r="F143" s="11">
        <f t="shared" si="104"/>
        <v>441893.19999999995</v>
      </c>
      <c r="G143" s="11">
        <f t="shared" si="104"/>
        <v>441893.19999999995</v>
      </c>
      <c r="H143" s="11">
        <f t="shared" si="104"/>
        <v>441893.19999999995</v>
      </c>
      <c r="I143" s="11">
        <f t="shared" si="104"/>
        <v>441893.19999999995</v>
      </c>
    </row>
    <row r="144" spans="1:9" ht="16.7" customHeight="1" x14ac:dyDescent="0.25">
      <c r="A144" s="25" t="s">
        <v>51</v>
      </c>
      <c r="B144" s="26" t="s">
        <v>22</v>
      </c>
      <c r="C144" s="16" t="s">
        <v>19</v>
      </c>
      <c r="D144" s="9">
        <f t="shared" ref="D144:I144" si="105">D148+D152+D156+D164+D160</f>
        <v>441893.19999999995</v>
      </c>
      <c r="E144" s="9">
        <f t="shared" si="105"/>
        <v>441893.19999999995</v>
      </c>
      <c r="F144" s="9">
        <f t="shared" si="105"/>
        <v>441893.19999999995</v>
      </c>
      <c r="G144" s="9">
        <f t="shared" si="105"/>
        <v>441893.19999999995</v>
      </c>
      <c r="H144" s="9">
        <f t="shared" si="105"/>
        <v>441893.19999999995</v>
      </c>
      <c r="I144" s="9">
        <f t="shared" si="105"/>
        <v>441893.19999999995</v>
      </c>
    </row>
    <row r="145" spans="1:9" ht="16.7" customHeight="1" x14ac:dyDescent="0.25">
      <c r="A145" s="25" t="s">
        <v>51</v>
      </c>
      <c r="B145" s="26" t="s">
        <v>22</v>
      </c>
      <c r="C145" s="16" t="s">
        <v>20</v>
      </c>
      <c r="D145" s="9"/>
      <c r="E145" s="9"/>
      <c r="F145" s="9"/>
      <c r="G145" s="9"/>
      <c r="H145" s="9"/>
      <c r="I145" s="9"/>
    </row>
    <row r="146" spans="1:9" ht="16.7" customHeight="1" x14ac:dyDescent="0.25">
      <c r="A146" s="25" t="s">
        <v>51</v>
      </c>
      <c r="B146" s="26" t="s">
        <v>22</v>
      </c>
      <c r="C146" s="16" t="s">
        <v>21</v>
      </c>
      <c r="D146" s="9"/>
      <c r="E146" s="9"/>
      <c r="F146" s="9"/>
      <c r="G146" s="9"/>
      <c r="H146" s="9"/>
      <c r="I146" s="9"/>
    </row>
    <row r="147" spans="1:9" ht="16.7" customHeight="1" x14ac:dyDescent="0.25">
      <c r="A147" s="25" t="s">
        <v>52</v>
      </c>
      <c r="B147" s="26" t="s">
        <v>22</v>
      </c>
      <c r="C147" s="10" t="s">
        <v>16</v>
      </c>
      <c r="D147" s="11">
        <f t="shared" ref="D147:I147" si="106">SUM(D148:D150)</f>
        <v>28496.1</v>
      </c>
      <c r="E147" s="11">
        <f t="shared" si="106"/>
        <v>28496.1</v>
      </c>
      <c r="F147" s="11">
        <f t="shared" si="106"/>
        <v>28496.1</v>
      </c>
      <c r="G147" s="11">
        <f t="shared" si="106"/>
        <v>28496.1</v>
      </c>
      <c r="H147" s="11">
        <f t="shared" si="106"/>
        <v>28496.1</v>
      </c>
      <c r="I147" s="11">
        <f t="shared" si="106"/>
        <v>28496.1</v>
      </c>
    </row>
    <row r="148" spans="1:9" ht="16.7" customHeight="1" x14ac:dyDescent="0.25">
      <c r="A148" s="25" t="s">
        <v>52</v>
      </c>
      <c r="B148" s="26" t="s">
        <v>22</v>
      </c>
      <c r="C148" s="16" t="s">
        <v>19</v>
      </c>
      <c r="D148" s="9">
        <v>28496.1</v>
      </c>
      <c r="E148" s="9">
        <v>28496.1</v>
      </c>
      <c r="F148" s="9">
        <v>28496.1</v>
      </c>
      <c r="G148" s="9">
        <v>28496.1</v>
      </c>
      <c r="H148" s="9">
        <v>28496.1</v>
      </c>
      <c r="I148" s="9">
        <v>28496.1</v>
      </c>
    </row>
    <row r="149" spans="1:9" ht="16.7" customHeight="1" x14ac:dyDescent="0.25">
      <c r="A149" s="25" t="s">
        <v>52</v>
      </c>
      <c r="B149" s="26" t="s">
        <v>22</v>
      </c>
      <c r="C149" s="16" t="s">
        <v>20</v>
      </c>
      <c r="D149" s="9"/>
      <c r="E149" s="9"/>
      <c r="F149" s="9"/>
      <c r="G149" s="9"/>
      <c r="H149" s="9"/>
      <c r="I149" s="9"/>
    </row>
    <row r="150" spans="1:9" ht="16.7" customHeight="1" x14ac:dyDescent="0.25">
      <c r="A150" s="25" t="s">
        <v>52</v>
      </c>
      <c r="B150" s="26" t="s">
        <v>22</v>
      </c>
      <c r="C150" s="16" t="s">
        <v>21</v>
      </c>
      <c r="D150" s="9"/>
      <c r="E150" s="9"/>
      <c r="F150" s="9"/>
      <c r="G150" s="9"/>
      <c r="H150" s="9"/>
      <c r="I150" s="9"/>
    </row>
    <row r="151" spans="1:9" ht="20.100000000000001" customHeight="1" x14ac:dyDescent="0.25">
      <c r="A151" s="25" t="s">
        <v>53</v>
      </c>
      <c r="B151" s="26" t="s">
        <v>22</v>
      </c>
      <c r="C151" s="10" t="s">
        <v>16</v>
      </c>
      <c r="D151" s="11">
        <f t="shared" ref="D151:I151" si="107">SUM(D152:D154)</f>
        <v>20100</v>
      </c>
      <c r="E151" s="11">
        <f t="shared" si="107"/>
        <v>20100</v>
      </c>
      <c r="F151" s="11">
        <f t="shared" si="107"/>
        <v>20100</v>
      </c>
      <c r="G151" s="11">
        <f t="shared" si="107"/>
        <v>20100</v>
      </c>
      <c r="H151" s="11">
        <f t="shared" si="107"/>
        <v>20100</v>
      </c>
      <c r="I151" s="11">
        <f t="shared" si="107"/>
        <v>20100</v>
      </c>
    </row>
    <row r="152" spans="1:9" ht="20.100000000000001" customHeight="1" x14ac:dyDescent="0.25">
      <c r="A152" s="25" t="s">
        <v>53</v>
      </c>
      <c r="B152" s="26" t="s">
        <v>22</v>
      </c>
      <c r="C152" s="16" t="s">
        <v>19</v>
      </c>
      <c r="D152" s="9">
        <v>20100</v>
      </c>
      <c r="E152" s="9">
        <v>20100</v>
      </c>
      <c r="F152" s="9">
        <v>20100</v>
      </c>
      <c r="G152" s="9">
        <v>20100</v>
      </c>
      <c r="H152" s="9">
        <v>20100</v>
      </c>
      <c r="I152" s="9">
        <v>20100</v>
      </c>
    </row>
    <row r="153" spans="1:9" ht="20.100000000000001" customHeight="1" x14ac:dyDescent="0.25">
      <c r="A153" s="25" t="s">
        <v>53</v>
      </c>
      <c r="B153" s="26" t="s">
        <v>22</v>
      </c>
      <c r="C153" s="16" t="s">
        <v>20</v>
      </c>
      <c r="D153" s="9"/>
      <c r="E153" s="9"/>
      <c r="F153" s="9"/>
      <c r="G153" s="9"/>
      <c r="H153" s="9"/>
      <c r="I153" s="9"/>
    </row>
    <row r="154" spans="1:9" ht="38.25" customHeight="1" x14ac:dyDescent="0.25">
      <c r="A154" s="25" t="s">
        <v>53</v>
      </c>
      <c r="B154" s="26" t="s">
        <v>22</v>
      </c>
      <c r="C154" s="16" t="s">
        <v>21</v>
      </c>
      <c r="D154" s="9"/>
      <c r="E154" s="9"/>
      <c r="F154" s="9"/>
      <c r="G154" s="9"/>
      <c r="H154" s="9"/>
      <c r="I154" s="9"/>
    </row>
    <row r="155" spans="1:9" ht="16.7" customHeight="1" x14ac:dyDescent="0.25">
      <c r="A155" s="25" t="s">
        <v>54</v>
      </c>
      <c r="B155" s="26" t="s">
        <v>22</v>
      </c>
      <c r="C155" s="10" t="s">
        <v>16</v>
      </c>
      <c r="D155" s="11">
        <f t="shared" ref="D155:I155" si="108">SUM(D156:D158)</f>
        <v>355999.1</v>
      </c>
      <c r="E155" s="11">
        <f t="shared" si="108"/>
        <v>355999.1</v>
      </c>
      <c r="F155" s="11">
        <f t="shared" si="108"/>
        <v>355999.1</v>
      </c>
      <c r="G155" s="11">
        <f t="shared" si="108"/>
        <v>355999.1</v>
      </c>
      <c r="H155" s="11">
        <f t="shared" si="108"/>
        <v>355999.1</v>
      </c>
      <c r="I155" s="11">
        <f t="shared" si="108"/>
        <v>355999.1</v>
      </c>
    </row>
    <row r="156" spans="1:9" ht="16.7" customHeight="1" x14ac:dyDescent="0.25">
      <c r="A156" s="25" t="s">
        <v>54</v>
      </c>
      <c r="B156" s="26" t="s">
        <v>22</v>
      </c>
      <c r="C156" s="16" t="s">
        <v>19</v>
      </c>
      <c r="D156" s="9">
        <v>355999.1</v>
      </c>
      <c r="E156" s="9">
        <v>355999.1</v>
      </c>
      <c r="F156" s="9">
        <v>355999.1</v>
      </c>
      <c r="G156" s="9">
        <v>355999.1</v>
      </c>
      <c r="H156" s="9">
        <v>355999.1</v>
      </c>
      <c r="I156" s="9">
        <v>355999.1</v>
      </c>
    </row>
    <row r="157" spans="1:9" ht="16.7" customHeight="1" x14ac:dyDescent="0.25">
      <c r="A157" s="25" t="s">
        <v>54</v>
      </c>
      <c r="B157" s="26" t="s">
        <v>22</v>
      </c>
      <c r="C157" s="16" t="s">
        <v>20</v>
      </c>
      <c r="D157" s="9"/>
      <c r="E157" s="9"/>
      <c r="F157" s="9"/>
      <c r="G157" s="9"/>
      <c r="H157" s="9"/>
      <c r="I157" s="9"/>
    </row>
    <row r="158" spans="1:9" ht="16.7" customHeight="1" x14ac:dyDescent="0.25">
      <c r="A158" s="25" t="s">
        <v>54</v>
      </c>
      <c r="B158" s="26" t="s">
        <v>22</v>
      </c>
      <c r="C158" s="16" t="s">
        <v>21</v>
      </c>
      <c r="D158" s="9"/>
      <c r="E158" s="9"/>
      <c r="F158" s="9"/>
      <c r="G158" s="9"/>
      <c r="H158" s="9"/>
      <c r="I158" s="9"/>
    </row>
    <row r="159" spans="1:9" ht="16.7" customHeight="1" x14ac:dyDescent="0.25">
      <c r="A159" s="25" t="s">
        <v>56</v>
      </c>
      <c r="B159" s="26" t="s">
        <v>22</v>
      </c>
      <c r="C159" s="10" t="s">
        <v>16</v>
      </c>
      <c r="D159" s="11">
        <f t="shared" ref="D159:I159" si="109">SUM(D160:D162)</f>
        <v>4121.2</v>
      </c>
      <c r="E159" s="11">
        <f t="shared" si="109"/>
        <v>4121.2</v>
      </c>
      <c r="F159" s="11">
        <f t="shared" si="109"/>
        <v>4121.2</v>
      </c>
      <c r="G159" s="11">
        <f t="shared" si="109"/>
        <v>4121.2</v>
      </c>
      <c r="H159" s="11">
        <f t="shared" si="109"/>
        <v>4121.2</v>
      </c>
      <c r="I159" s="11">
        <f t="shared" si="109"/>
        <v>4121.2</v>
      </c>
    </row>
    <row r="160" spans="1:9" ht="16.7" customHeight="1" x14ac:dyDescent="0.25">
      <c r="A160" s="25" t="s">
        <v>56</v>
      </c>
      <c r="B160" s="26" t="s">
        <v>22</v>
      </c>
      <c r="C160" s="16" t="s">
        <v>19</v>
      </c>
      <c r="D160" s="9">
        <v>4121.2</v>
      </c>
      <c r="E160" s="9">
        <v>4121.2</v>
      </c>
      <c r="F160" s="9">
        <v>4121.2</v>
      </c>
      <c r="G160" s="9">
        <v>4121.2</v>
      </c>
      <c r="H160" s="9">
        <v>4121.2</v>
      </c>
      <c r="I160" s="9">
        <v>4121.2</v>
      </c>
    </row>
    <row r="161" spans="1:9" ht="16.7" customHeight="1" x14ac:dyDescent="0.25">
      <c r="A161" s="25" t="s">
        <v>56</v>
      </c>
      <c r="B161" s="26" t="s">
        <v>22</v>
      </c>
      <c r="C161" s="16" t="s">
        <v>20</v>
      </c>
      <c r="D161" s="9"/>
      <c r="E161" s="9"/>
      <c r="F161" s="9"/>
      <c r="G161" s="9"/>
      <c r="H161" s="9"/>
      <c r="I161" s="9"/>
    </row>
    <row r="162" spans="1:9" ht="35.25" customHeight="1" x14ac:dyDescent="0.25">
      <c r="A162" s="25" t="s">
        <v>56</v>
      </c>
      <c r="B162" s="26" t="s">
        <v>22</v>
      </c>
      <c r="C162" s="16" t="s">
        <v>21</v>
      </c>
      <c r="D162" s="9"/>
      <c r="E162" s="9"/>
      <c r="F162" s="9"/>
      <c r="G162" s="9"/>
      <c r="H162" s="9"/>
      <c r="I162" s="9"/>
    </row>
    <row r="163" spans="1:9" ht="16.7" customHeight="1" x14ac:dyDescent="0.25">
      <c r="A163" s="25" t="s">
        <v>55</v>
      </c>
      <c r="B163" s="26" t="s">
        <v>22</v>
      </c>
      <c r="C163" s="10" t="s">
        <v>16</v>
      </c>
      <c r="D163" s="11">
        <f t="shared" ref="D163:I163" si="110">SUM(D164:D166)</f>
        <v>33176.799999999996</v>
      </c>
      <c r="E163" s="11">
        <f t="shared" si="110"/>
        <v>33176.799999999996</v>
      </c>
      <c r="F163" s="11">
        <f t="shared" si="110"/>
        <v>33176.799999999996</v>
      </c>
      <c r="G163" s="11">
        <f t="shared" si="110"/>
        <v>33176.800000000003</v>
      </c>
      <c r="H163" s="11">
        <f t="shared" si="110"/>
        <v>33176.800000000003</v>
      </c>
      <c r="I163" s="11">
        <f t="shared" si="110"/>
        <v>33176.800000000003</v>
      </c>
    </row>
    <row r="164" spans="1:9" ht="16.7" customHeight="1" x14ac:dyDescent="0.25">
      <c r="A164" s="25" t="s">
        <v>55</v>
      </c>
      <c r="B164" s="26" t="s">
        <v>22</v>
      </c>
      <c r="C164" s="16" t="s">
        <v>19</v>
      </c>
      <c r="D164" s="9">
        <f>32532.1+448.5+196.2</f>
        <v>33176.799999999996</v>
      </c>
      <c r="E164" s="9">
        <f>D164</f>
        <v>33176.799999999996</v>
      </c>
      <c r="F164" s="9">
        <f>E164</f>
        <v>33176.799999999996</v>
      </c>
      <c r="G164" s="9">
        <v>33176.800000000003</v>
      </c>
      <c r="H164" s="9">
        <v>33176.800000000003</v>
      </c>
      <c r="I164" s="9">
        <v>33176.800000000003</v>
      </c>
    </row>
    <row r="165" spans="1:9" ht="16.7" customHeight="1" x14ac:dyDescent="0.25">
      <c r="A165" s="25" t="s">
        <v>55</v>
      </c>
      <c r="B165" s="26" t="s">
        <v>22</v>
      </c>
      <c r="C165" s="16" t="s">
        <v>20</v>
      </c>
      <c r="D165" s="9"/>
      <c r="E165" s="9"/>
      <c r="F165" s="9"/>
      <c r="G165" s="9"/>
      <c r="H165" s="9"/>
      <c r="I165" s="9"/>
    </row>
    <row r="166" spans="1:9" ht="39" customHeight="1" x14ac:dyDescent="0.25">
      <c r="A166" s="25" t="s">
        <v>55</v>
      </c>
      <c r="B166" s="26" t="s">
        <v>22</v>
      </c>
      <c r="C166" s="16" t="s">
        <v>21</v>
      </c>
      <c r="D166" s="9"/>
      <c r="E166" s="9"/>
      <c r="F166" s="9"/>
      <c r="G166" s="9"/>
      <c r="H166" s="9"/>
      <c r="I166" s="9"/>
    </row>
    <row r="167" spans="1:9" ht="16.7" customHeight="1" x14ac:dyDescent="0.25">
      <c r="A167" s="25" t="s">
        <v>57</v>
      </c>
      <c r="B167" s="26" t="s">
        <v>22</v>
      </c>
      <c r="C167" s="10" t="s">
        <v>16</v>
      </c>
      <c r="D167" s="11">
        <f t="shared" ref="D167:I167" si="111">SUM(D168:D170)</f>
        <v>42055.1</v>
      </c>
      <c r="E167" s="11">
        <f t="shared" si="111"/>
        <v>42055.1</v>
      </c>
      <c r="F167" s="11">
        <f t="shared" si="111"/>
        <v>42055.1</v>
      </c>
      <c r="G167" s="11">
        <f t="shared" si="111"/>
        <v>42055.1</v>
      </c>
      <c r="H167" s="11">
        <f t="shared" si="111"/>
        <v>42055.1</v>
      </c>
      <c r="I167" s="11">
        <f t="shared" si="111"/>
        <v>42055.1</v>
      </c>
    </row>
    <row r="168" spans="1:9" ht="16.7" customHeight="1" x14ac:dyDescent="0.25">
      <c r="A168" s="25" t="s">
        <v>57</v>
      </c>
      <c r="B168" s="26" t="s">
        <v>22</v>
      </c>
      <c r="C168" s="16" t="s">
        <v>19</v>
      </c>
      <c r="D168" s="9">
        <v>42055.1</v>
      </c>
      <c r="E168" s="9">
        <v>42055.1</v>
      </c>
      <c r="F168" s="9">
        <v>42055.1</v>
      </c>
      <c r="G168" s="9">
        <v>42055.1</v>
      </c>
      <c r="H168" s="9">
        <v>42055.1</v>
      </c>
      <c r="I168" s="9">
        <v>42055.1</v>
      </c>
    </row>
    <row r="169" spans="1:9" ht="16.7" customHeight="1" x14ac:dyDescent="0.25">
      <c r="A169" s="25" t="s">
        <v>57</v>
      </c>
      <c r="B169" s="26" t="s">
        <v>22</v>
      </c>
      <c r="C169" s="16" t="s">
        <v>20</v>
      </c>
      <c r="D169" s="9"/>
      <c r="E169" s="9"/>
      <c r="F169" s="9"/>
      <c r="G169" s="9"/>
      <c r="H169" s="9"/>
      <c r="I169" s="9"/>
    </row>
    <row r="170" spans="1:9" ht="16.7" customHeight="1" x14ac:dyDescent="0.25">
      <c r="A170" s="25" t="s">
        <v>57</v>
      </c>
      <c r="B170" s="26" t="s">
        <v>22</v>
      </c>
      <c r="C170" s="16" t="s">
        <v>21</v>
      </c>
      <c r="D170" s="9"/>
      <c r="E170" s="9"/>
      <c r="F170" s="9"/>
      <c r="G170" s="9"/>
      <c r="H170" s="9"/>
      <c r="I170" s="9"/>
    </row>
    <row r="171" spans="1:9" ht="16.7" customHeight="1" x14ac:dyDescent="0.25">
      <c r="A171" s="25" t="s">
        <v>58</v>
      </c>
      <c r="B171" s="26" t="s">
        <v>22</v>
      </c>
      <c r="C171" s="10" t="s">
        <v>16</v>
      </c>
      <c r="D171" s="11">
        <f t="shared" ref="D171:I171" si="112">SUM(D172:D174)</f>
        <v>42055.1</v>
      </c>
      <c r="E171" s="11">
        <f t="shared" si="112"/>
        <v>42055.1</v>
      </c>
      <c r="F171" s="11">
        <f t="shared" si="112"/>
        <v>42055.1</v>
      </c>
      <c r="G171" s="11">
        <f t="shared" si="112"/>
        <v>42055.1</v>
      </c>
      <c r="H171" s="11">
        <f t="shared" si="112"/>
        <v>42055.1</v>
      </c>
      <c r="I171" s="11">
        <f t="shared" si="112"/>
        <v>42055.1</v>
      </c>
    </row>
    <row r="172" spans="1:9" ht="16.7" customHeight="1" x14ac:dyDescent="0.25">
      <c r="A172" s="25" t="s">
        <v>58</v>
      </c>
      <c r="B172" s="26" t="s">
        <v>22</v>
      </c>
      <c r="C172" s="16" t="s">
        <v>19</v>
      </c>
      <c r="D172" s="9">
        <v>42055.1</v>
      </c>
      <c r="E172" s="9">
        <v>42055.1</v>
      </c>
      <c r="F172" s="9">
        <v>42055.1</v>
      </c>
      <c r="G172" s="9">
        <v>42055.1</v>
      </c>
      <c r="H172" s="9">
        <v>42055.1</v>
      </c>
      <c r="I172" s="9">
        <v>42055.1</v>
      </c>
    </row>
    <row r="173" spans="1:9" ht="16.7" customHeight="1" x14ac:dyDescent="0.25">
      <c r="A173" s="25" t="s">
        <v>58</v>
      </c>
      <c r="B173" s="26" t="s">
        <v>22</v>
      </c>
      <c r="C173" s="16" t="s">
        <v>20</v>
      </c>
      <c r="D173" s="9"/>
      <c r="E173" s="9"/>
      <c r="F173" s="9"/>
      <c r="G173" s="9"/>
      <c r="H173" s="9"/>
      <c r="I173" s="9"/>
    </row>
    <row r="174" spans="1:9" ht="16.7" customHeight="1" x14ac:dyDescent="0.25">
      <c r="A174" s="25" t="s">
        <v>58</v>
      </c>
      <c r="B174" s="26" t="s">
        <v>22</v>
      </c>
      <c r="C174" s="16" t="s">
        <v>21</v>
      </c>
      <c r="D174" s="9"/>
      <c r="E174" s="9"/>
      <c r="F174" s="9"/>
      <c r="G174" s="9"/>
      <c r="H174" s="9"/>
      <c r="I174" s="9"/>
    </row>
    <row r="175" spans="1:9" ht="16.7" customHeight="1" x14ac:dyDescent="0.25">
      <c r="A175" s="25" t="s">
        <v>59</v>
      </c>
      <c r="B175" s="26" t="s">
        <v>22</v>
      </c>
      <c r="C175" s="10" t="s">
        <v>16</v>
      </c>
      <c r="D175" s="11">
        <f t="shared" ref="D175:I175" si="113">SUM(D176:D178)</f>
        <v>273965.39999999997</v>
      </c>
      <c r="E175" s="11">
        <f t="shared" si="113"/>
        <v>273965.39999999997</v>
      </c>
      <c r="F175" s="11">
        <f t="shared" si="113"/>
        <v>273965.39999999997</v>
      </c>
      <c r="G175" s="11">
        <f t="shared" si="113"/>
        <v>273965.40000000002</v>
      </c>
      <c r="H175" s="11">
        <f t="shared" si="113"/>
        <v>273965.40000000002</v>
      </c>
      <c r="I175" s="11">
        <f t="shared" si="113"/>
        <v>273965.40000000002</v>
      </c>
    </row>
    <row r="176" spans="1:9" ht="16.7" customHeight="1" x14ac:dyDescent="0.25">
      <c r="A176" s="25" t="s">
        <v>59</v>
      </c>
      <c r="B176" s="26" t="s">
        <v>22</v>
      </c>
      <c r="C176" s="16" t="s">
        <v>19</v>
      </c>
      <c r="D176" s="9">
        <f t="shared" ref="D176:I176" si="114">D180</f>
        <v>273965.39999999997</v>
      </c>
      <c r="E176" s="9">
        <f t="shared" si="114"/>
        <v>273965.39999999997</v>
      </c>
      <c r="F176" s="9">
        <f t="shared" si="114"/>
        <v>273965.39999999997</v>
      </c>
      <c r="G176" s="9">
        <f t="shared" si="114"/>
        <v>273965.40000000002</v>
      </c>
      <c r="H176" s="9">
        <f t="shared" si="114"/>
        <v>273965.40000000002</v>
      </c>
      <c r="I176" s="9">
        <f t="shared" si="114"/>
        <v>273965.40000000002</v>
      </c>
    </row>
    <row r="177" spans="1:9" ht="16.7" customHeight="1" x14ac:dyDescent="0.25">
      <c r="A177" s="25" t="s">
        <v>59</v>
      </c>
      <c r="B177" s="26" t="s">
        <v>22</v>
      </c>
      <c r="C177" s="16" t="s">
        <v>20</v>
      </c>
      <c r="D177" s="9"/>
      <c r="E177" s="9"/>
      <c r="F177" s="9"/>
      <c r="G177" s="9"/>
      <c r="H177" s="9"/>
      <c r="I177" s="9"/>
    </row>
    <row r="178" spans="1:9" ht="16.7" customHeight="1" x14ac:dyDescent="0.25">
      <c r="A178" s="25" t="s">
        <v>59</v>
      </c>
      <c r="B178" s="26" t="s">
        <v>22</v>
      </c>
      <c r="C178" s="16" t="s">
        <v>21</v>
      </c>
      <c r="D178" s="9"/>
      <c r="E178" s="9"/>
      <c r="F178" s="9"/>
      <c r="G178" s="9"/>
      <c r="H178" s="9"/>
      <c r="I178" s="9"/>
    </row>
    <row r="179" spans="1:9" ht="16.7" customHeight="1" x14ac:dyDescent="0.25">
      <c r="A179" s="25" t="s">
        <v>60</v>
      </c>
      <c r="B179" s="26" t="s">
        <v>22</v>
      </c>
      <c r="C179" s="10" t="s">
        <v>16</v>
      </c>
      <c r="D179" s="11">
        <f t="shared" ref="D179:I179" si="115">SUM(D180:D182)</f>
        <v>273965.39999999997</v>
      </c>
      <c r="E179" s="11">
        <f t="shared" si="115"/>
        <v>273965.39999999997</v>
      </c>
      <c r="F179" s="11">
        <f t="shared" si="115"/>
        <v>273965.39999999997</v>
      </c>
      <c r="G179" s="11">
        <f t="shared" si="115"/>
        <v>273965.40000000002</v>
      </c>
      <c r="H179" s="11">
        <f t="shared" si="115"/>
        <v>273965.40000000002</v>
      </c>
      <c r="I179" s="11">
        <f t="shared" si="115"/>
        <v>273965.40000000002</v>
      </c>
    </row>
    <row r="180" spans="1:9" ht="16.7" customHeight="1" x14ac:dyDescent="0.25">
      <c r="A180" s="25" t="s">
        <v>60</v>
      </c>
      <c r="B180" s="26" t="s">
        <v>22</v>
      </c>
      <c r="C180" s="16" t="s">
        <v>19</v>
      </c>
      <c r="D180" s="9">
        <f>268286.2+5249.1+430.1</f>
        <v>273965.39999999997</v>
      </c>
      <c r="E180" s="9">
        <f>D180</f>
        <v>273965.39999999997</v>
      </c>
      <c r="F180" s="9">
        <f>E180</f>
        <v>273965.39999999997</v>
      </c>
      <c r="G180" s="9">
        <v>273965.40000000002</v>
      </c>
      <c r="H180" s="9">
        <v>273965.40000000002</v>
      </c>
      <c r="I180" s="9">
        <v>273965.40000000002</v>
      </c>
    </row>
    <row r="181" spans="1:9" ht="16.7" customHeight="1" x14ac:dyDescent="0.25">
      <c r="A181" s="25" t="s">
        <v>60</v>
      </c>
      <c r="B181" s="26" t="s">
        <v>22</v>
      </c>
      <c r="C181" s="16" t="s">
        <v>20</v>
      </c>
      <c r="D181" s="9"/>
      <c r="E181" s="9"/>
      <c r="F181" s="9"/>
      <c r="G181" s="9"/>
      <c r="H181" s="9"/>
      <c r="I181" s="9"/>
    </row>
    <row r="182" spans="1:9" ht="16.7" customHeight="1" x14ac:dyDescent="0.25">
      <c r="A182" s="25" t="s">
        <v>60</v>
      </c>
      <c r="B182" s="26" t="s">
        <v>22</v>
      </c>
      <c r="C182" s="16" t="s">
        <v>21</v>
      </c>
      <c r="D182" s="9"/>
      <c r="E182" s="9"/>
      <c r="F182" s="9"/>
      <c r="G182" s="9"/>
      <c r="H182" s="9"/>
      <c r="I182" s="9"/>
    </row>
    <row r="183" spans="1:9" ht="20.100000000000001" customHeight="1" x14ac:dyDescent="0.25">
      <c r="A183" s="25" t="s">
        <v>67</v>
      </c>
      <c r="B183" s="26" t="s">
        <v>22</v>
      </c>
      <c r="C183" s="10" t="s">
        <v>16</v>
      </c>
      <c r="D183" s="11">
        <f t="shared" ref="D183:I183" si="116">SUM(D184:D186)</f>
        <v>1136627</v>
      </c>
      <c r="E183" s="11">
        <f t="shared" si="116"/>
        <v>1136269.3</v>
      </c>
      <c r="F183" s="11">
        <f t="shared" si="116"/>
        <v>1136269.3</v>
      </c>
      <c r="G183" s="11">
        <f t="shared" si="116"/>
        <v>891477.9</v>
      </c>
      <c r="H183" s="11">
        <f t="shared" si="116"/>
        <v>891477.9</v>
      </c>
      <c r="I183" s="11">
        <f t="shared" si="116"/>
        <v>891477.9</v>
      </c>
    </row>
    <row r="184" spans="1:9" ht="20.100000000000001" customHeight="1" x14ac:dyDescent="0.25">
      <c r="A184" s="25" t="s">
        <v>67</v>
      </c>
      <c r="B184" s="26" t="s">
        <v>22</v>
      </c>
      <c r="C184" s="16" t="s">
        <v>19</v>
      </c>
      <c r="D184" s="9">
        <f t="shared" ref="D184:I185" si="117">D200+D188+D192+D204+D208+D196</f>
        <v>891477.9</v>
      </c>
      <c r="E184" s="9">
        <f t="shared" si="117"/>
        <v>891477.9</v>
      </c>
      <c r="F184" s="9">
        <f t="shared" si="117"/>
        <v>891477.9</v>
      </c>
      <c r="G184" s="9">
        <f t="shared" si="117"/>
        <v>891477.9</v>
      </c>
      <c r="H184" s="9">
        <f t="shared" si="117"/>
        <v>891477.9</v>
      </c>
      <c r="I184" s="9">
        <f t="shared" si="117"/>
        <v>891477.9</v>
      </c>
    </row>
    <row r="185" spans="1:9" ht="20.100000000000001" customHeight="1" x14ac:dyDescent="0.25">
      <c r="A185" s="25" t="s">
        <v>67</v>
      </c>
      <c r="B185" s="26" t="s">
        <v>22</v>
      </c>
      <c r="C185" s="16" t="s">
        <v>20</v>
      </c>
      <c r="D185" s="9">
        <f t="shared" si="117"/>
        <v>245149.1</v>
      </c>
      <c r="E185" s="9">
        <f t="shared" si="117"/>
        <v>244791.4</v>
      </c>
      <c r="F185" s="9">
        <f t="shared" si="117"/>
        <v>244791.4</v>
      </c>
      <c r="G185" s="9">
        <f t="shared" si="117"/>
        <v>0</v>
      </c>
      <c r="H185" s="9">
        <f t="shared" si="117"/>
        <v>0</v>
      </c>
      <c r="I185" s="9">
        <f t="shared" si="117"/>
        <v>0</v>
      </c>
    </row>
    <row r="186" spans="1:9" ht="39" customHeight="1" x14ac:dyDescent="0.25">
      <c r="A186" s="25" t="s">
        <v>67</v>
      </c>
      <c r="B186" s="26" t="s">
        <v>22</v>
      </c>
      <c r="C186" s="16" t="s">
        <v>21</v>
      </c>
      <c r="D186" s="9"/>
      <c r="E186" s="9"/>
      <c r="F186" s="9"/>
      <c r="G186" s="9"/>
      <c r="H186" s="9"/>
      <c r="I186" s="9"/>
    </row>
    <row r="187" spans="1:9" ht="23.45" customHeight="1" x14ac:dyDescent="0.25">
      <c r="A187" s="25" t="s">
        <v>69</v>
      </c>
      <c r="B187" s="26" t="s">
        <v>22</v>
      </c>
      <c r="C187" s="10" t="s">
        <v>16</v>
      </c>
      <c r="D187" s="11">
        <f t="shared" ref="D187:I187" si="118">SUM(D188:D190)</f>
        <v>771153</v>
      </c>
      <c r="E187" s="11">
        <f t="shared" si="118"/>
        <v>771153</v>
      </c>
      <c r="F187" s="11">
        <f t="shared" si="118"/>
        <v>771153</v>
      </c>
      <c r="G187" s="11">
        <f t="shared" si="118"/>
        <v>771153</v>
      </c>
      <c r="H187" s="11">
        <f t="shared" si="118"/>
        <v>771153</v>
      </c>
      <c r="I187" s="11">
        <f t="shared" si="118"/>
        <v>771153</v>
      </c>
    </row>
    <row r="188" spans="1:9" ht="23.45" customHeight="1" x14ac:dyDescent="0.25">
      <c r="A188" s="25" t="s">
        <v>69</v>
      </c>
      <c r="B188" s="26" t="s">
        <v>22</v>
      </c>
      <c r="C188" s="16" t="s">
        <v>19</v>
      </c>
      <c r="D188" s="9">
        <v>771153</v>
      </c>
      <c r="E188" s="9">
        <v>771153</v>
      </c>
      <c r="F188" s="9">
        <v>771153</v>
      </c>
      <c r="G188" s="9">
        <v>771153</v>
      </c>
      <c r="H188" s="9">
        <v>771153</v>
      </c>
      <c r="I188" s="9">
        <v>771153</v>
      </c>
    </row>
    <row r="189" spans="1:9" ht="23.45" customHeight="1" x14ac:dyDescent="0.25">
      <c r="A189" s="25" t="s">
        <v>69</v>
      </c>
      <c r="B189" s="26" t="s">
        <v>22</v>
      </c>
      <c r="C189" s="16" t="s">
        <v>20</v>
      </c>
      <c r="D189" s="9"/>
      <c r="E189" s="9"/>
      <c r="F189" s="9"/>
      <c r="G189" s="9"/>
      <c r="H189" s="9"/>
      <c r="I189" s="9"/>
    </row>
    <row r="190" spans="1:9" ht="42" customHeight="1" x14ac:dyDescent="0.25">
      <c r="A190" s="25" t="s">
        <v>69</v>
      </c>
      <c r="B190" s="26" t="s">
        <v>22</v>
      </c>
      <c r="C190" s="16" t="s">
        <v>21</v>
      </c>
      <c r="D190" s="9"/>
      <c r="E190" s="9"/>
      <c r="F190" s="9"/>
      <c r="G190" s="9"/>
      <c r="H190" s="9"/>
      <c r="I190" s="9"/>
    </row>
    <row r="191" spans="1:9" ht="36.75" customHeight="1" x14ac:dyDescent="0.25">
      <c r="A191" s="28" t="s">
        <v>70</v>
      </c>
      <c r="B191" s="26" t="s">
        <v>22</v>
      </c>
      <c r="C191" s="10" t="s">
        <v>16</v>
      </c>
      <c r="D191" s="11">
        <f t="shared" ref="D191:I191" si="119">SUM(D192:D194)</f>
        <v>112289.7</v>
      </c>
      <c r="E191" s="11">
        <f t="shared" si="119"/>
        <v>112289.7</v>
      </c>
      <c r="F191" s="11">
        <f t="shared" si="119"/>
        <v>112289.7</v>
      </c>
      <c r="G191" s="11">
        <f t="shared" si="119"/>
        <v>112289.7</v>
      </c>
      <c r="H191" s="11">
        <f t="shared" si="119"/>
        <v>112289.7</v>
      </c>
      <c r="I191" s="11">
        <f t="shared" si="119"/>
        <v>112289.7</v>
      </c>
    </row>
    <row r="192" spans="1:9" ht="36.75" customHeight="1" x14ac:dyDescent="0.25">
      <c r="A192" s="28" t="s">
        <v>70</v>
      </c>
      <c r="B192" s="26" t="s">
        <v>22</v>
      </c>
      <c r="C192" s="16" t="s">
        <v>19</v>
      </c>
      <c r="D192" s="9">
        <f>102141.2+10148.5</f>
        <v>112289.7</v>
      </c>
      <c r="E192" s="9">
        <f>D192</f>
        <v>112289.7</v>
      </c>
      <c r="F192" s="9">
        <f>E192</f>
        <v>112289.7</v>
      </c>
      <c r="G192" s="9">
        <f>F192</f>
        <v>112289.7</v>
      </c>
      <c r="H192" s="9">
        <f>G192</f>
        <v>112289.7</v>
      </c>
      <c r="I192" s="9">
        <f>H192</f>
        <v>112289.7</v>
      </c>
    </row>
    <row r="193" spans="1:9" ht="36.75" customHeight="1" x14ac:dyDescent="0.25">
      <c r="A193" s="28" t="s">
        <v>70</v>
      </c>
      <c r="B193" s="26" t="s">
        <v>22</v>
      </c>
      <c r="C193" s="16" t="s">
        <v>20</v>
      </c>
      <c r="D193" s="9"/>
      <c r="E193" s="9"/>
      <c r="F193" s="9"/>
      <c r="G193" s="9"/>
      <c r="H193" s="9"/>
      <c r="I193" s="9"/>
    </row>
    <row r="194" spans="1:9" ht="51.75" customHeight="1" x14ac:dyDescent="0.25">
      <c r="A194" s="28" t="s">
        <v>70</v>
      </c>
      <c r="B194" s="26" t="s">
        <v>22</v>
      </c>
      <c r="C194" s="16" t="s">
        <v>21</v>
      </c>
      <c r="D194" s="9"/>
      <c r="E194" s="9"/>
      <c r="F194" s="9"/>
      <c r="G194" s="9"/>
      <c r="H194" s="9"/>
      <c r="I194" s="9"/>
    </row>
    <row r="195" spans="1:9" ht="53.45" customHeight="1" collapsed="1" x14ac:dyDescent="0.25">
      <c r="A195" s="28" t="s">
        <v>73</v>
      </c>
      <c r="B195" s="26" t="s">
        <v>22</v>
      </c>
      <c r="C195" s="10" t="s">
        <v>16</v>
      </c>
      <c r="D195" s="11">
        <f t="shared" ref="D195:I195" si="120">SUM(D196:D198)</f>
        <v>7662.4</v>
      </c>
      <c r="E195" s="11">
        <f t="shared" si="120"/>
        <v>7662.4</v>
      </c>
      <c r="F195" s="11">
        <f t="shared" si="120"/>
        <v>7662.4</v>
      </c>
      <c r="G195" s="11">
        <f t="shared" si="120"/>
        <v>1704.4</v>
      </c>
      <c r="H195" s="11">
        <f t="shared" si="120"/>
        <v>1704.4</v>
      </c>
      <c r="I195" s="11">
        <f t="shared" si="120"/>
        <v>1704.4</v>
      </c>
    </row>
    <row r="196" spans="1:9" ht="60" customHeight="1" x14ac:dyDescent="0.25">
      <c r="A196" s="28" t="s">
        <v>73</v>
      </c>
      <c r="B196" s="26" t="s">
        <v>22</v>
      </c>
      <c r="C196" s="16" t="s">
        <v>19</v>
      </c>
      <c r="D196" s="9">
        <v>1704.4</v>
      </c>
      <c r="E196" s="9">
        <v>1704.4</v>
      </c>
      <c r="F196" s="9">
        <v>1704.4</v>
      </c>
      <c r="G196" s="9">
        <v>1704.4</v>
      </c>
      <c r="H196" s="9">
        <v>1704.4</v>
      </c>
      <c r="I196" s="9">
        <v>1704.4</v>
      </c>
    </row>
    <row r="197" spans="1:9" ht="53.45" customHeight="1" x14ac:dyDescent="0.25">
      <c r="A197" s="28" t="s">
        <v>73</v>
      </c>
      <c r="B197" s="26" t="s">
        <v>22</v>
      </c>
      <c r="C197" s="16" t="s">
        <v>20</v>
      </c>
      <c r="D197" s="9">
        <v>5958</v>
      </c>
      <c r="E197" s="9">
        <v>5958</v>
      </c>
      <c r="F197" s="9">
        <v>5958</v>
      </c>
      <c r="G197" s="9"/>
      <c r="H197" s="9"/>
      <c r="I197" s="9"/>
    </row>
    <row r="198" spans="1:9" ht="42" customHeight="1" x14ac:dyDescent="0.25">
      <c r="A198" s="28" t="s">
        <v>73</v>
      </c>
      <c r="B198" s="26" t="s">
        <v>22</v>
      </c>
      <c r="C198" s="16" t="s">
        <v>21</v>
      </c>
      <c r="D198" s="9"/>
      <c r="E198" s="9"/>
      <c r="F198" s="9"/>
      <c r="G198" s="9"/>
      <c r="H198" s="9"/>
      <c r="I198" s="9"/>
    </row>
    <row r="199" spans="1:9" ht="16.7" customHeight="1" x14ac:dyDescent="0.25">
      <c r="A199" s="25" t="s">
        <v>68</v>
      </c>
      <c r="B199" s="26" t="s">
        <v>22</v>
      </c>
      <c r="C199" s="10" t="s">
        <v>16</v>
      </c>
      <c r="D199" s="11">
        <f t="shared" ref="D199:F199" si="121">SUM(D200:D202)</f>
        <v>239191.1</v>
      </c>
      <c r="E199" s="11">
        <f t="shared" si="121"/>
        <v>238833.4</v>
      </c>
      <c r="F199" s="11">
        <f t="shared" si="121"/>
        <v>238833.4</v>
      </c>
      <c r="G199" s="11"/>
      <c r="H199" s="11"/>
      <c r="I199" s="11"/>
    </row>
    <row r="200" spans="1:9" ht="16.7" customHeight="1" x14ac:dyDescent="0.25">
      <c r="A200" s="25" t="s">
        <v>68</v>
      </c>
      <c r="B200" s="26" t="s">
        <v>22</v>
      </c>
      <c r="C200" s="16" t="s">
        <v>19</v>
      </c>
      <c r="D200" s="9"/>
      <c r="E200" s="9"/>
      <c r="F200" s="9"/>
      <c r="G200" s="9"/>
      <c r="H200" s="9"/>
      <c r="I200" s="9"/>
    </row>
    <row r="201" spans="1:9" ht="16.7" customHeight="1" x14ac:dyDescent="0.25">
      <c r="A201" s="25" t="s">
        <v>68</v>
      </c>
      <c r="B201" s="26" t="s">
        <v>22</v>
      </c>
      <c r="C201" s="16" t="s">
        <v>20</v>
      </c>
      <c r="D201" s="9">
        <v>239191.1</v>
      </c>
      <c r="E201" s="9">
        <v>238833.4</v>
      </c>
      <c r="F201" s="9">
        <v>238833.4</v>
      </c>
      <c r="G201" s="9"/>
      <c r="H201" s="9"/>
      <c r="I201" s="9"/>
    </row>
    <row r="202" spans="1:9" ht="16.7" customHeight="1" x14ac:dyDescent="0.25">
      <c r="A202" s="25" t="s">
        <v>68</v>
      </c>
      <c r="B202" s="26" t="s">
        <v>22</v>
      </c>
      <c r="C202" s="16" t="s">
        <v>21</v>
      </c>
      <c r="D202" s="9"/>
      <c r="E202" s="9"/>
      <c r="F202" s="9"/>
      <c r="G202" s="9"/>
      <c r="H202" s="9"/>
      <c r="I202" s="9"/>
    </row>
    <row r="203" spans="1:9" ht="16.7" customHeight="1" x14ac:dyDescent="0.25">
      <c r="A203" s="25" t="s">
        <v>71</v>
      </c>
      <c r="B203" s="26" t="s">
        <v>22</v>
      </c>
      <c r="C203" s="10" t="s">
        <v>16</v>
      </c>
      <c r="D203" s="11">
        <f t="shared" ref="D203:I203" si="122">SUM(D204:D206)</f>
        <v>6330.8</v>
      </c>
      <c r="E203" s="11">
        <f t="shared" si="122"/>
        <v>6330.8</v>
      </c>
      <c r="F203" s="11">
        <f t="shared" si="122"/>
        <v>6330.8</v>
      </c>
      <c r="G203" s="11">
        <f t="shared" si="122"/>
        <v>6330.8</v>
      </c>
      <c r="H203" s="11">
        <f t="shared" si="122"/>
        <v>6330.8</v>
      </c>
      <c r="I203" s="11">
        <f t="shared" si="122"/>
        <v>6330.8</v>
      </c>
    </row>
    <row r="204" spans="1:9" ht="16.7" customHeight="1" x14ac:dyDescent="0.25">
      <c r="A204" s="25" t="s">
        <v>71</v>
      </c>
      <c r="B204" s="26" t="s">
        <v>22</v>
      </c>
      <c r="C204" s="16" t="s">
        <v>19</v>
      </c>
      <c r="D204" s="9">
        <v>6330.8</v>
      </c>
      <c r="E204" s="9">
        <v>6330.8</v>
      </c>
      <c r="F204" s="9">
        <v>6330.8</v>
      </c>
      <c r="G204" s="9">
        <v>6330.8</v>
      </c>
      <c r="H204" s="9">
        <v>6330.8</v>
      </c>
      <c r="I204" s="9">
        <v>6330.8</v>
      </c>
    </row>
    <row r="205" spans="1:9" ht="16.7" customHeight="1" x14ac:dyDescent="0.25">
      <c r="A205" s="25" t="s">
        <v>71</v>
      </c>
      <c r="B205" s="26" t="s">
        <v>22</v>
      </c>
      <c r="C205" s="16" t="s">
        <v>20</v>
      </c>
      <c r="D205" s="9"/>
      <c r="E205" s="9"/>
      <c r="F205" s="9"/>
      <c r="G205" s="9"/>
      <c r="H205" s="9"/>
      <c r="I205" s="9"/>
    </row>
    <row r="206" spans="1:9" ht="16.7" customHeight="1" x14ac:dyDescent="0.25">
      <c r="A206" s="25" t="s">
        <v>71</v>
      </c>
      <c r="B206" s="26" t="s">
        <v>22</v>
      </c>
      <c r="C206" s="16" t="s">
        <v>21</v>
      </c>
      <c r="D206" s="9"/>
      <c r="E206" s="9"/>
      <c r="F206" s="9"/>
      <c r="G206" s="9"/>
      <c r="H206" s="9"/>
      <c r="I206" s="9"/>
    </row>
    <row r="207" spans="1:9" ht="30.2" hidden="1" customHeight="1" outlineLevel="1" x14ac:dyDescent="0.25">
      <c r="A207" s="28" t="s">
        <v>72</v>
      </c>
      <c r="B207" s="26" t="s">
        <v>22</v>
      </c>
      <c r="C207" s="10" t="s">
        <v>16</v>
      </c>
      <c r="D207" s="11"/>
      <c r="E207" s="11"/>
      <c r="F207" s="11"/>
      <c r="G207" s="11"/>
      <c r="H207" s="11"/>
      <c r="I207" s="11"/>
    </row>
    <row r="208" spans="1:9" ht="30.2" hidden="1" customHeight="1" outlineLevel="1" x14ac:dyDescent="0.25">
      <c r="A208" s="28" t="s">
        <v>72</v>
      </c>
      <c r="B208" s="26" t="s">
        <v>22</v>
      </c>
      <c r="C208" s="16" t="s">
        <v>19</v>
      </c>
      <c r="D208" s="9"/>
      <c r="E208" s="9"/>
      <c r="F208" s="9"/>
      <c r="G208" s="9"/>
      <c r="H208" s="9"/>
      <c r="I208" s="9"/>
    </row>
    <row r="209" spans="1:9" ht="30.2" hidden="1" customHeight="1" outlineLevel="1" x14ac:dyDescent="0.25">
      <c r="A209" s="28" t="s">
        <v>72</v>
      </c>
      <c r="B209" s="26" t="s">
        <v>22</v>
      </c>
      <c r="C209" s="16" t="s">
        <v>20</v>
      </c>
      <c r="D209" s="9"/>
      <c r="E209" s="9"/>
      <c r="F209" s="9"/>
      <c r="G209" s="9"/>
      <c r="H209" s="9"/>
      <c r="I209" s="9"/>
    </row>
    <row r="210" spans="1:9" ht="48" hidden="1" customHeight="1" outlineLevel="1" x14ac:dyDescent="0.25">
      <c r="A210" s="28" t="s">
        <v>72</v>
      </c>
      <c r="B210" s="26" t="s">
        <v>22</v>
      </c>
      <c r="C210" s="16" t="s">
        <v>21</v>
      </c>
      <c r="D210" s="9"/>
      <c r="E210" s="9"/>
      <c r="F210" s="9"/>
      <c r="G210" s="9"/>
      <c r="H210" s="9"/>
      <c r="I210" s="9"/>
    </row>
    <row r="211" spans="1:9" ht="16.7" customHeight="1" collapsed="1" x14ac:dyDescent="0.25">
      <c r="A211" s="27" t="s">
        <v>43</v>
      </c>
      <c r="B211" s="29" t="s">
        <v>18</v>
      </c>
      <c r="C211" s="17" t="s">
        <v>16</v>
      </c>
      <c r="D211" s="8">
        <f>D212</f>
        <v>800000</v>
      </c>
      <c r="E211" s="8">
        <f t="shared" ref="E211:F211" si="123">E212</f>
        <v>600000</v>
      </c>
      <c r="F211" s="8">
        <f t="shared" si="123"/>
        <v>800000</v>
      </c>
      <c r="G211" s="8"/>
      <c r="H211" s="8"/>
      <c r="I211" s="8"/>
    </row>
    <row r="212" spans="1:9" ht="16.7" customHeight="1" x14ac:dyDescent="0.25">
      <c r="A212" s="25" t="s">
        <v>43</v>
      </c>
      <c r="B212" s="26" t="s">
        <v>18</v>
      </c>
      <c r="C212" s="16" t="s">
        <v>19</v>
      </c>
      <c r="D212" s="9">
        <f>D220</f>
        <v>800000</v>
      </c>
      <c r="E212" s="9">
        <f t="shared" ref="E212:F212" si="124">E220</f>
        <v>600000</v>
      </c>
      <c r="F212" s="9">
        <f t="shared" si="124"/>
        <v>800000</v>
      </c>
      <c r="G212" s="9"/>
      <c r="H212" s="9"/>
      <c r="I212" s="9"/>
    </row>
    <row r="213" spans="1:9" ht="16.7" customHeight="1" x14ac:dyDescent="0.25">
      <c r="A213" s="25" t="s">
        <v>43</v>
      </c>
      <c r="B213" s="26" t="s">
        <v>18</v>
      </c>
      <c r="C213" s="16" t="s">
        <v>20</v>
      </c>
      <c r="D213" s="9"/>
      <c r="E213" s="9"/>
      <c r="F213" s="9"/>
      <c r="G213" s="9"/>
      <c r="H213" s="9"/>
      <c r="I213" s="9"/>
    </row>
    <row r="214" spans="1:9" ht="16.7" customHeight="1" x14ac:dyDescent="0.25">
      <c r="A214" s="25" t="s">
        <v>43</v>
      </c>
      <c r="B214" s="26" t="s">
        <v>18</v>
      </c>
      <c r="C214" s="16" t="s">
        <v>21</v>
      </c>
      <c r="D214" s="9"/>
      <c r="E214" s="9"/>
      <c r="F214" s="9"/>
      <c r="G214" s="9"/>
      <c r="H214" s="9"/>
      <c r="I214" s="9"/>
    </row>
    <row r="215" spans="1:9" ht="16.7" customHeight="1" x14ac:dyDescent="0.25">
      <c r="A215" s="25" t="s">
        <v>43</v>
      </c>
      <c r="B215" s="26" t="s">
        <v>22</v>
      </c>
      <c r="C215" s="10" t="s">
        <v>16</v>
      </c>
      <c r="D215" s="11"/>
      <c r="E215" s="11"/>
      <c r="F215" s="11"/>
      <c r="G215" s="11"/>
      <c r="H215" s="11"/>
      <c r="I215" s="11"/>
    </row>
    <row r="216" spans="1:9" ht="16.7" customHeight="1" x14ac:dyDescent="0.25">
      <c r="A216" s="25" t="s">
        <v>43</v>
      </c>
      <c r="B216" s="26" t="s">
        <v>22</v>
      </c>
      <c r="C216" s="16" t="s">
        <v>19</v>
      </c>
      <c r="D216" s="9"/>
      <c r="E216" s="9"/>
      <c r="F216" s="9"/>
      <c r="G216" s="9"/>
      <c r="H216" s="9"/>
      <c r="I216" s="9"/>
    </row>
    <row r="217" spans="1:9" ht="16.7" customHeight="1" x14ac:dyDescent="0.25">
      <c r="A217" s="25" t="s">
        <v>43</v>
      </c>
      <c r="B217" s="26" t="s">
        <v>22</v>
      </c>
      <c r="C217" s="16" t="s">
        <v>20</v>
      </c>
      <c r="D217" s="9"/>
      <c r="E217" s="9"/>
      <c r="F217" s="9"/>
      <c r="G217" s="9"/>
      <c r="H217" s="9"/>
      <c r="I217" s="9"/>
    </row>
    <row r="218" spans="1:9" ht="16.7" customHeight="1" x14ac:dyDescent="0.25">
      <c r="A218" s="25" t="s">
        <v>43</v>
      </c>
      <c r="B218" s="26" t="s">
        <v>22</v>
      </c>
      <c r="C218" s="16" t="s">
        <v>21</v>
      </c>
      <c r="D218" s="9"/>
      <c r="E218" s="9"/>
      <c r="F218" s="9"/>
      <c r="G218" s="9"/>
      <c r="H218" s="9"/>
      <c r="I218" s="9"/>
    </row>
    <row r="219" spans="1:9" ht="16.7" customHeight="1" x14ac:dyDescent="0.25">
      <c r="A219" s="25" t="s">
        <v>43</v>
      </c>
      <c r="B219" s="26" t="s">
        <v>140</v>
      </c>
      <c r="C219" s="10" t="s">
        <v>16</v>
      </c>
      <c r="D219" s="11">
        <f t="shared" ref="D219:F219" si="125">SUM(D220:D222)</f>
        <v>800000</v>
      </c>
      <c r="E219" s="11">
        <f t="shared" si="125"/>
        <v>600000</v>
      </c>
      <c r="F219" s="11">
        <f t="shared" si="125"/>
        <v>800000</v>
      </c>
      <c r="G219" s="11"/>
      <c r="H219" s="11"/>
      <c r="I219" s="11"/>
    </row>
    <row r="220" spans="1:9" ht="16.7" customHeight="1" x14ac:dyDescent="0.25">
      <c r="A220" s="25" t="s">
        <v>43</v>
      </c>
      <c r="B220" s="26" t="s">
        <v>24</v>
      </c>
      <c r="C220" s="16" t="s">
        <v>19</v>
      </c>
      <c r="D220" s="9">
        <f>D232</f>
        <v>800000</v>
      </c>
      <c r="E220" s="9">
        <f t="shared" ref="E220:F220" si="126">E232</f>
        <v>600000</v>
      </c>
      <c r="F220" s="9">
        <f t="shared" si="126"/>
        <v>800000</v>
      </c>
      <c r="G220" s="9"/>
      <c r="H220" s="9"/>
      <c r="I220" s="9"/>
    </row>
    <row r="221" spans="1:9" ht="16.7" customHeight="1" x14ac:dyDescent="0.25">
      <c r="A221" s="25" t="s">
        <v>43</v>
      </c>
      <c r="B221" s="26" t="s">
        <v>24</v>
      </c>
      <c r="C221" s="16" t="s">
        <v>20</v>
      </c>
      <c r="D221" s="9"/>
      <c r="E221" s="9"/>
      <c r="F221" s="9"/>
      <c r="G221" s="9"/>
      <c r="H221" s="9"/>
      <c r="I221" s="9"/>
    </row>
    <row r="222" spans="1:9" ht="16.7" customHeight="1" x14ac:dyDescent="0.25">
      <c r="A222" s="25" t="s">
        <v>43</v>
      </c>
      <c r="B222" s="26" t="s">
        <v>24</v>
      </c>
      <c r="C222" s="16" t="s">
        <v>21</v>
      </c>
      <c r="D222" s="9"/>
      <c r="E222" s="9"/>
      <c r="F222" s="9"/>
      <c r="G222" s="9"/>
      <c r="H222" s="9"/>
      <c r="I222" s="9"/>
    </row>
    <row r="223" spans="1:9" ht="16.7" hidden="1" customHeight="1" outlineLevel="1" x14ac:dyDescent="0.25">
      <c r="A223" s="25" t="s">
        <v>114</v>
      </c>
      <c r="B223" s="26" t="s">
        <v>22</v>
      </c>
      <c r="C223" s="10" t="s">
        <v>16</v>
      </c>
      <c r="D223" s="11"/>
      <c r="E223" s="11"/>
      <c r="F223" s="11"/>
      <c r="G223" s="11"/>
      <c r="H223" s="11"/>
      <c r="I223" s="11"/>
    </row>
    <row r="224" spans="1:9" ht="16.7" hidden="1" customHeight="1" outlineLevel="1" x14ac:dyDescent="0.25">
      <c r="A224" s="25" t="s">
        <v>44</v>
      </c>
      <c r="B224" s="26" t="s">
        <v>22</v>
      </c>
      <c r="C224" s="16" t="s">
        <v>19</v>
      </c>
      <c r="D224" s="9"/>
      <c r="E224" s="9"/>
      <c r="F224" s="9"/>
      <c r="G224" s="9"/>
      <c r="H224" s="9"/>
      <c r="I224" s="9"/>
    </row>
    <row r="225" spans="1:9" ht="16.7" hidden="1" customHeight="1" outlineLevel="1" x14ac:dyDescent="0.25">
      <c r="A225" s="25" t="s">
        <v>44</v>
      </c>
      <c r="B225" s="26" t="s">
        <v>22</v>
      </c>
      <c r="C225" s="16" t="s">
        <v>20</v>
      </c>
      <c r="D225" s="9"/>
      <c r="E225" s="9"/>
      <c r="F225" s="9"/>
      <c r="G225" s="9"/>
      <c r="H225" s="9"/>
      <c r="I225" s="9"/>
    </row>
    <row r="226" spans="1:9" ht="16.7" hidden="1" customHeight="1" outlineLevel="1" x14ac:dyDescent="0.25">
      <c r="A226" s="25" t="s">
        <v>44</v>
      </c>
      <c r="B226" s="26" t="s">
        <v>22</v>
      </c>
      <c r="C226" s="16" t="s">
        <v>21</v>
      </c>
      <c r="D226" s="9"/>
      <c r="E226" s="9"/>
      <c r="F226" s="9"/>
      <c r="G226" s="9"/>
      <c r="H226" s="9"/>
      <c r="I226" s="9"/>
    </row>
    <row r="227" spans="1:9" ht="16.7" hidden="1" customHeight="1" outlineLevel="1" x14ac:dyDescent="0.25">
      <c r="A227" s="25" t="s">
        <v>45</v>
      </c>
      <c r="B227" s="26" t="s">
        <v>22</v>
      </c>
      <c r="C227" s="10" t="s">
        <v>16</v>
      </c>
      <c r="D227" s="11"/>
      <c r="E227" s="11"/>
      <c r="F227" s="11"/>
      <c r="G227" s="11"/>
      <c r="H227" s="11"/>
      <c r="I227" s="11"/>
    </row>
    <row r="228" spans="1:9" ht="16.7" hidden="1" customHeight="1" outlineLevel="1" x14ac:dyDescent="0.25">
      <c r="A228" s="25" t="s">
        <v>45</v>
      </c>
      <c r="B228" s="26" t="s">
        <v>22</v>
      </c>
      <c r="C228" s="16" t="s">
        <v>19</v>
      </c>
      <c r="D228" s="9"/>
      <c r="E228" s="9"/>
      <c r="F228" s="9"/>
      <c r="G228" s="9"/>
      <c r="H228" s="9"/>
      <c r="I228" s="9"/>
    </row>
    <row r="229" spans="1:9" ht="16.7" hidden="1" customHeight="1" outlineLevel="1" x14ac:dyDescent="0.25">
      <c r="A229" s="25" t="s">
        <v>45</v>
      </c>
      <c r="B229" s="26" t="s">
        <v>22</v>
      </c>
      <c r="C229" s="16" t="s">
        <v>20</v>
      </c>
      <c r="D229" s="9"/>
      <c r="E229" s="9"/>
      <c r="F229" s="9"/>
      <c r="G229" s="9"/>
      <c r="H229" s="9"/>
      <c r="I229" s="9"/>
    </row>
    <row r="230" spans="1:9" ht="16.7" hidden="1" customHeight="1" outlineLevel="1" x14ac:dyDescent="0.25">
      <c r="A230" s="25" t="s">
        <v>45</v>
      </c>
      <c r="B230" s="26" t="s">
        <v>22</v>
      </c>
      <c r="C230" s="16" t="s">
        <v>21</v>
      </c>
      <c r="D230" s="9"/>
      <c r="E230" s="9"/>
      <c r="F230" s="9"/>
      <c r="G230" s="9"/>
      <c r="H230" s="9"/>
      <c r="I230" s="9"/>
    </row>
    <row r="231" spans="1:9" ht="16.7" customHeight="1" collapsed="1" x14ac:dyDescent="0.25">
      <c r="A231" s="25" t="s">
        <v>144</v>
      </c>
      <c r="B231" s="26" t="s">
        <v>140</v>
      </c>
      <c r="C231" s="10" t="s">
        <v>16</v>
      </c>
      <c r="D231" s="11">
        <f t="shared" ref="D231" si="127">SUM(D232:D234)</f>
        <v>800000</v>
      </c>
      <c r="E231" s="11">
        <f t="shared" ref="E231:F231" si="128">SUM(E232:E234)</f>
        <v>600000</v>
      </c>
      <c r="F231" s="11">
        <f t="shared" si="128"/>
        <v>800000</v>
      </c>
      <c r="G231" s="11"/>
      <c r="H231" s="11"/>
      <c r="I231" s="11"/>
    </row>
    <row r="232" spans="1:9" ht="16.7" customHeight="1" x14ac:dyDescent="0.25">
      <c r="A232" s="25" t="s">
        <v>46</v>
      </c>
      <c r="B232" s="26" t="s">
        <v>24</v>
      </c>
      <c r="C232" s="16" t="s">
        <v>19</v>
      </c>
      <c r="D232" s="9">
        <f>D236</f>
        <v>800000</v>
      </c>
      <c r="E232" s="9">
        <f t="shared" ref="E232:F232" si="129">E236</f>
        <v>600000</v>
      </c>
      <c r="F232" s="9">
        <f t="shared" si="129"/>
        <v>800000</v>
      </c>
      <c r="G232" s="9"/>
      <c r="H232" s="9"/>
      <c r="I232" s="9"/>
    </row>
    <row r="233" spans="1:9" ht="16.7" customHeight="1" x14ac:dyDescent="0.25">
      <c r="A233" s="25" t="s">
        <v>46</v>
      </c>
      <c r="B233" s="26" t="s">
        <v>24</v>
      </c>
      <c r="C233" s="16" t="s">
        <v>20</v>
      </c>
      <c r="D233" s="9"/>
      <c r="E233" s="9"/>
      <c r="F233" s="9"/>
      <c r="G233" s="9"/>
      <c r="H233" s="9"/>
      <c r="I233" s="9"/>
    </row>
    <row r="234" spans="1:9" ht="16.7" customHeight="1" x14ac:dyDescent="0.25">
      <c r="A234" s="25" t="s">
        <v>46</v>
      </c>
      <c r="B234" s="26" t="s">
        <v>24</v>
      </c>
      <c r="C234" s="16" t="s">
        <v>21</v>
      </c>
      <c r="D234" s="9"/>
      <c r="E234" s="9"/>
      <c r="F234" s="9"/>
      <c r="G234" s="9"/>
      <c r="H234" s="9"/>
      <c r="I234" s="9"/>
    </row>
    <row r="235" spans="1:9" ht="16.7" customHeight="1" x14ac:dyDescent="0.25">
      <c r="A235" s="25" t="s">
        <v>47</v>
      </c>
      <c r="B235" s="26" t="s">
        <v>140</v>
      </c>
      <c r="C235" s="10" t="s">
        <v>16</v>
      </c>
      <c r="D235" s="11">
        <f t="shared" ref="D235:F235" si="130">SUM(D236:D238)</f>
        <v>800000</v>
      </c>
      <c r="E235" s="11">
        <f t="shared" si="130"/>
        <v>600000</v>
      </c>
      <c r="F235" s="11">
        <f t="shared" si="130"/>
        <v>800000</v>
      </c>
      <c r="G235" s="11"/>
      <c r="H235" s="11"/>
      <c r="I235" s="11"/>
    </row>
    <row r="236" spans="1:9" ht="16.7" customHeight="1" x14ac:dyDescent="0.25">
      <c r="A236" s="25" t="s">
        <v>47</v>
      </c>
      <c r="B236" s="26" t="s">
        <v>24</v>
      </c>
      <c r="C236" s="16" t="s">
        <v>19</v>
      </c>
      <c r="D236" s="9">
        <f>400000+400000</f>
        <v>800000</v>
      </c>
      <c r="E236" s="9">
        <f>200000+400000</f>
        <v>600000</v>
      </c>
      <c r="F236" s="9">
        <v>800000</v>
      </c>
      <c r="G236" s="9"/>
      <c r="H236" s="9"/>
      <c r="I236" s="9"/>
    </row>
    <row r="237" spans="1:9" ht="16.7" customHeight="1" x14ac:dyDescent="0.25">
      <c r="A237" s="25" t="s">
        <v>47</v>
      </c>
      <c r="B237" s="26" t="s">
        <v>24</v>
      </c>
      <c r="C237" s="16" t="s">
        <v>20</v>
      </c>
      <c r="D237" s="9"/>
      <c r="E237" s="9"/>
      <c r="F237" s="9"/>
      <c r="G237" s="9"/>
      <c r="H237" s="9"/>
      <c r="I237" s="9"/>
    </row>
    <row r="238" spans="1:9" ht="16.7" customHeight="1" x14ac:dyDescent="0.25">
      <c r="A238" s="25" t="s">
        <v>47</v>
      </c>
      <c r="B238" s="26" t="s">
        <v>24</v>
      </c>
      <c r="C238" s="16" t="s">
        <v>21</v>
      </c>
      <c r="D238" s="9"/>
      <c r="E238" s="9"/>
      <c r="F238" s="9"/>
      <c r="G238" s="9"/>
      <c r="H238" s="9"/>
      <c r="I238" s="9"/>
    </row>
    <row r="239" spans="1:9" ht="16.7" customHeight="1" x14ac:dyDescent="0.25">
      <c r="A239" s="27" t="s">
        <v>61</v>
      </c>
      <c r="B239" s="29" t="s">
        <v>18</v>
      </c>
      <c r="C239" s="17" t="s">
        <v>16</v>
      </c>
      <c r="D239" s="8">
        <f t="shared" ref="D239:I239" si="131">SUM(D240:D242)</f>
        <v>117678.2</v>
      </c>
      <c r="E239" s="8">
        <f t="shared" si="131"/>
        <v>104178.2</v>
      </c>
      <c r="F239" s="8">
        <f t="shared" si="131"/>
        <v>104178.2</v>
      </c>
      <c r="G239" s="8">
        <f t="shared" si="131"/>
        <v>56178.2</v>
      </c>
      <c r="H239" s="8">
        <f t="shared" si="131"/>
        <v>56178.2</v>
      </c>
      <c r="I239" s="8">
        <f t="shared" si="131"/>
        <v>56178.2</v>
      </c>
    </row>
    <row r="240" spans="1:9" ht="16.7" customHeight="1" x14ac:dyDescent="0.25">
      <c r="A240" s="25" t="s">
        <v>61</v>
      </c>
      <c r="B240" s="26" t="s">
        <v>18</v>
      </c>
      <c r="C240" s="16" t="s">
        <v>19</v>
      </c>
      <c r="D240" s="9">
        <f>D244</f>
        <v>69678.2</v>
      </c>
      <c r="E240" s="9">
        <f t="shared" ref="E240:I241" si="132">E244</f>
        <v>56178.2</v>
      </c>
      <c r="F240" s="9">
        <f t="shared" si="132"/>
        <v>56178.2</v>
      </c>
      <c r="G240" s="9">
        <f t="shared" si="132"/>
        <v>56178.2</v>
      </c>
      <c r="H240" s="9">
        <f t="shared" si="132"/>
        <v>56178.2</v>
      </c>
      <c r="I240" s="9">
        <f t="shared" si="132"/>
        <v>56178.2</v>
      </c>
    </row>
    <row r="241" spans="1:9" ht="16.7" customHeight="1" x14ac:dyDescent="0.25">
      <c r="A241" s="25" t="s">
        <v>61</v>
      </c>
      <c r="B241" s="26" t="s">
        <v>18</v>
      </c>
      <c r="C241" s="16" t="s">
        <v>20</v>
      </c>
      <c r="D241" s="9">
        <f>D245</f>
        <v>48000</v>
      </c>
      <c r="E241" s="9">
        <f t="shared" si="132"/>
        <v>48000</v>
      </c>
      <c r="F241" s="9">
        <f t="shared" si="132"/>
        <v>48000</v>
      </c>
      <c r="G241" s="9">
        <f t="shared" si="132"/>
        <v>0</v>
      </c>
      <c r="H241" s="9">
        <f t="shared" si="132"/>
        <v>0</v>
      </c>
      <c r="I241" s="9">
        <f t="shared" si="132"/>
        <v>0</v>
      </c>
    </row>
    <row r="242" spans="1:9" ht="16.7" customHeight="1" x14ac:dyDescent="0.25">
      <c r="A242" s="25" t="s">
        <v>61</v>
      </c>
      <c r="B242" s="26" t="s">
        <v>18</v>
      </c>
      <c r="C242" s="16" t="s">
        <v>21</v>
      </c>
      <c r="D242" s="9"/>
      <c r="E242" s="9"/>
      <c r="F242" s="9"/>
      <c r="G242" s="9"/>
      <c r="H242" s="9"/>
      <c r="I242" s="9"/>
    </row>
    <row r="243" spans="1:9" ht="16.7" customHeight="1" x14ac:dyDescent="0.25">
      <c r="A243" s="25" t="s">
        <v>61</v>
      </c>
      <c r="B243" s="26" t="s">
        <v>22</v>
      </c>
      <c r="C243" s="10" t="s">
        <v>16</v>
      </c>
      <c r="D243" s="11">
        <f t="shared" ref="D243:I243" si="133">SUM(D244:D246)</f>
        <v>117678.2</v>
      </c>
      <c r="E243" s="11">
        <f t="shared" si="133"/>
        <v>104178.2</v>
      </c>
      <c r="F243" s="11">
        <f t="shared" si="133"/>
        <v>104178.2</v>
      </c>
      <c r="G243" s="11">
        <f t="shared" si="133"/>
        <v>56178.2</v>
      </c>
      <c r="H243" s="11">
        <f t="shared" si="133"/>
        <v>56178.2</v>
      </c>
      <c r="I243" s="11">
        <f t="shared" si="133"/>
        <v>56178.2</v>
      </c>
    </row>
    <row r="244" spans="1:9" ht="16.7" customHeight="1" x14ac:dyDescent="0.25">
      <c r="A244" s="25" t="s">
        <v>61</v>
      </c>
      <c r="B244" s="26" t="s">
        <v>22</v>
      </c>
      <c r="C244" s="16" t="s">
        <v>19</v>
      </c>
      <c r="D244" s="9">
        <f>D248</f>
        <v>69678.2</v>
      </c>
      <c r="E244" s="9">
        <f t="shared" ref="E244:I245" si="134">E248</f>
        <v>56178.2</v>
      </c>
      <c r="F244" s="9">
        <f t="shared" si="134"/>
        <v>56178.2</v>
      </c>
      <c r="G244" s="9">
        <f t="shared" si="134"/>
        <v>56178.2</v>
      </c>
      <c r="H244" s="9">
        <f t="shared" si="134"/>
        <v>56178.2</v>
      </c>
      <c r="I244" s="9">
        <f t="shared" si="134"/>
        <v>56178.2</v>
      </c>
    </row>
    <row r="245" spans="1:9" ht="16.7" customHeight="1" x14ac:dyDescent="0.25">
      <c r="A245" s="25" t="s">
        <v>61</v>
      </c>
      <c r="B245" s="26" t="s">
        <v>22</v>
      </c>
      <c r="C245" s="16" t="s">
        <v>20</v>
      </c>
      <c r="D245" s="9">
        <f>D249</f>
        <v>48000</v>
      </c>
      <c r="E245" s="9">
        <f t="shared" si="134"/>
        <v>48000</v>
      </c>
      <c r="F245" s="9">
        <f t="shared" si="134"/>
        <v>48000</v>
      </c>
      <c r="G245" s="9">
        <f t="shared" si="134"/>
        <v>0</v>
      </c>
      <c r="H245" s="9">
        <f t="shared" si="134"/>
        <v>0</v>
      </c>
      <c r="I245" s="9">
        <f t="shared" si="134"/>
        <v>0</v>
      </c>
    </row>
    <row r="246" spans="1:9" ht="16.7" customHeight="1" x14ac:dyDescent="0.25">
      <c r="A246" s="25" t="s">
        <v>61</v>
      </c>
      <c r="B246" s="26" t="s">
        <v>22</v>
      </c>
      <c r="C246" s="16" t="s">
        <v>21</v>
      </c>
      <c r="D246" s="9"/>
      <c r="E246" s="9"/>
      <c r="F246" s="9"/>
      <c r="G246" s="9"/>
      <c r="H246" s="9"/>
      <c r="I246" s="9"/>
    </row>
    <row r="247" spans="1:9" ht="16.7" customHeight="1" x14ac:dyDescent="0.25">
      <c r="A247" s="25" t="s">
        <v>62</v>
      </c>
      <c r="B247" s="26" t="s">
        <v>22</v>
      </c>
      <c r="C247" s="10" t="s">
        <v>16</v>
      </c>
      <c r="D247" s="11">
        <f t="shared" ref="D247:I247" si="135">SUM(D248:D250)</f>
        <v>117678.2</v>
      </c>
      <c r="E247" s="11">
        <f t="shared" si="135"/>
        <v>104178.2</v>
      </c>
      <c r="F247" s="11">
        <f t="shared" si="135"/>
        <v>104178.2</v>
      </c>
      <c r="G247" s="11">
        <f t="shared" si="135"/>
        <v>56178.2</v>
      </c>
      <c r="H247" s="11">
        <f t="shared" si="135"/>
        <v>56178.2</v>
      </c>
      <c r="I247" s="11">
        <f t="shared" si="135"/>
        <v>56178.2</v>
      </c>
    </row>
    <row r="248" spans="1:9" ht="16.7" customHeight="1" x14ac:dyDescent="0.25">
      <c r="A248" s="25" t="s">
        <v>62</v>
      </c>
      <c r="B248" s="26" t="s">
        <v>22</v>
      </c>
      <c r="C248" s="16" t="s">
        <v>19</v>
      </c>
      <c r="D248" s="9">
        <f t="shared" ref="D248:I248" si="136">D252+D256+D260+D264</f>
        <v>69678.2</v>
      </c>
      <c r="E248" s="9">
        <f t="shared" si="136"/>
        <v>56178.2</v>
      </c>
      <c r="F248" s="9">
        <f t="shared" si="136"/>
        <v>56178.2</v>
      </c>
      <c r="G248" s="9">
        <f t="shared" si="136"/>
        <v>56178.2</v>
      </c>
      <c r="H248" s="9">
        <f t="shared" si="136"/>
        <v>56178.2</v>
      </c>
      <c r="I248" s="9">
        <f t="shared" si="136"/>
        <v>56178.2</v>
      </c>
    </row>
    <row r="249" spans="1:9" ht="16.7" customHeight="1" x14ac:dyDescent="0.25">
      <c r="A249" s="25" t="s">
        <v>62</v>
      </c>
      <c r="B249" s="26" t="s">
        <v>22</v>
      </c>
      <c r="C249" s="16" t="s">
        <v>20</v>
      </c>
      <c r="D249" s="9">
        <f t="shared" ref="D249:I249" si="137">D253+D257+D261</f>
        <v>48000</v>
      </c>
      <c r="E249" s="9">
        <f t="shared" si="137"/>
        <v>48000</v>
      </c>
      <c r="F249" s="9">
        <f t="shared" si="137"/>
        <v>48000</v>
      </c>
      <c r="G249" s="9">
        <f t="shared" si="137"/>
        <v>0</v>
      </c>
      <c r="H249" s="9">
        <f t="shared" si="137"/>
        <v>0</v>
      </c>
      <c r="I249" s="9">
        <f t="shared" si="137"/>
        <v>0</v>
      </c>
    </row>
    <row r="250" spans="1:9" ht="16.7" customHeight="1" x14ac:dyDescent="0.25">
      <c r="A250" s="25" t="s">
        <v>62</v>
      </c>
      <c r="B250" s="26" t="s">
        <v>22</v>
      </c>
      <c r="C250" s="16" t="s">
        <v>21</v>
      </c>
      <c r="D250" s="9"/>
      <c r="E250" s="9"/>
      <c r="F250" s="9"/>
      <c r="G250" s="9"/>
      <c r="H250" s="9"/>
      <c r="I250" s="9"/>
    </row>
    <row r="251" spans="1:9" ht="16.7" customHeight="1" x14ac:dyDescent="0.25">
      <c r="A251" s="25" t="s">
        <v>63</v>
      </c>
      <c r="B251" s="26" t="s">
        <v>22</v>
      </c>
      <c r="C251" s="10" t="s">
        <v>16</v>
      </c>
      <c r="D251" s="11">
        <f t="shared" ref="D251:I251" si="138">SUM(D252:D254)</f>
        <v>23490.2</v>
      </c>
      <c r="E251" s="11">
        <f t="shared" si="138"/>
        <v>9990.2000000000007</v>
      </c>
      <c r="F251" s="11">
        <f t="shared" si="138"/>
        <v>9990.2000000000007</v>
      </c>
      <c r="G251" s="11">
        <f t="shared" si="138"/>
        <v>9990.2000000000007</v>
      </c>
      <c r="H251" s="11">
        <f t="shared" si="138"/>
        <v>9990.2000000000007</v>
      </c>
      <c r="I251" s="11">
        <f t="shared" si="138"/>
        <v>9990.2000000000007</v>
      </c>
    </row>
    <row r="252" spans="1:9" ht="16.7" customHeight="1" x14ac:dyDescent="0.25">
      <c r="A252" s="25" t="s">
        <v>63</v>
      </c>
      <c r="B252" s="26" t="s">
        <v>22</v>
      </c>
      <c r="C252" s="16" t="s">
        <v>19</v>
      </c>
      <c r="D252" s="9">
        <f>9990.2+13500</f>
        <v>23490.2</v>
      </c>
      <c r="E252" s="9">
        <v>9990.2000000000007</v>
      </c>
      <c r="F252" s="9">
        <f>E252</f>
        <v>9990.2000000000007</v>
      </c>
      <c r="G252" s="9">
        <f>F252</f>
        <v>9990.2000000000007</v>
      </c>
      <c r="H252" s="9">
        <f>G252</f>
        <v>9990.2000000000007</v>
      </c>
      <c r="I252" s="9">
        <f>H252</f>
        <v>9990.2000000000007</v>
      </c>
    </row>
    <row r="253" spans="1:9" ht="16.7" customHeight="1" x14ac:dyDescent="0.25">
      <c r="A253" s="25" t="s">
        <v>63</v>
      </c>
      <c r="B253" s="26" t="s">
        <v>22</v>
      </c>
      <c r="C253" s="16" t="s">
        <v>20</v>
      </c>
      <c r="D253" s="9"/>
      <c r="E253" s="9"/>
      <c r="F253" s="9"/>
      <c r="G253" s="9"/>
      <c r="H253" s="9"/>
      <c r="I253" s="9"/>
    </row>
    <row r="254" spans="1:9" ht="16.7" customHeight="1" x14ac:dyDescent="0.25">
      <c r="A254" s="25" t="s">
        <v>63</v>
      </c>
      <c r="B254" s="26" t="s">
        <v>22</v>
      </c>
      <c r="C254" s="16" t="s">
        <v>21</v>
      </c>
      <c r="D254" s="9"/>
      <c r="E254" s="9"/>
      <c r="F254" s="9"/>
      <c r="G254" s="9"/>
      <c r="H254" s="9"/>
      <c r="I254" s="9"/>
    </row>
    <row r="255" spans="1:9" ht="23.45" hidden="1" customHeight="1" outlineLevel="1" x14ac:dyDescent="0.25">
      <c r="A255" s="28" t="s">
        <v>64</v>
      </c>
      <c r="B255" s="26" t="s">
        <v>22</v>
      </c>
      <c r="C255" s="10" t="s">
        <v>16</v>
      </c>
      <c r="D255" s="11"/>
      <c r="E255" s="11"/>
      <c r="F255" s="11"/>
      <c r="G255" s="11"/>
      <c r="H255" s="11"/>
      <c r="I255" s="11"/>
    </row>
    <row r="256" spans="1:9" ht="23.45" hidden="1" customHeight="1" outlineLevel="1" x14ac:dyDescent="0.25">
      <c r="A256" s="28" t="s">
        <v>64</v>
      </c>
      <c r="B256" s="26" t="s">
        <v>22</v>
      </c>
      <c r="C256" s="16" t="s">
        <v>19</v>
      </c>
      <c r="D256" s="9"/>
      <c r="E256" s="9"/>
      <c r="F256" s="9"/>
      <c r="G256" s="9"/>
      <c r="H256" s="9"/>
      <c r="I256" s="9"/>
    </row>
    <row r="257" spans="1:9" ht="23.45" hidden="1" customHeight="1" outlineLevel="1" x14ac:dyDescent="0.25">
      <c r="A257" s="28" t="s">
        <v>64</v>
      </c>
      <c r="B257" s="26" t="s">
        <v>22</v>
      </c>
      <c r="C257" s="16" t="s">
        <v>20</v>
      </c>
      <c r="D257" s="9"/>
      <c r="E257" s="9"/>
      <c r="F257" s="9"/>
      <c r="G257" s="9"/>
      <c r="H257" s="9"/>
      <c r="I257" s="9"/>
    </row>
    <row r="258" spans="1:9" ht="45.75" hidden="1" customHeight="1" outlineLevel="1" x14ac:dyDescent="0.25">
      <c r="A258" s="28" t="s">
        <v>64</v>
      </c>
      <c r="B258" s="26" t="s">
        <v>22</v>
      </c>
      <c r="C258" s="16" t="s">
        <v>21</v>
      </c>
      <c r="D258" s="9"/>
      <c r="E258" s="9"/>
      <c r="F258" s="9"/>
      <c r="G258" s="9"/>
      <c r="H258" s="9"/>
      <c r="I258" s="9"/>
    </row>
    <row r="259" spans="1:9" ht="26.85" customHeight="1" collapsed="1" x14ac:dyDescent="0.25">
      <c r="A259" s="28" t="s">
        <v>65</v>
      </c>
      <c r="B259" s="26" t="s">
        <v>22</v>
      </c>
      <c r="C259" s="10" t="s">
        <v>16</v>
      </c>
      <c r="D259" s="11">
        <f t="shared" ref="D259:I259" si="139">SUM(D260:D262)</f>
        <v>89000</v>
      </c>
      <c r="E259" s="11">
        <f t="shared" si="139"/>
        <v>89000</v>
      </c>
      <c r="F259" s="11">
        <f t="shared" si="139"/>
        <v>89000</v>
      </c>
      <c r="G259" s="11">
        <f t="shared" si="139"/>
        <v>41000</v>
      </c>
      <c r="H259" s="11">
        <f t="shared" si="139"/>
        <v>41000</v>
      </c>
      <c r="I259" s="11">
        <f t="shared" si="139"/>
        <v>41000</v>
      </c>
    </row>
    <row r="260" spans="1:9" ht="26.85" customHeight="1" x14ac:dyDescent="0.25">
      <c r="A260" s="28" t="s">
        <v>65</v>
      </c>
      <c r="B260" s="26" t="s">
        <v>22</v>
      </c>
      <c r="C260" s="16" t="s">
        <v>19</v>
      </c>
      <c r="D260" s="9">
        <f>36000+5000</f>
        <v>41000</v>
      </c>
      <c r="E260" s="9">
        <f>D260</f>
        <v>41000</v>
      </c>
      <c r="F260" s="9">
        <f t="shared" ref="F260:I260" si="140">E260</f>
        <v>41000</v>
      </c>
      <c r="G260" s="9">
        <f t="shared" si="140"/>
        <v>41000</v>
      </c>
      <c r="H260" s="9">
        <f t="shared" si="140"/>
        <v>41000</v>
      </c>
      <c r="I260" s="9">
        <f t="shared" si="140"/>
        <v>41000</v>
      </c>
    </row>
    <row r="261" spans="1:9" ht="26.85" customHeight="1" x14ac:dyDescent="0.25">
      <c r="A261" s="28" t="s">
        <v>65</v>
      </c>
      <c r="B261" s="26" t="s">
        <v>22</v>
      </c>
      <c r="C261" s="16" t="s">
        <v>20</v>
      </c>
      <c r="D261" s="9">
        <v>48000</v>
      </c>
      <c r="E261" s="9">
        <v>48000</v>
      </c>
      <c r="F261" s="9">
        <v>48000</v>
      </c>
      <c r="G261" s="9"/>
      <c r="H261" s="9"/>
      <c r="I261" s="9"/>
    </row>
    <row r="262" spans="1:9" ht="36.75" customHeight="1" x14ac:dyDescent="0.25">
      <c r="A262" s="28" t="s">
        <v>65</v>
      </c>
      <c r="B262" s="26" t="s">
        <v>22</v>
      </c>
      <c r="C262" s="16" t="s">
        <v>21</v>
      </c>
      <c r="D262" s="9"/>
      <c r="E262" s="9"/>
      <c r="F262" s="9"/>
      <c r="G262" s="9"/>
      <c r="H262" s="9"/>
      <c r="I262" s="9"/>
    </row>
    <row r="263" spans="1:9" ht="20.100000000000001" customHeight="1" x14ac:dyDescent="0.25">
      <c r="A263" s="25" t="s">
        <v>66</v>
      </c>
      <c r="B263" s="26" t="s">
        <v>22</v>
      </c>
      <c r="C263" s="10" t="s">
        <v>16</v>
      </c>
      <c r="D263" s="11">
        <f t="shared" ref="D263:I263" si="141">SUM(D264:D266)</f>
        <v>5188</v>
      </c>
      <c r="E263" s="11">
        <f t="shared" si="141"/>
        <v>5188</v>
      </c>
      <c r="F263" s="11">
        <f t="shared" si="141"/>
        <v>5188</v>
      </c>
      <c r="G263" s="11">
        <f t="shared" si="141"/>
        <v>5188</v>
      </c>
      <c r="H263" s="11">
        <f t="shared" si="141"/>
        <v>5188</v>
      </c>
      <c r="I263" s="11">
        <f t="shared" si="141"/>
        <v>5188</v>
      </c>
    </row>
    <row r="264" spans="1:9" ht="20.100000000000001" customHeight="1" x14ac:dyDescent="0.25">
      <c r="A264" s="25" t="s">
        <v>66</v>
      </c>
      <c r="B264" s="26" t="s">
        <v>22</v>
      </c>
      <c r="C264" s="16" t="s">
        <v>19</v>
      </c>
      <c r="D264" s="9">
        <v>5188</v>
      </c>
      <c r="E264" s="9">
        <v>5188</v>
      </c>
      <c r="F264" s="9">
        <v>5188</v>
      </c>
      <c r="G264" s="9">
        <v>5188</v>
      </c>
      <c r="H264" s="9">
        <v>5188</v>
      </c>
      <c r="I264" s="9">
        <v>5188</v>
      </c>
    </row>
    <row r="265" spans="1:9" ht="20.100000000000001" customHeight="1" x14ac:dyDescent="0.25">
      <c r="A265" s="25" t="s">
        <v>66</v>
      </c>
      <c r="B265" s="26" t="s">
        <v>22</v>
      </c>
      <c r="C265" s="16" t="s">
        <v>20</v>
      </c>
      <c r="D265" s="9"/>
      <c r="E265" s="9"/>
      <c r="F265" s="9"/>
      <c r="G265" s="9"/>
      <c r="H265" s="9"/>
      <c r="I265" s="9"/>
    </row>
    <row r="266" spans="1:9" ht="39" customHeight="1" x14ac:dyDescent="0.25">
      <c r="A266" s="25" t="s">
        <v>66</v>
      </c>
      <c r="B266" s="26" t="s">
        <v>22</v>
      </c>
      <c r="C266" s="16" t="s">
        <v>21</v>
      </c>
      <c r="D266" s="9"/>
      <c r="E266" s="9"/>
      <c r="F266" s="9"/>
      <c r="G266" s="9"/>
      <c r="H266" s="9"/>
      <c r="I266" s="9"/>
    </row>
    <row r="267" spans="1:9" ht="16.7" customHeight="1" x14ac:dyDescent="0.25">
      <c r="A267" s="27" t="s">
        <v>74</v>
      </c>
      <c r="B267" s="29" t="s">
        <v>18</v>
      </c>
      <c r="C267" s="17" t="s">
        <v>16</v>
      </c>
      <c r="D267" s="8">
        <f>SUM(D268:D270)</f>
        <v>49255.1</v>
      </c>
      <c r="E267" s="8">
        <f t="shared" ref="E267:I267" si="142">SUM(E268:E270)</f>
        <v>44929.399999999994</v>
      </c>
      <c r="F267" s="8">
        <f t="shared" si="142"/>
        <v>44929.399999999994</v>
      </c>
      <c r="G267" s="8">
        <f t="shared" si="142"/>
        <v>44929.399999999994</v>
      </c>
      <c r="H267" s="8">
        <f t="shared" si="142"/>
        <v>44929.399999999994</v>
      </c>
      <c r="I267" s="8">
        <f t="shared" si="142"/>
        <v>44929.399999999994</v>
      </c>
    </row>
    <row r="268" spans="1:9" ht="16.7" customHeight="1" x14ac:dyDescent="0.25">
      <c r="A268" s="25" t="s">
        <v>74</v>
      </c>
      <c r="B268" s="26" t="s">
        <v>18</v>
      </c>
      <c r="C268" s="16" t="s">
        <v>19</v>
      </c>
      <c r="D268" s="9">
        <f t="shared" ref="D268:I268" si="143">D272</f>
        <v>49255.1</v>
      </c>
      <c r="E268" s="9">
        <f t="shared" si="143"/>
        <v>44929.399999999994</v>
      </c>
      <c r="F268" s="9">
        <f t="shared" si="143"/>
        <v>44929.399999999994</v>
      </c>
      <c r="G268" s="9">
        <f t="shared" si="143"/>
        <v>44929.399999999994</v>
      </c>
      <c r="H268" s="9">
        <f t="shared" si="143"/>
        <v>44929.399999999994</v>
      </c>
      <c r="I268" s="9">
        <f t="shared" si="143"/>
        <v>44929.399999999994</v>
      </c>
    </row>
    <row r="269" spans="1:9" ht="16.7" customHeight="1" x14ac:dyDescent="0.25">
      <c r="A269" s="25" t="s">
        <v>74</v>
      </c>
      <c r="B269" s="26" t="s">
        <v>18</v>
      </c>
      <c r="C269" s="16" t="s">
        <v>20</v>
      </c>
      <c r="D269" s="9"/>
      <c r="E269" s="9"/>
      <c r="F269" s="9"/>
      <c r="G269" s="9"/>
      <c r="H269" s="9"/>
      <c r="I269" s="9"/>
    </row>
    <row r="270" spans="1:9" ht="16.7" customHeight="1" x14ac:dyDescent="0.25">
      <c r="A270" s="25" t="s">
        <v>74</v>
      </c>
      <c r="B270" s="26" t="s">
        <v>18</v>
      </c>
      <c r="C270" s="16" t="s">
        <v>21</v>
      </c>
      <c r="D270" s="9"/>
      <c r="E270" s="9"/>
      <c r="F270" s="9"/>
      <c r="G270" s="9"/>
      <c r="H270" s="9"/>
      <c r="I270" s="9"/>
    </row>
    <row r="271" spans="1:9" ht="16.7" customHeight="1" x14ac:dyDescent="0.25">
      <c r="A271" s="25" t="s">
        <v>74</v>
      </c>
      <c r="B271" s="26" t="s">
        <v>22</v>
      </c>
      <c r="C271" s="10" t="s">
        <v>16</v>
      </c>
      <c r="D271" s="11">
        <f t="shared" ref="D271:I271" si="144">SUM(D272:D274)</f>
        <v>49255.1</v>
      </c>
      <c r="E271" s="11">
        <f t="shared" si="144"/>
        <v>44929.399999999994</v>
      </c>
      <c r="F271" s="11">
        <f t="shared" si="144"/>
        <v>44929.399999999994</v>
      </c>
      <c r="G271" s="11">
        <f t="shared" si="144"/>
        <v>44929.399999999994</v>
      </c>
      <c r="H271" s="11">
        <f t="shared" si="144"/>
        <v>44929.399999999994</v>
      </c>
      <c r="I271" s="11">
        <f t="shared" si="144"/>
        <v>44929.399999999994</v>
      </c>
    </row>
    <row r="272" spans="1:9" ht="16.7" customHeight="1" x14ac:dyDescent="0.25">
      <c r="A272" s="25" t="s">
        <v>74</v>
      </c>
      <c r="B272" s="26" t="s">
        <v>22</v>
      </c>
      <c r="C272" s="16" t="s">
        <v>19</v>
      </c>
      <c r="D272" s="9">
        <f t="shared" ref="D272:I272" si="145">D276</f>
        <v>49255.1</v>
      </c>
      <c r="E272" s="9">
        <f t="shared" si="145"/>
        <v>44929.399999999994</v>
      </c>
      <c r="F272" s="9">
        <f t="shared" si="145"/>
        <v>44929.399999999994</v>
      </c>
      <c r="G272" s="9">
        <f t="shared" si="145"/>
        <v>44929.399999999994</v>
      </c>
      <c r="H272" s="9">
        <f t="shared" si="145"/>
        <v>44929.399999999994</v>
      </c>
      <c r="I272" s="9">
        <f t="shared" si="145"/>
        <v>44929.399999999994</v>
      </c>
    </row>
    <row r="273" spans="1:9" ht="16.7" customHeight="1" x14ac:dyDescent="0.25">
      <c r="A273" s="25" t="s">
        <v>74</v>
      </c>
      <c r="B273" s="26" t="s">
        <v>22</v>
      </c>
      <c r="C273" s="16" t="s">
        <v>20</v>
      </c>
      <c r="D273" s="9"/>
      <c r="E273" s="9"/>
      <c r="F273" s="9"/>
      <c r="G273" s="9"/>
      <c r="H273" s="9"/>
      <c r="I273" s="9"/>
    </row>
    <row r="274" spans="1:9" ht="16.7" customHeight="1" x14ac:dyDescent="0.25">
      <c r="A274" s="25" t="s">
        <v>74</v>
      </c>
      <c r="B274" s="26" t="s">
        <v>22</v>
      </c>
      <c r="C274" s="16" t="s">
        <v>21</v>
      </c>
      <c r="D274" s="9"/>
      <c r="E274" s="9"/>
      <c r="F274" s="9"/>
      <c r="G274" s="9"/>
      <c r="H274" s="9"/>
      <c r="I274" s="9"/>
    </row>
    <row r="275" spans="1:9" ht="16.7" customHeight="1" x14ac:dyDescent="0.25">
      <c r="A275" s="25" t="s">
        <v>75</v>
      </c>
      <c r="B275" s="26" t="s">
        <v>22</v>
      </c>
      <c r="C275" s="10" t="s">
        <v>16</v>
      </c>
      <c r="D275" s="11">
        <f t="shared" ref="D275:I275" si="146">SUM(D276:D278)</f>
        <v>49255.1</v>
      </c>
      <c r="E275" s="11">
        <f t="shared" si="146"/>
        <v>44929.399999999994</v>
      </c>
      <c r="F275" s="11">
        <f t="shared" si="146"/>
        <v>44929.399999999994</v>
      </c>
      <c r="G275" s="11">
        <f t="shared" si="146"/>
        <v>44929.399999999994</v>
      </c>
      <c r="H275" s="11">
        <f t="shared" si="146"/>
        <v>44929.399999999994</v>
      </c>
      <c r="I275" s="11">
        <f t="shared" si="146"/>
        <v>44929.399999999994</v>
      </c>
    </row>
    <row r="276" spans="1:9" ht="16.7" customHeight="1" x14ac:dyDescent="0.25">
      <c r="A276" s="25" t="s">
        <v>75</v>
      </c>
      <c r="B276" s="26" t="s">
        <v>22</v>
      </c>
      <c r="C276" s="16" t="s">
        <v>19</v>
      </c>
      <c r="D276" s="9">
        <f t="shared" ref="D276:I276" si="147">D284+D288+D280</f>
        <v>49255.1</v>
      </c>
      <c r="E276" s="9">
        <f t="shared" si="147"/>
        <v>44929.399999999994</v>
      </c>
      <c r="F276" s="9">
        <f t="shared" si="147"/>
        <v>44929.399999999994</v>
      </c>
      <c r="G276" s="9">
        <f t="shared" si="147"/>
        <v>44929.399999999994</v>
      </c>
      <c r="H276" s="9">
        <f t="shared" si="147"/>
        <v>44929.399999999994</v>
      </c>
      <c r="I276" s="9">
        <f t="shared" si="147"/>
        <v>44929.399999999994</v>
      </c>
    </row>
    <row r="277" spans="1:9" ht="16.7" customHeight="1" x14ac:dyDescent="0.25">
      <c r="A277" s="25" t="s">
        <v>75</v>
      </c>
      <c r="B277" s="26" t="s">
        <v>22</v>
      </c>
      <c r="C277" s="16" t="s">
        <v>20</v>
      </c>
      <c r="D277" s="9"/>
      <c r="E277" s="9"/>
      <c r="F277" s="9"/>
      <c r="G277" s="9"/>
      <c r="H277" s="9"/>
      <c r="I277" s="9"/>
    </row>
    <row r="278" spans="1:9" ht="16.7" customHeight="1" x14ac:dyDescent="0.25">
      <c r="A278" s="25" t="s">
        <v>75</v>
      </c>
      <c r="B278" s="26" t="s">
        <v>22</v>
      </c>
      <c r="C278" s="16" t="s">
        <v>21</v>
      </c>
      <c r="D278" s="9"/>
      <c r="E278" s="9"/>
      <c r="F278" s="9"/>
      <c r="G278" s="9"/>
      <c r="H278" s="9"/>
      <c r="I278" s="9"/>
    </row>
    <row r="279" spans="1:9" collapsed="1" x14ac:dyDescent="0.25">
      <c r="A279" s="25" t="s">
        <v>117</v>
      </c>
      <c r="B279" s="26" t="s">
        <v>22</v>
      </c>
      <c r="C279" s="10" t="s">
        <v>16</v>
      </c>
      <c r="D279" s="11">
        <f t="shared" ref="D279:I279" si="148">SUM(D280:D282)</f>
        <v>32138.5</v>
      </c>
      <c r="E279" s="11">
        <f t="shared" si="148"/>
        <v>27812.799999999999</v>
      </c>
      <c r="F279" s="11">
        <f t="shared" si="148"/>
        <v>27812.799999999999</v>
      </c>
      <c r="G279" s="11">
        <f t="shared" si="148"/>
        <v>27812.799999999999</v>
      </c>
      <c r="H279" s="11">
        <f t="shared" si="148"/>
        <v>27812.799999999999</v>
      </c>
      <c r="I279" s="11">
        <f t="shared" si="148"/>
        <v>27812.799999999999</v>
      </c>
    </row>
    <row r="280" spans="1:9" x14ac:dyDescent="0.25">
      <c r="A280" s="25"/>
      <c r="B280" s="26" t="s">
        <v>22</v>
      </c>
      <c r="C280" s="16" t="s">
        <v>19</v>
      </c>
      <c r="D280" s="9">
        <v>32138.5</v>
      </c>
      <c r="E280" s="9">
        <v>27812.799999999999</v>
      </c>
      <c r="F280" s="9">
        <f>E280</f>
        <v>27812.799999999999</v>
      </c>
      <c r="G280" s="9">
        <f t="shared" ref="G280:I280" si="149">F280</f>
        <v>27812.799999999999</v>
      </c>
      <c r="H280" s="9">
        <f t="shared" si="149"/>
        <v>27812.799999999999</v>
      </c>
      <c r="I280" s="9">
        <f t="shared" si="149"/>
        <v>27812.799999999999</v>
      </c>
    </row>
    <row r="281" spans="1:9" x14ac:dyDescent="0.25">
      <c r="A281" s="25"/>
      <c r="B281" s="26" t="s">
        <v>22</v>
      </c>
      <c r="C281" s="16" t="s">
        <v>20</v>
      </c>
      <c r="D281" s="9"/>
      <c r="E281" s="9"/>
      <c r="F281" s="9"/>
      <c r="G281" s="9"/>
      <c r="H281" s="9"/>
      <c r="I281" s="9"/>
    </row>
    <row r="282" spans="1:9" x14ac:dyDescent="0.25">
      <c r="A282" s="25"/>
      <c r="B282" s="26" t="s">
        <v>22</v>
      </c>
      <c r="C282" s="16" t="s">
        <v>21</v>
      </c>
      <c r="D282" s="9"/>
      <c r="E282" s="9"/>
      <c r="F282" s="9"/>
      <c r="G282" s="9"/>
      <c r="H282" s="9"/>
      <c r="I282" s="9"/>
    </row>
    <row r="283" spans="1:9" ht="16.7" customHeight="1" x14ac:dyDescent="0.25">
      <c r="A283" s="25" t="s">
        <v>102</v>
      </c>
      <c r="B283" s="26" t="s">
        <v>22</v>
      </c>
      <c r="C283" s="10" t="s">
        <v>16</v>
      </c>
      <c r="D283" s="11">
        <f t="shared" ref="D283:I283" si="150">SUM(D284:D286)</f>
        <v>17116.599999999999</v>
      </c>
      <c r="E283" s="11">
        <f t="shared" si="150"/>
        <v>17116.599999999999</v>
      </c>
      <c r="F283" s="11">
        <f t="shared" si="150"/>
        <v>17116.599999999999</v>
      </c>
      <c r="G283" s="11">
        <f t="shared" si="150"/>
        <v>17116.599999999999</v>
      </c>
      <c r="H283" s="11">
        <f t="shared" si="150"/>
        <v>17116.599999999999</v>
      </c>
      <c r="I283" s="11">
        <f t="shared" si="150"/>
        <v>17116.599999999999</v>
      </c>
    </row>
    <row r="284" spans="1:9" ht="16.7" customHeight="1" x14ac:dyDescent="0.25">
      <c r="A284" s="25" t="s">
        <v>76</v>
      </c>
      <c r="B284" s="26" t="s">
        <v>22</v>
      </c>
      <c r="C284" s="16" t="s">
        <v>19</v>
      </c>
      <c r="D284" s="9">
        <v>17116.599999999999</v>
      </c>
      <c r="E284" s="9">
        <v>17116.599999999999</v>
      </c>
      <c r="F284" s="9">
        <v>17116.599999999999</v>
      </c>
      <c r="G284" s="9">
        <f>F284</f>
        <v>17116.599999999999</v>
      </c>
      <c r="H284" s="9">
        <f t="shared" ref="H284:I284" si="151">G284</f>
        <v>17116.599999999999</v>
      </c>
      <c r="I284" s="9">
        <f t="shared" si="151"/>
        <v>17116.599999999999</v>
      </c>
    </row>
    <row r="285" spans="1:9" ht="16.7" customHeight="1" x14ac:dyDescent="0.25">
      <c r="A285" s="25" t="s">
        <v>76</v>
      </c>
      <c r="B285" s="26" t="s">
        <v>22</v>
      </c>
      <c r="C285" s="16" t="s">
        <v>20</v>
      </c>
      <c r="D285" s="9"/>
      <c r="E285" s="9"/>
      <c r="F285" s="9"/>
      <c r="G285" s="9"/>
      <c r="H285" s="9"/>
      <c r="I285" s="9"/>
    </row>
    <row r="286" spans="1:9" ht="16.7" customHeight="1" x14ac:dyDescent="0.25">
      <c r="A286" s="25" t="s">
        <v>76</v>
      </c>
      <c r="B286" s="26" t="s">
        <v>22</v>
      </c>
      <c r="C286" s="16" t="s">
        <v>21</v>
      </c>
      <c r="D286" s="9"/>
      <c r="E286" s="9"/>
      <c r="F286" s="9"/>
      <c r="G286" s="9"/>
      <c r="H286" s="9"/>
      <c r="I286" s="9"/>
    </row>
    <row r="287" spans="1:9" ht="26.85" hidden="1" customHeight="1" outlineLevel="1" x14ac:dyDescent="0.25">
      <c r="A287" s="25" t="s">
        <v>77</v>
      </c>
      <c r="B287" s="26" t="s">
        <v>22</v>
      </c>
      <c r="C287" s="10" t="s">
        <v>16</v>
      </c>
      <c r="D287" s="11">
        <f t="shared" ref="D287:I287" si="152">SUM(D288:D290)</f>
        <v>0</v>
      </c>
      <c r="E287" s="11">
        <f t="shared" si="152"/>
        <v>0</v>
      </c>
      <c r="F287" s="11">
        <f t="shared" si="152"/>
        <v>0</v>
      </c>
      <c r="G287" s="11">
        <f t="shared" si="152"/>
        <v>0</v>
      </c>
      <c r="H287" s="11">
        <f t="shared" si="152"/>
        <v>0</v>
      </c>
      <c r="I287" s="11">
        <f t="shared" si="152"/>
        <v>0</v>
      </c>
    </row>
    <row r="288" spans="1:9" ht="26.85" hidden="1" customHeight="1" outlineLevel="1" x14ac:dyDescent="0.25">
      <c r="A288" s="25" t="s">
        <v>77</v>
      </c>
      <c r="B288" s="26" t="s">
        <v>22</v>
      </c>
      <c r="C288" s="16" t="s">
        <v>19</v>
      </c>
      <c r="D288" s="9"/>
      <c r="E288" s="9"/>
      <c r="F288" s="9"/>
      <c r="G288" s="9"/>
      <c r="H288" s="9"/>
      <c r="I288" s="9"/>
    </row>
    <row r="289" spans="1:9" ht="26.85" hidden="1" customHeight="1" outlineLevel="1" x14ac:dyDescent="0.25">
      <c r="A289" s="25" t="s">
        <v>77</v>
      </c>
      <c r="B289" s="26" t="s">
        <v>22</v>
      </c>
      <c r="C289" s="16" t="s">
        <v>20</v>
      </c>
      <c r="D289" s="9"/>
      <c r="E289" s="9"/>
      <c r="F289" s="9"/>
      <c r="G289" s="9"/>
      <c r="H289" s="9"/>
      <c r="I289" s="9"/>
    </row>
    <row r="290" spans="1:9" ht="63" hidden="1" customHeight="1" outlineLevel="1" x14ac:dyDescent="0.25">
      <c r="A290" s="25" t="s">
        <v>77</v>
      </c>
      <c r="B290" s="26" t="s">
        <v>22</v>
      </c>
      <c r="C290" s="16" t="s">
        <v>21</v>
      </c>
      <c r="D290" s="9"/>
      <c r="E290" s="9"/>
      <c r="F290" s="9"/>
      <c r="G290" s="9"/>
      <c r="H290" s="9"/>
      <c r="I290" s="9"/>
    </row>
    <row r="291" spans="1:9" ht="16.7" customHeight="1" collapsed="1" x14ac:dyDescent="0.25">
      <c r="A291" s="27" t="s">
        <v>78</v>
      </c>
      <c r="B291" s="29" t="s">
        <v>18</v>
      </c>
      <c r="C291" s="17" t="s">
        <v>16</v>
      </c>
      <c r="D291" s="8">
        <f>SUM(D292:D294)</f>
        <v>2340056.5999999996</v>
      </c>
      <c r="E291" s="8">
        <f t="shared" ref="E291:I291" si="153">SUM(E292:E294)</f>
        <v>1939632</v>
      </c>
      <c r="F291" s="8">
        <f t="shared" si="153"/>
        <v>1667772.3</v>
      </c>
      <c r="G291" s="8">
        <f t="shared" si="153"/>
        <v>1663972.3</v>
      </c>
      <c r="H291" s="8">
        <f t="shared" si="153"/>
        <v>1663972.3</v>
      </c>
      <c r="I291" s="8">
        <f t="shared" si="153"/>
        <v>1663972.3</v>
      </c>
    </row>
    <row r="292" spans="1:9" ht="16.7" customHeight="1" x14ac:dyDescent="0.25">
      <c r="A292" s="25" t="s">
        <v>78</v>
      </c>
      <c r="B292" s="26" t="s">
        <v>18</v>
      </c>
      <c r="C292" s="16" t="s">
        <v>19</v>
      </c>
      <c r="D292" s="9">
        <f>D296+D300</f>
        <v>2336345.7999999998</v>
      </c>
      <c r="E292" s="9">
        <f t="shared" ref="E292:I293" si="154">E296+E300</f>
        <v>1935881.6</v>
      </c>
      <c r="F292" s="9">
        <f t="shared" si="154"/>
        <v>1663972.3</v>
      </c>
      <c r="G292" s="9">
        <f t="shared" si="154"/>
        <v>1663972.3</v>
      </c>
      <c r="H292" s="9">
        <f t="shared" si="154"/>
        <v>1663972.3</v>
      </c>
      <c r="I292" s="9">
        <f t="shared" si="154"/>
        <v>1663972.3</v>
      </c>
    </row>
    <row r="293" spans="1:9" ht="16.7" customHeight="1" x14ac:dyDescent="0.25">
      <c r="A293" s="25" t="s">
        <v>78</v>
      </c>
      <c r="B293" s="26" t="s">
        <v>18</v>
      </c>
      <c r="C293" s="16" t="s">
        <v>20</v>
      </c>
      <c r="D293" s="9">
        <f>D297+D301</f>
        <v>3710.8</v>
      </c>
      <c r="E293" s="9">
        <f t="shared" si="154"/>
        <v>3750.4</v>
      </c>
      <c r="F293" s="9">
        <f t="shared" si="154"/>
        <v>3800</v>
      </c>
      <c r="G293" s="9">
        <f t="shared" si="154"/>
        <v>0</v>
      </c>
      <c r="H293" s="9">
        <f t="shared" si="154"/>
        <v>0</v>
      </c>
      <c r="I293" s="9">
        <f t="shared" si="154"/>
        <v>0</v>
      </c>
    </row>
    <row r="294" spans="1:9" ht="16.7" customHeight="1" x14ac:dyDescent="0.25">
      <c r="A294" s="25" t="s">
        <v>78</v>
      </c>
      <c r="B294" s="26" t="s">
        <v>18</v>
      </c>
      <c r="C294" s="16" t="s">
        <v>21</v>
      </c>
      <c r="D294" s="9"/>
      <c r="E294" s="9"/>
      <c r="F294" s="9"/>
      <c r="G294" s="9"/>
      <c r="H294" s="9"/>
      <c r="I294" s="9"/>
    </row>
    <row r="295" spans="1:9" ht="16.7" customHeight="1" x14ac:dyDescent="0.25">
      <c r="A295" s="25" t="s">
        <v>78</v>
      </c>
      <c r="B295" s="26" t="s">
        <v>22</v>
      </c>
      <c r="C295" s="10" t="s">
        <v>16</v>
      </c>
      <c r="D295" s="11">
        <f t="shared" ref="D295:I295" si="155">SUM(D296:D298)</f>
        <v>1419596.3</v>
      </c>
      <c r="E295" s="11">
        <f t="shared" si="155"/>
        <v>1109864</v>
      </c>
      <c r="F295" s="11">
        <f t="shared" si="155"/>
        <v>747772.3</v>
      </c>
      <c r="G295" s="11">
        <f t="shared" si="155"/>
        <v>743972.3</v>
      </c>
      <c r="H295" s="11">
        <f t="shared" si="155"/>
        <v>743972.3</v>
      </c>
      <c r="I295" s="11">
        <f t="shared" si="155"/>
        <v>743972.3</v>
      </c>
    </row>
    <row r="296" spans="1:9" ht="16.7" customHeight="1" x14ac:dyDescent="0.25">
      <c r="A296" s="25" t="s">
        <v>78</v>
      </c>
      <c r="B296" s="26" t="s">
        <v>22</v>
      </c>
      <c r="C296" s="16" t="s">
        <v>19</v>
      </c>
      <c r="D296" s="9">
        <f>D304</f>
        <v>1415885.5</v>
      </c>
      <c r="E296" s="9">
        <f t="shared" ref="E296:I297" si="156">E304</f>
        <v>1106113.6000000001</v>
      </c>
      <c r="F296" s="9">
        <f t="shared" si="156"/>
        <v>743972.3</v>
      </c>
      <c r="G296" s="9">
        <f t="shared" si="156"/>
        <v>743972.3</v>
      </c>
      <c r="H296" s="9">
        <f t="shared" si="156"/>
        <v>743972.3</v>
      </c>
      <c r="I296" s="9">
        <f t="shared" si="156"/>
        <v>743972.3</v>
      </c>
    </row>
    <row r="297" spans="1:9" ht="16.7" customHeight="1" x14ac:dyDescent="0.25">
      <c r="A297" s="25" t="s">
        <v>78</v>
      </c>
      <c r="B297" s="26" t="s">
        <v>22</v>
      </c>
      <c r="C297" s="16" t="s">
        <v>20</v>
      </c>
      <c r="D297" s="9">
        <f>D305</f>
        <v>3710.8</v>
      </c>
      <c r="E297" s="9">
        <f t="shared" si="156"/>
        <v>3750.4</v>
      </c>
      <c r="F297" s="9">
        <f t="shared" si="156"/>
        <v>3800</v>
      </c>
      <c r="G297" s="9">
        <f t="shared" si="156"/>
        <v>0</v>
      </c>
      <c r="H297" s="9">
        <f t="shared" si="156"/>
        <v>0</v>
      </c>
      <c r="I297" s="9">
        <f t="shared" si="156"/>
        <v>0</v>
      </c>
    </row>
    <row r="298" spans="1:9" ht="16.7" customHeight="1" x14ac:dyDescent="0.25">
      <c r="A298" s="25" t="s">
        <v>78</v>
      </c>
      <c r="B298" s="26" t="s">
        <v>22</v>
      </c>
      <c r="C298" s="16" t="s">
        <v>21</v>
      </c>
      <c r="D298" s="9"/>
      <c r="E298" s="9"/>
      <c r="F298" s="9"/>
      <c r="G298" s="9"/>
      <c r="H298" s="9"/>
      <c r="I298" s="9"/>
    </row>
    <row r="299" spans="1:9" ht="16.7" customHeight="1" x14ac:dyDescent="0.25">
      <c r="A299" s="25" t="s">
        <v>78</v>
      </c>
      <c r="B299" s="26" t="s">
        <v>140</v>
      </c>
      <c r="C299" s="10" t="s">
        <v>16</v>
      </c>
      <c r="D299" s="11">
        <f t="shared" ref="D299:I299" si="157">SUM(D300:D302)</f>
        <v>920460.29999999993</v>
      </c>
      <c r="E299" s="11">
        <f t="shared" si="157"/>
        <v>829768</v>
      </c>
      <c r="F299" s="11">
        <f t="shared" si="157"/>
        <v>920000</v>
      </c>
      <c r="G299" s="11">
        <f t="shared" si="157"/>
        <v>920000</v>
      </c>
      <c r="H299" s="11">
        <f t="shared" si="157"/>
        <v>920000</v>
      </c>
      <c r="I299" s="11">
        <f t="shared" si="157"/>
        <v>920000</v>
      </c>
    </row>
    <row r="300" spans="1:9" ht="16.7" customHeight="1" x14ac:dyDescent="0.25">
      <c r="A300" s="25" t="s">
        <v>78</v>
      </c>
      <c r="B300" s="26" t="s">
        <v>24</v>
      </c>
      <c r="C300" s="16" t="s">
        <v>19</v>
      </c>
      <c r="D300" s="9">
        <f>D348+D356</f>
        <v>920460.29999999993</v>
      </c>
      <c r="E300" s="9">
        <f t="shared" ref="E300:I300" si="158">E348</f>
        <v>829768</v>
      </c>
      <c r="F300" s="9">
        <f t="shared" si="158"/>
        <v>920000</v>
      </c>
      <c r="G300" s="9">
        <f t="shared" si="158"/>
        <v>920000</v>
      </c>
      <c r="H300" s="9">
        <f t="shared" si="158"/>
        <v>920000</v>
      </c>
      <c r="I300" s="9">
        <f t="shared" si="158"/>
        <v>920000</v>
      </c>
    </row>
    <row r="301" spans="1:9" ht="16.7" customHeight="1" x14ac:dyDescent="0.25">
      <c r="A301" s="25" t="s">
        <v>78</v>
      </c>
      <c r="B301" s="26" t="s">
        <v>24</v>
      </c>
      <c r="C301" s="16" t="s">
        <v>20</v>
      </c>
      <c r="D301" s="9"/>
      <c r="E301" s="9"/>
      <c r="F301" s="9"/>
      <c r="G301" s="9"/>
      <c r="H301" s="9"/>
      <c r="I301" s="9"/>
    </row>
    <row r="302" spans="1:9" ht="16.7" customHeight="1" x14ac:dyDescent="0.25">
      <c r="A302" s="25" t="s">
        <v>78</v>
      </c>
      <c r="B302" s="26" t="s">
        <v>24</v>
      </c>
      <c r="C302" s="16" t="s">
        <v>21</v>
      </c>
      <c r="D302" s="9"/>
      <c r="E302" s="9"/>
      <c r="F302" s="9"/>
      <c r="G302" s="9"/>
      <c r="H302" s="9"/>
      <c r="I302" s="9"/>
    </row>
    <row r="303" spans="1:9" ht="16.7" customHeight="1" x14ac:dyDescent="0.25">
      <c r="A303" s="25" t="s">
        <v>128</v>
      </c>
      <c r="B303" s="26" t="s">
        <v>22</v>
      </c>
      <c r="C303" s="10" t="s">
        <v>16</v>
      </c>
      <c r="D303" s="11">
        <f t="shared" ref="D303:I303" si="159">SUM(D304:D306)</f>
        <v>1419596.3</v>
      </c>
      <c r="E303" s="11">
        <f t="shared" si="159"/>
        <v>1109864</v>
      </c>
      <c r="F303" s="11">
        <f t="shared" si="159"/>
        <v>747772.3</v>
      </c>
      <c r="G303" s="11">
        <f t="shared" si="159"/>
        <v>743972.3</v>
      </c>
      <c r="H303" s="11">
        <f t="shared" si="159"/>
        <v>743972.3</v>
      </c>
      <c r="I303" s="11">
        <f t="shared" si="159"/>
        <v>743972.3</v>
      </c>
    </row>
    <row r="304" spans="1:9" ht="16.7" customHeight="1" x14ac:dyDescent="0.25">
      <c r="A304" s="25" t="s">
        <v>79</v>
      </c>
      <c r="B304" s="26" t="s">
        <v>22</v>
      </c>
      <c r="C304" s="16" t="s">
        <v>19</v>
      </c>
      <c r="D304" s="9">
        <f t="shared" ref="D304:I305" si="160">D308+D312+D316+D320+D324+D328+D336+D340+D344+D332</f>
        <v>1415885.5</v>
      </c>
      <c r="E304" s="9">
        <f t="shared" si="160"/>
        <v>1106113.6000000001</v>
      </c>
      <c r="F304" s="9">
        <f t="shared" si="160"/>
        <v>743972.3</v>
      </c>
      <c r="G304" s="9">
        <f t="shared" si="160"/>
        <v>743972.3</v>
      </c>
      <c r="H304" s="9">
        <f t="shared" si="160"/>
        <v>743972.3</v>
      </c>
      <c r="I304" s="9">
        <f t="shared" si="160"/>
        <v>743972.3</v>
      </c>
    </row>
    <row r="305" spans="1:9" ht="16.7" customHeight="1" x14ac:dyDescent="0.25">
      <c r="A305" s="25" t="s">
        <v>79</v>
      </c>
      <c r="B305" s="26" t="s">
        <v>22</v>
      </c>
      <c r="C305" s="16" t="s">
        <v>20</v>
      </c>
      <c r="D305" s="9">
        <f t="shared" si="160"/>
        <v>3710.8</v>
      </c>
      <c r="E305" s="9">
        <f t="shared" si="160"/>
        <v>3750.4</v>
      </c>
      <c r="F305" s="9">
        <f t="shared" si="160"/>
        <v>3800</v>
      </c>
      <c r="G305" s="9">
        <f t="shared" si="160"/>
        <v>0</v>
      </c>
      <c r="H305" s="9">
        <f t="shared" si="160"/>
        <v>0</v>
      </c>
      <c r="I305" s="9">
        <f t="shared" si="160"/>
        <v>0</v>
      </c>
    </row>
    <row r="306" spans="1:9" ht="16.7" customHeight="1" x14ac:dyDescent="0.25">
      <c r="A306" s="25" t="s">
        <v>79</v>
      </c>
      <c r="B306" s="26" t="s">
        <v>22</v>
      </c>
      <c r="C306" s="16" t="s">
        <v>21</v>
      </c>
      <c r="D306" s="9"/>
      <c r="E306" s="9"/>
      <c r="F306" s="9"/>
      <c r="G306" s="9"/>
      <c r="H306" s="9"/>
      <c r="I306" s="9"/>
    </row>
    <row r="307" spans="1:9" ht="16.7" customHeight="1" x14ac:dyDescent="0.25">
      <c r="A307" s="25" t="s">
        <v>80</v>
      </c>
      <c r="B307" s="26" t="s">
        <v>22</v>
      </c>
      <c r="C307" s="10" t="s">
        <v>16</v>
      </c>
      <c r="D307" s="11">
        <f t="shared" ref="D307:I307" si="161">SUM(D308:D310)</f>
        <v>231610.9</v>
      </c>
      <c r="E307" s="11">
        <f t="shared" si="161"/>
        <v>221494</v>
      </c>
      <c r="F307" s="11">
        <f t="shared" si="161"/>
        <v>221494</v>
      </c>
      <c r="G307" s="11">
        <f t="shared" si="161"/>
        <v>221494</v>
      </c>
      <c r="H307" s="11">
        <f t="shared" si="161"/>
        <v>221494</v>
      </c>
      <c r="I307" s="11">
        <f t="shared" si="161"/>
        <v>221494</v>
      </c>
    </row>
    <row r="308" spans="1:9" ht="16.7" customHeight="1" x14ac:dyDescent="0.25">
      <c r="A308" s="25" t="s">
        <v>80</v>
      </c>
      <c r="B308" s="26" t="s">
        <v>22</v>
      </c>
      <c r="C308" s="16" t="s">
        <v>19</v>
      </c>
      <c r="D308" s="9">
        <f>216084.5+10116.9+5409.5</f>
        <v>231610.9</v>
      </c>
      <c r="E308" s="9">
        <f>216084.5+5409.5</f>
        <v>221494</v>
      </c>
      <c r="F308" s="9">
        <f>E308</f>
        <v>221494</v>
      </c>
      <c r="G308" s="9">
        <v>221494</v>
      </c>
      <c r="H308" s="9">
        <f>G308</f>
        <v>221494</v>
      </c>
      <c r="I308" s="9">
        <f>H308</f>
        <v>221494</v>
      </c>
    </row>
    <row r="309" spans="1:9" ht="16.7" customHeight="1" x14ac:dyDescent="0.25">
      <c r="A309" s="25" t="s">
        <v>80</v>
      </c>
      <c r="B309" s="26" t="s">
        <v>22</v>
      </c>
      <c r="C309" s="16" t="s">
        <v>20</v>
      </c>
      <c r="D309" s="9"/>
      <c r="E309" s="9"/>
      <c r="F309" s="9"/>
      <c r="G309" s="9"/>
      <c r="H309" s="9"/>
      <c r="I309" s="9"/>
    </row>
    <row r="310" spans="1:9" ht="16.7" customHeight="1" x14ac:dyDescent="0.25">
      <c r="A310" s="25" t="s">
        <v>80</v>
      </c>
      <c r="B310" s="26" t="s">
        <v>22</v>
      </c>
      <c r="C310" s="16" t="s">
        <v>21</v>
      </c>
      <c r="D310" s="9"/>
      <c r="E310" s="9"/>
      <c r="F310" s="9"/>
      <c r="G310" s="9"/>
      <c r="H310" s="9"/>
      <c r="I310" s="9"/>
    </row>
    <row r="311" spans="1:9" ht="16.7" customHeight="1" x14ac:dyDescent="0.25">
      <c r="A311" s="25" t="s">
        <v>81</v>
      </c>
      <c r="B311" s="26" t="s">
        <v>22</v>
      </c>
      <c r="C311" s="10" t="s">
        <v>16</v>
      </c>
      <c r="D311" s="11">
        <f t="shared" ref="D311:I311" si="162">SUM(D312:D314)</f>
        <v>65489.4</v>
      </c>
      <c r="E311" s="11">
        <f t="shared" si="162"/>
        <v>65489.4</v>
      </c>
      <c r="F311" s="11">
        <f t="shared" si="162"/>
        <v>65489.4</v>
      </c>
      <c r="G311" s="11">
        <f t="shared" si="162"/>
        <v>65489.4</v>
      </c>
      <c r="H311" s="11">
        <f t="shared" si="162"/>
        <v>65489.4</v>
      </c>
      <c r="I311" s="11">
        <f t="shared" si="162"/>
        <v>65489.4</v>
      </c>
    </row>
    <row r="312" spans="1:9" ht="16.7" customHeight="1" x14ac:dyDescent="0.25">
      <c r="A312" s="25" t="s">
        <v>81</v>
      </c>
      <c r="B312" s="26" t="s">
        <v>22</v>
      </c>
      <c r="C312" s="16" t="s">
        <v>19</v>
      </c>
      <c r="D312" s="9">
        <f>64572.6+916.8</f>
        <v>65489.4</v>
      </c>
      <c r="E312" s="9">
        <f>64572.6+916.8</f>
        <v>65489.4</v>
      </c>
      <c r="F312" s="9">
        <f>64572.6+916.8</f>
        <v>65489.4</v>
      </c>
      <c r="G312" s="9">
        <f>F312</f>
        <v>65489.4</v>
      </c>
      <c r="H312" s="9">
        <f t="shared" ref="H312:I312" si="163">G312</f>
        <v>65489.4</v>
      </c>
      <c r="I312" s="9">
        <f t="shared" si="163"/>
        <v>65489.4</v>
      </c>
    </row>
    <row r="313" spans="1:9" ht="16.7" customHeight="1" x14ac:dyDescent="0.25">
      <c r="A313" s="25" t="s">
        <v>81</v>
      </c>
      <c r="B313" s="26" t="s">
        <v>22</v>
      </c>
      <c r="C313" s="16" t="s">
        <v>20</v>
      </c>
      <c r="D313" s="9"/>
      <c r="E313" s="9"/>
      <c r="F313" s="9"/>
      <c r="G313" s="9"/>
      <c r="H313" s="9"/>
      <c r="I313" s="9"/>
    </row>
    <row r="314" spans="1:9" ht="16.7" customHeight="1" x14ac:dyDescent="0.25">
      <c r="A314" s="25" t="s">
        <v>81</v>
      </c>
      <c r="B314" s="26" t="s">
        <v>22</v>
      </c>
      <c r="C314" s="16" t="s">
        <v>21</v>
      </c>
      <c r="D314" s="9"/>
      <c r="E314" s="9"/>
      <c r="F314" s="9"/>
      <c r="G314" s="9"/>
      <c r="H314" s="9"/>
      <c r="I314" s="9"/>
    </row>
    <row r="315" spans="1:9" ht="16.7" customHeight="1" x14ac:dyDescent="0.25">
      <c r="A315" s="25" t="s">
        <v>82</v>
      </c>
      <c r="B315" s="26" t="s">
        <v>22</v>
      </c>
      <c r="C315" s="10" t="s">
        <v>16</v>
      </c>
      <c r="D315" s="11">
        <f t="shared" ref="D315:I315" si="164">SUM(D316:D318)</f>
        <v>369472.4</v>
      </c>
      <c r="E315" s="11">
        <f t="shared" si="164"/>
        <v>223672.4</v>
      </c>
      <c r="F315" s="11">
        <f t="shared" si="164"/>
        <v>223672.4</v>
      </c>
      <c r="G315" s="11">
        <f t="shared" si="164"/>
        <v>223672.4</v>
      </c>
      <c r="H315" s="11">
        <f t="shared" si="164"/>
        <v>223672.4</v>
      </c>
      <c r="I315" s="11">
        <f t="shared" si="164"/>
        <v>223672.4</v>
      </c>
    </row>
    <row r="316" spans="1:9" ht="16.7" customHeight="1" x14ac:dyDescent="0.25">
      <c r="A316" s="25" t="s">
        <v>82</v>
      </c>
      <c r="B316" s="26" t="s">
        <v>22</v>
      </c>
      <c r="C316" s="16" t="s">
        <v>19</v>
      </c>
      <c r="D316" s="9">
        <f>223672.4+145800</f>
        <v>369472.4</v>
      </c>
      <c r="E316" s="9">
        <v>223672.4</v>
      </c>
      <c r="F316" s="9">
        <v>223672.4</v>
      </c>
      <c r="G316" s="9">
        <v>223672.4</v>
      </c>
      <c r="H316" s="9">
        <v>223672.4</v>
      </c>
      <c r="I316" s="9">
        <v>223672.4</v>
      </c>
    </row>
    <row r="317" spans="1:9" ht="16.7" customHeight="1" x14ac:dyDescent="0.25">
      <c r="A317" s="25" t="s">
        <v>82</v>
      </c>
      <c r="B317" s="26" t="s">
        <v>22</v>
      </c>
      <c r="C317" s="16" t="s">
        <v>20</v>
      </c>
      <c r="D317" s="9"/>
      <c r="E317" s="9"/>
      <c r="F317" s="9"/>
      <c r="G317" s="9"/>
      <c r="H317" s="9"/>
      <c r="I317" s="9"/>
    </row>
    <row r="318" spans="1:9" ht="34.5" customHeight="1" x14ac:dyDescent="0.25">
      <c r="A318" s="25" t="s">
        <v>82</v>
      </c>
      <c r="B318" s="26" t="s">
        <v>22</v>
      </c>
      <c r="C318" s="16" t="s">
        <v>21</v>
      </c>
      <c r="D318" s="9"/>
      <c r="E318" s="9"/>
      <c r="F318" s="9"/>
      <c r="G318" s="9"/>
      <c r="H318" s="9"/>
      <c r="I318" s="9"/>
    </row>
    <row r="319" spans="1:9" ht="20.100000000000001" customHeight="1" x14ac:dyDescent="0.25">
      <c r="A319" s="25" t="s">
        <v>83</v>
      </c>
      <c r="B319" s="26" t="s">
        <v>22</v>
      </c>
      <c r="C319" s="10" t="s">
        <v>16</v>
      </c>
      <c r="D319" s="11">
        <f t="shared" ref="D319:E319" si="165">SUM(D320:D322)</f>
        <v>512796.3</v>
      </c>
      <c r="E319" s="11">
        <f t="shared" si="165"/>
        <v>362141.3</v>
      </c>
      <c r="F319" s="11"/>
      <c r="G319" s="11"/>
      <c r="H319" s="11"/>
      <c r="I319" s="11"/>
    </row>
    <row r="320" spans="1:9" ht="20.100000000000001" customHeight="1" x14ac:dyDescent="0.25">
      <c r="A320" s="25" t="s">
        <v>83</v>
      </c>
      <c r="B320" s="26" t="s">
        <v>22</v>
      </c>
      <c r="C320" s="16" t="s">
        <v>19</v>
      </c>
      <c r="D320" s="9">
        <f>307296.3+205500</f>
        <v>512796.3</v>
      </c>
      <c r="E320" s="9">
        <v>362141.3</v>
      </c>
      <c r="F320" s="9"/>
      <c r="G320" s="9"/>
      <c r="H320" s="9"/>
      <c r="I320" s="9"/>
    </row>
    <row r="321" spans="1:9" ht="20.100000000000001" customHeight="1" x14ac:dyDescent="0.25">
      <c r="A321" s="25" t="s">
        <v>83</v>
      </c>
      <c r="B321" s="26" t="s">
        <v>22</v>
      </c>
      <c r="C321" s="16" t="s">
        <v>20</v>
      </c>
      <c r="D321" s="9"/>
      <c r="E321" s="9"/>
      <c r="F321" s="9"/>
      <c r="G321" s="9"/>
      <c r="H321" s="9"/>
      <c r="I321" s="9"/>
    </row>
    <row r="322" spans="1:9" ht="38.25" customHeight="1" x14ac:dyDescent="0.25">
      <c r="A322" s="25" t="s">
        <v>83</v>
      </c>
      <c r="B322" s="26" t="s">
        <v>22</v>
      </c>
      <c r="C322" s="16" t="s">
        <v>21</v>
      </c>
      <c r="D322" s="9"/>
      <c r="E322" s="9"/>
      <c r="F322" s="9"/>
      <c r="G322" s="9"/>
      <c r="H322" s="9"/>
      <c r="I322" s="9"/>
    </row>
    <row r="323" spans="1:9" ht="23.45" customHeight="1" x14ac:dyDescent="0.25">
      <c r="A323" s="25" t="s">
        <v>84</v>
      </c>
      <c r="B323" s="26" t="s">
        <v>22</v>
      </c>
      <c r="C323" s="10" t="s">
        <v>16</v>
      </c>
      <c r="D323" s="11">
        <f t="shared" ref="D323:I323" si="166">SUM(D324:D326)</f>
        <v>6578.9</v>
      </c>
      <c r="E323" s="11">
        <f t="shared" si="166"/>
        <v>6578.9</v>
      </c>
      <c r="F323" s="11">
        <f t="shared" si="166"/>
        <v>6578.9</v>
      </c>
      <c r="G323" s="11">
        <f t="shared" si="166"/>
        <v>6578.9</v>
      </c>
      <c r="H323" s="11">
        <f t="shared" si="166"/>
        <v>6578.9</v>
      </c>
      <c r="I323" s="11">
        <f t="shared" si="166"/>
        <v>6578.9</v>
      </c>
    </row>
    <row r="324" spans="1:9" ht="23.45" customHeight="1" x14ac:dyDescent="0.25">
      <c r="A324" s="25" t="s">
        <v>84</v>
      </c>
      <c r="B324" s="26" t="s">
        <v>22</v>
      </c>
      <c r="C324" s="16" t="s">
        <v>19</v>
      </c>
      <c r="D324" s="9">
        <v>6578.9</v>
      </c>
      <c r="E324" s="9">
        <v>6578.9</v>
      </c>
      <c r="F324" s="9">
        <v>6578.9</v>
      </c>
      <c r="G324" s="9">
        <v>6578.9</v>
      </c>
      <c r="H324" s="9">
        <v>6578.9</v>
      </c>
      <c r="I324" s="9">
        <v>6578.9</v>
      </c>
    </row>
    <row r="325" spans="1:9" ht="23.45" customHeight="1" x14ac:dyDescent="0.25">
      <c r="A325" s="25" t="s">
        <v>84</v>
      </c>
      <c r="B325" s="26" t="s">
        <v>22</v>
      </c>
      <c r="C325" s="16" t="s">
        <v>20</v>
      </c>
      <c r="D325" s="9"/>
      <c r="E325" s="9"/>
      <c r="F325" s="9"/>
      <c r="G325" s="9"/>
      <c r="H325" s="9"/>
      <c r="I325" s="9"/>
    </row>
    <row r="326" spans="1:9" ht="60.75" customHeight="1" x14ac:dyDescent="0.25">
      <c r="A326" s="25" t="s">
        <v>84</v>
      </c>
      <c r="B326" s="26" t="s">
        <v>22</v>
      </c>
      <c r="C326" s="16" t="s">
        <v>21</v>
      </c>
      <c r="D326" s="9"/>
      <c r="E326" s="9"/>
      <c r="F326" s="9"/>
      <c r="G326" s="9"/>
      <c r="H326" s="9"/>
      <c r="I326" s="9"/>
    </row>
    <row r="327" spans="1:9" ht="16.7" customHeight="1" x14ac:dyDescent="0.25">
      <c r="A327" s="25" t="s">
        <v>85</v>
      </c>
      <c r="B327" s="26" t="s">
        <v>22</v>
      </c>
      <c r="C327" s="10" t="s">
        <v>16</v>
      </c>
      <c r="D327" s="11">
        <f t="shared" ref="D327:I327" si="167">SUM(D328:D330)</f>
        <v>90936.599999999991</v>
      </c>
      <c r="E327" s="11">
        <f t="shared" si="167"/>
        <v>90936.599999999991</v>
      </c>
      <c r="F327" s="11">
        <f t="shared" si="167"/>
        <v>90936.599999999991</v>
      </c>
      <c r="G327" s="11">
        <f t="shared" si="167"/>
        <v>90936.599999999991</v>
      </c>
      <c r="H327" s="11">
        <f t="shared" si="167"/>
        <v>90936.599999999991</v>
      </c>
      <c r="I327" s="11">
        <f t="shared" si="167"/>
        <v>90936.599999999991</v>
      </c>
    </row>
    <row r="328" spans="1:9" ht="16.7" customHeight="1" x14ac:dyDescent="0.25">
      <c r="A328" s="25" t="s">
        <v>85</v>
      </c>
      <c r="B328" s="26" t="s">
        <v>22</v>
      </c>
      <c r="C328" s="16" t="s">
        <v>19</v>
      </c>
      <c r="D328" s="9">
        <f>89365.7+1066.5+504.4</f>
        <v>90936.599999999991</v>
      </c>
      <c r="E328" s="9">
        <f>D328</f>
        <v>90936.599999999991</v>
      </c>
      <c r="F328" s="9">
        <f>E328</f>
        <v>90936.599999999991</v>
      </c>
      <c r="G328" s="9">
        <f>F328</f>
        <v>90936.599999999991</v>
      </c>
      <c r="H328" s="9">
        <f t="shared" ref="H328:I328" si="168">G328</f>
        <v>90936.599999999991</v>
      </c>
      <c r="I328" s="9">
        <f t="shared" si="168"/>
        <v>90936.599999999991</v>
      </c>
    </row>
    <row r="329" spans="1:9" ht="16.7" customHeight="1" x14ac:dyDescent="0.25">
      <c r="A329" s="25" t="s">
        <v>85</v>
      </c>
      <c r="B329" s="26" t="s">
        <v>22</v>
      </c>
      <c r="C329" s="16" t="s">
        <v>20</v>
      </c>
      <c r="D329" s="9"/>
      <c r="E329" s="9"/>
      <c r="F329" s="9"/>
      <c r="G329" s="9"/>
      <c r="H329" s="9"/>
      <c r="I329" s="9"/>
    </row>
    <row r="330" spans="1:9" ht="16.7" customHeight="1" x14ac:dyDescent="0.25">
      <c r="A330" s="25" t="s">
        <v>85</v>
      </c>
      <c r="B330" s="26" t="s">
        <v>22</v>
      </c>
      <c r="C330" s="16" t="s">
        <v>21</v>
      </c>
      <c r="D330" s="9"/>
      <c r="E330" s="9"/>
      <c r="F330" s="9"/>
      <c r="G330" s="9"/>
      <c r="H330" s="9"/>
      <c r="I330" s="9"/>
    </row>
    <row r="331" spans="1:9" ht="16.7" customHeight="1" x14ac:dyDescent="0.25">
      <c r="A331" s="25" t="s">
        <v>87</v>
      </c>
      <c r="B331" s="26" t="s">
        <v>22</v>
      </c>
      <c r="C331" s="10" t="s">
        <v>16</v>
      </c>
      <c r="D331" s="11">
        <f t="shared" ref="D331:F331" si="169">SUM(D332:D334)</f>
        <v>3710.8</v>
      </c>
      <c r="E331" s="11">
        <f t="shared" si="169"/>
        <v>3750.4</v>
      </c>
      <c r="F331" s="11">
        <f t="shared" si="169"/>
        <v>3800</v>
      </c>
      <c r="G331" s="11"/>
      <c r="H331" s="11"/>
      <c r="I331" s="11"/>
    </row>
    <row r="332" spans="1:9" ht="16.7" customHeight="1" x14ac:dyDescent="0.25">
      <c r="A332" s="25" t="s">
        <v>87</v>
      </c>
      <c r="B332" s="26" t="s">
        <v>22</v>
      </c>
      <c r="C332" s="16" t="s">
        <v>19</v>
      </c>
      <c r="D332" s="9"/>
      <c r="E332" s="9"/>
      <c r="F332" s="9"/>
      <c r="G332" s="9"/>
      <c r="H332" s="9"/>
      <c r="I332" s="9"/>
    </row>
    <row r="333" spans="1:9" ht="16.7" customHeight="1" x14ac:dyDescent="0.25">
      <c r="A333" s="25" t="s">
        <v>87</v>
      </c>
      <c r="B333" s="26" t="s">
        <v>22</v>
      </c>
      <c r="C333" s="16" t="s">
        <v>20</v>
      </c>
      <c r="D333" s="9">
        <v>3710.8</v>
      </c>
      <c r="E333" s="9">
        <v>3750.4</v>
      </c>
      <c r="F333" s="9">
        <v>3800</v>
      </c>
      <c r="G333" s="9"/>
      <c r="H333" s="9"/>
      <c r="I333" s="9"/>
    </row>
    <row r="334" spans="1:9" ht="16.7" customHeight="1" x14ac:dyDescent="0.25">
      <c r="A334" s="25" t="s">
        <v>87</v>
      </c>
      <c r="B334" s="26" t="s">
        <v>22</v>
      </c>
      <c r="C334" s="16" t="s">
        <v>21</v>
      </c>
      <c r="D334" s="9"/>
      <c r="E334" s="9"/>
      <c r="F334" s="9"/>
      <c r="G334" s="9"/>
      <c r="H334" s="9"/>
      <c r="I334" s="9"/>
    </row>
    <row r="335" spans="1:9" ht="16.7" customHeight="1" x14ac:dyDescent="0.25">
      <c r="A335" s="25" t="s">
        <v>88</v>
      </c>
      <c r="B335" s="26" t="s">
        <v>22</v>
      </c>
      <c r="C335" s="10" t="s">
        <v>16</v>
      </c>
      <c r="D335" s="11">
        <f t="shared" ref="D335:I335" si="170">SUM(D336:D338)</f>
        <v>135251</v>
      </c>
      <c r="E335" s="11">
        <f t="shared" si="170"/>
        <v>132051</v>
      </c>
      <c r="F335" s="11">
        <f t="shared" si="170"/>
        <v>132051</v>
      </c>
      <c r="G335" s="11">
        <f t="shared" si="170"/>
        <v>132051</v>
      </c>
      <c r="H335" s="11">
        <f t="shared" si="170"/>
        <v>132051</v>
      </c>
      <c r="I335" s="11">
        <f t="shared" si="170"/>
        <v>132051</v>
      </c>
    </row>
    <row r="336" spans="1:9" ht="16.7" customHeight="1" x14ac:dyDescent="0.25">
      <c r="A336" s="25" t="s">
        <v>88</v>
      </c>
      <c r="B336" s="26" t="s">
        <v>22</v>
      </c>
      <c r="C336" s="16" t="s">
        <v>19</v>
      </c>
      <c r="D336" s="9">
        <f>132051+3200</f>
        <v>135251</v>
      </c>
      <c r="E336" s="9">
        <v>132051</v>
      </c>
      <c r="F336" s="9">
        <v>132051</v>
      </c>
      <c r="G336" s="9">
        <v>132051</v>
      </c>
      <c r="H336" s="9">
        <v>132051</v>
      </c>
      <c r="I336" s="9">
        <v>132051</v>
      </c>
    </row>
    <row r="337" spans="1:9" ht="16.7" customHeight="1" x14ac:dyDescent="0.25">
      <c r="A337" s="25" t="s">
        <v>88</v>
      </c>
      <c r="B337" s="26" t="s">
        <v>22</v>
      </c>
      <c r="C337" s="16" t="s">
        <v>20</v>
      </c>
      <c r="D337" s="9"/>
      <c r="E337" s="9"/>
      <c r="F337" s="9"/>
      <c r="G337" s="9"/>
      <c r="H337" s="9"/>
      <c r="I337" s="9"/>
    </row>
    <row r="338" spans="1:9" ht="16.7" customHeight="1" x14ac:dyDescent="0.25">
      <c r="A338" s="25" t="s">
        <v>88</v>
      </c>
      <c r="B338" s="26" t="s">
        <v>22</v>
      </c>
      <c r="C338" s="16" t="s">
        <v>21</v>
      </c>
      <c r="D338" s="9"/>
      <c r="E338" s="9"/>
      <c r="F338" s="9"/>
      <c r="G338" s="9"/>
      <c r="H338" s="9"/>
      <c r="I338" s="9"/>
    </row>
    <row r="339" spans="1:9" ht="40.5" hidden="1" customHeight="1" outlineLevel="1" x14ac:dyDescent="0.25">
      <c r="A339" s="25" t="s">
        <v>89</v>
      </c>
      <c r="B339" s="26" t="s">
        <v>22</v>
      </c>
      <c r="C339" s="10" t="s">
        <v>16</v>
      </c>
      <c r="D339" s="11">
        <f t="shared" ref="D339:I339" si="171">SUM(D340:D342)</f>
        <v>0</v>
      </c>
      <c r="E339" s="11">
        <f t="shared" si="171"/>
        <v>0</v>
      </c>
      <c r="F339" s="11">
        <f t="shared" si="171"/>
        <v>0</v>
      </c>
      <c r="G339" s="11">
        <f t="shared" si="171"/>
        <v>0</v>
      </c>
      <c r="H339" s="11">
        <f t="shared" si="171"/>
        <v>0</v>
      </c>
      <c r="I339" s="11">
        <f t="shared" si="171"/>
        <v>0</v>
      </c>
    </row>
    <row r="340" spans="1:9" ht="20.100000000000001" hidden="1" customHeight="1" outlineLevel="1" x14ac:dyDescent="0.25">
      <c r="A340" s="25" t="s">
        <v>89</v>
      </c>
      <c r="B340" s="26" t="s">
        <v>22</v>
      </c>
      <c r="C340" s="16" t="s">
        <v>19</v>
      </c>
      <c r="D340" s="9"/>
      <c r="E340" s="9"/>
      <c r="F340" s="9"/>
      <c r="G340" s="9"/>
      <c r="H340" s="9"/>
      <c r="I340" s="9"/>
    </row>
    <row r="341" spans="1:9" ht="20.100000000000001" hidden="1" customHeight="1" outlineLevel="1" x14ac:dyDescent="0.25">
      <c r="A341" s="25" t="s">
        <v>89</v>
      </c>
      <c r="B341" s="26" t="s">
        <v>22</v>
      </c>
      <c r="C341" s="16" t="s">
        <v>20</v>
      </c>
      <c r="D341" s="9"/>
      <c r="E341" s="9"/>
      <c r="F341" s="9"/>
      <c r="G341" s="9"/>
      <c r="H341" s="9"/>
      <c r="I341" s="9"/>
    </row>
    <row r="342" spans="1:9" ht="52.5" hidden="1" customHeight="1" outlineLevel="1" x14ac:dyDescent="0.25">
      <c r="A342" s="25" t="s">
        <v>89</v>
      </c>
      <c r="B342" s="26" t="s">
        <v>22</v>
      </c>
      <c r="C342" s="16" t="s">
        <v>21</v>
      </c>
      <c r="D342" s="9"/>
      <c r="E342" s="9"/>
      <c r="F342" s="9"/>
      <c r="G342" s="9"/>
      <c r="H342" s="9"/>
      <c r="I342" s="9"/>
    </row>
    <row r="343" spans="1:9" ht="20.100000000000001" customHeight="1" collapsed="1" x14ac:dyDescent="0.25">
      <c r="A343" s="25" t="s">
        <v>101</v>
      </c>
      <c r="B343" s="26" t="s">
        <v>22</v>
      </c>
      <c r="C343" s="10" t="s">
        <v>16</v>
      </c>
      <c r="D343" s="11">
        <f t="shared" ref="D343:I343" si="172">SUM(D344:D346)</f>
        <v>3750</v>
      </c>
      <c r="E343" s="11">
        <f t="shared" si="172"/>
        <v>3750</v>
      </c>
      <c r="F343" s="11">
        <f t="shared" si="172"/>
        <v>3750</v>
      </c>
      <c r="G343" s="11">
        <f t="shared" si="172"/>
        <v>3750</v>
      </c>
      <c r="H343" s="11">
        <f t="shared" si="172"/>
        <v>3750</v>
      </c>
      <c r="I343" s="11">
        <f t="shared" si="172"/>
        <v>3750</v>
      </c>
    </row>
    <row r="344" spans="1:9" ht="20.100000000000001" customHeight="1" x14ac:dyDescent="0.25">
      <c r="A344" s="25" t="s">
        <v>90</v>
      </c>
      <c r="B344" s="26" t="s">
        <v>22</v>
      </c>
      <c r="C344" s="16" t="s">
        <v>19</v>
      </c>
      <c r="D344" s="9">
        <v>3750</v>
      </c>
      <c r="E344" s="9">
        <v>3750</v>
      </c>
      <c r="F344" s="9">
        <v>3750</v>
      </c>
      <c r="G344" s="9">
        <v>3750</v>
      </c>
      <c r="H344" s="9">
        <v>3750</v>
      </c>
      <c r="I344" s="9">
        <v>3750</v>
      </c>
    </row>
    <row r="345" spans="1:9" ht="20.100000000000001" customHeight="1" x14ac:dyDescent="0.25">
      <c r="A345" s="25" t="s">
        <v>90</v>
      </c>
      <c r="B345" s="26" t="s">
        <v>22</v>
      </c>
      <c r="C345" s="16" t="s">
        <v>20</v>
      </c>
      <c r="D345" s="9"/>
      <c r="E345" s="9"/>
      <c r="F345" s="9"/>
      <c r="G345" s="9"/>
      <c r="H345" s="9"/>
      <c r="I345" s="9"/>
    </row>
    <row r="346" spans="1:9" ht="38.25" customHeight="1" x14ac:dyDescent="0.25">
      <c r="A346" s="25" t="s">
        <v>90</v>
      </c>
      <c r="B346" s="26" t="s">
        <v>22</v>
      </c>
      <c r="C346" s="16" t="s">
        <v>21</v>
      </c>
      <c r="D346" s="9"/>
      <c r="E346" s="9"/>
      <c r="F346" s="9"/>
      <c r="G346" s="9"/>
      <c r="H346" s="9"/>
      <c r="I346" s="9"/>
    </row>
    <row r="347" spans="1:9" ht="20.100000000000001" customHeight="1" x14ac:dyDescent="0.25">
      <c r="A347" s="25" t="s">
        <v>129</v>
      </c>
      <c r="B347" s="26" t="s">
        <v>140</v>
      </c>
      <c r="C347" s="10" t="s">
        <v>16</v>
      </c>
      <c r="D347" s="11">
        <f t="shared" ref="D347:I347" si="173">SUM(D348:D350)</f>
        <v>809044.6</v>
      </c>
      <c r="E347" s="11">
        <f t="shared" si="173"/>
        <v>829768</v>
      </c>
      <c r="F347" s="11">
        <f t="shared" si="173"/>
        <v>920000</v>
      </c>
      <c r="G347" s="11">
        <f t="shared" si="173"/>
        <v>920000</v>
      </c>
      <c r="H347" s="11">
        <f t="shared" si="173"/>
        <v>920000</v>
      </c>
      <c r="I347" s="11">
        <f t="shared" si="173"/>
        <v>920000</v>
      </c>
    </row>
    <row r="348" spans="1:9" ht="20.100000000000001" customHeight="1" x14ac:dyDescent="0.25">
      <c r="A348" s="25" t="s">
        <v>91</v>
      </c>
      <c r="B348" s="26" t="s">
        <v>24</v>
      </c>
      <c r="C348" s="16" t="s">
        <v>19</v>
      </c>
      <c r="D348" s="9">
        <f t="shared" ref="D348:I348" si="174">D352</f>
        <v>809044.6</v>
      </c>
      <c r="E348" s="9">
        <f t="shared" si="174"/>
        <v>829768</v>
      </c>
      <c r="F348" s="9">
        <f t="shared" si="174"/>
        <v>920000</v>
      </c>
      <c r="G348" s="9">
        <f t="shared" si="174"/>
        <v>920000</v>
      </c>
      <c r="H348" s="9">
        <f t="shared" si="174"/>
        <v>920000</v>
      </c>
      <c r="I348" s="9">
        <f t="shared" si="174"/>
        <v>920000</v>
      </c>
    </row>
    <row r="349" spans="1:9" ht="20.100000000000001" customHeight="1" x14ac:dyDescent="0.25">
      <c r="A349" s="25" t="s">
        <v>91</v>
      </c>
      <c r="B349" s="26" t="s">
        <v>24</v>
      </c>
      <c r="C349" s="16" t="s">
        <v>20</v>
      </c>
      <c r="D349" s="9"/>
      <c r="E349" s="9"/>
      <c r="F349" s="9"/>
      <c r="G349" s="9"/>
      <c r="H349" s="9"/>
      <c r="I349" s="9"/>
    </row>
    <row r="350" spans="1:9" ht="44.25" customHeight="1" x14ac:dyDescent="0.25">
      <c r="A350" s="25" t="s">
        <v>91</v>
      </c>
      <c r="B350" s="26" t="s">
        <v>24</v>
      </c>
      <c r="C350" s="16" t="s">
        <v>21</v>
      </c>
      <c r="D350" s="9"/>
      <c r="E350" s="9"/>
      <c r="F350" s="9"/>
      <c r="G350" s="9"/>
      <c r="H350" s="9"/>
      <c r="I350" s="9"/>
    </row>
    <row r="351" spans="1:9" ht="16.7" customHeight="1" x14ac:dyDescent="0.25">
      <c r="A351" s="25" t="s">
        <v>130</v>
      </c>
      <c r="B351" s="26" t="s">
        <v>140</v>
      </c>
      <c r="C351" s="10" t="s">
        <v>16</v>
      </c>
      <c r="D351" s="11">
        <f t="shared" ref="D351:I351" si="175">SUM(D352:D354)</f>
        <v>809044.6</v>
      </c>
      <c r="E351" s="11">
        <f t="shared" si="175"/>
        <v>829768</v>
      </c>
      <c r="F351" s="11">
        <f t="shared" si="175"/>
        <v>920000</v>
      </c>
      <c r="G351" s="11">
        <f t="shared" si="175"/>
        <v>920000</v>
      </c>
      <c r="H351" s="11">
        <f t="shared" si="175"/>
        <v>920000</v>
      </c>
      <c r="I351" s="11">
        <f t="shared" si="175"/>
        <v>920000</v>
      </c>
    </row>
    <row r="352" spans="1:9" ht="16.7" customHeight="1" x14ac:dyDescent="0.25">
      <c r="A352" s="25" t="s">
        <v>92</v>
      </c>
      <c r="B352" s="26" t="s">
        <v>24</v>
      </c>
      <c r="C352" s="16" t="s">
        <v>19</v>
      </c>
      <c r="D352" s="9">
        <v>809044.6</v>
      </c>
      <c r="E352" s="9">
        <f>837768-8000</f>
        <v>829768</v>
      </c>
      <c r="F352" s="9">
        <v>920000</v>
      </c>
      <c r="G352" s="9">
        <v>920000</v>
      </c>
      <c r="H352" s="9">
        <v>920000</v>
      </c>
      <c r="I352" s="9">
        <v>920000</v>
      </c>
    </row>
    <row r="353" spans="1:9" ht="16.7" customHeight="1" x14ac:dyDescent="0.25">
      <c r="A353" s="25" t="s">
        <v>92</v>
      </c>
      <c r="B353" s="26" t="s">
        <v>24</v>
      </c>
      <c r="C353" s="16" t="s">
        <v>20</v>
      </c>
      <c r="D353" s="9"/>
      <c r="E353" s="9"/>
      <c r="F353" s="9"/>
      <c r="G353" s="9"/>
      <c r="H353" s="9"/>
      <c r="I353" s="9"/>
    </row>
    <row r="354" spans="1:9" ht="37.5" customHeight="1" x14ac:dyDescent="0.25">
      <c r="A354" s="25" t="s">
        <v>92</v>
      </c>
      <c r="B354" s="26" t="s">
        <v>24</v>
      </c>
      <c r="C354" s="16" t="s">
        <v>21</v>
      </c>
      <c r="D354" s="9"/>
      <c r="E354" s="9"/>
      <c r="F354" s="9"/>
      <c r="G354" s="9"/>
      <c r="H354" s="9"/>
      <c r="I354" s="9"/>
    </row>
    <row r="355" spans="1:9" ht="16.7" customHeight="1" x14ac:dyDescent="0.25">
      <c r="A355" s="25" t="s">
        <v>141</v>
      </c>
      <c r="B355" s="26" t="s">
        <v>140</v>
      </c>
      <c r="C355" s="10" t="s">
        <v>16</v>
      </c>
      <c r="D355" s="11">
        <f t="shared" ref="D355" si="176">SUM(D356:D358)</f>
        <v>111415.7</v>
      </c>
      <c r="E355" s="11"/>
      <c r="F355" s="11"/>
      <c r="G355" s="11"/>
      <c r="H355" s="11"/>
      <c r="I355" s="11"/>
    </row>
    <row r="356" spans="1:9" ht="16.7" customHeight="1" x14ac:dyDescent="0.25">
      <c r="A356" s="25" t="s">
        <v>91</v>
      </c>
      <c r="B356" s="26" t="s">
        <v>24</v>
      </c>
      <c r="C356" s="16" t="s">
        <v>19</v>
      </c>
      <c r="D356" s="9">
        <f t="shared" ref="D356" si="177">D360</f>
        <v>111415.7</v>
      </c>
      <c r="E356" s="9"/>
      <c r="F356" s="9"/>
      <c r="G356" s="9"/>
      <c r="H356" s="9"/>
      <c r="I356" s="9"/>
    </row>
    <row r="357" spans="1:9" ht="16.7" customHeight="1" x14ac:dyDescent="0.25">
      <c r="A357" s="25" t="s">
        <v>91</v>
      </c>
      <c r="B357" s="26" t="s">
        <v>24</v>
      </c>
      <c r="C357" s="16" t="s">
        <v>20</v>
      </c>
      <c r="D357" s="9"/>
      <c r="E357" s="9"/>
      <c r="F357" s="9"/>
      <c r="G357" s="9"/>
      <c r="H357" s="9"/>
      <c r="I357" s="9"/>
    </row>
    <row r="358" spans="1:9" ht="59.25" customHeight="1" x14ac:dyDescent="0.25">
      <c r="A358" s="25" t="s">
        <v>91</v>
      </c>
      <c r="B358" s="26" t="s">
        <v>24</v>
      </c>
      <c r="C358" s="16" t="s">
        <v>21</v>
      </c>
      <c r="D358" s="9"/>
      <c r="E358" s="9"/>
      <c r="F358" s="9"/>
      <c r="G358" s="9"/>
      <c r="H358" s="9"/>
      <c r="I358" s="9"/>
    </row>
    <row r="359" spans="1:9" ht="16.7" customHeight="1" x14ac:dyDescent="0.25">
      <c r="A359" s="25" t="s">
        <v>131</v>
      </c>
      <c r="B359" s="26" t="s">
        <v>140</v>
      </c>
      <c r="C359" s="10" t="s">
        <v>16</v>
      </c>
      <c r="D359" s="11">
        <f t="shared" ref="D359" si="178">SUM(D360:D362)</f>
        <v>111415.7</v>
      </c>
      <c r="E359" s="11"/>
      <c r="F359" s="11"/>
      <c r="G359" s="11"/>
      <c r="H359" s="11"/>
      <c r="I359" s="11"/>
    </row>
    <row r="360" spans="1:9" ht="16.7" customHeight="1" x14ac:dyDescent="0.25">
      <c r="A360" s="25" t="s">
        <v>92</v>
      </c>
      <c r="B360" s="26" t="s">
        <v>24</v>
      </c>
      <c r="C360" s="16" t="s">
        <v>19</v>
      </c>
      <c r="D360" s="9">
        <f>101415.7+10000</f>
        <v>111415.7</v>
      </c>
      <c r="E360" s="9"/>
      <c r="F360" s="9"/>
      <c r="G360" s="9"/>
      <c r="H360" s="9"/>
      <c r="I360" s="9"/>
    </row>
    <row r="361" spans="1:9" ht="16.7" customHeight="1" x14ac:dyDescent="0.25">
      <c r="A361" s="25" t="s">
        <v>92</v>
      </c>
      <c r="B361" s="26" t="s">
        <v>24</v>
      </c>
      <c r="C361" s="16" t="s">
        <v>20</v>
      </c>
      <c r="D361" s="9"/>
      <c r="E361" s="9"/>
      <c r="F361" s="9"/>
      <c r="G361" s="9"/>
      <c r="H361" s="9"/>
      <c r="I361" s="9"/>
    </row>
    <row r="362" spans="1:9" ht="42" customHeight="1" x14ac:dyDescent="0.25">
      <c r="A362" s="25" t="s">
        <v>92</v>
      </c>
      <c r="B362" s="26" t="s">
        <v>24</v>
      </c>
      <c r="C362" s="16" t="s">
        <v>21</v>
      </c>
      <c r="D362" s="9"/>
      <c r="E362" s="9"/>
      <c r="F362" s="9"/>
      <c r="G362" s="9"/>
      <c r="H362" s="9"/>
      <c r="I362" s="9"/>
    </row>
    <row r="363" spans="1:9" ht="16.7" customHeight="1" x14ac:dyDescent="0.25">
      <c r="A363" s="27" t="s">
        <v>93</v>
      </c>
      <c r="B363" s="29" t="s">
        <v>18</v>
      </c>
      <c r="C363" s="17" t="s">
        <v>16</v>
      </c>
      <c r="D363" s="8">
        <f>D364</f>
        <v>16271979.199999999</v>
      </c>
      <c r="E363" s="8">
        <f t="shared" ref="E363:I363" si="179">E364</f>
        <v>16271979.199999999</v>
      </c>
      <c r="F363" s="8">
        <f t="shared" si="179"/>
        <v>16271979.199999999</v>
      </c>
      <c r="G363" s="8">
        <f t="shared" si="179"/>
        <v>16271979.199999999</v>
      </c>
      <c r="H363" s="8">
        <f t="shared" si="179"/>
        <v>16271979.199999999</v>
      </c>
      <c r="I363" s="8">
        <f t="shared" si="179"/>
        <v>16271979.199999999</v>
      </c>
    </row>
    <row r="364" spans="1:9" ht="16.7" customHeight="1" x14ac:dyDescent="0.25">
      <c r="A364" s="25" t="s">
        <v>93</v>
      </c>
      <c r="B364" s="26" t="s">
        <v>18</v>
      </c>
      <c r="C364" s="16" t="s">
        <v>19</v>
      </c>
      <c r="D364" s="9">
        <f t="shared" ref="D364:I364" si="180">D368</f>
        <v>16271979.199999999</v>
      </c>
      <c r="E364" s="9">
        <f t="shared" si="180"/>
        <v>16271979.199999999</v>
      </c>
      <c r="F364" s="9">
        <f t="shared" si="180"/>
        <v>16271979.199999999</v>
      </c>
      <c r="G364" s="9">
        <f t="shared" si="180"/>
        <v>16271979.199999999</v>
      </c>
      <c r="H364" s="9">
        <f t="shared" si="180"/>
        <v>16271979.199999999</v>
      </c>
      <c r="I364" s="9">
        <f t="shared" si="180"/>
        <v>16271979.199999999</v>
      </c>
    </row>
    <row r="365" spans="1:9" ht="16.7" customHeight="1" x14ac:dyDescent="0.25">
      <c r="A365" s="25" t="s">
        <v>93</v>
      </c>
      <c r="B365" s="26" t="s">
        <v>18</v>
      </c>
      <c r="C365" s="16" t="s">
        <v>20</v>
      </c>
      <c r="D365" s="9"/>
      <c r="E365" s="9"/>
      <c r="F365" s="9"/>
      <c r="G365" s="9"/>
      <c r="H365" s="9"/>
      <c r="I365" s="9"/>
    </row>
    <row r="366" spans="1:9" ht="16.7" customHeight="1" x14ac:dyDescent="0.25">
      <c r="A366" s="25" t="s">
        <v>93</v>
      </c>
      <c r="B366" s="26" t="s">
        <v>18</v>
      </c>
      <c r="C366" s="16" t="s">
        <v>21</v>
      </c>
      <c r="D366" s="9"/>
      <c r="E366" s="9"/>
      <c r="F366" s="9"/>
      <c r="G366" s="9"/>
      <c r="H366" s="9"/>
      <c r="I366" s="9"/>
    </row>
    <row r="367" spans="1:9" ht="16.7" customHeight="1" x14ac:dyDescent="0.25">
      <c r="A367" s="25" t="s">
        <v>93</v>
      </c>
      <c r="B367" s="26" t="s">
        <v>22</v>
      </c>
      <c r="C367" s="10" t="s">
        <v>16</v>
      </c>
      <c r="D367" s="11">
        <f t="shared" ref="D367:I367" si="181">SUM(D368:D370)</f>
        <v>16271979.199999999</v>
      </c>
      <c r="E367" s="11">
        <f t="shared" si="181"/>
        <v>16271979.199999999</v>
      </c>
      <c r="F367" s="11">
        <f t="shared" si="181"/>
        <v>16271979.199999999</v>
      </c>
      <c r="G367" s="11">
        <f t="shared" si="181"/>
        <v>16271979.199999999</v>
      </c>
      <c r="H367" s="11">
        <f t="shared" si="181"/>
        <v>16271979.199999999</v>
      </c>
      <c r="I367" s="11">
        <f t="shared" si="181"/>
        <v>16271979.199999999</v>
      </c>
    </row>
    <row r="368" spans="1:9" ht="16.7" customHeight="1" x14ac:dyDescent="0.25">
      <c r="A368" s="25" t="s">
        <v>93</v>
      </c>
      <c r="B368" s="26" t="s">
        <v>22</v>
      </c>
      <c r="C368" s="16" t="s">
        <v>19</v>
      </c>
      <c r="D368" s="9">
        <f t="shared" ref="D368:I368" si="182">D372</f>
        <v>16271979.199999999</v>
      </c>
      <c r="E368" s="9">
        <f t="shared" si="182"/>
        <v>16271979.199999999</v>
      </c>
      <c r="F368" s="9">
        <f t="shared" si="182"/>
        <v>16271979.199999999</v>
      </c>
      <c r="G368" s="9">
        <f t="shared" si="182"/>
        <v>16271979.199999999</v>
      </c>
      <c r="H368" s="9">
        <f t="shared" si="182"/>
        <v>16271979.199999999</v>
      </c>
      <c r="I368" s="9">
        <f t="shared" si="182"/>
        <v>16271979.199999999</v>
      </c>
    </row>
    <row r="369" spans="1:9" ht="16.7" customHeight="1" x14ac:dyDescent="0.25">
      <c r="A369" s="25" t="s">
        <v>93</v>
      </c>
      <c r="B369" s="26" t="s">
        <v>22</v>
      </c>
      <c r="C369" s="16" t="s">
        <v>20</v>
      </c>
      <c r="D369" s="9"/>
      <c r="E369" s="9"/>
      <c r="F369" s="9"/>
      <c r="G369" s="9"/>
      <c r="H369" s="9"/>
      <c r="I369" s="9"/>
    </row>
    <row r="370" spans="1:9" ht="16.7" customHeight="1" x14ac:dyDescent="0.25">
      <c r="A370" s="25" t="s">
        <v>93</v>
      </c>
      <c r="B370" s="26" t="s">
        <v>22</v>
      </c>
      <c r="C370" s="16" t="s">
        <v>21</v>
      </c>
      <c r="D370" s="9"/>
      <c r="E370" s="9"/>
      <c r="F370" s="9"/>
      <c r="G370" s="9"/>
      <c r="H370" s="9"/>
      <c r="I370" s="9"/>
    </row>
    <row r="371" spans="1:9" ht="16.7" customHeight="1" x14ac:dyDescent="0.25">
      <c r="A371" s="30" t="s">
        <v>116</v>
      </c>
      <c r="B371" s="26" t="s">
        <v>22</v>
      </c>
      <c r="C371" s="10" t="s">
        <v>16</v>
      </c>
      <c r="D371" s="11">
        <f t="shared" ref="D371:I371" si="183">SUM(D372:D374)</f>
        <v>16271979.199999999</v>
      </c>
      <c r="E371" s="11">
        <f t="shared" si="183"/>
        <v>16271979.199999999</v>
      </c>
      <c r="F371" s="11">
        <f t="shared" si="183"/>
        <v>16271979.199999999</v>
      </c>
      <c r="G371" s="11">
        <f t="shared" si="183"/>
        <v>16271979.199999999</v>
      </c>
      <c r="H371" s="11">
        <f t="shared" si="183"/>
        <v>16271979.199999999</v>
      </c>
      <c r="I371" s="11">
        <f t="shared" si="183"/>
        <v>16271979.199999999</v>
      </c>
    </row>
    <row r="372" spans="1:9" ht="16.7" customHeight="1" x14ac:dyDescent="0.25">
      <c r="A372" s="30" t="s">
        <v>94</v>
      </c>
      <c r="B372" s="26" t="s">
        <v>22</v>
      </c>
      <c r="C372" s="16" t="s">
        <v>19</v>
      </c>
      <c r="D372" s="9">
        <f t="shared" ref="D372:I372" si="184">D376</f>
        <v>16271979.199999999</v>
      </c>
      <c r="E372" s="9">
        <f t="shared" si="184"/>
        <v>16271979.199999999</v>
      </c>
      <c r="F372" s="9">
        <f t="shared" si="184"/>
        <v>16271979.199999999</v>
      </c>
      <c r="G372" s="9">
        <f t="shared" si="184"/>
        <v>16271979.199999999</v>
      </c>
      <c r="H372" s="9">
        <f t="shared" si="184"/>
        <v>16271979.199999999</v>
      </c>
      <c r="I372" s="9">
        <f t="shared" si="184"/>
        <v>16271979.199999999</v>
      </c>
    </row>
    <row r="373" spans="1:9" ht="16.7" customHeight="1" x14ac:dyDescent="0.25">
      <c r="A373" s="30" t="s">
        <v>94</v>
      </c>
      <c r="B373" s="26" t="s">
        <v>22</v>
      </c>
      <c r="C373" s="16" t="s">
        <v>20</v>
      </c>
      <c r="D373" s="9"/>
      <c r="E373" s="9"/>
      <c r="F373" s="9"/>
      <c r="G373" s="9"/>
      <c r="H373" s="9"/>
      <c r="I373" s="9"/>
    </row>
    <row r="374" spans="1:9" ht="31.5" customHeight="1" x14ac:dyDescent="0.25">
      <c r="A374" s="30" t="s">
        <v>94</v>
      </c>
      <c r="B374" s="26" t="s">
        <v>22</v>
      </c>
      <c r="C374" s="16" t="s">
        <v>21</v>
      </c>
      <c r="D374" s="9"/>
      <c r="E374" s="9"/>
      <c r="F374" s="9"/>
      <c r="G374" s="9"/>
      <c r="H374" s="9"/>
      <c r="I374" s="9"/>
    </row>
    <row r="375" spans="1:9" ht="16.7" customHeight="1" x14ac:dyDescent="0.25">
      <c r="A375" s="25" t="s">
        <v>86</v>
      </c>
      <c r="B375" s="26" t="s">
        <v>22</v>
      </c>
      <c r="C375" s="10" t="s">
        <v>16</v>
      </c>
      <c r="D375" s="11">
        <f t="shared" ref="D375:I375" si="185">SUM(D376:D378)</f>
        <v>16271979.199999999</v>
      </c>
      <c r="E375" s="11">
        <f t="shared" si="185"/>
        <v>16271979.199999999</v>
      </c>
      <c r="F375" s="11">
        <f t="shared" si="185"/>
        <v>16271979.199999999</v>
      </c>
      <c r="G375" s="11">
        <f t="shared" si="185"/>
        <v>16271979.199999999</v>
      </c>
      <c r="H375" s="11">
        <f t="shared" si="185"/>
        <v>16271979.199999999</v>
      </c>
      <c r="I375" s="11">
        <f t="shared" si="185"/>
        <v>16271979.199999999</v>
      </c>
    </row>
    <row r="376" spans="1:9" ht="16.7" customHeight="1" x14ac:dyDescent="0.25">
      <c r="A376" s="25" t="s">
        <v>86</v>
      </c>
      <c r="B376" s="26" t="s">
        <v>22</v>
      </c>
      <c r="C376" s="16" t="s">
        <v>19</v>
      </c>
      <c r="D376" s="9">
        <f>16293657.7-21678.5</f>
        <v>16271979.199999999</v>
      </c>
      <c r="E376" s="9">
        <f>16293657.7-21678.5</f>
        <v>16271979.199999999</v>
      </c>
      <c r="F376" s="9">
        <f>16293657.7-21678.5</f>
        <v>16271979.199999999</v>
      </c>
      <c r="G376" s="9">
        <f>F376</f>
        <v>16271979.199999999</v>
      </c>
      <c r="H376" s="9">
        <f>G376</f>
        <v>16271979.199999999</v>
      </c>
      <c r="I376" s="9">
        <f>H376</f>
        <v>16271979.199999999</v>
      </c>
    </row>
    <row r="377" spans="1:9" ht="16.7" customHeight="1" x14ac:dyDescent="0.25">
      <c r="A377" s="25" t="s">
        <v>86</v>
      </c>
      <c r="B377" s="26" t="s">
        <v>22</v>
      </c>
      <c r="C377" s="16" t="s">
        <v>20</v>
      </c>
      <c r="D377" s="9"/>
      <c r="E377" s="9"/>
      <c r="F377" s="9"/>
      <c r="G377" s="9"/>
      <c r="H377" s="9"/>
      <c r="I377" s="9"/>
    </row>
    <row r="378" spans="1:9" ht="16.7" customHeight="1" x14ac:dyDescent="0.25">
      <c r="A378" s="25" t="s">
        <v>86</v>
      </c>
      <c r="B378" s="26" t="s">
        <v>22</v>
      </c>
      <c r="C378" s="16" t="s">
        <v>21</v>
      </c>
      <c r="D378" s="9"/>
      <c r="E378" s="9"/>
      <c r="F378" s="9"/>
      <c r="G378" s="9"/>
      <c r="H378" s="9"/>
      <c r="I378" s="9"/>
    </row>
  </sheetData>
  <autoFilter ref="A9:L378"/>
  <mergeCells count="177">
    <mergeCell ref="A8:A9"/>
    <mergeCell ref="B8:B9"/>
    <mergeCell ref="C8:C9"/>
    <mergeCell ref="D8:I8"/>
    <mergeCell ref="A259:A262"/>
    <mergeCell ref="B315:B318"/>
    <mergeCell ref="A223:A226"/>
    <mergeCell ref="B11:B14"/>
    <mergeCell ref="A55:A58"/>
    <mergeCell ref="A11:A26"/>
    <mergeCell ref="B103:B106"/>
    <mergeCell ref="B187:B190"/>
    <mergeCell ref="B147:B150"/>
    <mergeCell ref="B15:B18"/>
    <mergeCell ref="B23:B26"/>
    <mergeCell ref="A43:A46"/>
    <mergeCell ref="B19:B22"/>
    <mergeCell ref="B27:B30"/>
    <mergeCell ref="A111:A114"/>
    <mergeCell ref="B79:B82"/>
    <mergeCell ref="B83:B86"/>
    <mergeCell ref="A91:A94"/>
    <mergeCell ref="A79:A82"/>
    <mergeCell ref="B31:B34"/>
    <mergeCell ref="A27:A38"/>
    <mergeCell ref="B35:B38"/>
    <mergeCell ref="A127:A130"/>
    <mergeCell ref="B127:B130"/>
    <mergeCell ref="B155:B158"/>
    <mergeCell ref="A183:A186"/>
    <mergeCell ref="B175:B178"/>
    <mergeCell ref="A159:A162"/>
    <mergeCell ref="B171:B174"/>
    <mergeCell ref="A139:A142"/>
    <mergeCell ref="A83:A86"/>
    <mergeCell ref="B179:B182"/>
    <mergeCell ref="B63:B66"/>
    <mergeCell ref="B111:B114"/>
    <mergeCell ref="B107:B110"/>
    <mergeCell ref="A51:A54"/>
    <mergeCell ref="B51:B54"/>
    <mergeCell ref="A39:A42"/>
    <mergeCell ref="B75:B78"/>
    <mergeCell ref="B43:B46"/>
    <mergeCell ref="B131:B134"/>
    <mergeCell ref="B151:B154"/>
    <mergeCell ref="A167:A170"/>
    <mergeCell ref="A171:A174"/>
    <mergeCell ref="B87:B90"/>
    <mergeCell ref="A179:A182"/>
    <mergeCell ref="A175:A178"/>
    <mergeCell ref="B71:B74"/>
    <mergeCell ref="A235:A238"/>
    <mergeCell ref="A275:A278"/>
    <mergeCell ref="B235:B238"/>
    <mergeCell ref="B139:B142"/>
    <mergeCell ref="B195:B198"/>
    <mergeCell ref="B163:B166"/>
    <mergeCell ref="B247:B250"/>
    <mergeCell ref="A187:A190"/>
    <mergeCell ref="A71:A74"/>
    <mergeCell ref="A151:A154"/>
    <mergeCell ref="A191:A194"/>
    <mergeCell ref="B167:B170"/>
    <mergeCell ref="A147:A150"/>
    <mergeCell ref="B215:B218"/>
    <mergeCell ref="A123:A126"/>
    <mergeCell ref="A163:A166"/>
    <mergeCell ref="B191:B194"/>
    <mergeCell ref="A247:A250"/>
    <mergeCell ref="B239:B242"/>
    <mergeCell ref="A203:A206"/>
    <mergeCell ref="A67:A70"/>
    <mergeCell ref="A107:A110"/>
    <mergeCell ref="A59:A62"/>
    <mergeCell ref="B67:B70"/>
    <mergeCell ref="A87:A90"/>
    <mergeCell ref="B99:B102"/>
    <mergeCell ref="B115:B118"/>
    <mergeCell ref="A135:A138"/>
    <mergeCell ref="B255:B258"/>
    <mergeCell ref="A155:A158"/>
    <mergeCell ref="B231:B234"/>
    <mergeCell ref="B135:B138"/>
    <mergeCell ref="A195:A198"/>
    <mergeCell ref="A199:A202"/>
    <mergeCell ref="A119:A122"/>
    <mergeCell ref="B251:B254"/>
    <mergeCell ref="A131:A134"/>
    <mergeCell ref="A211:A222"/>
    <mergeCell ref="B199:B202"/>
    <mergeCell ref="B227:B230"/>
    <mergeCell ref="B119:B122"/>
    <mergeCell ref="B143:B146"/>
    <mergeCell ref="B159:B162"/>
    <mergeCell ref="A251:A254"/>
    <mergeCell ref="A5:I6"/>
    <mergeCell ref="B123:B126"/>
    <mergeCell ref="B283:B286"/>
    <mergeCell ref="B287:B290"/>
    <mergeCell ref="A75:A78"/>
    <mergeCell ref="A103:A106"/>
    <mergeCell ref="B47:B50"/>
    <mergeCell ref="B223:B226"/>
    <mergeCell ref="A143:A146"/>
    <mergeCell ref="B183:B186"/>
    <mergeCell ref="A207:A210"/>
    <mergeCell ref="B55:B58"/>
    <mergeCell ref="B39:B42"/>
    <mergeCell ref="A47:A50"/>
    <mergeCell ref="A267:A274"/>
    <mergeCell ref="A63:A66"/>
    <mergeCell ref="B243:B246"/>
    <mergeCell ref="B211:B214"/>
    <mergeCell ref="B91:B94"/>
    <mergeCell ref="B59:B62"/>
    <mergeCell ref="B207:B210"/>
    <mergeCell ref="A99:A102"/>
    <mergeCell ref="B95:B98"/>
    <mergeCell ref="A95:A98"/>
    <mergeCell ref="A227:A230"/>
    <mergeCell ref="A287:A290"/>
    <mergeCell ref="A231:A234"/>
    <mergeCell ref="B319:B322"/>
    <mergeCell ref="B299:B302"/>
    <mergeCell ref="B295:B298"/>
    <mergeCell ref="A239:A246"/>
    <mergeCell ref="B307:B310"/>
    <mergeCell ref="B271:B274"/>
    <mergeCell ref="B311:B314"/>
    <mergeCell ref="A319:A322"/>
    <mergeCell ref="B267:B270"/>
    <mergeCell ref="A255:A258"/>
    <mergeCell ref="A279:A282"/>
    <mergeCell ref="B279:B282"/>
    <mergeCell ref="A115:A118"/>
    <mergeCell ref="B367:B370"/>
    <mergeCell ref="B343:B346"/>
    <mergeCell ref="A343:A346"/>
    <mergeCell ref="B375:B378"/>
    <mergeCell ref="B347:B350"/>
    <mergeCell ref="A363:A370"/>
    <mergeCell ref="A335:A338"/>
    <mergeCell ref="B339:B342"/>
    <mergeCell ref="B355:B358"/>
    <mergeCell ref="A359:A362"/>
    <mergeCell ref="B359:B362"/>
    <mergeCell ref="B363:B366"/>
    <mergeCell ref="A375:A378"/>
    <mergeCell ref="A347:A350"/>
    <mergeCell ref="A371:A374"/>
    <mergeCell ref="B371:B374"/>
    <mergeCell ref="A355:A358"/>
    <mergeCell ref="B323:B326"/>
    <mergeCell ref="B203:B206"/>
    <mergeCell ref="B291:B294"/>
    <mergeCell ref="B351:B354"/>
    <mergeCell ref="B219:B222"/>
    <mergeCell ref="B331:B334"/>
    <mergeCell ref="A351:A354"/>
    <mergeCell ref="A339:A342"/>
    <mergeCell ref="B335:B338"/>
    <mergeCell ref="A327:A330"/>
    <mergeCell ref="A311:A314"/>
    <mergeCell ref="A315:A318"/>
    <mergeCell ref="B259:B262"/>
    <mergeCell ref="B303:B306"/>
    <mergeCell ref="A307:A310"/>
    <mergeCell ref="A283:A286"/>
    <mergeCell ref="A303:A306"/>
    <mergeCell ref="A331:A334"/>
    <mergeCell ref="A263:A266"/>
    <mergeCell ref="B275:B278"/>
    <mergeCell ref="B263:B266"/>
    <mergeCell ref="B327:B330"/>
    <mergeCell ref="A291:A302"/>
    <mergeCell ref="A323:A326"/>
  </mergeCells>
  <pageMargins left="0.70866141732283472" right="0.15748031496062992" top="0.33" bottom="0.15748031496062992" header="0.17" footer="0.17"/>
  <pageSetup paperSize="9" scale="62" fitToHeight="0" orientation="landscape" r:id="rId1"/>
  <headerFooter differentFirst="1" alignWithMargins="0">
    <oddHeader>&amp;C&amp;P</oddHeader>
  </headerFooter>
  <rowBreaks count="8" manualBreakCount="8">
    <brk id="50" max="9" man="1"/>
    <brk id="86" max="9" man="1"/>
    <brk id="130" max="9" man="1"/>
    <brk id="174" max="9" man="1"/>
    <brk id="206" max="9" man="1"/>
    <brk id="266" max="9" man="1"/>
    <brk id="322" max="9" man="1"/>
    <brk id="36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0"/>
  <sheetViews>
    <sheetView tabSelected="1" view="pageBreakPreview" topLeftCell="A310" zoomScale="80" zoomScaleNormal="90" zoomScaleSheetLayoutView="80" workbookViewId="0">
      <selection activeCell="N374" sqref="N374"/>
    </sheetView>
  </sheetViews>
  <sheetFormatPr defaultRowHeight="12.75" outlineLevelRow="1" x14ac:dyDescent="0.2"/>
  <cols>
    <col min="1" max="1" width="52" style="3" customWidth="1"/>
    <col min="2" max="2" width="23.5703125" style="3" customWidth="1"/>
    <col min="3" max="3" width="11.7109375" style="3" customWidth="1"/>
    <col min="4" max="4" width="19.5703125" style="3" customWidth="1"/>
    <col min="5" max="5" width="18" style="3" customWidth="1"/>
    <col min="6" max="6" width="14.5703125" style="3" customWidth="1"/>
    <col min="7" max="7" width="10" style="3" customWidth="1"/>
    <col min="8" max="9" width="18" style="3" customWidth="1"/>
    <col min="10" max="10" width="2.5703125" style="3" customWidth="1"/>
    <col min="11" max="11" width="12.5703125" style="3" bestFit="1" customWidth="1"/>
    <col min="12" max="16384" width="9.140625" style="3"/>
  </cols>
  <sheetData>
    <row r="2" spans="1:11" x14ac:dyDescent="0.2">
      <c r="A2" s="31" t="s">
        <v>121</v>
      </c>
      <c r="B2" s="31"/>
      <c r="C2" s="31"/>
      <c r="D2" s="31"/>
      <c r="E2" s="31"/>
      <c r="F2" s="31"/>
      <c r="G2" s="31"/>
      <c r="H2" s="31"/>
      <c r="I2" s="31"/>
    </row>
    <row r="3" spans="1:11" x14ac:dyDescent="0.2">
      <c r="A3" s="31"/>
      <c r="B3" s="31"/>
      <c r="C3" s="31"/>
      <c r="D3" s="31"/>
      <c r="E3" s="31"/>
      <c r="F3" s="31"/>
      <c r="G3" s="31"/>
      <c r="H3" s="31"/>
      <c r="I3" s="31"/>
    </row>
    <row r="4" spans="1:11" ht="15.75" customHeight="1" x14ac:dyDescent="0.2">
      <c r="A4" s="31" t="s">
        <v>123</v>
      </c>
      <c r="B4" s="31"/>
      <c r="C4" s="31"/>
      <c r="D4" s="31"/>
      <c r="E4" s="31"/>
      <c r="F4" s="31"/>
      <c r="G4" s="31"/>
      <c r="H4" s="31"/>
      <c r="I4" s="31"/>
    </row>
    <row r="5" spans="1:11" ht="15.75" customHeight="1" x14ac:dyDescent="0.2">
      <c r="A5" s="23"/>
      <c r="B5" s="23"/>
      <c r="C5" s="23"/>
      <c r="D5" s="45" t="s">
        <v>122</v>
      </c>
      <c r="E5" s="45"/>
      <c r="F5" s="45"/>
      <c r="G5" s="24"/>
      <c r="H5" s="23"/>
      <c r="I5" s="23"/>
    </row>
    <row r="6" spans="1:11" ht="15.75" x14ac:dyDescent="0.2">
      <c r="A6" s="5"/>
      <c r="B6" s="5"/>
      <c r="C6" s="5"/>
      <c r="D6" s="5"/>
    </row>
    <row r="7" spans="1:11" ht="33.4" customHeight="1" x14ac:dyDescent="0.2">
      <c r="A7" s="36" t="s">
        <v>0</v>
      </c>
      <c r="B7" s="36" t="s">
        <v>1</v>
      </c>
      <c r="C7" s="36" t="s">
        <v>2</v>
      </c>
      <c r="D7" s="46" t="s">
        <v>3</v>
      </c>
      <c r="E7" s="46"/>
      <c r="F7" s="46"/>
      <c r="G7" s="46"/>
      <c r="H7" s="46"/>
      <c r="I7" s="46"/>
    </row>
    <row r="8" spans="1:11" ht="63" customHeight="1" x14ac:dyDescent="0.2">
      <c r="A8" s="43"/>
      <c r="B8" s="43"/>
      <c r="C8" s="43"/>
      <c r="D8" s="36" t="s">
        <v>147</v>
      </c>
      <c r="E8" s="36" t="s">
        <v>4</v>
      </c>
      <c r="F8" s="41" t="s">
        <v>136</v>
      </c>
      <c r="G8" s="42"/>
      <c r="H8" s="36" t="s">
        <v>6</v>
      </c>
      <c r="I8" s="36" t="s">
        <v>8</v>
      </c>
    </row>
    <row r="9" spans="1:11" ht="65.25" customHeight="1" x14ac:dyDescent="0.2">
      <c r="A9" s="37"/>
      <c r="B9" s="37"/>
      <c r="C9" s="37"/>
      <c r="D9" s="37"/>
      <c r="E9" s="37"/>
      <c r="F9" s="20" t="s">
        <v>137</v>
      </c>
      <c r="G9" s="20" t="s">
        <v>135</v>
      </c>
      <c r="H9" s="37"/>
      <c r="I9" s="37"/>
    </row>
    <row r="10" spans="1:11" ht="16.7" customHeight="1" x14ac:dyDescent="0.2">
      <c r="A10" s="6">
        <v>1</v>
      </c>
      <c r="B10" s="6">
        <v>2</v>
      </c>
      <c r="C10" s="6">
        <v>3</v>
      </c>
      <c r="D10" s="6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</row>
    <row r="11" spans="1:11" ht="16.7" customHeight="1" x14ac:dyDescent="0.25">
      <c r="A11" s="27" t="s">
        <v>17</v>
      </c>
      <c r="B11" s="29" t="s">
        <v>18</v>
      </c>
      <c r="C11" s="22" t="s">
        <v>16</v>
      </c>
      <c r="D11" s="8">
        <f>SUM(D12:D14)</f>
        <v>29968056.499999996</v>
      </c>
      <c r="E11" s="8">
        <f>Отчет!D11</f>
        <v>28178526.900000002</v>
      </c>
      <c r="F11" s="8">
        <f>E11-D11</f>
        <v>-1789529.599999994</v>
      </c>
      <c r="G11" s="8">
        <f>E11/D11*100</f>
        <v>94.028543025471151</v>
      </c>
      <c r="H11" s="8">
        <v>27287799.899999999</v>
      </c>
      <c r="I11" s="8">
        <v>27215940.200000003</v>
      </c>
    </row>
    <row r="12" spans="1:11" ht="16.7" customHeight="1" x14ac:dyDescent="0.25">
      <c r="A12" s="25" t="s">
        <v>17</v>
      </c>
      <c r="B12" s="26" t="s">
        <v>18</v>
      </c>
      <c r="C12" s="21" t="s">
        <v>19</v>
      </c>
      <c r="D12" s="9">
        <f t="shared" ref="D12" si="0">D16+D20+D24</f>
        <v>28176318.099999998</v>
      </c>
      <c r="E12" s="9">
        <f>Отчет!D12</f>
        <v>27672371.300000001</v>
      </c>
      <c r="F12" s="9">
        <f t="shared" ref="F12:F87" si="1">E12-D12</f>
        <v>-503946.79999999702</v>
      </c>
      <c r="G12" s="9">
        <f t="shared" ref="G12:G87" si="2">E12/D12*100</f>
        <v>98.211452617011744</v>
      </c>
      <c r="H12" s="9">
        <v>26781962.399999999</v>
      </c>
      <c r="I12" s="9">
        <v>26710053.100000001</v>
      </c>
    </row>
    <row r="13" spans="1:11" ht="16.7" customHeight="1" x14ac:dyDescent="0.25">
      <c r="A13" s="25" t="s">
        <v>17</v>
      </c>
      <c r="B13" s="26" t="s">
        <v>18</v>
      </c>
      <c r="C13" s="21" t="s">
        <v>20</v>
      </c>
      <c r="D13" s="9">
        <f t="shared" ref="D13" si="3">D17+D21+D25</f>
        <v>1791738.4</v>
      </c>
      <c r="E13" s="9">
        <f>Отчет!D13</f>
        <v>506155.60000000003</v>
      </c>
      <c r="F13" s="9">
        <f t="shared" si="1"/>
        <v>-1285582.7999999998</v>
      </c>
      <c r="G13" s="9">
        <f t="shared" si="2"/>
        <v>28.249414088574543</v>
      </c>
      <c r="H13" s="9">
        <v>505837.5</v>
      </c>
      <c r="I13" s="9">
        <v>505887.1</v>
      </c>
    </row>
    <row r="14" spans="1:11" ht="16.7" customHeight="1" x14ac:dyDescent="0.25">
      <c r="A14" s="25" t="s">
        <v>17</v>
      </c>
      <c r="B14" s="26" t="s">
        <v>18</v>
      </c>
      <c r="C14" s="21" t="s">
        <v>21</v>
      </c>
      <c r="D14" s="9">
        <f t="shared" ref="D14" si="4">D18+D22+D26</f>
        <v>0</v>
      </c>
      <c r="E14" s="9">
        <f>Отчет!D14</f>
        <v>0</v>
      </c>
      <c r="F14" s="9">
        <f t="shared" si="1"/>
        <v>0</v>
      </c>
      <c r="G14" s="9">
        <v>0</v>
      </c>
      <c r="H14" s="9">
        <v>0</v>
      </c>
      <c r="I14" s="9">
        <v>0</v>
      </c>
    </row>
    <row r="15" spans="1:11" ht="16.7" customHeight="1" x14ac:dyDescent="0.25">
      <c r="A15" s="25" t="s">
        <v>17</v>
      </c>
      <c r="B15" s="26" t="s">
        <v>22</v>
      </c>
      <c r="C15" s="10" t="s">
        <v>16</v>
      </c>
      <c r="D15" s="11">
        <f t="shared" ref="D15" si="5">SUM(D16:D18)</f>
        <v>28686431.300000001</v>
      </c>
      <c r="E15" s="11">
        <f>Отчет!D15</f>
        <v>26454664.200000003</v>
      </c>
      <c r="F15" s="11">
        <f t="shared" si="1"/>
        <v>-2231767.0999999978</v>
      </c>
      <c r="G15" s="11">
        <f t="shared" si="2"/>
        <v>92.220129870249849</v>
      </c>
      <c r="H15" s="11">
        <v>25854629.5</v>
      </c>
      <c r="I15" s="11">
        <v>25492537.800000004</v>
      </c>
      <c r="K15" s="14"/>
    </row>
    <row r="16" spans="1:11" ht="16.7" customHeight="1" x14ac:dyDescent="0.25">
      <c r="A16" s="25" t="s">
        <v>17</v>
      </c>
      <c r="B16" s="26" t="s">
        <v>22</v>
      </c>
      <c r="C16" s="21" t="s">
        <v>19</v>
      </c>
      <c r="D16" s="9">
        <f>D32+D216+D244+D272+D292+D360+D385</f>
        <v>26939986.800000001</v>
      </c>
      <c r="E16" s="9">
        <f>Отчет!D16</f>
        <v>25948508.600000001</v>
      </c>
      <c r="F16" s="9">
        <f t="shared" si="1"/>
        <v>-991478.19999999925</v>
      </c>
      <c r="G16" s="9">
        <f t="shared" si="2"/>
        <v>96.319678226419924</v>
      </c>
      <c r="H16" s="9">
        <v>25348792</v>
      </c>
      <c r="I16" s="9">
        <v>24986650.700000003</v>
      </c>
    </row>
    <row r="17" spans="1:9" ht="15.75" x14ac:dyDescent="0.25">
      <c r="A17" s="25" t="s">
        <v>17</v>
      </c>
      <c r="B17" s="26" t="s">
        <v>22</v>
      </c>
      <c r="C17" s="21" t="s">
        <v>20</v>
      </c>
      <c r="D17" s="9">
        <f>D33+D217+D245+D273+D293+D361+D374+D378+D382</f>
        <v>1746444.5</v>
      </c>
      <c r="E17" s="9">
        <f>Отчет!D17</f>
        <v>506155.60000000003</v>
      </c>
      <c r="F17" s="9">
        <f t="shared" si="1"/>
        <v>-1240288.8999999999</v>
      </c>
      <c r="G17" s="9">
        <f t="shared" si="2"/>
        <v>28.982060409019581</v>
      </c>
      <c r="H17" s="9">
        <v>505837.5</v>
      </c>
      <c r="I17" s="9">
        <v>505887.1</v>
      </c>
    </row>
    <row r="18" spans="1:9" ht="15.75" x14ac:dyDescent="0.25">
      <c r="A18" s="25" t="s">
        <v>17</v>
      </c>
      <c r="B18" s="26" t="s">
        <v>22</v>
      </c>
      <c r="C18" s="21" t="s">
        <v>21</v>
      </c>
      <c r="D18" s="9"/>
      <c r="E18" s="9">
        <f>Отчет!D18</f>
        <v>0</v>
      </c>
      <c r="F18" s="9">
        <f t="shared" si="1"/>
        <v>0</v>
      </c>
      <c r="G18" s="9">
        <v>0</v>
      </c>
      <c r="H18" s="9"/>
      <c r="I18" s="9"/>
    </row>
    <row r="19" spans="1:9" ht="15.75" x14ac:dyDescent="0.25">
      <c r="A19" s="25" t="s">
        <v>17</v>
      </c>
      <c r="B19" s="26" t="s">
        <v>23</v>
      </c>
      <c r="C19" s="10" t="s">
        <v>16</v>
      </c>
      <c r="D19" s="11">
        <f t="shared" ref="D19" si="6">SUM(D20:D22)</f>
        <v>3402.4</v>
      </c>
      <c r="E19" s="11">
        <f>Отчет!D19</f>
        <v>3402.4</v>
      </c>
      <c r="F19" s="11">
        <f t="shared" si="1"/>
        <v>0</v>
      </c>
      <c r="G19" s="11">
        <f t="shared" si="2"/>
        <v>100</v>
      </c>
      <c r="H19" s="11">
        <v>3402.4</v>
      </c>
      <c r="I19" s="11">
        <v>3402.4</v>
      </c>
    </row>
    <row r="20" spans="1:9" ht="15.75" x14ac:dyDescent="0.25">
      <c r="A20" s="25" t="s">
        <v>17</v>
      </c>
      <c r="B20" s="26" t="s">
        <v>23</v>
      </c>
      <c r="C20" s="21" t="s">
        <v>19</v>
      </c>
      <c r="D20" s="9">
        <v>3402.4</v>
      </c>
      <c r="E20" s="9">
        <f>Отчет!D20</f>
        <v>3402.4</v>
      </c>
      <c r="F20" s="9">
        <f t="shared" si="1"/>
        <v>0</v>
      </c>
      <c r="G20" s="9">
        <f t="shared" si="2"/>
        <v>100</v>
      </c>
      <c r="H20" s="9">
        <v>3402.4</v>
      </c>
      <c r="I20" s="9">
        <v>3402.4</v>
      </c>
    </row>
    <row r="21" spans="1:9" ht="15.75" x14ac:dyDescent="0.25">
      <c r="A21" s="25" t="s">
        <v>17</v>
      </c>
      <c r="B21" s="26" t="s">
        <v>23</v>
      </c>
      <c r="C21" s="21" t="s">
        <v>20</v>
      </c>
      <c r="D21" s="9"/>
      <c r="E21" s="9">
        <f>Отчет!D21</f>
        <v>0</v>
      </c>
      <c r="F21" s="9">
        <f t="shared" si="1"/>
        <v>0</v>
      </c>
      <c r="G21" s="9">
        <v>0</v>
      </c>
      <c r="H21" s="9"/>
      <c r="I21" s="9"/>
    </row>
    <row r="22" spans="1:9" ht="15.75" x14ac:dyDescent="0.25">
      <c r="A22" s="25" t="s">
        <v>17</v>
      </c>
      <c r="B22" s="26" t="s">
        <v>23</v>
      </c>
      <c r="C22" s="21" t="s">
        <v>21</v>
      </c>
      <c r="D22" s="9"/>
      <c r="E22" s="9">
        <f>Отчет!D22</f>
        <v>0</v>
      </c>
      <c r="F22" s="9">
        <f t="shared" si="1"/>
        <v>0</v>
      </c>
      <c r="G22" s="9">
        <v>0</v>
      </c>
      <c r="H22" s="9"/>
      <c r="I22" s="9"/>
    </row>
    <row r="23" spans="1:9" ht="15.75" customHeight="1" x14ac:dyDescent="0.25">
      <c r="A23" s="25" t="s">
        <v>17</v>
      </c>
      <c r="B23" s="26" t="s">
        <v>140</v>
      </c>
      <c r="C23" s="10" t="s">
        <v>16</v>
      </c>
      <c r="D23" s="11">
        <f t="shared" ref="D23" si="7">SUM(D24:D26)</f>
        <v>1278222.7999999998</v>
      </c>
      <c r="E23" s="11">
        <f>Отчет!D23</f>
        <v>1720460.2999999998</v>
      </c>
      <c r="F23" s="11">
        <f t="shared" si="1"/>
        <v>442237.5</v>
      </c>
      <c r="G23" s="11">
        <f t="shared" si="2"/>
        <v>134.59784162823573</v>
      </c>
      <c r="H23" s="11">
        <v>1429768</v>
      </c>
      <c r="I23" s="11">
        <v>1720000</v>
      </c>
    </row>
    <row r="24" spans="1:9" ht="15.75" customHeight="1" x14ac:dyDescent="0.25">
      <c r="A24" s="25" t="s">
        <v>17</v>
      </c>
      <c r="B24" s="26" t="s">
        <v>24</v>
      </c>
      <c r="C24" s="21" t="s">
        <v>19</v>
      </c>
      <c r="D24" s="9">
        <f>D296+D220</f>
        <v>1232928.8999999999</v>
      </c>
      <c r="E24" s="9">
        <f>Отчет!D24</f>
        <v>1720460.2999999998</v>
      </c>
      <c r="F24" s="9">
        <f t="shared" si="1"/>
        <v>487531.39999999991</v>
      </c>
      <c r="G24" s="9">
        <f t="shared" si="2"/>
        <v>139.5425397198492</v>
      </c>
      <c r="H24" s="9">
        <v>1429768</v>
      </c>
      <c r="I24" s="9">
        <v>1720000</v>
      </c>
    </row>
    <row r="25" spans="1:9" ht="15.75" customHeight="1" x14ac:dyDescent="0.25">
      <c r="A25" s="25" t="s">
        <v>17</v>
      </c>
      <c r="B25" s="26" t="s">
        <v>24</v>
      </c>
      <c r="C25" s="21" t="s">
        <v>20</v>
      </c>
      <c r="D25" s="9">
        <f>D297+D221</f>
        <v>45293.9</v>
      </c>
      <c r="E25" s="9">
        <f>Отчет!D25</f>
        <v>0</v>
      </c>
      <c r="F25" s="9">
        <f t="shared" si="1"/>
        <v>-45293.9</v>
      </c>
      <c r="G25" s="9">
        <f t="shared" si="2"/>
        <v>0</v>
      </c>
      <c r="H25" s="9"/>
      <c r="I25" s="9"/>
    </row>
    <row r="26" spans="1:9" ht="15.75" customHeight="1" x14ac:dyDescent="0.25">
      <c r="A26" s="25" t="s">
        <v>17</v>
      </c>
      <c r="B26" s="26" t="s">
        <v>24</v>
      </c>
      <c r="C26" s="21" t="s">
        <v>21</v>
      </c>
      <c r="D26" s="9"/>
      <c r="E26" s="9">
        <f>Отчет!D26</f>
        <v>0</v>
      </c>
      <c r="F26" s="9">
        <f t="shared" si="1"/>
        <v>0</v>
      </c>
      <c r="G26" s="9">
        <v>0</v>
      </c>
      <c r="H26" s="9"/>
      <c r="I26" s="9"/>
    </row>
    <row r="27" spans="1:9" ht="15.75" x14ac:dyDescent="0.25">
      <c r="A27" s="33" t="s">
        <v>98</v>
      </c>
      <c r="B27" s="29" t="s">
        <v>18</v>
      </c>
      <c r="C27" s="22" t="s">
        <v>16</v>
      </c>
      <c r="D27" s="8">
        <f t="shared" ref="D27" si="8">SUM(D28:D29)</f>
        <v>9835904.3000000007</v>
      </c>
      <c r="E27" s="8">
        <f>Отчет!D27</f>
        <v>8599557.8000000026</v>
      </c>
      <c r="F27" s="8">
        <f t="shared" si="1"/>
        <v>-1236346.4999999981</v>
      </c>
      <c r="G27" s="8">
        <f t="shared" si="2"/>
        <v>87.430271154630915</v>
      </c>
      <c r="H27" s="8">
        <v>8327081.1000000015</v>
      </c>
      <c r="I27" s="8">
        <v>8327081.1000000015</v>
      </c>
    </row>
    <row r="28" spans="1:9" ht="15.75" x14ac:dyDescent="0.25">
      <c r="A28" s="34"/>
      <c r="B28" s="26" t="s">
        <v>18</v>
      </c>
      <c r="C28" s="21" t="s">
        <v>19</v>
      </c>
      <c r="D28" s="9">
        <f t="shared" ref="D28" si="9">D32+D36</f>
        <v>8269348.7000000002</v>
      </c>
      <c r="E28" s="9">
        <f>Отчет!D28</f>
        <v>8145113.0000000028</v>
      </c>
      <c r="F28" s="9">
        <f t="shared" si="1"/>
        <v>-124235.69999999739</v>
      </c>
      <c r="G28" s="9">
        <f t="shared" si="2"/>
        <v>98.497636216501576</v>
      </c>
      <c r="H28" s="9">
        <v>7872994.0000000019</v>
      </c>
      <c r="I28" s="9">
        <v>7872994.0000000019</v>
      </c>
    </row>
    <row r="29" spans="1:9" ht="15.75" x14ac:dyDescent="0.25">
      <c r="A29" s="34"/>
      <c r="B29" s="26" t="s">
        <v>18</v>
      </c>
      <c r="C29" s="21" t="s">
        <v>20</v>
      </c>
      <c r="D29" s="9">
        <f t="shared" ref="D29" si="10">D33+D37</f>
        <v>1566555.6</v>
      </c>
      <c r="E29" s="9">
        <f>Отчет!D29</f>
        <v>454444.80000000005</v>
      </c>
      <c r="F29" s="9">
        <f t="shared" si="1"/>
        <v>-1112110.8</v>
      </c>
      <c r="G29" s="9">
        <f t="shared" si="2"/>
        <v>29.009171458708522</v>
      </c>
      <c r="H29" s="9">
        <v>454087.1</v>
      </c>
      <c r="I29" s="9">
        <v>454087.1</v>
      </c>
    </row>
    <row r="30" spans="1:9" ht="15.75" x14ac:dyDescent="0.25">
      <c r="A30" s="34"/>
      <c r="B30" s="26" t="s">
        <v>18</v>
      </c>
      <c r="C30" s="21" t="s">
        <v>21</v>
      </c>
      <c r="D30" s="9"/>
      <c r="E30" s="9">
        <f>Отчет!D30</f>
        <v>0</v>
      </c>
      <c r="F30" s="9">
        <f t="shared" si="1"/>
        <v>0</v>
      </c>
      <c r="G30" s="9">
        <v>0</v>
      </c>
      <c r="H30" s="9"/>
      <c r="I30" s="9"/>
    </row>
    <row r="31" spans="1:9" ht="15.75" x14ac:dyDescent="0.25">
      <c r="A31" s="34"/>
      <c r="B31" s="26" t="s">
        <v>22</v>
      </c>
      <c r="C31" s="10" t="s">
        <v>16</v>
      </c>
      <c r="D31" s="11">
        <f>SUM(D32:D33)</f>
        <v>9832501.9000000004</v>
      </c>
      <c r="E31" s="11">
        <f>Отчет!D31</f>
        <v>8596155.4000000022</v>
      </c>
      <c r="F31" s="11">
        <f t="shared" si="1"/>
        <v>-1236346.4999999981</v>
      </c>
      <c r="G31" s="11">
        <f t="shared" si="2"/>
        <v>87.425921575463946</v>
      </c>
      <c r="H31" s="11">
        <v>8323678.7000000011</v>
      </c>
      <c r="I31" s="11">
        <v>8323678.7000000011</v>
      </c>
    </row>
    <row r="32" spans="1:9" ht="15.75" x14ac:dyDescent="0.25">
      <c r="A32" s="34"/>
      <c r="B32" s="26" t="s">
        <v>22</v>
      </c>
      <c r="C32" s="21" t="s">
        <v>19</v>
      </c>
      <c r="D32" s="9">
        <f>D40+D56+D92+D104+D128+D132+D144+D168+D176+D184+D120</f>
        <v>8265946.2999999998</v>
      </c>
      <c r="E32" s="9">
        <f>Отчет!D32</f>
        <v>8141710.6000000024</v>
      </c>
      <c r="F32" s="9">
        <f t="shared" si="1"/>
        <v>-124235.69999999739</v>
      </c>
      <c r="G32" s="9">
        <f t="shared" si="2"/>
        <v>98.497017818758422</v>
      </c>
      <c r="H32" s="9">
        <v>7869591.6000000015</v>
      </c>
      <c r="I32" s="9">
        <v>7869591.6000000015</v>
      </c>
    </row>
    <row r="33" spans="1:9" ht="15.75" x14ac:dyDescent="0.25">
      <c r="A33" s="34"/>
      <c r="B33" s="26" t="s">
        <v>22</v>
      </c>
      <c r="C33" s="21" t="s">
        <v>20</v>
      </c>
      <c r="D33" s="9">
        <f>D41+D57+D93+D105+D129+D133+D145+D169+D177+D185+D121</f>
        <v>1566555.6</v>
      </c>
      <c r="E33" s="9">
        <f>Отчет!D33</f>
        <v>454444.80000000005</v>
      </c>
      <c r="F33" s="9">
        <f t="shared" si="1"/>
        <v>-1112110.8</v>
      </c>
      <c r="G33" s="9">
        <f t="shared" si="2"/>
        <v>29.009171458708522</v>
      </c>
      <c r="H33" s="9">
        <v>454087.1</v>
      </c>
      <c r="I33" s="9">
        <v>454087.1</v>
      </c>
    </row>
    <row r="34" spans="1:9" ht="15.75" x14ac:dyDescent="0.25">
      <c r="A34" s="34"/>
      <c r="B34" s="26" t="s">
        <v>22</v>
      </c>
      <c r="C34" s="21" t="s">
        <v>21</v>
      </c>
      <c r="D34" s="9"/>
      <c r="E34" s="9">
        <f>Отчет!D34</f>
        <v>0</v>
      </c>
      <c r="F34" s="9">
        <f t="shared" si="1"/>
        <v>0</v>
      </c>
      <c r="G34" s="9">
        <v>0</v>
      </c>
      <c r="H34" s="9"/>
      <c r="I34" s="9"/>
    </row>
    <row r="35" spans="1:9" ht="15.75" x14ac:dyDescent="0.25">
      <c r="A35" s="34"/>
      <c r="B35" s="26" t="s">
        <v>23</v>
      </c>
      <c r="C35" s="10" t="s">
        <v>16</v>
      </c>
      <c r="D35" s="11">
        <f>SUM(D36:D37)</f>
        <v>3402.4</v>
      </c>
      <c r="E35" s="11">
        <f>Отчет!D35</f>
        <v>3402.4</v>
      </c>
      <c r="F35" s="11">
        <f t="shared" si="1"/>
        <v>0</v>
      </c>
      <c r="G35" s="11">
        <f t="shared" si="2"/>
        <v>100</v>
      </c>
      <c r="H35" s="11">
        <v>3402.4</v>
      </c>
      <c r="I35" s="11">
        <v>3402.4</v>
      </c>
    </row>
    <row r="36" spans="1:9" ht="15.75" x14ac:dyDescent="0.25">
      <c r="A36" s="34"/>
      <c r="B36" s="26" t="s">
        <v>23</v>
      </c>
      <c r="C36" s="21" t="s">
        <v>19</v>
      </c>
      <c r="D36" s="9">
        <v>3402.4</v>
      </c>
      <c r="E36" s="9">
        <f>Отчет!D36</f>
        <v>3402.4</v>
      </c>
      <c r="F36" s="9">
        <f t="shared" si="1"/>
        <v>0</v>
      </c>
      <c r="G36" s="9">
        <f t="shared" si="2"/>
        <v>100</v>
      </c>
      <c r="H36" s="9">
        <v>3402.4</v>
      </c>
      <c r="I36" s="9">
        <v>3402.4</v>
      </c>
    </row>
    <row r="37" spans="1:9" ht="15.75" x14ac:dyDescent="0.25">
      <c r="A37" s="34"/>
      <c r="B37" s="26" t="s">
        <v>23</v>
      </c>
      <c r="C37" s="21" t="s">
        <v>20</v>
      </c>
      <c r="D37" s="9"/>
      <c r="E37" s="9">
        <f>Отчет!D37</f>
        <v>0</v>
      </c>
      <c r="F37" s="9">
        <f t="shared" si="1"/>
        <v>0</v>
      </c>
      <c r="G37" s="9">
        <v>0</v>
      </c>
      <c r="H37" s="9"/>
      <c r="I37" s="9"/>
    </row>
    <row r="38" spans="1:9" ht="15.75" x14ac:dyDescent="0.25">
      <c r="A38" s="35"/>
      <c r="B38" s="26" t="s">
        <v>23</v>
      </c>
      <c r="C38" s="21" t="s">
        <v>21</v>
      </c>
      <c r="D38" s="9"/>
      <c r="E38" s="9">
        <f>Отчет!D38</f>
        <v>0</v>
      </c>
      <c r="F38" s="9">
        <f t="shared" si="1"/>
        <v>0</v>
      </c>
      <c r="G38" s="9">
        <v>0</v>
      </c>
      <c r="H38" s="9"/>
      <c r="I38" s="9"/>
    </row>
    <row r="39" spans="1:9" ht="15.75" x14ac:dyDescent="0.25">
      <c r="A39" s="25" t="s">
        <v>105</v>
      </c>
      <c r="B39" s="26" t="s">
        <v>22</v>
      </c>
      <c r="C39" s="10" t="s">
        <v>16</v>
      </c>
      <c r="D39" s="11">
        <f>SUM(D40:D41)</f>
        <v>173019.50000000003</v>
      </c>
      <c r="E39" s="11">
        <f>Отчет!D39</f>
        <v>182890.2</v>
      </c>
      <c r="F39" s="11">
        <f t="shared" si="1"/>
        <v>9870.6999999999825</v>
      </c>
      <c r="G39" s="11">
        <f t="shared" si="2"/>
        <v>105.70496389135326</v>
      </c>
      <c r="H39" s="11">
        <v>159806</v>
      </c>
      <c r="I39" s="11">
        <v>159806</v>
      </c>
    </row>
    <row r="40" spans="1:9" ht="15.75" x14ac:dyDescent="0.25">
      <c r="A40" s="25" t="s">
        <v>25</v>
      </c>
      <c r="B40" s="26" t="s">
        <v>22</v>
      </c>
      <c r="C40" s="21" t="s">
        <v>19</v>
      </c>
      <c r="D40" s="9">
        <f>D48+D44+D52</f>
        <v>167587.00000000003</v>
      </c>
      <c r="E40" s="9">
        <f>Отчет!D40</f>
        <v>177494.80000000002</v>
      </c>
      <c r="F40" s="9">
        <f t="shared" si="1"/>
        <v>9907.7999999999884</v>
      </c>
      <c r="G40" s="9">
        <f t="shared" si="2"/>
        <v>105.91203374963452</v>
      </c>
      <c r="H40" s="9">
        <v>154410.6</v>
      </c>
      <c r="I40" s="9">
        <v>154410.6</v>
      </c>
    </row>
    <row r="41" spans="1:9" ht="15.75" x14ac:dyDescent="0.25">
      <c r="A41" s="25" t="s">
        <v>25</v>
      </c>
      <c r="B41" s="26" t="s">
        <v>22</v>
      </c>
      <c r="C41" s="21" t="s">
        <v>20</v>
      </c>
      <c r="D41" s="9">
        <f>D49+D45+D53</f>
        <v>5432.5</v>
      </c>
      <c r="E41" s="9">
        <f>Отчет!D41</f>
        <v>5395.4</v>
      </c>
      <c r="F41" s="9">
        <f t="shared" si="1"/>
        <v>-37.100000000000364</v>
      </c>
      <c r="G41" s="9">
        <f t="shared" si="2"/>
        <v>99.317073170731689</v>
      </c>
      <c r="H41" s="9">
        <v>5395.4</v>
      </c>
      <c r="I41" s="9">
        <v>5395.4</v>
      </c>
    </row>
    <row r="42" spans="1:9" ht="15.75" x14ac:dyDescent="0.25">
      <c r="A42" s="25" t="s">
        <v>25</v>
      </c>
      <c r="B42" s="26" t="s">
        <v>22</v>
      </c>
      <c r="C42" s="21" t="s">
        <v>21</v>
      </c>
      <c r="D42" s="9"/>
      <c r="E42" s="9">
        <f>Отчет!D42</f>
        <v>0</v>
      </c>
      <c r="F42" s="9">
        <f t="shared" si="1"/>
        <v>0</v>
      </c>
      <c r="G42" s="9">
        <v>0</v>
      </c>
      <c r="H42" s="9"/>
      <c r="I42" s="9"/>
    </row>
    <row r="43" spans="1:9" ht="15.75" x14ac:dyDescent="0.25">
      <c r="A43" s="25" t="s">
        <v>27</v>
      </c>
      <c r="B43" s="26" t="s">
        <v>22</v>
      </c>
      <c r="C43" s="10" t="s">
        <v>16</v>
      </c>
      <c r="D43" s="11">
        <f>SUM(D44:D45)</f>
        <v>154995.6</v>
      </c>
      <c r="E43" s="11">
        <f>Отчет!D43</f>
        <v>165460.70000000001</v>
      </c>
      <c r="F43" s="11">
        <f>E43-D43</f>
        <v>10465.100000000006</v>
      </c>
      <c r="G43" s="11">
        <f>E43/D43*100</f>
        <v>106.75186908531597</v>
      </c>
      <c r="H43" s="11">
        <v>142376.5</v>
      </c>
      <c r="I43" s="11">
        <v>142376.5</v>
      </c>
    </row>
    <row r="44" spans="1:9" ht="15.75" x14ac:dyDescent="0.25">
      <c r="A44" s="25" t="s">
        <v>27</v>
      </c>
      <c r="B44" s="26" t="s">
        <v>22</v>
      </c>
      <c r="C44" s="21" t="s">
        <v>19</v>
      </c>
      <c r="D44" s="9">
        <v>154995.6</v>
      </c>
      <c r="E44" s="9">
        <f>Отчет!D44</f>
        <v>165460.70000000001</v>
      </c>
      <c r="F44" s="9">
        <f>E44-D44</f>
        <v>10465.100000000006</v>
      </c>
      <c r="G44" s="9">
        <f>E44/D44*100</f>
        <v>106.75186908531597</v>
      </c>
      <c r="H44" s="9">
        <v>142376.5</v>
      </c>
      <c r="I44" s="9">
        <v>142376.5</v>
      </c>
    </row>
    <row r="45" spans="1:9" ht="15.75" x14ac:dyDescent="0.25">
      <c r="A45" s="25" t="s">
        <v>27</v>
      </c>
      <c r="B45" s="26" t="s">
        <v>22</v>
      </c>
      <c r="C45" s="21" t="s">
        <v>20</v>
      </c>
      <c r="D45" s="9"/>
      <c r="E45" s="9">
        <f>Отчет!D45</f>
        <v>0</v>
      </c>
      <c r="F45" s="9">
        <f>E45-D45</f>
        <v>0</v>
      </c>
      <c r="G45" s="9">
        <v>0</v>
      </c>
      <c r="H45" s="9"/>
      <c r="I45" s="9"/>
    </row>
    <row r="46" spans="1:9" ht="15.75" x14ac:dyDescent="0.25">
      <c r="A46" s="25" t="s">
        <v>27</v>
      </c>
      <c r="B46" s="26" t="s">
        <v>22</v>
      </c>
      <c r="C46" s="21" t="s">
        <v>21</v>
      </c>
      <c r="D46" s="9"/>
      <c r="E46" s="9">
        <f>Отчет!D46</f>
        <v>0</v>
      </c>
      <c r="F46" s="9">
        <f>E46-D46</f>
        <v>0</v>
      </c>
      <c r="G46" s="9">
        <v>0</v>
      </c>
      <c r="H46" s="9"/>
      <c r="I46" s="9"/>
    </row>
    <row r="47" spans="1:9" ht="15.75" x14ac:dyDescent="0.25">
      <c r="A47" s="25" t="s">
        <v>26</v>
      </c>
      <c r="B47" s="26" t="s">
        <v>22</v>
      </c>
      <c r="C47" s="10" t="s">
        <v>16</v>
      </c>
      <c r="D47" s="11">
        <f>SUM(D48:D49)</f>
        <v>9970.7000000000007</v>
      </c>
      <c r="E47" s="11">
        <f>Отчет!D47</f>
        <v>9778.9</v>
      </c>
      <c r="F47" s="11">
        <f t="shared" si="1"/>
        <v>-191.80000000000109</v>
      </c>
      <c r="G47" s="11">
        <f t="shared" si="2"/>
        <v>98.076363745775112</v>
      </c>
      <c r="H47" s="11">
        <v>9778.9</v>
      </c>
      <c r="I47" s="11">
        <v>9778.9</v>
      </c>
    </row>
    <row r="48" spans="1:9" ht="15.75" x14ac:dyDescent="0.25">
      <c r="A48" s="25" t="s">
        <v>26</v>
      </c>
      <c r="B48" s="26" t="s">
        <v>22</v>
      </c>
      <c r="C48" s="21" t="s">
        <v>19</v>
      </c>
      <c r="D48" s="9">
        <v>4538.2</v>
      </c>
      <c r="E48" s="9">
        <f>Отчет!D48</f>
        <v>4383.5</v>
      </c>
      <c r="F48" s="9">
        <f t="shared" si="1"/>
        <v>-154.69999999999982</v>
      </c>
      <c r="G48" s="9">
        <f t="shared" si="2"/>
        <v>96.591159490546914</v>
      </c>
      <c r="H48" s="9">
        <v>4383.5</v>
      </c>
      <c r="I48" s="9">
        <v>4383.5</v>
      </c>
    </row>
    <row r="49" spans="1:9" ht="15.75" x14ac:dyDescent="0.25">
      <c r="A49" s="25" t="s">
        <v>26</v>
      </c>
      <c r="B49" s="26" t="s">
        <v>22</v>
      </c>
      <c r="C49" s="21" t="s">
        <v>20</v>
      </c>
      <c r="D49" s="9">
        <v>5432.5</v>
      </c>
      <c r="E49" s="9">
        <f>Отчет!D49</f>
        <v>5395.4</v>
      </c>
      <c r="F49" s="9">
        <f t="shared" si="1"/>
        <v>-37.100000000000364</v>
      </c>
      <c r="G49" s="9">
        <f t="shared" si="2"/>
        <v>99.317073170731689</v>
      </c>
      <c r="H49" s="9">
        <v>5395.4</v>
      </c>
      <c r="I49" s="9">
        <v>5395.4</v>
      </c>
    </row>
    <row r="50" spans="1:9" ht="15.75" x14ac:dyDescent="0.25">
      <c r="A50" s="25" t="s">
        <v>26</v>
      </c>
      <c r="B50" s="26" t="s">
        <v>22</v>
      </c>
      <c r="C50" s="21" t="s">
        <v>21</v>
      </c>
      <c r="D50" s="9"/>
      <c r="E50" s="9">
        <f>Отчет!D50</f>
        <v>0</v>
      </c>
      <c r="F50" s="9">
        <f t="shared" si="1"/>
        <v>0</v>
      </c>
      <c r="G50" s="9">
        <v>0</v>
      </c>
      <c r="H50" s="9"/>
      <c r="I50" s="9"/>
    </row>
    <row r="51" spans="1:9" ht="15.75" x14ac:dyDescent="0.25">
      <c r="A51" s="25" t="s">
        <v>28</v>
      </c>
      <c r="B51" s="26" t="s">
        <v>22</v>
      </c>
      <c r="C51" s="10" t="s">
        <v>16</v>
      </c>
      <c r="D51" s="11">
        <f>SUM(D52:D53)</f>
        <v>8053.2</v>
      </c>
      <c r="E51" s="11">
        <f>Отчет!D51</f>
        <v>7650.6</v>
      </c>
      <c r="F51" s="11">
        <f t="shared" si="1"/>
        <v>-402.59999999999945</v>
      </c>
      <c r="G51" s="11">
        <f t="shared" si="2"/>
        <v>95.000745045447772</v>
      </c>
      <c r="H51" s="11">
        <v>7650.6</v>
      </c>
      <c r="I51" s="11">
        <v>7650.6</v>
      </c>
    </row>
    <row r="52" spans="1:9" ht="15.75" x14ac:dyDescent="0.25">
      <c r="A52" s="25" t="s">
        <v>28</v>
      </c>
      <c r="B52" s="26" t="s">
        <v>22</v>
      </c>
      <c r="C52" s="21" t="s">
        <v>19</v>
      </c>
      <c r="D52" s="9">
        <v>8053.2</v>
      </c>
      <c r="E52" s="9">
        <f>Отчет!D52</f>
        <v>7650.6</v>
      </c>
      <c r="F52" s="9">
        <f t="shared" si="1"/>
        <v>-402.59999999999945</v>
      </c>
      <c r="G52" s="9">
        <f t="shared" si="2"/>
        <v>95.000745045447772</v>
      </c>
      <c r="H52" s="9">
        <v>7650.6</v>
      </c>
      <c r="I52" s="9">
        <v>7650.6</v>
      </c>
    </row>
    <row r="53" spans="1:9" ht="15.75" x14ac:dyDescent="0.25">
      <c r="A53" s="25" t="s">
        <v>28</v>
      </c>
      <c r="B53" s="26" t="s">
        <v>22</v>
      </c>
      <c r="C53" s="21" t="s">
        <v>20</v>
      </c>
      <c r="D53" s="9"/>
      <c r="E53" s="9">
        <f>Отчет!D53</f>
        <v>0</v>
      </c>
      <c r="F53" s="9">
        <f t="shared" si="1"/>
        <v>0</v>
      </c>
      <c r="G53" s="9">
        <v>0</v>
      </c>
      <c r="H53" s="9"/>
      <c r="I53" s="9"/>
    </row>
    <row r="54" spans="1:9" ht="15.75" x14ac:dyDescent="0.25">
      <c r="A54" s="25" t="s">
        <v>28</v>
      </c>
      <c r="B54" s="26" t="s">
        <v>22</v>
      </c>
      <c r="C54" s="21" t="s">
        <v>21</v>
      </c>
      <c r="D54" s="9"/>
      <c r="E54" s="9">
        <f>Отчет!D54</f>
        <v>0</v>
      </c>
      <c r="F54" s="9">
        <f t="shared" si="1"/>
        <v>0</v>
      </c>
      <c r="G54" s="9">
        <v>0</v>
      </c>
      <c r="H54" s="9"/>
      <c r="I54" s="9"/>
    </row>
    <row r="55" spans="1:9" ht="15.75" x14ac:dyDescent="0.25">
      <c r="A55" s="25" t="s">
        <v>106</v>
      </c>
      <c r="B55" s="26" t="s">
        <v>22</v>
      </c>
      <c r="C55" s="10" t="s">
        <v>16</v>
      </c>
      <c r="D55" s="11">
        <f>SUM(D56:D57)</f>
        <v>5822065.0000000009</v>
      </c>
      <c r="E55" s="11">
        <f>Отчет!D55</f>
        <v>5751355.2000000011</v>
      </c>
      <c r="F55" s="11">
        <f t="shared" si="1"/>
        <v>-70709.799999999814</v>
      </c>
      <c r="G55" s="11">
        <f t="shared" si="2"/>
        <v>98.785485905773982</v>
      </c>
      <c r="H55" s="11">
        <v>5528667.3000000007</v>
      </c>
      <c r="I55" s="11">
        <v>5528667.3000000007</v>
      </c>
    </row>
    <row r="56" spans="1:9" ht="15.75" x14ac:dyDescent="0.25">
      <c r="A56" s="25" t="s">
        <v>29</v>
      </c>
      <c r="B56" s="26" t="s">
        <v>22</v>
      </c>
      <c r="C56" s="21" t="s">
        <v>19</v>
      </c>
      <c r="D56" s="9">
        <f>D76+D80+D84+D60+D88+D64+D68+D72</f>
        <v>5622089.6000000006</v>
      </c>
      <c r="E56" s="9">
        <f>Отчет!D56</f>
        <v>5547454.9000000013</v>
      </c>
      <c r="F56" s="9">
        <f t="shared" si="1"/>
        <v>-74634.699999999255</v>
      </c>
      <c r="G56" s="9">
        <f t="shared" si="2"/>
        <v>98.672474021047279</v>
      </c>
      <c r="H56" s="9">
        <v>5324767.0000000009</v>
      </c>
      <c r="I56" s="9">
        <v>5324767.0000000009</v>
      </c>
    </row>
    <row r="57" spans="1:9" ht="15.75" x14ac:dyDescent="0.25">
      <c r="A57" s="25" t="s">
        <v>29</v>
      </c>
      <c r="B57" s="26" t="s">
        <v>22</v>
      </c>
      <c r="C57" s="21" t="s">
        <v>20</v>
      </c>
      <c r="D57" s="9">
        <f>D77+D81+D85+D61+D89+D65+D69+D73</f>
        <v>199975.4</v>
      </c>
      <c r="E57" s="9">
        <f>Отчет!D57</f>
        <v>203900.30000000002</v>
      </c>
      <c r="F57" s="9">
        <f t="shared" si="1"/>
        <v>3924.9000000000233</v>
      </c>
      <c r="G57" s="9">
        <f t="shared" si="2"/>
        <v>101.96269141104356</v>
      </c>
      <c r="H57" s="9">
        <v>203900.30000000002</v>
      </c>
      <c r="I57" s="9">
        <v>203900.30000000002</v>
      </c>
    </row>
    <row r="58" spans="1:9" ht="15.75" x14ac:dyDescent="0.25">
      <c r="A58" s="25" t="s">
        <v>29</v>
      </c>
      <c r="B58" s="26" t="s">
        <v>22</v>
      </c>
      <c r="C58" s="21" t="s">
        <v>21</v>
      </c>
      <c r="D58" s="9"/>
      <c r="E58" s="9">
        <f>Отчет!D58</f>
        <v>0</v>
      </c>
      <c r="F58" s="9">
        <f t="shared" si="1"/>
        <v>0</v>
      </c>
      <c r="G58" s="9">
        <v>0</v>
      </c>
      <c r="H58" s="9"/>
      <c r="I58" s="9"/>
    </row>
    <row r="59" spans="1:9" ht="15.75" x14ac:dyDescent="0.25">
      <c r="A59" s="25" t="s">
        <v>33</v>
      </c>
      <c r="B59" s="26" t="s">
        <v>22</v>
      </c>
      <c r="C59" s="10" t="s">
        <v>16</v>
      </c>
      <c r="D59" s="11">
        <f>SUM(D60:D61)</f>
        <v>908939.89999999991</v>
      </c>
      <c r="E59" s="11">
        <f>Отчет!D59</f>
        <v>917250.29999999993</v>
      </c>
      <c r="F59" s="11">
        <f t="shared" ref="F59:F74" si="11">E59-D59</f>
        <v>8310.4000000000233</v>
      </c>
      <c r="G59" s="11">
        <f>E59/D59*100</f>
        <v>100.91429587368759</v>
      </c>
      <c r="H59" s="11">
        <v>749430.99999999988</v>
      </c>
      <c r="I59" s="11">
        <v>749430.99999999988</v>
      </c>
    </row>
    <row r="60" spans="1:9" ht="15.75" x14ac:dyDescent="0.25">
      <c r="A60" s="25" t="s">
        <v>33</v>
      </c>
      <c r="B60" s="26" t="s">
        <v>22</v>
      </c>
      <c r="C60" s="21" t="s">
        <v>19</v>
      </c>
      <c r="D60" s="9">
        <v>794901.2</v>
      </c>
      <c r="E60" s="9">
        <f>Отчет!D60</f>
        <v>794901.2</v>
      </c>
      <c r="F60" s="9">
        <f t="shared" si="11"/>
        <v>0</v>
      </c>
      <c r="G60" s="9">
        <f>E60/D60*100</f>
        <v>100</v>
      </c>
      <c r="H60" s="9">
        <v>627081.89999999991</v>
      </c>
      <c r="I60" s="9">
        <v>627081.89999999991</v>
      </c>
    </row>
    <row r="61" spans="1:9" ht="15.75" x14ac:dyDescent="0.25">
      <c r="A61" s="25" t="s">
        <v>33</v>
      </c>
      <c r="B61" s="26" t="s">
        <v>22</v>
      </c>
      <c r="C61" s="21" t="s">
        <v>20</v>
      </c>
      <c r="D61" s="9">
        <v>114038.7</v>
      </c>
      <c r="E61" s="9">
        <f>Отчет!D61</f>
        <v>122349.1</v>
      </c>
      <c r="F61" s="9">
        <f t="shared" si="11"/>
        <v>8310.4000000000087</v>
      </c>
      <c r="G61" s="9">
        <f>E61/D61*100</f>
        <v>107.28735069761406</v>
      </c>
      <c r="H61" s="9">
        <v>122349.1</v>
      </c>
      <c r="I61" s="9">
        <v>122349.1</v>
      </c>
    </row>
    <row r="62" spans="1:9" ht="15.75" x14ac:dyDescent="0.25">
      <c r="A62" s="25" t="s">
        <v>33</v>
      </c>
      <c r="B62" s="26" t="s">
        <v>22</v>
      </c>
      <c r="C62" s="21" t="s">
        <v>21</v>
      </c>
      <c r="D62" s="9"/>
      <c r="E62" s="9">
        <f>Отчет!D62</f>
        <v>0</v>
      </c>
      <c r="F62" s="9">
        <f t="shared" si="11"/>
        <v>0</v>
      </c>
      <c r="G62" s="9">
        <v>0</v>
      </c>
      <c r="H62" s="9"/>
      <c r="I62" s="9"/>
    </row>
    <row r="63" spans="1:9" ht="15.75" x14ac:dyDescent="0.25">
      <c r="A63" s="28" t="s">
        <v>35</v>
      </c>
      <c r="B63" s="26" t="s">
        <v>22</v>
      </c>
      <c r="C63" s="10" t="s">
        <v>16</v>
      </c>
      <c r="D63" s="11">
        <f>SUM(D64:D65)</f>
        <v>42786.5</v>
      </c>
      <c r="E63" s="11">
        <f>Отчет!D67</f>
        <v>43102.6</v>
      </c>
      <c r="F63" s="11">
        <f t="shared" si="11"/>
        <v>316.09999999999854</v>
      </c>
      <c r="G63" s="11">
        <f>E63/D63*100</f>
        <v>100.73878442966824</v>
      </c>
      <c r="H63" s="11">
        <v>77003.8</v>
      </c>
      <c r="I63" s="11">
        <v>77003.8</v>
      </c>
    </row>
    <row r="64" spans="1:9" ht="15.75" x14ac:dyDescent="0.25">
      <c r="A64" s="28" t="s">
        <v>35</v>
      </c>
      <c r="B64" s="26" t="s">
        <v>22</v>
      </c>
      <c r="C64" s="21" t="s">
        <v>19</v>
      </c>
      <c r="D64" s="9">
        <v>13475.6</v>
      </c>
      <c r="E64" s="9">
        <f>Отчет!D68</f>
        <v>13191.4</v>
      </c>
      <c r="F64" s="9">
        <f t="shared" si="11"/>
        <v>-284.20000000000073</v>
      </c>
      <c r="G64" s="9">
        <f>E64/D64*100</f>
        <v>97.891002998011217</v>
      </c>
      <c r="H64" s="9">
        <v>26079.9</v>
      </c>
      <c r="I64" s="9">
        <v>26079.9</v>
      </c>
    </row>
    <row r="65" spans="1:9" ht="15.75" x14ac:dyDescent="0.25">
      <c r="A65" s="28" t="s">
        <v>35</v>
      </c>
      <c r="B65" s="26" t="s">
        <v>22</v>
      </c>
      <c r="C65" s="21" t="s">
        <v>20</v>
      </c>
      <c r="D65" s="9">
        <v>29310.9</v>
      </c>
      <c r="E65" s="9">
        <f>Отчет!D69</f>
        <v>29911.200000000001</v>
      </c>
      <c r="F65" s="9">
        <f t="shared" si="11"/>
        <v>600.29999999999927</v>
      </c>
      <c r="G65" s="9">
        <f>E65/D65*100</f>
        <v>102.04804356058668</v>
      </c>
      <c r="H65" s="9">
        <v>50923.9</v>
      </c>
      <c r="I65" s="9">
        <v>50923.9</v>
      </c>
    </row>
    <row r="66" spans="1:9" ht="125.25" customHeight="1" x14ac:dyDescent="0.25">
      <c r="A66" s="28" t="s">
        <v>35</v>
      </c>
      <c r="B66" s="26" t="s">
        <v>22</v>
      </c>
      <c r="C66" s="21" t="s">
        <v>21</v>
      </c>
      <c r="D66" s="9"/>
      <c r="E66" s="9">
        <f>Отчет!D70</f>
        <v>0</v>
      </c>
      <c r="F66" s="9">
        <f t="shared" si="11"/>
        <v>0</v>
      </c>
      <c r="G66" s="9">
        <v>0</v>
      </c>
      <c r="H66" s="9"/>
      <c r="I66" s="9"/>
    </row>
    <row r="67" spans="1:9" ht="15.75" x14ac:dyDescent="0.25">
      <c r="A67" s="25" t="s">
        <v>36</v>
      </c>
      <c r="B67" s="26" t="s">
        <v>22</v>
      </c>
      <c r="C67" s="10" t="s">
        <v>16</v>
      </c>
      <c r="D67" s="11">
        <f>SUM(D68:D69)</f>
        <v>82531.199999999997</v>
      </c>
      <c r="E67" s="11">
        <f>Отчет!D63</f>
        <v>77003.8</v>
      </c>
      <c r="F67" s="11">
        <f t="shared" si="11"/>
        <v>-5527.3999999999942</v>
      </c>
      <c r="G67" s="11">
        <f>E67/D67*100</f>
        <v>93.302654026598432</v>
      </c>
      <c r="H67" s="11">
        <v>43102.6</v>
      </c>
      <c r="I67" s="11">
        <v>43102.6</v>
      </c>
    </row>
    <row r="68" spans="1:9" ht="15.75" x14ac:dyDescent="0.25">
      <c r="A68" s="25" t="s">
        <v>36</v>
      </c>
      <c r="B68" s="26" t="s">
        <v>22</v>
      </c>
      <c r="C68" s="21" t="s">
        <v>19</v>
      </c>
      <c r="D68" s="9">
        <v>26671</v>
      </c>
      <c r="E68" s="9">
        <f>Отчет!D64</f>
        <v>26079.9</v>
      </c>
      <c r="F68" s="9">
        <f t="shared" si="11"/>
        <v>-591.09999999999854</v>
      </c>
      <c r="G68" s="9">
        <f>E68/D68*100</f>
        <v>97.783735143039266</v>
      </c>
      <c r="H68" s="9">
        <v>13191.4</v>
      </c>
      <c r="I68" s="9">
        <v>13191.4</v>
      </c>
    </row>
    <row r="69" spans="1:9" ht="15.75" x14ac:dyDescent="0.25">
      <c r="A69" s="25" t="s">
        <v>36</v>
      </c>
      <c r="B69" s="26" t="s">
        <v>22</v>
      </c>
      <c r="C69" s="21" t="s">
        <v>20</v>
      </c>
      <c r="D69" s="9">
        <v>55860.2</v>
      </c>
      <c r="E69" s="9">
        <f>Отчет!D65</f>
        <v>50923.9</v>
      </c>
      <c r="F69" s="9">
        <f t="shared" si="11"/>
        <v>-4936.2999999999956</v>
      </c>
      <c r="G69" s="9">
        <f>E69/D69*100</f>
        <v>91.163117926538035</v>
      </c>
      <c r="H69" s="9">
        <v>29911.200000000001</v>
      </c>
      <c r="I69" s="9">
        <v>29911.200000000001</v>
      </c>
    </row>
    <row r="70" spans="1:9" ht="43.5" customHeight="1" x14ac:dyDescent="0.25">
      <c r="A70" s="25" t="s">
        <v>36</v>
      </c>
      <c r="B70" s="26" t="s">
        <v>22</v>
      </c>
      <c r="C70" s="21" t="s">
        <v>21</v>
      </c>
      <c r="D70" s="9"/>
      <c r="E70" s="9">
        <f>Отчет!D66</f>
        <v>0</v>
      </c>
      <c r="F70" s="9">
        <f t="shared" si="11"/>
        <v>0</v>
      </c>
      <c r="G70" s="9">
        <v>0</v>
      </c>
      <c r="H70" s="9"/>
      <c r="I70" s="9"/>
    </row>
    <row r="71" spans="1:9" ht="15.75" x14ac:dyDescent="0.25">
      <c r="A71" s="28" t="s">
        <v>37</v>
      </c>
      <c r="B71" s="26" t="s">
        <v>22</v>
      </c>
      <c r="C71" s="10" t="s">
        <v>16</v>
      </c>
      <c r="D71" s="11">
        <f>SUM(D72:D73)</f>
        <v>1573.5</v>
      </c>
      <c r="E71" s="11">
        <f>Отчет!D71</f>
        <v>1524</v>
      </c>
      <c r="F71" s="11">
        <f t="shared" si="11"/>
        <v>-49.5</v>
      </c>
      <c r="G71" s="11">
        <f>E71/D71*100</f>
        <v>96.854146806482362</v>
      </c>
      <c r="H71" s="11">
        <v>1524</v>
      </c>
      <c r="I71" s="11">
        <v>1524</v>
      </c>
    </row>
    <row r="72" spans="1:9" ht="15.75" x14ac:dyDescent="0.25">
      <c r="A72" s="28" t="s">
        <v>37</v>
      </c>
      <c r="B72" s="26" t="s">
        <v>22</v>
      </c>
      <c r="C72" s="21" t="s">
        <v>19</v>
      </c>
      <c r="D72" s="9">
        <v>807.9</v>
      </c>
      <c r="E72" s="9">
        <f>Отчет!D72</f>
        <v>807.9</v>
      </c>
      <c r="F72" s="9">
        <f t="shared" si="11"/>
        <v>0</v>
      </c>
      <c r="G72" s="9">
        <f>E72/D72*100</f>
        <v>100</v>
      </c>
      <c r="H72" s="9">
        <v>807.9</v>
      </c>
      <c r="I72" s="9">
        <v>807.9</v>
      </c>
    </row>
    <row r="73" spans="1:9" ht="15.75" x14ac:dyDescent="0.25">
      <c r="A73" s="28" t="s">
        <v>37</v>
      </c>
      <c r="B73" s="26" t="s">
        <v>22</v>
      </c>
      <c r="C73" s="21" t="s">
        <v>20</v>
      </c>
      <c r="D73" s="9">
        <v>765.6</v>
      </c>
      <c r="E73" s="9">
        <f>Отчет!D73</f>
        <v>716.1</v>
      </c>
      <c r="F73" s="9">
        <f t="shared" si="11"/>
        <v>-49.5</v>
      </c>
      <c r="G73" s="9">
        <f>E73/D73*100</f>
        <v>93.534482758620683</v>
      </c>
      <c r="H73" s="9">
        <v>716.1</v>
      </c>
      <c r="I73" s="9">
        <v>716.1</v>
      </c>
    </row>
    <row r="74" spans="1:9" ht="98.25" customHeight="1" x14ac:dyDescent="0.25">
      <c r="A74" s="28" t="s">
        <v>37</v>
      </c>
      <c r="B74" s="26" t="s">
        <v>22</v>
      </c>
      <c r="C74" s="21" t="s">
        <v>21</v>
      </c>
      <c r="D74" s="9"/>
      <c r="E74" s="9">
        <f>Отчет!D74</f>
        <v>0</v>
      </c>
      <c r="F74" s="9">
        <f t="shared" si="11"/>
        <v>0</v>
      </c>
      <c r="G74" s="9">
        <v>0</v>
      </c>
      <c r="H74" s="9"/>
      <c r="I74" s="9"/>
    </row>
    <row r="75" spans="1:9" ht="15.75" x14ac:dyDescent="0.25">
      <c r="A75" s="25" t="s">
        <v>30</v>
      </c>
      <c r="B75" s="26" t="s">
        <v>22</v>
      </c>
      <c r="C75" s="10" t="s">
        <v>16</v>
      </c>
      <c r="D75" s="11">
        <f>SUM(D76:D77)</f>
        <v>305263.2</v>
      </c>
      <c r="E75" s="11">
        <f>Отчет!D75</f>
        <v>259625</v>
      </c>
      <c r="F75" s="11">
        <f t="shared" si="1"/>
        <v>-45638.200000000012</v>
      </c>
      <c r="G75" s="11">
        <f t="shared" si="2"/>
        <v>85.049557234543826</v>
      </c>
      <c r="H75" s="11">
        <v>259625</v>
      </c>
      <c r="I75" s="11">
        <v>259625</v>
      </c>
    </row>
    <row r="76" spans="1:9" ht="15.75" x14ac:dyDescent="0.25">
      <c r="A76" s="25" t="s">
        <v>30</v>
      </c>
      <c r="B76" s="26" t="s">
        <v>22</v>
      </c>
      <c r="C76" s="21" t="s">
        <v>19</v>
      </c>
      <c r="D76" s="9">
        <v>305263.2</v>
      </c>
      <c r="E76" s="9">
        <f>Отчет!D76</f>
        <v>259625</v>
      </c>
      <c r="F76" s="9">
        <f t="shared" si="1"/>
        <v>-45638.200000000012</v>
      </c>
      <c r="G76" s="9">
        <f t="shared" si="2"/>
        <v>85.049557234543826</v>
      </c>
      <c r="H76" s="9">
        <v>259625</v>
      </c>
      <c r="I76" s="9">
        <v>259625</v>
      </c>
    </row>
    <row r="77" spans="1:9" ht="15.75" x14ac:dyDescent="0.25">
      <c r="A77" s="25" t="s">
        <v>30</v>
      </c>
      <c r="B77" s="26" t="s">
        <v>22</v>
      </c>
      <c r="C77" s="21" t="s">
        <v>20</v>
      </c>
      <c r="D77" s="9"/>
      <c r="E77" s="9">
        <f>Отчет!D77</f>
        <v>0</v>
      </c>
      <c r="F77" s="9">
        <f t="shared" si="1"/>
        <v>0</v>
      </c>
      <c r="G77" s="9">
        <v>0</v>
      </c>
      <c r="H77" s="9"/>
      <c r="I77" s="9"/>
    </row>
    <row r="78" spans="1:9" ht="15.75" x14ac:dyDescent="0.25">
      <c r="A78" s="25" t="s">
        <v>30</v>
      </c>
      <c r="B78" s="26" t="s">
        <v>22</v>
      </c>
      <c r="C78" s="21" t="s">
        <v>21</v>
      </c>
      <c r="D78" s="9"/>
      <c r="E78" s="9">
        <f>Отчет!D78</f>
        <v>0</v>
      </c>
      <c r="F78" s="9">
        <f t="shared" si="1"/>
        <v>0</v>
      </c>
      <c r="G78" s="9">
        <v>0</v>
      </c>
      <c r="H78" s="9"/>
      <c r="I78" s="9"/>
    </row>
    <row r="79" spans="1:9" ht="15.75" x14ac:dyDescent="0.25">
      <c r="A79" s="25" t="s">
        <v>31</v>
      </c>
      <c r="B79" s="26" t="s">
        <v>22</v>
      </c>
      <c r="C79" s="10" t="s">
        <v>16</v>
      </c>
      <c r="D79" s="11">
        <f>SUM(D80:D81)</f>
        <v>913042.9</v>
      </c>
      <c r="E79" s="11">
        <f>Отчет!D79</f>
        <v>881414.8</v>
      </c>
      <c r="F79" s="11">
        <f t="shared" si="1"/>
        <v>-31628.099999999977</v>
      </c>
      <c r="G79" s="11">
        <f t="shared" si="2"/>
        <v>96.53596780611295</v>
      </c>
      <c r="H79" s="11">
        <v>881414.8</v>
      </c>
      <c r="I79" s="11">
        <v>881414.8</v>
      </c>
    </row>
    <row r="80" spans="1:9" ht="15.75" x14ac:dyDescent="0.25">
      <c r="A80" s="25" t="s">
        <v>31</v>
      </c>
      <c r="B80" s="26" t="s">
        <v>22</v>
      </c>
      <c r="C80" s="21" t="s">
        <v>19</v>
      </c>
      <c r="D80" s="9">
        <v>913042.9</v>
      </c>
      <c r="E80" s="9">
        <f>Отчет!D80</f>
        <v>881414.8</v>
      </c>
      <c r="F80" s="9">
        <f t="shared" si="1"/>
        <v>-31628.099999999977</v>
      </c>
      <c r="G80" s="9">
        <f t="shared" si="2"/>
        <v>96.53596780611295</v>
      </c>
      <c r="H80" s="9">
        <v>881414.8</v>
      </c>
      <c r="I80" s="9">
        <v>881414.8</v>
      </c>
    </row>
    <row r="81" spans="1:9" ht="15.75" x14ac:dyDescent="0.25">
      <c r="A81" s="25" t="s">
        <v>31</v>
      </c>
      <c r="B81" s="26" t="s">
        <v>22</v>
      </c>
      <c r="C81" s="21" t="s">
        <v>20</v>
      </c>
      <c r="D81" s="9"/>
      <c r="E81" s="9">
        <f>Отчет!D81</f>
        <v>0</v>
      </c>
      <c r="F81" s="9">
        <f t="shared" si="1"/>
        <v>0</v>
      </c>
      <c r="G81" s="9">
        <v>0</v>
      </c>
      <c r="H81" s="9"/>
      <c r="I81" s="9"/>
    </row>
    <row r="82" spans="1:9" ht="40.5" customHeight="1" x14ac:dyDescent="0.25">
      <c r="A82" s="25" t="s">
        <v>31</v>
      </c>
      <c r="B82" s="26" t="s">
        <v>22</v>
      </c>
      <c r="C82" s="21" t="s">
        <v>21</v>
      </c>
      <c r="D82" s="9"/>
      <c r="E82" s="9">
        <f>Отчет!D82</f>
        <v>0</v>
      </c>
      <c r="F82" s="9">
        <f t="shared" si="1"/>
        <v>0</v>
      </c>
      <c r="G82" s="9">
        <v>0</v>
      </c>
      <c r="H82" s="9"/>
      <c r="I82" s="9"/>
    </row>
    <row r="83" spans="1:9" ht="15.75" x14ac:dyDescent="0.25">
      <c r="A83" s="25" t="s">
        <v>32</v>
      </c>
      <c r="B83" s="26" t="s">
        <v>22</v>
      </c>
      <c r="C83" s="10" t="s">
        <v>16</v>
      </c>
      <c r="D83" s="11">
        <f>SUM(D84:D85)</f>
        <v>3511489.6</v>
      </c>
      <c r="E83" s="11">
        <f>Отчет!D87</f>
        <v>3517313.5</v>
      </c>
      <c r="F83" s="11">
        <f t="shared" si="1"/>
        <v>5823.8999999999069</v>
      </c>
      <c r="G83" s="11">
        <f t="shared" si="2"/>
        <v>100.16585269112004</v>
      </c>
      <c r="H83" s="11">
        <v>54121.2</v>
      </c>
      <c r="I83" s="11">
        <v>54121.2</v>
      </c>
    </row>
    <row r="84" spans="1:9" ht="15.75" x14ac:dyDescent="0.25">
      <c r="A84" s="25" t="s">
        <v>32</v>
      </c>
      <c r="B84" s="26" t="s">
        <v>22</v>
      </c>
      <c r="C84" s="21" t="s">
        <v>19</v>
      </c>
      <c r="D84" s="9">
        <v>3511489.6</v>
      </c>
      <c r="E84" s="9">
        <f>Отчет!D88</f>
        <v>3517313.5</v>
      </c>
      <c r="F84" s="9">
        <f t="shared" si="1"/>
        <v>5823.8999999999069</v>
      </c>
      <c r="G84" s="9">
        <f t="shared" si="2"/>
        <v>100.16585269112004</v>
      </c>
      <c r="H84" s="9">
        <v>54121.2</v>
      </c>
      <c r="I84" s="9">
        <v>54121.2</v>
      </c>
    </row>
    <row r="85" spans="1:9" ht="15.75" x14ac:dyDescent="0.25">
      <c r="A85" s="25" t="s">
        <v>32</v>
      </c>
      <c r="B85" s="26" t="s">
        <v>22</v>
      </c>
      <c r="C85" s="21" t="s">
        <v>20</v>
      </c>
      <c r="D85" s="9"/>
      <c r="E85" s="9">
        <f>Отчет!D89</f>
        <v>0</v>
      </c>
      <c r="F85" s="9">
        <f t="shared" si="1"/>
        <v>0</v>
      </c>
      <c r="G85" s="9">
        <v>0</v>
      </c>
      <c r="H85" s="9"/>
      <c r="I85" s="9"/>
    </row>
    <row r="86" spans="1:9" ht="33.75" customHeight="1" x14ac:dyDescent="0.25">
      <c r="A86" s="25" t="s">
        <v>32</v>
      </c>
      <c r="B86" s="26" t="s">
        <v>22</v>
      </c>
      <c r="C86" s="21" t="s">
        <v>21</v>
      </c>
      <c r="D86" s="9"/>
      <c r="E86" s="9">
        <f>Отчет!D90</f>
        <v>0</v>
      </c>
      <c r="F86" s="9">
        <f t="shared" si="1"/>
        <v>0</v>
      </c>
      <c r="G86" s="9">
        <v>0</v>
      </c>
      <c r="H86" s="9"/>
      <c r="I86" s="9"/>
    </row>
    <row r="87" spans="1:9" ht="15.75" x14ac:dyDescent="0.25">
      <c r="A87" s="25" t="s">
        <v>34</v>
      </c>
      <c r="B87" s="26" t="s">
        <v>22</v>
      </c>
      <c r="C87" s="10" t="s">
        <v>16</v>
      </c>
      <c r="D87" s="11">
        <f>SUM(D88:D89)</f>
        <v>56438.2</v>
      </c>
      <c r="E87" s="11">
        <f>Отчет!D83</f>
        <v>54121.2</v>
      </c>
      <c r="F87" s="11">
        <f t="shared" si="1"/>
        <v>-2317</v>
      </c>
      <c r="G87" s="11">
        <f t="shared" si="2"/>
        <v>95.89462456279611</v>
      </c>
      <c r="H87" s="11">
        <v>3462444.9</v>
      </c>
      <c r="I87" s="11">
        <v>3462444.9</v>
      </c>
    </row>
    <row r="88" spans="1:9" ht="15.75" x14ac:dyDescent="0.25">
      <c r="A88" s="25" t="s">
        <v>34</v>
      </c>
      <c r="B88" s="26" t="s">
        <v>22</v>
      </c>
      <c r="C88" s="21" t="s">
        <v>19</v>
      </c>
      <c r="D88" s="9">
        <v>56438.2</v>
      </c>
      <c r="E88" s="9">
        <f>Отчет!D84</f>
        <v>54121.2</v>
      </c>
      <c r="F88" s="9">
        <f t="shared" ref="F88:F147" si="12">E88-D88</f>
        <v>-2317</v>
      </c>
      <c r="G88" s="9">
        <f t="shared" ref="G88:G147" si="13">E88/D88*100</f>
        <v>95.89462456279611</v>
      </c>
      <c r="H88" s="9">
        <v>3462444.9</v>
      </c>
      <c r="I88" s="9">
        <v>3462444.9</v>
      </c>
    </row>
    <row r="89" spans="1:9" ht="15.75" x14ac:dyDescent="0.25">
      <c r="A89" s="25" t="s">
        <v>34</v>
      </c>
      <c r="B89" s="26" t="s">
        <v>22</v>
      </c>
      <c r="C89" s="21" t="s">
        <v>20</v>
      </c>
      <c r="D89" s="9"/>
      <c r="E89" s="9">
        <f>Отчет!D85</f>
        <v>0</v>
      </c>
      <c r="F89" s="9">
        <f t="shared" si="12"/>
        <v>0</v>
      </c>
      <c r="G89" s="9">
        <v>0</v>
      </c>
      <c r="H89" s="9"/>
      <c r="I89" s="9"/>
    </row>
    <row r="90" spans="1:9" ht="43.5" customHeight="1" x14ac:dyDescent="0.25">
      <c r="A90" s="25" t="s">
        <v>34</v>
      </c>
      <c r="B90" s="26" t="s">
        <v>22</v>
      </c>
      <c r="C90" s="21" t="s">
        <v>21</v>
      </c>
      <c r="D90" s="9"/>
      <c r="E90" s="9">
        <f>Отчет!D86</f>
        <v>0</v>
      </c>
      <c r="F90" s="9">
        <f t="shared" si="12"/>
        <v>0</v>
      </c>
      <c r="G90" s="9">
        <v>0</v>
      </c>
      <c r="H90" s="9"/>
      <c r="I90" s="9"/>
    </row>
    <row r="91" spans="1:9" ht="15.75" x14ac:dyDescent="0.25">
      <c r="A91" s="39" t="s">
        <v>107</v>
      </c>
      <c r="B91" s="26" t="s">
        <v>22</v>
      </c>
      <c r="C91" s="10" t="s">
        <v>16</v>
      </c>
      <c r="D91" s="11">
        <f t="shared" ref="D91" si="14">SUM(D92:D94)</f>
        <v>231222.5</v>
      </c>
      <c r="E91" s="11">
        <f>Отчет!D91</f>
        <v>235637.4</v>
      </c>
      <c r="F91" s="11">
        <f t="shared" si="12"/>
        <v>4414.8999999999942</v>
      </c>
      <c r="G91" s="11">
        <f t="shared" si="13"/>
        <v>101.9093730065197</v>
      </c>
      <c r="H91" s="11">
        <v>235637.4</v>
      </c>
      <c r="I91" s="11">
        <v>235637.4</v>
      </c>
    </row>
    <row r="92" spans="1:9" ht="15.75" x14ac:dyDescent="0.25">
      <c r="A92" s="40"/>
      <c r="B92" s="26" t="s">
        <v>22</v>
      </c>
      <c r="C92" s="21" t="s">
        <v>19</v>
      </c>
      <c r="D92" s="9">
        <f>D100+D96</f>
        <v>231222.5</v>
      </c>
      <c r="E92" s="9">
        <f>Отчет!D92</f>
        <v>235637.4</v>
      </c>
      <c r="F92" s="9">
        <f t="shared" si="12"/>
        <v>4414.8999999999942</v>
      </c>
      <c r="G92" s="9">
        <f t="shared" si="13"/>
        <v>101.9093730065197</v>
      </c>
      <c r="H92" s="9">
        <v>235637.4</v>
      </c>
      <c r="I92" s="9">
        <v>235637.4</v>
      </c>
    </row>
    <row r="93" spans="1:9" ht="15.75" x14ac:dyDescent="0.25">
      <c r="A93" s="40"/>
      <c r="B93" s="26" t="s">
        <v>22</v>
      </c>
      <c r="C93" s="21" t="s">
        <v>20</v>
      </c>
      <c r="D93" s="9"/>
      <c r="E93" s="9">
        <f>Отчет!D93</f>
        <v>0</v>
      </c>
      <c r="F93" s="9">
        <f t="shared" si="12"/>
        <v>0</v>
      </c>
      <c r="G93" s="9">
        <v>0</v>
      </c>
      <c r="H93" s="9"/>
      <c r="I93" s="9"/>
    </row>
    <row r="94" spans="1:9" ht="44.25" customHeight="1" x14ac:dyDescent="0.25">
      <c r="A94" s="40"/>
      <c r="B94" s="26" t="s">
        <v>22</v>
      </c>
      <c r="C94" s="21" t="s">
        <v>21</v>
      </c>
      <c r="D94" s="9"/>
      <c r="E94" s="9">
        <f>Отчет!D94</f>
        <v>0</v>
      </c>
      <c r="F94" s="9">
        <f t="shared" si="12"/>
        <v>0</v>
      </c>
      <c r="G94" s="9">
        <v>0</v>
      </c>
      <c r="H94" s="9"/>
      <c r="I94" s="9"/>
    </row>
    <row r="95" spans="1:9" ht="15.75" x14ac:dyDescent="0.25">
      <c r="A95" s="25" t="s">
        <v>38</v>
      </c>
      <c r="B95" s="26" t="s">
        <v>22</v>
      </c>
      <c r="C95" s="10" t="s">
        <v>16</v>
      </c>
      <c r="D95" s="11">
        <f t="shared" ref="D95" si="15">SUM(D96:D98)</f>
        <v>96808.1</v>
      </c>
      <c r="E95" s="11">
        <f>Отчет!D95</f>
        <v>96537.5</v>
      </c>
      <c r="F95" s="11">
        <f>E95-D95</f>
        <v>-270.60000000000582</v>
      </c>
      <c r="G95" s="11">
        <f>E95/D95*100</f>
        <v>99.720477935214092</v>
      </c>
      <c r="H95" s="11">
        <v>96537.5</v>
      </c>
      <c r="I95" s="11">
        <v>96537.5</v>
      </c>
    </row>
    <row r="96" spans="1:9" ht="15.75" x14ac:dyDescent="0.25">
      <c r="A96" s="25" t="s">
        <v>38</v>
      </c>
      <c r="B96" s="26" t="s">
        <v>22</v>
      </c>
      <c r="C96" s="21" t="s">
        <v>19</v>
      </c>
      <c r="D96" s="9">
        <v>96808.1</v>
      </c>
      <c r="E96" s="9">
        <f>Отчет!D96</f>
        <v>96537.5</v>
      </c>
      <c r="F96" s="9">
        <f>E96-D96</f>
        <v>-270.60000000000582</v>
      </c>
      <c r="G96" s="9">
        <f>E96/D96*100</f>
        <v>99.720477935214092</v>
      </c>
      <c r="H96" s="9">
        <v>96537.5</v>
      </c>
      <c r="I96" s="9">
        <v>96537.5</v>
      </c>
    </row>
    <row r="97" spans="1:9" ht="15.75" x14ac:dyDescent="0.25">
      <c r="A97" s="25" t="s">
        <v>38</v>
      </c>
      <c r="B97" s="26" t="s">
        <v>22</v>
      </c>
      <c r="C97" s="21" t="s">
        <v>20</v>
      </c>
      <c r="D97" s="9"/>
      <c r="E97" s="9">
        <f>Отчет!D97</f>
        <v>0</v>
      </c>
      <c r="F97" s="9">
        <f>E97-D97</f>
        <v>0</v>
      </c>
      <c r="G97" s="9">
        <v>0</v>
      </c>
      <c r="H97" s="9"/>
      <c r="I97" s="9"/>
    </row>
    <row r="98" spans="1:9" ht="15.75" x14ac:dyDescent="0.25">
      <c r="A98" s="25" t="s">
        <v>38</v>
      </c>
      <c r="B98" s="26" t="s">
        <v>22</v>
      </c>
      <c r="C98" s="21" t="s">
        <v>21</v>
      </c>
      <c r="D98" s="9"/>
      <c r="E98" s="9">
        <f>Отчет!D98</f>
        <v>0</v>
      </c>
      <c r="F98" s="9">
        <f>E98-D98</f>
        <v>0</v>
      </c>
      <c r="G98" s="9">
        <v>0</v>
      </c>
      <c r="H98" s="9"/>
      <c r="I98" s="9"/>
    </row>
    <row r="99" spans="1:9" ht="15.75" x14ac:dyDescent="0.25">
      <c r="A99" s="25" t="s">
        <v>103</v>
      </c>
      <c r="B99" s="26" t="s">
        <v>22</v>
      </c>
      <c r="C99" s="10" t="s">
        <v>16</v>
      </c>
      <c r="D99" s="11">
        <f t="shared" ref="D99" si="16">SUM(D100:D102)</f>
        <v>134414.39999999999</v>
      </c>
      <c r="E99" s="11">
        <f>Отчет!D99</f>
        <v>139099.9</v>
      </c>
      <c r="F99" s="11">
        <f t="shared" si="12"/>
        <v>4685.5</v>
      </c>
      <c r="G99" s="11">
        <f t="shared" si="13"/>
        <v>103.48586163387256</v>
      </c>
      <c r="H99" s="11">
        <v>139099.9</v>
      </c>
      <c r="I99" s="11">
        <v>139099.9</v>
      </c>
    </row>
    <row r="100" spans="1:9" ht="15.75" x14ac:dyDescent="0.25">
      <c r="A100" s="25" t="s">
        <v>38</v>
      </c>
      <c r="B100" s="26" t="s">
        <v>22</v>
      </c>
      <c r="C100" s="21" t="s">
        <v>19</v>
      </c>
      <c r="D100" s="9">
        <v>134414.39999999999</v>
      </c>
      <c r="E100" s="9">
        <f>Отчет!D100</f>
        <v>139099.9</v>
      </c>
      <c r="F100" s="9">
        <f t="shared" si="12"/>
        <v>4685.5</v>
      </c>
      <c r="G100" s="9">
        <f t="shared" si="13"/>
        <v>103.48586163387256</v>
      </c>
      <c r="H100" s="9">
        <v>139099.9</v>
      </c>
      <c r="I100" s="9">
        <v>139099.9</v>
      </c>
    </row>
    <row r="101" spans="1:9" ht="15.75" x14ac:dyDescent="0.25">
      <c r="A101" s="25" t="s">
        <v>38</v>
      </c>
      <c r="B101" s="26" t="s">
        <v>22</v>
      </c>
      <c r="C101" s="21" t="s">
        <v>20</v>
      </c>
      <c r="D101" s="9"/>
      <c r="E101" s="9">
        <f>Отчет!D101</f>
        <v>0</v>
      </c>
      <c r="F101" s="9">
        <f t="shared" si="12"/>
        <v>0</v>
      </c>
      <c r="G101" s="9">
        <v>0</v>
      </c>
      <c r="H101" s="9"/>
      <c r="I101" s="9"/>
    </row>
    <row r="102" spans="1:9" ht="15.75" x14ac:dyDescent="0.25">
      <c r="A102" s="25" t="s">
        <v>38</v>
      </c>
      <c r="B102" s="26" t="s">
        <v>22</v>
      </c>
      <c r="C102" s="21" t="s">
        <v>21</v>
      </c>
      <c r="D102" s="9"/>
      <c r="E102" s="9">
        <f>Отчет!D102</f>
        <v>0</v>
      </c>
      <c r="F102" s="9">
        <f t="shared" si="12"/>
        <v>0</v>
      </c>
      <c r="G102" s="9">
        <v>0</v>
      </c>
      <c r="H102" s="9"/>
      <c r="I102" s="9"/>
    </row>
    <row r="103" spans="1:9" ht="15.75" x14ac:dyDescent="0.25">
      <c r="A103" s="25" t="s">
        <v>108</v>
      </c>
      <c r="B103" s="26" t="s">
        <v>22</v>
      </c>
      <c r="C103" s="10" t="s">
        <v>16</v>
      </c>
      <c r="D103" s="11">
        <f t="shared" ref="D103" si="17">SUM(D104:D106)</f>
        <v>375134.8</v>
      </c>
      <c r="E103" s="11">
        <f>Отчет!D103</f>
        <v>366343.5</v>
      </c>
      <c r="F103" s="11">
        <f t="shared" si="12"/>
        <v>-8791.2999999999884</v>
      </c>
      <c r="G103" s="11">
        <f t="shared" si="13"/>
        <v>97.656495744996192</v>
      </c>
      <c r="H103" s="11">
        <v>360118.2</v>
      </c>
      <c r="I103" s="11">
        <v>360118.2</v>
      </c>
    </row>
    <row r="104" spans="1:9" ht="15.75" x14ac:dyDescent="0.25">
      <c r="A104" s="25" t="s">
        <v>39</v>
      </c>
      <c r="B104" s="26" t="s">
        <v>22</v>
      </c>
      <c r="C104" s="21" t="s">
        <v>19</v>
      </c>
      <c r="D104" s="9">
        <f t="shared" ref="D104" si="18">D108</f>
        <v>375134.8</v>
      </c>
      <c r="E104" s="9">
        <f>Отчет!D104</f>
        <v>366343.5</v>
      </c>
      <c r="F104" s="9">
        <f t="shared" si="12"/>
        <v>-8791.2999999999884</v>
      </c>
      <c r="G104" s="9">
        <f t="shared" si="13"/>
        <v>97.656495744996192</v>
      </c>
      <c r="H104" s="9">
        <v>360118.2</v>
      </c>
      <c r="I104" s="9">
        <v>360118.2</v>
      </c>
    </row>
    <row r="105" spans="1:9" ht="15.75" x14ac:dyDescent="0.25">
      <c r="A105" s="25" t="s">
        <v>39</v>
      </c>
      <c r="B105" s="26" t="s">
        <v>22</v>
      </c>
      <c r="C105" s="21" t="s">
        <v>20</v>
      </c>
      <c r="D105" s="9"/>
      <c r="E105" s="9">
        <f>Отчет!D105</f>
        <v>0</v>
      </c>
      <c r="F105" s="9">
        <f t="shared" si="12"/>
        <v>0</v>
      </c>
      <c r="G105" s="9">
        <v>0</v>
      </c>
      <c r="H105" s="9"/>
      <c r="I105" s="9"/>
    </row>
    <row r="106" spans="1:9" ht="15.75" x14ac:dyDescent="0.25">
      <c r="A106" s="25" t="s">
        <v>39</v>
      </c>
      <c r="B106" s="26" t="s">
        <v>22</v>
      </c>
      <c r="C106" s="21" t="s">
        <v>21</v>
      </c>
      <c r="D106" s="9"/>
      <c r="E106" s="9">
        <f>Отчет!D106</f>
        <v>0</v>
      </c>
      <c r="F106" s="9">
        <f t="shared" si="12"/>
        <v>0</v>
      </c>
      <c r="G106" s="9">
        <v>0</v>
      </c>
      <c r="H106" s="9"/>
      <c r="I106" s="9"/>
    </row>
    <row r="107" spans="1:9" ht="15.75" x14ac:dyDescent="0.25">
      <c r="A107" s="25" t="s">
        <v>40</v>
      </c>
      <c r="B107" s="26" t="s">
        <v>22</v>
      </c>
      <c r="C107" s="10" t="s">
        <v>16</v>
      </c>
      <c r="D107" s="11">
        <v>355395</v>
      </c>
      <c r="E107" s="11">
        <f>Отчет!D107</f>
        <v>366343.5</v>
      </c>
      <c r="F107" s="11">
        <f t="shared" si="12"/>
        <v>10948.5</v>
      </c>
      <c r="G107" s="11">
        <f t="shared" si="13"/>
        <v>103.08065673405646</v>
      </c>
      <c r="H107" s="11">
        <v>360118.2</v>
      </c>
      <c r="I107" s="11">
        <v>360118.2</v>
      </c>
    </row>
    <row r="108" spans="1:9" ht="15.75" x14ac:dyDescent="0.25">
      <c r="A108" s="25" t="s">
        <v>40</v>
      </c>
      <c r="B108" s="26" t="s">
        <v>22</v>
      </c>
      <c r="C108" s="21" t="s">
        <v>19</v>
      </c>
      <c r="D108" s="9">
        <v>375134.8</v>
      </c>
      <c r="E108" s="9">
        <f>Отчет!D108</f>
        <v>366343.5</v>
      </c>
      <c r="F108" s="9">
        <f t="shared" si="12"/>
        <v>-8791.2999999999884</v>
      </c>
      <c r="G108" s="9">
        <f t="shared" si="13"/>
        <v>97.656495744996192</v>
      </c>
      <c r="H108" s="9">
        <v>360118.2</v>
      </c>
      <c r="I108" s="9">
        <v>360118.2</v>
      </c>
    </row>
    <row r="109" spans="1:9" ht="15.75" x14ac:dyDescent="0.25">
      <c r="A109" s="25" t="s">
        <v>40</v>
      </c>
      <c r="B109" s="26" t="s">
        <v>22</v>
      </c>
      <c r="C109" s="21" t="s">
        <v>20</v>
      </c>
      <c r="D109" s="9"/>
      <c r="E109" s="9">
        <f>Отчет!D109</f>
        <v>0</v>
      </c>
      <c r="F109" s="9">
        <f t="shared" si="12"/>
        <v>0</v>
      </c>
      <c r="G109" s="9">
        <v>0</v>
      </c>
      <c r="H109" s="9"/>
      <c r="I109" s="9"/>
    </row>
    <row r="110" spans="1:9" ht="15.75" x14ac:dyDescent="0.25">
      <c r="A110" s="25" t="s">
        <v>40</v>
      </c>
      <c r="B110" s="26" t="s">
        <v>22</v>
      </c>
      <c r="C110" s="21" t="s">
        <v>21</v>
      </c>
      <c r="D110" s="9"/>
      <c r="E110" s="9">
        <f>Отчет!D110</f>
        <v>0</v>
      </c>
      <c r="F110" s="9">
        <f t="shared" si="12"/>
        <v>0</v>
      </c>
      <c r="G110" s="9">
        <v>0</v>
      </c>
      <c r="H110" s="9"/>
      <c r="I110" s="9"/>
    </row>
    <row r="111" spans="1:9" ht="15.75" customHeight="1" x14ac:dyDescent="0.25">
      <c r="A111" s="25" t="s">
        <v>133</v>
      </c>
      <c r="B111" s="26" t="s">
        <v>23</v>
      </c>
      <c r="C111" s="10" t="s">
        <v>16</v>
      </c>
      <c r="D111" s="11">
        <f t="shared" ref="D111" si="19">SUM(D112:D114)</f>
        <v>3402.4</v>
      </c>
      <c r="E111" s="11">
        <f>Отчет!D111</f>
        <v>3402.4</v>
      </c>
      <c r="F111" s="11">
        <f t="shared" si="12"/>
        <v>0</v>
      </c>
      <c r="G111" s="11">
        <f t="shared" si="13"/>
        <v>100</v>
      </c>
      <c r="H111" s="11">
        <v>3402.4</v>
      </c>
      <c r="I111" s="11">
        <v>3402.4</v>
      </c>
    </row>
    <row r="112" spans="1:9" ht="15.75" customHeight="1" x14ac:dyDescent="0.25">
      <c r="A112" s="25" t="s">
        <v>41</v>
      </c>
      <c r="B112" s="26" t="s">
        <v>23</v>
      </c>
      <c r="C112" s="21" t="s">
        <v>19</v>
      </c>
      <c r="D112" s="9">
        <f t="shared" ref="D112" si="20">D116</f>
        <v>3402.4</v>
      </c>
      <c r="E112" s="9">
        <f>Отчет!D112</f>
        <v>3402.4</v>
      </c>
      <c r="F112" s="9">
        <f t="shared" si="12"/>
        <v>0</v>
      </c>
      <c r="G112" s="9">
        <f t="shared" si="13"/>
        <v>100</v>
      </c>
      <c r="H112" s="9">
        <v>3402.4</v>
      </c>
      <c r="I112" s="9">
        <v>3402.4</v>
      </c>
    </row>
    <row r="113" spans="1:9" ht="15.75" customHeight="1" x14ac:dyDescent="0.25">
      <c r="A113" s="25" t="s">
        <v>41</v>
      </c>
      <c r="B113" s="26" t="s">
        <v>23</v>
      </c>
      <c r="C113" s="21" t="s">
        <v>20</v>
      </c>
      <c r="D113" s="9"/>
      <c r="E113" s="9">
        <f>Отчет!D113</f>
        <v>0</v>
      </c>
      <c r="F113" s="9">
        <f t="shared" si="12"/>
        <v>0</v>
      </c>
      <c r="G113" s="9">
        <v>0</v>
      </c>
      <c r="H113" s="9"/>
      <c r="I113" s="9"/>
    </row>
    <row r="114" spans="1:9" ht="15.75" customHeight="1" x14ac:dyDescent="0.25">
      <c r="A114" s="25" t="s">
        <v>41</v>
      </c>
      <c r="B114" s="26" t="s">
        <v>23</v>
      </c>
      <c r="C114" s="21" t="s">
        <v>21</v>
      </c>
      <c r="D114" s="9"/>
      <c r="E114" s="9">
        <f>Отчет!D114</f>
        <v>0</v>
      </c>
      <c r="F114" s="9">
        <f t="shared" si="12"/>
        <v>0</v>
      </c>
      <c r="G114" s="9">
        <v>0</v>
      </c>
      <c r="H114" s="9"/>
      <c r="I114" s="9"/>
    </row>
    <row r="115" spans="1:9" ht="15.75" customHeight="1" x14ac:dyDescent="0.25">
      <c r="A115" s="28" t="s">
        <v>134</v>
      </c>
      <c r="B115" s="26" t="s">
        <v>23</v>
      </c>
      <c r="C115" s="10" t="s">
        <v>16</v>
      </c>
      <c r="D115" s="11">
        <f t="shared" ref="D115" si="21">SUM(D116:D118)</f>
        <v>3402.4</v>
      </c>
      <c r="E115" s="11">
        <f>Отчет!D115</f>
        <v>3402.4</v>
      </c>
      <c r="F115" s="11">
        <f t="shared" si="12"/>
        <v>0</v>
      </c>
      <c r="G115" s="11">
        <f t="shared" si="13"/>
        <v>100</v>
      </c>
      <c r="H115" s="11">
        <v>3402.4</v>
      </c>
      <c r="I115" s="11">
        <v>3402.4</v>
      </c>
    </row>
    <row r="116" spans="1:9" ht="15.75" customHeight="1" x14ac:dyDescent="0.25">
      <c r="A116" s="28" t="s">
        <v>42</v>
      </c>
      <c r="B116" s="26" t="s">
        <v>23</v>
      </c>
      <c r="C116" s="21" t="s">
        <v>19</v>
      </c>
      <c r="D116" s="9">
        <v>3402.4</v>
      </c>
      <c r="E116" s="9">
        <f>Отчет!D116</f>
        <v>3402.4</v>
      </c>
      <c r="F116" s="9">
        <f t="shared" si="12"/>
        <v>0</v>
      </c>
      <c r="G116" s="9">
        <f t="shared" si="13"/>
        <v>100</v>
      </c>
      <c r="H116" s="9">
        <v>3402.4</v>
      </c>
      <c r="I116" s="9">
        <v>3402.4</v>
      </c>
    </row>
    <row r="117" spans="1:9" ht="15.75" customHeight="1" x14ac:dyDescent="0.25">
      <c r="A117" s="28" t="s">
        <v>42</v>
      </c>
      <c r="B117" s="26" t="s">
        <v>23</v>
      </c>
      <c r="C117" s="21" t="s">
        <v>20</v>
      </c>
      <c r="D117" s="9"/>
      <c r="E117" s="9">
        <f>Отчет!D117</f>
        <v>0</v>
      </c>
      <c r="F117" s="9">
        <f t="shared" si="12"/>
        <v>0</v>
      </c>
      <c r="G117" s="9">
        <v>0</v>
      </c>
      <c r="H117" s="9"/>
      <c r="I117" s="9"/>
    </row>
    <row r="118" spans="1:9" ht="15.75" customHeight="1" x14ac:dyDescent="0.25">
      <c r="A118" s="28" t="s">
        <v>42</v>
      </c>
      <c r="B118" s="26" t="s">
        <v>23</v>
      </c>
      <c r="C118" s="21" t="s">
        <v>21</v>
      </c>
      <c r="D118" s="9"/>
      <c r="E118" s="9">
        <f>Отчет!D118</f>
        <v>0</v>
      </c>
      <c r="F118" s="9">
        <f t="shared" si="12"/>
        <v>0</v>
      </c>
      <c r="G118" s="9">
        <v>0</v>
      </c>
      <c r="H118" s="9"/>
      <c r="I118" s="9"/>
    </row>
    <row r="119" spans="1:9" ht="15.75" x14ac:dyDescent="0.25">
      <c r="A119" s="25" t="s">
        <v>113</v>
      </c>
      <c r="B119" s="26" t="s">
        <v>22</v>
      </c>
      <c r="C119" s="10" t="s">
        <v>16</v>
      </c>
      <c r="D119" s="11">
        <f t="shared" ref="D119" si="22">SUM(D120:D122)</f>
        <v>177260.7</v>
      </c>
      <c r="E119" s="11">
        <f>Отчет!D119</f>
        <v>57346.400000000001</v>
      </c>
      <c r="F119" s="11">
        <f t="shared" ref="F119:F126" si="23">E119-D119</f>
        <v>-119914.30000000002</v>
      </c>
      <c r="G119" s="11">
        <f>E119/D119*100</f>
        <v>32.351446203247534</v>
      </c>
      <c r="H119" s="11">
        <v>37224.800000000003</v>
      </c>
      <c r="I119" s="11">
        <v>37224.800000000003</v>
      </c>
    </row>
    <row r="120" spans="1:9" ht="15.75" x14ac:dyDescent="0.25">
      <c r="A120" s="25" t="s">
        <v>95</v>
      </c>
      <c r="B120" s="26" t="s">
        <v>22</v>
      </c>
      <c r="C120" s="21" t="s">
        <v>19</v>
      </c>
      <c r="D120" s="9">
        <f t="shared" ref="D120" si="24">D124</f>
        <v>37224.800000000003</v>
      </c>
      <c r="E120" s="9">
        <f>Отчет!D120</f>
        <v>57346.400000000001</v>
      </c>
      <c r="F120" s="9">
        <f t="shared" si="23"/>
        <v>20121.599999999999</v>
      </c>
      <c r="G120" s="9">
        <f>E120/D120*100</f>
        <v>154.05428638971867</v>
      </c>
      <c r="H120" s="9">
        <v>37224.800000000003</v>
      </c>
      <c r="I120" s="9">
        <v>37224.800000000003</v>
      </c>
    </row>
    <row r="121" spans="1:9" ht="15.75" x14ac:dyDescent="0.25">
      <c r="A121" s="25" t="s">
        <v>95</v>
      </c>
      <c r="B121" s="26" t="s">
        <v>22</v>
      </c>
      <c r="C121" s="21" t="s">
        <v>20</v>
      </c>
      <c r="D121" s="9">
        <f t="shared" ref="D121" si="25">D125</f>
        <v>140035.9</v>
      </c>
      <c r="E121" s="9">
        <f>Отчет!D121</f>
        <v>0</v>
      </c>
      <c r="F121" s="9">
        <f t="shared" si="23"/>
        <v>-140035.9</v>
      </c>
      <c r="G121" s="9">
        <f>E121/D121*100</f>
        <v>0</v>
      </c>
      <c r="H121" s="9">
        <v>0</v>
      </c>
      <c r="I121" s="9">
        <v>0</v>
      </c>
    </row>
    <row r="122" spans="1:9" ht="46.5" customHeight="1" x14ac:dyDescent="0.25">
      <c r="A122" s="25" t="s">
        <v>95</v>
      </c>
      <c r="B122" s="26" t="s">
        <v>22</v>
      </c>
      <c r="C122" s="21" t="s">
        <v>21</v>
      </c>
      <c r="D122" s="9"/>
      <c r="E122" s="9">
        <f>Отчет!D122</f>
        <v>0</v>
      </c>
      <c r="F122" s="9">
        <f t="shared" si="23"/>
        <v>0</v>
      </c>
      <c r="G122" s="9">
        <v>0</v>
      </c>
      <c r="H122" s="9"/>
      <c r="I122" s="9"/>
    </row>
    <row r="123" spans="1:9" ht="15.75" x14ac:dyDescent="0.25">
      <c r="A123" s="25" t="s">
        <v>96</v>
      </c>
      <c r="B123" s="26" t="s">
        <v>22</v>
      </c>
      <c r="C123" s="10" t="s">
        <v>16</v>
      </c>
      <c r="D123" s="11">
        <f t="shared" ref="D123" si="26">SUM(D124:D126)</f>
        <v>177260.7</v>
      </c>
      <c r="E123" s="11">
        <f>Отчет!D123</f>
        <v>57346.400000000001</v>
      </c>
      <c r="F123" s="11">
        <f t="shared" si="23"/>
        <v>-119914.30000000002</v>
      </c>
      <c r="G123" s="11">
        <f>E123/D123*100</f>
        <v>32.351446203247534</v>
      </c>
      <c r="H123" s="11">
        <v>37224.800000000003</v>
      </c>
      <c r="I123" s="11">
        <v>37224.800000000003</v>
      </c>
    </row>
    <row r="124" spans="1:9" ht="15.75" x14ac:dyDescent="0.25">
      <c r="A124" s="25" t="s">
        <v>96</v>
      </c>
      <c r="B124" s="26" t="s">
        <v>22</v>
      </c>
      <c r="C124" s="21" t="s">
        <v>19</v>
      </c>
      <c r="D124" s="9">
        <v>37224.800000000003</v>
      </c>
      <c r="E124" s="9">
        <f>Отчет!D124</f>
        <v>57346.400000000001</v>
      </c>
      <c r="F124" s="9">
        <f t="shared" si="23"/>
        <v>20121.599999999999</v>
      </c>
      <c r="G124" s="9">
        <f>E124/D124*100</f>
        <v>154.05428638971867</v>
      </c>
      <c r="H124" s="9">
        <v>37224.800000000003</v>
      </c>
      <c r="I124" s="9">
        <v>37224.800000000003</v>
      </c>
    </row>
    <row r="125" spans="1:9" ht="15.75" x14ac:dyDescent="0.25">
      <c r="A125" s="25" t="s">
        <v>96</v>
      </c>
      <c r="B125" s="26" t="s">
        <v>22</v>
      </c>
      <c r="C125" s="21" t="s">
        <v>20</v>
      </c>
      <c r="D125" s="9">
        <v>140035.9</v>
      </c>
      <c r="E125" s="9">
        <f>Отчет!D125</f>
        <v>0</v>
      </c>
      <c r="F125" s="9">
        <f t="shared" si="23"/>
        <v>-140035.9</v>
      </c>
      <c r="G125" s="9">
        <f>E125/D125*100</f>
        <v>0</v>
      </c>
      <c r="H125" s="9"/>
      <c r="I125" s="9"/>
    </row>
    <row r="126" spans="1:9" ht="15.75" x14ac:dyDescent="0.25">
      <c r="A126" s="25" t="s">
        <v>96</v>
      </c>
      <c r="B126" s="26" t="s">
        <v>22</v>
      </c>
      <c r="C126" s="21" t="s">
        <v>21</v>
      </c>
      <c r="D126" s="9"/>
      <c r="E126" s="9">
        <f>Отчет!D126</f>
        <v>0</v>
      </c>
      <c r="F126" s="9">
        <f t="shared" si="23"/>
        <v>0</v>
      </c>
      <c r="G126" s="9">
        <v>0</v>
      </c>
      <c r="H126" s="9"/>
      <c r="I126" s="9"/>
    </row>
    <row r="127" spans="1:9" ht="15.75" x14ac:dyDescent="0.25">
      <c r="A127" s="28" t="s">
        <v>99</v>
      </c>
      <c r="B127" s="26" t="s">
        <v>22</v>
      </c>
      <c r="C127" s="10" t="s">
        <v>16</v>
      </c>
      <c r="D127" s="11">
        <f>SUM(D128:D130)</f>
        <v>249632.40000000002</v>
      </c>
      <c r="E127" s="11">
        <f>Отчет!D127</f>
        <v>52422.8</v>
      </c>
      <c r="F127" s="11">
        <f t="shared" si="12"/>
        <v>-197209.60000000003</v>
      </c>
      <c r="G127" s="11">
        <f t="shared" si="13"/>
        <v>20.999998397643896</v>
      </c>
      <c r="H127" s="11">
        <v>52422.8</v>
      </c>
      <c r="I127" s="11">
        <v>52422.8</v>
      </c>
    </row>
    <row r="128" spans="1:9" ht="15.75" x14ac:dyDescent="0.25">
      <c r="A128" s="28"/>
      <c r="B128" s="26" t="s">
        <v>22</v>
      </c>
      <c r="C128" s="21" t="s">
        <v>19</v>
      </c>
      <c r="D128" s="9">
        <v>52422.8</v>
      </c>
      <c r="E128" s="9">
        <f>Отчет!D128</f>
        <v>52422.8</v>
      </c>
      <c r="F128" s="9">
        <f t="shared" si="12"/>
        <v>0</v>
      </c>
      <c r="G128" s="9">
        <f t="shared" si="13"/>
        <v>100</v>
      </c>
      <c r="H128" s="9">
        <v>52422.8</v>
      </c>
      <c r="I128" s="9">
        <v>52422.8</v>
      </c>
    </row>
    <row r="129" spans="1:9" ht="15.75" x14ac:dyDescent="0.25">
      <c r="A129" s="28"/>
      <c r="B129" s="26" t="s">
        <v>22</v>
      </c>
      <c r="C129" s="21" t="s">
        <v>20</v>
      </c>
      <c r="D129" s="9">
        <v>197209.60000000001</v>
      </c>
      <c r="E129" s="9">
        <f>Отчет!D129</f>
        <v>0</v>
      </c>
      <c r="F129" s="9">
        <f t="shared" si="12"/>
        <v>-197209.60000000001</v>
      </c>
      <c r="G129" s="9">
        <f t="shared" si="13"/>
        <v>0</v>
      </c>
      <c r="H129" s="9"/>
      <c r="I129" s="9"/>
    </row>
    <row r="130" spans="1:9" ht="15.75" x14ac:dyDescent="0.25">
      <c r="A130" s="28"/>
      <c r="B130" s="26" t="s">
        <v>22</v>
      </c>
      <c r="C130" s="21" t="s">
        <v>21</v>
      </c>
      <c r="D130" s="9"/>
      <c r="E130" s="9">
        <f>Отчет!D130</f>
        <v>0</v>
      </c>
      <c r="F130" s="9">
        <f t="shared" si="12"/>
        <v>0</v>
      </c>
      <c r="G130" s="9">
        <v>0</v>
      </c>
      <c r="H130" s="9"/>
      <c r="I130" s="9"/>
    </row>
    <row r="131" spans="1:9" ht="15.75" x14ac:dyDescent="0.25">
      <c r="A131" s="25" t="s">
        <v>109</v>
      </c>
      <c r="B131" s="26" t="s">
        <v>22</v>
      </c>
      <c r="C131" s="10" t="s">
        <v>16</v>
      </c>
      <c r="D131" s="11">
        <f t="shared" ref="D131" si="27">SUM(D132:D134)</f>
        <v>56530.700000000004</v>
      </c>
      <c r="E131" s="11">
        <f>Отчет!D131</f>
        <v>55619.199999999997</v>
      </c>
      <c r="F131" s="11">
        <f t="shared" si="12"/>
        <v>-911.50000000000728</v>
      </c>
      <c r="G131" s="11">
        <f t="shared" si="13"/>
        <v>98.387601780979168</v>
      </c>
      <c r="H131" s="11">
        <v>55619.199999999997</v>
      </c>
      <c r="I131" s="11">
        <v>55619.199999999997</v>
      </c>
    </row>
    <row r="132" spans="1:9" ht="15.75" x14ac:dyDescent="0.25">
      <c r="A132" s="25" t="s">
        <v>48</v>
      </c>
      <c r="B132" s="26" t="s">
        <v>22</v>
      </c>
      <c r="C132" s="21" t="s">
        <v>19</v>
      </c>
      <c r="D132" s="9">
        <f t="shared" ref="D132" si="28">D136+D140</f>
        <v>56530.700000000004</v>
      </c>
      <c r="E132" s="9">
        <f>Отчет!D132</f>
        <v>55619.199999999997</v>
      </c>
      <c r="F132" s="9">
        <f t="shared" si="12"/>
        <v>-911.50000000000728</v>
      </c>
      <c r="G132" s="9">
        <f t="shared" si="13"/>
        <v>98.387601780979168</v>
      </c>
      <c r="H132" s="9">
        <v>55619.199999999997</v>
      </c>
      <c r="I132" s="9">
        <v>55619.199999999997</v>
      </c>
    </row>
    <row r="133" spans="1:9" ht="15.75" x14ac:dyDescent="0.25">
      <c r="A133" s="25" t="s">
        <v>48</v>
      </c>
      <c r="B133" s="26" t="s">
        <v>22</v>
      </c>
      <c r="C133" s="21" t="s">
        <v>20</v>
      </c>
      <c r="D133" s="9"/>
      <c r="E133" s="9">
        <f>Отчет!D133</f>
        <v>0</v>
      </c>
      <c r="F133" s="9">
        <f t="shared" si="12"/>
        <v>0</v>
      </c>
      <c r="G133" s="9">
        <v>0</v>
      </c>
      <c r="H133" s="9"/>
      <c r="I133" s="9"/>
    </row>
    <row r="134" spans="1:9" ht="15.75" x14ac:dyDescent="0.25">
      <c r="A134" s="25" t="s">
        <v>48</v>
      </c>
      <c r="B134" s="26" t="s">
        <v>22</v>
      </c>
      <c r="C134" s="21" t="s">
        <v>21</v>
      </c>
      <c r="D134" s="9"/>
      <c r="E134" s="9">
        <f>Отчет!D134</f>
        <v>0</v>
      </c>
      <c r="F134" s="9">
        <f t="shared" si="12"/>
        <v>0</v>
      </c>
      <c r="G134" s="9">
        <v>0</v>
      </c>
      <c r="H134" s="9"/>
      <c r="I134" s="9"/>
    </row>
    <row r="135" spans="1:9" ht="15.75" x14ac:dyDescent="0.25">
      <c r="A135" s="25" t="s">
        <v>49</v>
      </c>
      <c r="B135" s="26" t="s">
        <v>22</v>
      </c>
      <c r="C135" s="10" t="s">
        <v>16</v>
      </c>
      <c r="D135" s="11">
        <f t="shared" ref="D135" si="29">SUM(D136:D138)</f>
        <v>51907.4</v>
      </c>
      <c r="E135" s="11">
        <f>Отчет!D135</f>
        <v>51227.1</v>
      </c>
      <c r="F135" s="11">
        <f t="shared" si="12"/>
        <v>-680.30000000000291</v>
      </c>
      <c r="G135" s="11">
        <f t="shared" si="13"/>
        <v>98.689396887534329</v>
      </c>
      <c r="H135" s="11">
        <v>51227.1</v>
      </c>
      <c r="I135" s="11">
        <v>51227.1</v>
      </c>
    </row>
    <row r="136" spans="1:9" ht="15.75" x14ac:dyDescent="0.25">
      <c r="A136" s="25" t="s">
        <v>49</v>
      </c>
      <c r="B136" s="26" t="s">
        <v>22</v>
      </c>
      <c r="C136" s="21" t="s">
        <v>19</v>
      </c>
      <c r="D136" s="9">
        <v>51907.4</v>
      </c>
      <c r="E136" s="9">
        <f>Отчет!D136</f>
        <v>51227.1</v>
      </c>
      <c r="F136" s="9">
        <f t="shared" si="12"/>
        <v>-680.30000000000291</v>
      </c>
      <c r="G136" s="9">
        <f t="shared" si="13"/>
        <v>98.689396887534329</v>
      </c>
      <c r="H136" s="9">
        <v>51227.1</v>
      </c>
      <c r="I136" s="9">
        <v>51227.1</v>
      </c>
    </row>
    <row r="137" spans="1:9" ht="15.75" x14ac:dyDescent="0.25">
      <c r="A137" s="25" t="s">
        <v>49</v>
      </c>
      <c r="B137" s="26" t="s">
        <v>22</v>
      </c>
      <c r="C137" s="21" t="s">
        <v>20</v>
      </c>
      <c r="D137" s="9"/>
      <c r="E137" s="9">
        <f>Отчет!D137</f>
        <v>0</v>
      </c>
      <c r="F137" s="9">
        <f t="shared" si="12"/>
        <v>0</v>
      </c>
      <c r="G137" s="9">
        <v>0</v>
      </c>
      <c r="H137" s="9"/>
      <c r="I137" s="9"/>
    </row>
    <row r="138" spans="1:9" ht="15.75" x14ac:dyDescent="0.25">
      <c r="A138" s="25" t="s">
        <v>49</v>
      </c>
      <c r="B138" s="26" t="s">
        <v>22</v>
      </c>
      <c r="C138" s="21" t="s">
        <v>21</v>
      </c>
      <c r="D138" s="9"/>
      <c r="E138" s="9">
        <f>Отчет!D138</f>
        <v>0</v>
      </c>
      <c r="F138" s="9">
        <f t="shared" si="12"/>
        <v>0</v>
      </c>
      <c r="G138" s="9">
        <v>0</v>
      </c>
      <c r="H138" s="9"/>
      <c r="I138" s="9"/>
    </row>
    <row r="139" spans="1:9" ht="15.75" x14ac:dyDescent="0.25">
      <c r="A139" s="25" t="s">
        <v>50</v>
      </c>
      <c r="B139" s="26" t="s">
        <v>22</v>
      </c>
      <c r="C139" s="10" t="s">
        <v>16</v>
      </c>
      <c r="D139" s="11">
        <f t="shared" ref="D139" si="30">SUM(D140:D142)</f>
        <v>4623.3</v>
      </c>
      <c r="E139" s="11">
        <f>Отчет!D139</f>
        <v>4392.1000000000004</v>
      </c>
      <c r="F139" s="11">
        <f t="shared" si="12"/>
        <v>-231.19999999999982</v>
      </c>
      <c r="G139" s="11">
        <f t="shared" si="13"/>
        <v>94.999242964981718</v>
      </c>
      <c r="H139" s="11">
        <v>4392.1000000000004</v>
      </c>
      <c r="I139" s="11">
        <v>4392.1000000000004</v>
      </c>
    </row>
    <row r="140" spans="1:9" ht="15.75" x14ac:dyDescent="0.25">
      <c r="A140" s="25" t="s">
        <v>50</v>
      </c>
      <c r="B140" s="26" t="s">
        <v>22</v>
      </c>
      <c r="C140" s="21" t="s">
        <v>19</v>
      </c>
      <c r="D140" s="9">
        <v>4623.3</v>
      </c>
      <c r="E140" s="9">
        <f>Отчет!D140</f>
        <v>4392.1000000000004</v>
      </c>
      <c r="F140" s="9">
        <f t="shared" si="12"/>
        <v>-231.19999999999982</v>
      </c>
      <c r="G140" s="9">
        <f t="shared" si="13"/>
        <v>94.999242964981718</v>
      </c>
      <c r="H140" s="9">
        <v>4392.1000000000004</v>
      </c>
      <c r="I140" s="9">
        <v>4392.1000000000004</v>
      </c>
    </row>
    <row r="141" spans="1:9" ht="15.75" x14ac:dyDescent="0.25">
      <c r="A141" s="25" t="s">
        <v>50</v>
      </c>
      <c r="B141" s="26" t="s">
        <v>22</v>
      </c>
      <c r="C141" s="21" t="s">
        <v>20</v>
      </c>
      <c r="D141" s="9"/>
      <c r="E141" s="9">
        <f>Отчет!D141</f>
        <v>0</v>
      </c>
      <c r="F141" s="9">
        <f t="shared" si="12"/>
        <v>0</v>
      </c>
      <c r="G141" s="9">
        <v>0</v>
      </c>
      <c r="H141" s="9"/>
      <c r="I141" s="9"/>
    </row>
    <row r="142" spans="1:9" ht="15.75" x14ac:dyDescent="0.25">
      <c r="A142" s="25" t="s">
        <v>50</v>
      </c>
      <c r="B142" s="26" t="s">
        <v>22</v>
      </c>
      <c r="C142" s="21" t="s">
        <v>21</v>
      </c>
      <c r="D142" s="9"/>
      <c r="E142" s="9">
        <f>Отчет!D142</f>
        <v>0</v>
      </c>
      <c r="F142" s="9">
        <f t="shared" si="12"/>
        <v>0</v>
      </c>
      <c r="G142" s="9">
        <v>0</v>
      </c>
      <c r="H142" s="9"/>
      <c r="I142" s="9"/>
    </row>
    <row r="143" spans="1:9" ht="15.75" x14ac:dyDescent="0.25">
      <c r="A143" s="25" t="s">
        <v>110</v>
      </c>
      <c r="B143" s="26" t="s">
        <v>22</v>
      </c>
      <c r="C143" s="10" t="s">
        <v>16</v>
      </c>
      <c r="D143" s="11">
        <f t="shared" ref="D143" si="31">SUM(D144:D146)</f>
        <v>465426.49999999994</v>
      </c>
      <c r="E143" s="11">
        <f>Отчет!D143</f>
        <v>441893.19999999995</v>
      </c>
      <c r="F143" s="11">
        <f t="shared" si="12"/>
        <v>-23533.299999999988</v>
      </c>
      <c r="G143" s="11">
        <f t="shared" si="13"/>
        <v>94.943712917077136</v>
      </c>
      <c r="H143" s="11">
        <v>441893.19999999995</v>
      </c>
      <c r="I143" s="11">
        <v>441893.19999999995</v>
      </c>
    </row>
    <row r="144" spans="1:9" ht="15.75" x14ac:dyDescent="0.25">
      <c r="A144" s="25" t="s">
        <v>51</v>
      </c>
      <c r="B144" s="26" t="s">
        <v>22</v>
      </c>
      <c r="C144" s="21" t="s">
        <v>19</v>
      </c>
      <c r="D144" s="9">
        <f>D148+D152+D156+D164+D160</f>
        <v>465426.49999999994</v>
      </c>
      <c r="E144" s="9">
        <f>Отчет!D144</f>
        <v>441893.19999999995</v>
      </c>
      <c r="F144" s="9">
        <f t="shared" si="12"/>
        <v>-23533.299999999988</v>
      </c>
      <c r="G144" s="9">
        <f t="shared" si="13"/>
        <v>94.943712917077136</v>
      </c>
      <c r="H144" s="9">
        <v>441893.19999999995</v>
      </c>
      <c r="I144" s="9">
        <v>441893.19999999995</v>
      </c>
    </row>
    <row r="145" spans="1:9" ht="15.75" x14ac:dyDescent="0.25">
      <c r="A145" s="25" t="s">
        <v>51</v>
      </c>
      <c r="B145" s="26" t="s">
        <v>22</v>
      </c>
      <c r="C145" s="21" t="s">
        <v>20</v>
      </c>
      <c r="D145" s="9"/>
      <c r="E145" s="9">
        <f>Отчет!D145</f>
        <v>0</v>
      </c>
      <c r="F145" s="9">
        <f t="shared" si="12"/>
        <v>0</v>
      </c>
      <c r="G145" s="9">
        <v>0</v>
      </c>
      <c r="H145" s="9"/>
      <c r="I145" s="9"/>
    </row>
    <row r="146" spans="1:9" ht="15.75" x14ac:dyDescent="0.25">
      <c r="A146" s="25" t="s">
        <v>51</v>
      </c>
      <c r="B146" s="26" t="s">
        <v>22</v>
      </c>
      <c r="C146" s="21" t="s">
        <v>21</v>
      </c>
      <c r="D146" s="9"/>
      <c r="E146" s="9">
        <f>Отчет!D146</f>
        <v>0</v>
      </c>
      <c r="F146" s="9">
        <f t="shared" si="12"/>
        <v>0</v>
      </c>
      <c r="G146" s="9">
        <v>0</v>
      </c>
      <c r="H146" s="9"/>
      <c r="I146" s="9"/>
    </row>
    <row r="147" spans="1:9" ht="15.75" x14ac:dyDescent="0.25">
      <c r="A147" s="25" t="s">
        <v>52</v>
      </c>
      <c r="B147" s="26" t="s">
        <v>22</v>
      </c>
      <c r="C147" s="10" t="s">
        <v>16</v>
      </c>
      <c r="D147" s="11">
        <f t="shared" ref="D147" si="32">SUM(D148:D150)</f>
        <v>28496.1</v>
      </c>
      <c r="E147" s="11">
        <f>Отчет!D147</f>
        <v>28496.1</v>
      </c>
      <c r="F147" s="11">
        <f t="shared" si="12"/>
        <v>0</v>
      </c>
      <c r="G147" s="11">
        <f t="shared" si="13"/>
        <v>100</v>
      </c>
      <c r="H147" s="11">
        <v>28496.1</v>
      </c>
      <c r="I147" s="11">
        <v>28496.1</v>
      </c>
    </row>
    <row r="148" spans="1:9" ht="15.75" x14ac:dyDescent="0.25">
      <c r="A148" s="25" t="s">
        <v>52</v>
      </c>
      <c r="B148" s="26" t="s">
        <v>22</v>
      </c>
      <c r="C148" s="21" t="s">
        <v>19</v>
      </c>
      <c r="D148" s="9">
        <v>28496.1</v>
      </c>
      <c r="E148" s="9">
        <f>Отчет!D148</f>
        <v>28496.1</v>
      </c>
      <c r="F148" s="9">
        <f t="shared" ref="F148:F210" si="33">E148-D148</f>
        <v>0</v>
      </c>
      <c r="G148" s="9">
        <f t="shared" ref="G148:G209" si="34">E148/D148*100</f>
        <v>100</v>
      </c>
      <c r="H148" s="9">
        <v>28496.1</v>
      </c>
      <c r="I148" s="9">
        <v>28496.1</v>
      </c>
    </row>
    <row r="149" spans="1:9" ht="15.75" x14ac:dyDescent="0.25">
      <c r="A149" s="25" t="s">
        <v>52</v>
      </c>
      <c r="B149" s="26" t="s">
        <v>22</v>
      </c>
      <c r="C149" s="21" t="s">
        <v>20</v>
      </c>
      <c r="D149" s="9"/>
      <c r="E149" s="9">
        <f>Отчет!D149</f>
        <v>0</v>
      </c>
      <c r="F149" s="9">
        <f t="shared" si="33"/>
        <v>0</v>
      </c>
      <c r="G149" s="9">
        <v>0</v>
      </c>
      <c r="H149" s="9"/>
      <c r="I149" s="9"/>
    </row>
    <row r="150" spans="1:9" ht="15.75" x14ac:dyDescent="0.25">
      <c r="A150" s="25" t="s">
        <v>52</v>
      </c>
      <c r="B150" s="26" t="s">
        <v>22</v>
      </c>
      <c r="C150" s="21" t="s">
        <v>21</v>
      </c>
      <c r="D150" s="9"/>
      <c r="E150" s="9">
        <f>Отчет!D150</f>
        <v>0</v>
      </c>
      <c r="F150" s="9">
        <f t="shared" si="33"/>
        <v>0</v>
      </c>
      <c r="G150" s="9">
        <v>0</v>
      </c>
      <c r="H150" s="9"/>
      <c r="I150" s="9"/>
    </row>
    <row r="151" spans="1:9" ht="15.75" x14ac:dyDescent="0.25">
      <c r="A151" s="25" t="s">
        <v>53</v>
      </c>
      <c r="B151" s="26" t="s">
        <v>22</v>
      </c>
      <c r="C151" s="10" t="s">
        <v>16</v>
      </c>
      <c r="D151" s="11">
        <f t="shared" ref="D151" si="35">SUM(D152:D154)</f>
        <v>20100</v>
      </c>
      <c r="E151" s="11">
        <f>Отчет!D151</f>
        <v>20100</v>
      </c>
      <c r="F151" s="11">
        <f t="shared" si="33"/>
        <v>0</v>
      </c>
      <c r="G151" s="11">
        <f t="shared" si="34"/>
        <v>100</v>
      </c>
      <c r="H151" s="11">
        <v>20100</v>
      </c>
      <c r="I151" s="11">
        <v>20100</v>
      </c>
    </row>
    <row r="152" spans="1:9" ht="15.75" x14ac:dyDescent="0.25">
      <c r="A152" s="25" t="s">
        <v>53</v>
      </c>
      <c r="B152" s="26" t="s">
        <v>22</v>
      </c>
      <c r="C152" s="21" t="s">
        <v>19</v>
      </c>
      <c r="D152" s="9">
        <v>20100</v>
      </c>
      <c r="E152" s="9">
        <f>Отчет!D152</f>
        <v>20100</v>
      </c>
      <c r="F152" s="9">
        <f t="shared" si="33"/>
        <v>0</v>
      </c>
      <c r="G152" s="9">
        <f t="shared" si="34"/>
        <v>100</v>
      </c>
      <c r="H152" s="9">
        <v>20100</v>
      </c>
      <c r="I152" s="9">
        <v>20100</v>
      </c>
    </row>
    <row r="153" spans="1:9" ht="15.75" x14ac:dyDescent="0.25">
      <c r="A153" s="25" t="s">
        <v>53</v>
      </c>
      <c r="B153" s="26" t="s">
        <v>22</v>
      </c>
      <c r="C153" s="21" t="s">
        <v>20</v>
      </c>
      <c r="D153" s="9"/>
      <c r="E153" s="9">
        <f>Отчет!D153</f>
        <v>0</v>
      </c>
      <c r="F153" s="9">
        <f t="shared" si="33"/>
        <v>0</v>
      </c>
      <c r="G153" s="9">
        <v>0</v>
      </c>
      <c r="H153" s="9"/>
      <c r="I153" s="9"/>
    </row>
    <row r="154" spans="1:9" ht="15.75" x14ac:dyDescent="0.25">
      <c r="A154" s="25" t="s">
        <v>53</v>
      </c>
      <c r="B154" s="26" t="s">
        <v>22</v>
      </c>
      <c r="C154" s="21" t="s">
        <v>21</v>
      </c>
      <c r="D154" s="9"/>
      <c r="E154" s="9">
        <f>Отчет!D154</f>
        <v>0</v>
      </c>
      <c r="F154" s="9">
        <f t="shared" si="33"/>
        <v>0</v>
      </c>
      <c r="G154" s="9">
        <v>0</v>
      </c>
      <c r="H154" s="9"/>
      <c r="I154" s="9"/>
    </row>
    <row r="155" spans="1:9" ht="15.75" x14ac:dyDescent="0.25">
      <c r="A155" s="25" t="s">
        <v>54</v>
      </c>
      <c r="B155" s="26" t="s">
        <v>22</v>
      </c>
      <c r="C155" s="10" t="s">
        <v>16</v>
      </c>
      <c r="D155" s="11">
        <f t="shared" ref="D155" si="36">SUM(D156:D158)</f>
        <v>375236.6</v>
      </c>
      <c r="E155" s="11">
        <f>Отчет!D155</f>
        <v>355999.1</v>
      </c>
      <c r="F155" s="11">
        <f t="shared" si="33"/>
        <v>-19237.5</v>
      </c>
      <c r="G155" s="11">
        <f t="shared" si="34"/>
        <v>94.873234647153296</v>
      </c>
      <c r="H155" s="11">
        <v>355999.1</v>
      </c>
      <c r="I155" s="11">
        <v>355999.1</v>
      </c>
    </row>
    <row r="156" spans="1:9" ht="15.75" x14ac:dyDescent="0.25">
      <c r="A156" s="25" t="s">
        <v>54</v>
      </c>
      <c r="B156" s="26" t="s">
        <v>22</v>
      </c>
      <c r="C156" s="21" t="s">
        <v>19</v>
      </c>
      <c r="D156" s="9">
        <v>375236.6</v>
      </c>
      <c r="E156" s="9">
        <f>Отчет!D156</f>
        <v>355999.1</v>
      </c>
      <c r="F156" s="9">
        <f t="shared" si="33"/>
        <v>-19237.5</v>
      </c>
      <c r="G156" s="9">
        <f t="shared" si="34"/>
        <v>94.873234647153296</v>
      </c>
      <c r="H156" s="9">
        <v>355999.1</v>
      </c>
      <c r="I156" s="9">
        <v>355999.1</v>
      </c>
    </row>
    <row r="157" spans="1:9" ht="15.75" x14ac:dyDescent="0.25">
      <c r="A157" s="25" t="s">
        <v>54</v>
      </c>
      <c r="B157" s="26" t="s">
        <v>22</v>
      </c>
      <c r="C157" s="21" t="s">
        <v>20</v>
      </c>
      <c r="D157" s="9"/>
      <c r="E157" s="9">
        <f>Отчет!D157</f>
        <v>0</v>
      </c>
      <c r="F157" s="9">
        <f t="shared" si="33"/>
        <v>0</v>
      </c>
      <c r="G157" s="9">
        <v>0</v>
      </c>
      <c r="H157" s="9"/>
      <c r="I157" s="9"/>
    </row>
    <row r="158" spans="1:9" ht="15.75" x14ac:dyDescent="0.25">
      <c r="A158" s="25" t="s">
        <v>54</v>
      </c>
      <c r="B158" s="26" t="s">
        <v>22</v>
      </c>
      <c r="C158" s="21" t="s">
        <v>21</v>
      </c>
      <c r="D158" s="9"/>
      <c r="E158" s="9">
        <f>Отчет!D158</f>
        <v>0</v>
      </c>
      <c r="F158" s="9">
        <f t="shared" si="33"/>
        <v>0</v>
      </c>
      <c r="G158" s="9">
        <v>0</v>
      </c>
      <c r="H158" s="9"/>
      <c r="I158" s="9"/>
    </row>
    <row r="159" spans="1:9" ht="15.75" x14ac:dyDescent="0.25">
      <c r="A159" s="25" t="s">
        <v>56</v>
      </c>
      <c r="B159" s="26" t="s">
        <v>22</v>
      </c>
      <c r="C159" s="10" t="s">
        <v>16</v>
      </c>
      <c r="D159" s="11">
        <f t="shared" ref="D159" si="37">SUM(D160:D162)</f>
        <v>4338</v>
      </c>
      <c r="E159" s="11">
        <f>Отчет!D159</f>
        <v>4121.2</v>
      </c>
      <c r="F159" s="11">
        <f>E159-D159</f>
        <v>-216.80000000000018</v>
      </c>
      <c r="G159" s="11">
        <f>E159/D159*100</f>
        <v>95.002305209774079</v>
      </c>
      <c r="H159" s="11">
        <v>4121.2</v>
      </c>
      <c r="I159" s="11">
        <v>4121.2</v>
      </c>
    </row>
    <row r="160" spans="1:9" ht="15.75" x14ac:dyDescent="0.25">
      <c r="A160" s="25" t="s">
        <v>56</v>
      </c>
      <c r="B160" s="26" t="s">
        <v>22</v>
      </c>
      <c r="C160" s="21" t="s">
        <v>19</v>
      </c>
      <c r="D160" s="9">
        <v>4338</v>
      </c>
      <c r="E160" s="9">
        <f>Отчет!D160</f>
        <v>4121.2</v>
      </c>
      <c r="F160" s="9">
        <f>E160-D160</f>
        <v>-216.80000000000018</v>
      </c>
      <c r="G160" s="9">
        <f>E160/D160*100</f>
        <v>95.002305209774079</v>
      </c>
      <c r="H160" s="9">
        <v>4121.2</v>
      </c>
      <c r="I160" s="9">
        <v>4121.2</v>
      </c>
    </row>
    <row r="161" spans="1:9" ht="15.75" x14ac:dyDescent="0.25">
      <c r="A161" s="25" t="s">
        <v>56</v>
      </c>
      <c r="B161" s="26" t="s">
        <v>22</v>
      </c>
      <c r="C161" s="21" t="s">
        <v>20</v>
      </c>
      <c r="D161" s="9"/>
      <c r="E161" s="9">
        <f>Отчет!D161</f>
        <v>0</v>
      </c>
      <c r="F161" s="9">
        <f>E161-D161</f>
        <v>0</v>
      </c>
      <c r="G161" s="9">
        <v>0</v>
      </c>
      <c r="H161" s="9"/>
      <c r="I161" s="9"/>
    </row>
    <row r="162" spans="1:9" ht="15.75" x14ac:dyDescent="0.25">
      <c r="A162" s="25" t="s">
        <v>56</v>
      </c>
      <c r="B162" s="26" t="s">
        <v>22</v>
      </c>
      <c r="C162" s="21" t="s">
        <v>21</v>
      </c>
      <c r="D162" s="9"/>
      <c r="E162" s="9">
        <f>Отчет!D162</f>
        <v>0</v>
      </c>
      <c r="F162" s="9">
        <f>E162-D162</f>
        <v>0</v>
      </c>
      <c r="G162" s="9">
        <v>0</v>
      </c>
      <c r="H162" s="9"/>
      <c r="I162" s="9"/>
    </row>
    <row r="163" spans="1:9" ht="15.75" x14ac:dyDescent="0.25">
      <c r="A163" s="25" t="s">
        <v>55</v>
      </c>
      <c r="B163" s="26" t="s">
        <v>22</v>
      </c>
      <c r="C163" s="10" t="s">
        <v>16</v>
      </c>
      <c r="D163" s="11">
        <f t="shared" ref="D163" si="38">SUM(D164:D166)</f>
        <v>37255.800000000003</v>
      </c>
      <c r="E163" s="11">
        <f>Отчет!D163</f>
        <v>33176.799999999996</v>
      </c>
      <c r="F163" s="11">
        <f t="shared" si="33"/>
        <v>-4079.0000000000073</v>
      </c>
      <c r="G163" s="11">
        <f t="shared" si="34"/>
        <v>89.051369182784939</v>
      </c>
      <c r="H163" s="11">
        <v>33176.799999999996</v>
      </c>
      <c r="I163" s="11">
        <v>33176.799999999996</v>
      </c>
    </row>
    <row r="164" spans="1:9" ht="15.75" x14ac:dyDescent="0.25">
      <c r="A164" s="25" t="s">
        <v>55</v>
      </c>
      <c r="B164" s="26" t="s">
        <v>22</v>
      </c>
      <c r="C164" s="21" t="s">
        <v>19</v>
      </c>
      <c r="D164" s="9">
        <v>37255.800000000003</v>
      </c>
      <c r="E164" s="9">
        <f>Отчет!D164</f>
        <v>33176.799999999996</v>
      </c>
      <c r="F164" s="9">
        <f t="shared" si="33"/>
        <v>-4079.0000000000073</v>
      </c>
      <c r="G164" s="9">
        <f t="shared" si="34"/>
        <v>89.051369182784939</v>
      </c>
      <c r="H164" s="9">
        <v>33176.799999999996</v>
      </c>
      <c r="I164" s="9">
        <v>33176.799999999996</v>
      </c>
    </row>
    <row r="165" spans="1:9" ht="15.75" x14ac:dyDescent="0.25">
      <c r="A165" s="25" t="s">
        <v>55</v>
      </c>
      <c r="B165" s="26" t="s">
        <v>22</v>
      </c>
      <c r="C165" s="21" t="s">
        <v>20</v>
      </c>
      <c r="D165" s="9"/>
      <c r="E165" s="9">
        <f>Отчет!D165</f>
        <v>0</v>
      </c>
      <c r="F165" s="9">
        <f t="shared" si="33"/>
        <v>0</v>
      </c>
      <c r="G165" s="9">
        <v>0</v>
      </c>
      <c r="H165" s="9"/>
      <c r="I165" s="9"/>
    </row>
    <row r="166" spans="1:9" ht="15.75" x14ac:dyDescent="0.25">
      <c r="A166" s="25" t="s">
        <v>55</v>
      </c>
      <c r="B166" s="26" t="s">
        <v>22</v>
      </c>
      <c r="C166" s="21" t="s">
        <v>21</v>
      </c>
      <c r="D166" s="9"/>
      <c r="E166" s="9">
        <f>Отчет!D166</f>
        <v>0</v>
      </c>
      <c r="F166" s="9">
        <f t="shared" si="33"/>
        <v>0</v>
      </c>
      <c r="G166" s="9">
        <v>0</v>
      </c>
      <c r="H166" s="9"/>
      <c r="I166" s="9"/>
    </row>
    <row r="167" spans="1:9" ht="15.75" x14ac:dyDescent="0.25">
      <c r="A167" s="25" t="s">
        <v>111</v>
      </c>
      <c r="B167" s="26" t="s">
        <v>22</v>
      </c>
      <c r="C167" s="10" t="s">
        <v>16</v>
      </c>
      <c r="D167" s="11">
        <f t="shared" ref="D167" si="39">SUM(D168:D170)</f>
        <v>48441.8</v>
      </c>
      <c r="E167" s="11">
        <f>Отчет!D167</f>
        <v>42055.1</v>
      </c>
      <c r="F167" s="11">
        <f t="shared" si="33"/>
        <v>-6386.7000000000044</v>
      </c>
      <c r="G167" s="11">
        <f t="shared" si="34"/>
        <v>86.815725262067048</v>
      </c>
      <c r="H167" s="11">
        <v>42055.1</v>
      </c>
      <c r="I167" s="11">
        <v>42055.1</v>
      </c>
    </row>
    <row r="168" spans="1:9" ht="15.75" x14ac:dyDescent="0.25">
      <c r="A168" s="25" t="s">
        <v>57</v>
      </c>
      <c r="B168" s="26" t="s">
        <v>22</v>
      </c>
      <c r="C168" s="21" t="s">
        <v>19</v>
      </c>
      <c r="D168" s="9">
        <f>D172</f>
        <v>48441.8</v>
      </c>
      <c r="E168" s="9">
        <f>Отчет!D168</f>
        <v>42055.1</v>
      </c>
      <c r="F168" s="9">
        <f t="shared" si="33"/>
        <v>-6386.7000000000044</v>
      </c>
      <c r="G168" s="9">
        <f t="shared" si="34"/>
        <v>86.815725262067048</v>
      </c>
      <c r="H168" s="9">
        <v>42055.1</v>
      </c>
      <c r="I168" s="9">
        <v>42055.1</v>
      </c>
    </row>
    <row r="169" spans="1:9" ht="15.75" x14ac:dyDescent="0.25">
      <c r="A169" s="25" t="s">
        <v>57</v>
      </c>
      <c r="B169" s="26" t="s">
        <v>22</v>
      </c>
      <c r="C169" s="21" t="s">
        <v>20</v>
      </c>
      <c r="D169" s="9"/>
      <c r="E169" s="9">
        <f>Отчет!D169</f>
        <v>0</v>
      </c>
      <c r="F169" s="9">
        <f t="shared" si="33"/>
        <v>0</v>
      </c>
      <c r="G169" s="9">
        <v>0</v>
      </c>
      <c r="H169" s="9"/>
      <c r="I169" s="9"/>
    </row>
    <row r="170" spans="1:9" ht="15.75" x14ac:dyDescent="0.25">
      <c r="A170" s="25" t="s">
        <v>57</v>
      </c>
      <c r="B170" s="26" t="s">
        <v>22</v>
      </c>
      <c r="C170" s="21" t="s">
        <v>21</v>
      </c>
      <c r="D170" s="9"/>
      <c r="E170" s="9">
        <f>Отчет!D170</f>
        <v>0</v>
      </c>
      <c r="F170" s="9">
        <f t="shared" si="33"/>
        <v>0</v>
      </c>
      <c r="G170" s="9">
        <v>0</v>
      </c>
      <c r="H170" s="9"/>
      <c r="I170" s="9"/>
    </row>
    <row r="171" spans="1:9" ht="15.75" x14ac:dyDescent="0.25">
      <c r="A171" s="25" t="s">
        <v>58</v>
      </c>
      <c r="B171" s="26" t="s">
        <v>22</v>
      </c>
      <c r="C171" s="10" t="s">
        <v>16</v>
      </c>
      <c r="D171" s="11">
        <f t="shared" ref="D171" si="40">SUM(D172:D174)</f>
        <v>48441.8</v>
      </c>
      <c r="E171" s="11">
        <f>Отчет!D171</f>
        <v>42055.1</v>
      </c>
      <c r="F171" s="11">
        <f t="shared" si="33"/>
        <v>-6386.7000000000044</v>
      </c>
      <c r="G171" s="11">
        <f t="shared" si="34"/>
        <v>86.815725262067048</v>
      </c>
      <c r="H171" s="11">
        <v>42055.1</v>
      </c>
      <c r="I171" s="11">
        <v>42055.1</v>
      </c>
    </row>
    <row r="172" spans="1:9" ht="15.75" x14ac:dyDescent="0.25">
      <c r="A172" s="25" t="s">
        <v>58</v>
      </c>
      <c r="B172" s="26" t="s">
        <v>22</v>
      </c>
      <c r="C172" s="21" t="s">
        <v>19</v>
      </c>
      <c r="D172" s="9">
        <v>48441.8</v>
      </c>
      <c r="E172" s="9">
        <f>Отчет!D172</f>
        <v>42055.1</v>
      </c>
      <c r="F172" s="9">
        <f t="shared" si="33"/>
        <v>-6386.7000000000044</v>
      </c>
      <c r="G172" s="9">
        <f t="shared" si="34"/>
        <v>86.815725262067048</v>
      </c>
      <c r="H172" s="9">
        <v>42055.1</v>
      </c>
      <c r="I172" s="9">
        <v>42055.1</v>
      </c>
    </row>
    <row r="173" spans="1:9" ht="15.75" x14ac:dyDescent="0.25">
      <c r="A173" s="25" t="s">
        <v>58</v>
      </c>
      <c r="B173" s="26" t="s">
        <v>22</v>
      </c>
      <c r="C173" s="21" t="s">
        <v>20</v>
      </c>
      <c r="D173" s="9"/>
      <c r="E173" s="9">
        <f>Отчет!D173</f>
        <v>0</v>
      </c>
      <c r="F173" s="9">
        <f t="shared" si="33"/>
        <v>0</v>
      </c>
      <c r="G173" s="9">
        <v>0</v>
      </c>
      <c r="H173" s="9"/>
      <c r="I173" s="9"/>
    </row>
    <row r="174" spans="1:9" ht="15.75" x14ac:dyDescent="0.25">
      <c r="A174" s="25" t="s">
        <v>58</v>
      </c>
      <c r="B174" s="26" t="s">
        <v>22</v>
      </c>
      <c r="C174" s="21" t="s">
        <v>21</v>
      </c>
      <c r="D174" s="9"/>
      <c r="E174" s="9">
        <f>Отчет!D174</f>
        <v>0</v>
      </c>
      <c r="F174" s="9">
        <f t="shared" si="33"/>
        <v>0</v>
      </c>
      <c r="G174" s="9">
        <v>0</v>
      </c>
      <c r="H174" s="9"/>
      <c r="I174" s="9"/>
    </row>
    <row r="175" spans="1:9" ht="15.75" x14ac:dyDescent="0.25">
      <c r="A175" s="25" t="s">
        <v>59</v>
      </c>
      <c r="B175" s="26" t="s">
        <v>22</v>
      </c>
      <c r="C175" s="10" t="s">
        <v>16</v>
      </c>
      <c r="D175" s="11">
        <f t="shared" ref="D175" si="41">SUM(D176:D178)</f>
        <v>259329.1</v>
      </c>
      <c r="E175" s="11">
        <f>Отчет!D175</f>
        <v>273965.39999999997</v>
      </c>
      <c r="F175" s="11">
        <f t="shared" si="33"/>
        <v>14636.299999999959</v>
      </c>
      <c r="G175" s="11">
        <f t="shared" si="34"/>
        <v>105.64390961137795</v>
      </c>
      <c r="H175" s="11">
        <v>273965.39999999997</v>
      </c>
      <c r="I175" s="11">
        <v>273965.39999999997</v>
      </c>
    </row>
    <row r="176" spans="1:9" ht="15.75" x14ac:dyDescent="0.25">
      <c r="A176" s="25" t="s">
        <v>59</v>
      </c>
      <c r="B176" s="26" t="s">
        <v>22</v>
      </c>
      <c r="C176" s="21" t="s">
        <v>19</v>
      </c>
      <c r="D176" s="9">
        <f>D180+D373</f>
        <v>259329.1</v>
      </c>
      <c r="E176" s="9">
        <f>Отчет!D176</f>
        <v>273965.39999999997</v>
      </c>
      <c r="F176" s="9">
        <f t="shared" si="33"/>
        <v>14636.299999999959</v>
      </c>
      <c r="G176" s="9">
        <f t="shared" si="34"/>
        <v>105.64390961137795</v>
      </c>
      <c r="H176" s="9">
        <v>273965.39999999997</v>
      </c>
      <c r="I176" s="9">
        <v>273965.39999999997</v>
      </c>
    </row>
    <row r="177" spans="1:9" ht="15.75" x14ac:dyDescent="0.25">
      <c r="A177" s="25" t="s">
        <v>59</v>
      </c>
      <c r="B177" s="26" t="s">
        <v>22</v>
      </c>
      <c r="C177" s="21" t="s">
        <v>20</v>
      </c>
      <c r="D177" s="9">
        <f>D181</f>
        <v>0</v>
      </c>
      <c r="E177" s="9">
        <f>Отчет!D177</f>
        <v>0</v>
      </c>
      <c r="F177" s="9">
        <f t="shared" si="33"/>
        <v>0</v>
      </c>
      <c r="G177" s="9">
        <v>0</v>
      </c>
      <c r="H177" s="9"/>
      <c r="I177" s="9"/>
    </row>
    <row r="178" spans="1:9" ht="15.75" x14ac:dyDescent="0.25">
      <c r="A178" s="25" t="s">
        <v>59</v>
      </c>
      <c r="B178" s="26" t="s">
        <v>22</v>
      </c>
      <c r="C178" s="21" t="s">
        <v>21</v>
      </c>
      <c r="D178" s="9"/>
      <c r="E178" s="9">
        <f>Отчет!D178</f>
        <v>0</v>
      </c>
      <c r="F178" s="9">
        <f t="shared" si="33"/>
        <v>0</v>
      </c>
      <c r="G178" s="9">
        <v>0</v>
      </c>
      <c r="H178" s="9"/>
      <c r="I178" s="9"/>
    </row>
    <row r="179" spans="1:9" ht="15.75" x14ac:dyDescent="0.25">
      <c r="A179" s="25" t="s">
        <v>60</v>
      </c>
      <c r="B179" s="26" t="s">
        <v>22</v>
      </c>
      <c r="C179" s="10" t="s">
        <v>16</v>
      </c>
      <c r="D179" s="11">
        <f t="shared" ref="D179" si="42">SUM(D180:D182)</f>
        <v>259329.1</v>
      </c>
      <c r="E179" s="11">
        <f>Отчет!D179</f>
        <v>273965.39999999997</v>
      </c>
      <c r="F179" s="11">
        <f t="shared" si="33"/>
        <v>14636.299999999959</v>
      </c>
      <c r="G179" s="11">
        <f t="shared" si="34"/>
        <v>105.64390961137795</v>
      </c>
      <c r="H179" s="11">
        <v>273965.39999999997</v>
      </c>
      <c r="I179" s="11">
        <v>273965.39999999997</v>
      </c>
    </row>
    <row r="180" spans="1:9" ht="15.75" x14ac:dyDescent="0.25">
      <c r="A180" s="25" t="s">
        <v>60</v>
      </c>
      <c r="B180" s="26" t="s">
        <v>22</v>
      </c>
      <c r="C180" s="21" t="s">
        <v>19</v>
      </c>
      <c r="D180" s="9">
        <v>259329.1</v>
      </c>
      <c r="E180" s="9">
        <f>Отчет!D180</f>
        <v>273965.39999999997</v>
      </c>
      <c r="F180" s="9">
        <f t="shared" si="33"/>
        <v>14636.299999999959</v>
      </c>
      <c r="G180" s="9">
        <f t="shared" si="34"/>
        <v>105.64390961137795</v>
      </c>
      <c r="H180" s="9">
        <v>273965.39999999997</v>
      </c>
      <c r="I180" s="9">
        <v>273965.39999999997</v>
      </c>
    </row>
    <row r="181" spans="1:9" ht="15.75" x14ac:dyDescent="0.25">
      <c r="A181" s="25" t="s">
        <v>60</v>
      </c>
      <c r="B181" s="26" t="s">
        <v>22</v>
      </c>
      <c r="C181" s="21" t="s">
        <v>20</v>
      </c>
      <c r="D181" s="9"/>
      <c r="E181" s="9">
        <f>Отчет!D181</f>
        <v>0</v>
      </c>
      <c r="F181" s="9">
        <f t="shared" si="33"/>
        <v>0</v>
      </c>
      <c r="G181" s="9">
        <v>0</v>
      </c>
      <c r="H181" s="9"/>
      <c r="I181" s="9"/>
    </row>
    <row r="182" spans="1:9" ht="15.75" x14ac:dyDescent="0.25">
      <c r="A182" s="25" t="s">
        <v>60</v>
      </c>
      <c r="B182" s="26" t="s">
        <v>22</v>
      </c>
      <c r="C182" s="21" t="s">
        <v>21</v>
      </c>
      <c r="D182" s="9"/>
      <c r="E182" s="9">
        <f>Отчет!D182</f>
        <v>0</v>
      </c>
      <c r="F182" s="9">
        <f t="shared" si="33"/>
        <v>0</v>
      </c>
      <c r="G182" s="9">
        <v>0</v>
      </c>
      <c r="H182" s="9"/>
      <c r="I182" s="9"/>
    </row>
    <row r="183" spans="1:9" ht="15.75" x14ac:dyDescent="0.25">
      <c r="A183" s="25" t="s">
        <v>112</v>
      </c>
      <c r="B183" s="26" t="s">
        <v>22</v>
      </c>
      <c r="C183" s="10" t="s">
        <v>16</v>
      </c>
      <c r="D183" s="11">
        <f t="shared" ref="D183" si="43">SUM(D184:D186)</f>
        <v>1974438.9</v>
      </c>
      <c r="E183" s="11">
        <f>Отчет!D183</f>
        <v>1136627</v>
      </c>
      <c r="F183" s="11">
        <f t="shared" si="33"/>
        <v>-837811.89999999991</v>
      </c>
      <c r="G183" s="11">
        <f t="shared" si="34"/>
        <v>57.567089060086893</v>
      </c>
      <c r="H183" s="11">
        <v>1136269.3</v>
      </c>
      <c r="I183" s="11">
        <v>1136269.3</v>
      </c>
    </row>
    <row r="184" spans="1:9" ht="15.75" x14ac:dyDescent="0.25">
      <c r="A184" s="25" t="s">
        <v>67</v>
      </c>
      <c r="B184" s="26" t="s">
        <v>22</v>
      </c>
      <c r="C184" s="21" t="s">
        <v>19</v>
      </c>
      <c r="D184" s="9">
        <f>D200+D188+D192+D204+D208+D196</f>
        <v>950536.7</v>
      </c>
      <c r="E184" s="9">
        <f>Отчет!D184</f>
        <v>891477.9</v>
      </c>
      <c r="F184" s="9">
        <f t="shared" si="33"/>
        <v>-59058.79999999993</v>
      </c>
      <c r="G184" s="9">
        <f t="shared" si="34"/>
        <v>93.786794344710728</v>
      </c>
      <c r="H184" s="9">
        <v>891477.9</v>
      </c>
      <c r="I184" s="9">
        <v>891477.9</v>
      </c>
    </row>
    <row r="185" spans="1:9" ht="15.75" x14ac:dyDescent="0.25">
      <c r="A185" s="25" t="s">
        <v>67</v>
      </c>
      <c r="B185" s="26" t="s">
        <v>22</v>
      </c>
      <c r="C185" s="21" t="s">
        <v>20</v>
      </c>
      <c r="D185" s="9">
        <f>D201+D189+D193+D205+D209+D197</f>
        <v>1023902.2000000001</v>
      </c>
      <c r="E185" s="9">
        <f>Отчет!D185</f>
        <v>245149.1</v>
      </c>
      <c r="F185" s="9">
        <f t="shared" si="33"/>
        <v>-778753.10000000009</v>
      </c>
      <c r="G185" s="9">
        <f t="shared" si="34"/>
        <v>23.942628504949006</v>
      </c>
      <c r="H185" s="9">
        <v>244791.4</v>
      </c>
      <c r="I185" s="9">
        <v>244791.4</v>
      </c>
    </row>
    <row r="186" spans="1:9" ht="15.75" x14ac:dyDescent="0.25">
      <c r="A186" s="25" t="s">
        <v>67</v>
      </c>
      <c r="B186" s="26" t="s">
        <v>22</v>
      </c>
      <c r="C186" s="21" t="s">
        <v>21</v>
      </c>
      <c r="D186" s="9"/>
      <c r="E186" s="9">
        <f>Отчет!D186</f>
        <v>0</v>
      </c>
      <c r="F186" s="9">
        <f t="shared" si="33"/>
        <v>0</v>
      </c>
      <c r="G186" s="9">
        <v>0</v>
      </c>
      <c r="H186" s="9"/>
      <c r="I186" s="9"/>
    </row>
    <row r="187" spans="1:9" ht="15.75" x14ac:dyDescent="0.25">
      <c r="A187" s="25" t="s">
        <v>69</v>
      </c>
      <c r="B187" s="26" t="s">
        <v>22</v>
      </c>
      <c r="C187" s="10" t="s">
        <v>16</v>
      </c>
      <c r="D187" s="11">
        <f t="shared" ref="D187" si="44">SUM(D188:D190)</f>
        <v>829886.5</v>
      </c>
      <c r="E187" s="11">
        <f>Отчет!D187</f>
        <v>771153</v>
      </c>
      <c r="F187" s="11">
        <f t="shared" ref="F187:F198" si="45">E187-D187</f>
        <v>-58733.5</v>
      </c>
      <c r="G187" s="11">
        <f>E187/D187*100</f>
        <v>92.922706900280943</v>
      </c>
      <c r="H187" s="11">
        <v>771153</v>
      </c>
      <c r="I187" s="11">
        <v>771153</v>
      </c>
    </row>
    <row r="188" spans="1:9" ht="15.75" x14ac:dyDescent="0.25">
      <c r="A188" s="25" t="s">
        <v>69</v>
      </c>
      <c r="B188" s="26" t="s">
        <v>22</v>
      </c>
      <c r="C188" s="21" t="s">
        <v>19</v>
      </c>
      <c r="D188" s="9">
        <v>829886.5</v>
      </c>
      <c r="E188" s="9">
        <f>Отчет!D188</f>
        <v>771153</v>
      </c>
      <c r="F188" s="9">
        <f t="shared" si="45"/>
        <v>-58733.5</v>
      </c>
      <c r="G188" s="9">
        <f>E188/D188*100</f>
        <v>92.922706900280943</v>
      </c>
      <c r="H188" s="9">
        <v>771153</v>
      </c>
      <c r="I188" s="9">
        <v>771153</v>
      </c>
    </row>
    <row r="189" spans="1:9" ht="15.75" x14ac:dyDescent="0.25">
      <c r="A189" s="25" t="s">
        <v>69</v>
      </c>
      <c r="B189" s="26" t="s">
        <v>22</v>
      </c>
      <c r="C189" s="21" t="s">
        <v>20</v>
      </c>
      <c r="D189" s="9"/>
      <c r="E189" s="9">
        <f>Отчет!D189</f>
        <v>0</v>
      </c>
      <c r="F189" s="9">
        <f t="shared" si="45"/>
        <v>0</v>
      </c>
      <c r="G189" s="9">
        <v>0</v>
      </c>
      <c r="H189" s="9"/>
      <c r="I189" s="9"/>
    </row>
    <row r="190" spans="1:9" ht="15.75" x14ac:dyDescent="0.25">
      <c r="A190" s="25" t="s">
        <v>69</v>
      </c>
      <c r="B190" s="26" t="s">
        <v>22</v>
      </c>
      <c r="C190" s="21" t="s">
        <v>21</v>
      </c>
      <c r="D190" s="9"/>
      <c r="E190" s="9">
        <f>Отчет!D190</f>
        <v>0</v>
      </c>
      <c r="F190" s="9">
        <f t="shared" si="45"/>
        <v>0</v>
      </c>
      <c r="G190" s="9">
        <v>0</v>
      </c>
      <c r="H190" s="9"/>
      <c r="I190" s="9"/>
    </row>
    <row r="191" spans="1:9" ht="15.75" x14ac:dyDescent="0.25">
      <c r="A191" s="28" t="s">
        <v>70</v>
      </c>
      <c r="B191" s="26" t="s">
        <v>22</v>
      </c>
      <c r="C191" s="10" t="s">
        <v>16</v>
      </c>
      <c r="D191" s="11">
        <f t="shared" ref="D191" si="46">SUM(D192:D194)</f>
        <v>112289.7</v>
      </c>
      <c r="E191" s="11">
        <f>Отчет!D191</f>
        <v>112289.7</v>
      </c>
      <c r="F191" s="11">
        <f t="shared" si="45"/>
        <v>0</v>
      </c>
      <c r="G191" s="11">
        <f>E191/D191*100</f>
        <v>100</v>
      </c>
      <c r="H191" s="11">
        <v>112289.7</v>
      </c>
      <c r="I191" s="11">
        <v>112289.7</v>
      </c>
    </row>
    <row r="192" spans="1:9" ht="15.75" x14ac:dyDescent="0.25">
      <c r="A192" s="28" t="s">
        <v>70</v>
      </c>
      <c r="B192" s="26" t="s">
        <v>22</v>
      </c>
      <c r="C192" s="21" t="s">
        <v>19</v>
      </c>
      <c r="D192" s="9">
        <v>112289.7</v>
      </c>
      <c r="E192" s="9">
        <f>Отчет!D192</f>
        <v>112289.7</v>
      </c>
      <c r="F192" s="9">
        <f t="shared" si="45"/>
        <v>0</v>
      </c>
      <c r="G192" s="9">
        <f>E192/D192*100</f>
        <v>100</v>
      </c>
      <c r="H192" s="9">
        <v>112289.7</v>
      </c>
      <c r="I192" s="9">
        <v>112289.7</v>
      </c>
    </row>
    <row r="193" spans="1:9" ht="15.75" x14ac:dyDescent="0.25">
      <c r="A193" s="28" t="s">
        <v>70</v>
      </c>
      <c r="B193" s="26" t="s">
        <v>22</v>
      </c>
      <c r="C193" s="21" t="s">
        <v>20</v>
      </c>
      <c r="D193" s="9"/>
      <c r="E193" s="9">
        <f>Отчет!D193</f>
        <v>0</v>
      </c>
      <c r="F193" s="9">
        <f t="shared" si="45"/>
        <v>0</v>
      </c>
      <c r="G193" s="9">
        <v>0</v>
      </c>
      <c r="H193" s="9"/>
      <c r="I193" s="9"/>
    </row>
    <row r="194" spans="1:9" ht="15.75" x14ac:dyDescent="0.25">
      <c r="A194" s="28" t="s">
        <v>70</v>
      </c>
      <c r="B194" s="26" t="s">
        <v>22</v>
      </c>
      <c r="C194" s="21" t="s">
        <v>21</v>
      </c>
      <c r="D194" s="9"/>
      <c r="E194" s="9">
        <f>Отчет!D194</f>
        <v>0</v>
      </c>
      <c r="F194" s="9">
        <f t="shared" si="45"/>
        <v>0</v>
      </c>
      <c r="G194" s="9">
        <v>0</v>
      </c>
      <c r="H194" s="9"/>
      <c r="I194" s="9"/>
    </row>
    <row r="195" spans="1:9" ht="15.75" x14ac:dyDescent="0.25">
      <c r="A195" s="28" t="s">
        <v>73</v>
      </c>
      <c r="B195" s="26" t="s">
        <v>22</v>
      </c>
      <c r="C195" s="10" t="s">
        <v>16</v>
      </c>
      <c r="D195" s="11">
        <f t="shared" ref="D195" si="47">SUM(D196:D198)</f>
        <v>8077.7999999999993</v>
      </c>
      <c r="E195" s="11">
        <f>Отчет!D195</f>
        <v>7662.4</v>
      </c>
      <c r="F195" s="11">
        <f t="shared" si="45"/>
        <v>-415.39999999999964</v>
      </c>
      <c r="G195" s="11">
        <f>E195/D195*100</f>
        <v>94.85751070836119</v>
      </c>
      <c r="H195" s="11">
        <v>7662.4</v>
      </c>
      <c r="I195" s="11">
        <v>7662.4</v>
      </c>
    </row>
    <row r="196" spans="1:9" ht="15.75" x14ac:dyDescent="0.25">
      <c r="A196" s="28" t="s">
        <v>73</v>
      </c>
      <c r="B196" s="26" t="s">
        <v>22</v>
      </c>
      <c r="C196" s="21" t="s">
        <v>19</v>
      </c>
      <c r="D196" s="9">
        <v>1696.4</v>
      </c>
      <c r="E196" s="9">
        <f>Отчет!D196</f>
        <v>1704.4</v>
      </c>
      <c r="F196" s="9">
        <f t="shared" si="45"/>
        <v>8</v>
      </c>
      <c r="G196" s="9">
        <f>E196/D196*100</f>
        <v>100.47158688988446</v>
      </c>
      <c r="H196" s="9">
        <v>1704.4</v>
      </c>
      <c r="I196" s="9">
        <v>1704.4</v>
      </c>
    </row>
    <row r="197" spans="1:9" ht="15.75" x14ac:dyDescent="0.25">
      <c r="A197" s="28" t="s">
        <v>73</v>
      </c>
      <c r="B197" s="26" t="s">
        <v>22</v>
      </c>
      <c r="C197" s="21" t="s">
        <v>20</v>
      </c>
      <c r="D197" s="9">
        <v>6381.4</v>
      </c>
      <c r="E197" s="9">
        <f>Отчет!D197</f>
        <v>5958</v>
      </c>
      <c r="F197" s="9">
        <f t="shared" si="45"/>
        <v>-423.39999999999964</v>
      </c>
      <c r="G197" s="9">
        <f>E197/D197*100</f>
        <v>93.365092299495416</v>
      </c>
      <c r="H197" s="9">
        <v>5958</v>
      </c>
      <c r="I197" s="9">
        <v>5958</v>
      </c>
    </row>
    <row r="198" spans="1:9" ht="53.25" customHeight="1" x14ac:dyDescent="0.25">
      <c r="A198" s="28" t="s">
        <v>73</v>
      </c>
      <c r="B198" s="26" t="s">
        <v>22</v>
      </c>
      <c r="C198" s="21" t="s">
        <v>21</v>
      </c>
      <c r="D198" s="9"/>
      <c r="E198" s="9">
        <f>Отчет!D198</f>
        <v>0</v>
      </c>
      <c r="F198" s="9">
        <f t="shared" si="45"/>
        <v>0</v>
      </c>
      <c r="G198" s="9">
        <v>0</v>
      </c>
      <c r="H198" s="9"/>
      <c r="I198" s="9"/>
    </row>
    <row r="199" spans="1:9" ht="15.75" x14ac:dyDescent="0.25">
      <c r="A199" s="25" t="s">
        <v>68</v>
      </c>
      <c r="B199" s="26" t="s">
        <v>22</v>
      </c>
      <c r="C199" s="10" t="s">
        <v>16</v>
      </c>
      <c r="D199" s="11">
        <f t="shared" ref="D199" si="48">SUM(D200:D202)</f>
        <v>326018.40000000002</v>
      </c>
      <c r="E199" s="11">
        <f>Отчет!D199</f>
        <v>239191.1</v>
      </c>
      <c r="F199" s="11">
        <f t="shared" si="33"/>
        <v>-86827.300000000017</v>
      </c>
      <c r="G199" s="11">
        <f t="shared" si="34"/>
        <v>73.367362087538609</v>
      </c>
      <c r="H199" s="11">
        <v>238833.4</v>
      </c>
      <c r="I199" s="11">
        <v>238833.4</v>
      </c>
    </row>
    <row r="200" spans="1:9" ht="15.75" x14ac:dyDescent="0.25">
      <c r="A200" s="25" t="s">
        <v>68</v>
      </c>
      <c r="B200" s="26" t="s">
        <v>22</v>
      </c>
      <c r="C200" s="21" t="s">
        <v>19</v>
      </c>
      <c r="D200" s="9"/>
      <c r="E200" s="9">
        <f>Отчет!D200</f>
        <v>0</v>
      </c>
      <c r="F200" s="9">
        <f t="shared" si="33"/>
        <v>0</v>
      </c>
      <c r="G200" s="9">
        <v>0</v>
      </c>
      <c r="H200" s="9"/>
      <c r="I200" s="9"/>
    </row>
    <row r="201" spans="1:9" ht="15.75" x14ac:dyDescent="0.25">
      <c r="A201" s="25" t="s">
        <v>68</v>
      </c>
      <c r="B201" s="26" t="s">
        <v>22</v>
      </c>
      <c r="C201" s="21" t="s">
        <v>20</v>
      </c>
      <c r="D201" s="9">
        <v>326018.40000000002</v>
      </c>
      <c r="E201" s="9">
        <f>Отчет!D201</f>
        <v>239191.1</v>
      </c>
      <c r="F201" s="9">
        <f t="shared" si="33"/>
        <v>-86827.300000000017</v>
      </c>
      <c r="G201" s="9">
        <f t="shared" si="34"/>
        <v>73.367362087538609</v>
      </c>
      <c r="H201" s="9">
        <v>238833.4</v>
      </c>
      <c r="I201" s="9">
        <v>238833.4</v>
      </c>
    </row>
    <row r="202" spans="1:9" ht="15.75" x14ac:dyDescent="0.25">
      <c r="A202" s="25" t="s">
        <v>68</v>
      </c>
      <c r="B202" s="26" t="s">
        <v>22</v>
      </c>
      <c r="C202" s="21" t="s">
        <v>21</v>
      </c>
      <c r="D202" s="9"/>
      <c r="E202" s="9">
        <f>Отчет!D202</f>
        <v>0</v>
      </c>
      <c r="F202" s="9">
        <f t="shared" si="33"/>
        <v>0</v>
      </c>
      <c r="G202" s="9">
        <v>0</v>
      </c>
      <c r="H202" s="9"/>
      <c r="I202" s="9"/>
    </row>
    <row r="203" spans="1:9" ht="15.75" x14ac:dyDescent="0.25">
      <c r="A203" s="25" t="s">
        <v>71</v>
      </c>
      <c r="B203" s="26" t="s">
        <v>22</v>
      </c>
      <c r="C203" s="10" t="s">
        <v>16</v>
      </c>
      <c r="D203" s="11">
        <f t="shared" ref="D203" si="49">SUM(D204:D206)</f>
        <v>6664.1</v>
      </c>
      <c r="E203" s="11">
        <f>Отчет!D203</f>
        <v>6330.8</v>
      </c>
      <c r="F203" s="11">
        <f t="shared" si="33"/>
        <v>-333.30000000000018</v>
      </c>
      <c r="G203" s="11">
        <f t="shared" si="34"/>
        <v>94.998574451163691</v>
      </c>
      <c r="H203" s="11">
        <v>6330.8</v>
      </c>
      <c r="I203" s="11">
        <v>6330.8</v>
      </c>
    </row>
    <row r="204" spans="1:9" ht="15.75" x14ac:dyDescent="0.25">
      <c r="A204" s="25" t="s">
        <v>71</v>
      </c>
      <c r="B204" s="26" t="s">
        <v>22</v>
      </c>
      <c r="C204" s="21" t="s">
        <v>19</v>
      </c>
      <c r="D204" s="9">
        <v>6664.1</v>
      </c>
      <c r="E204" s="9">
        <f>Отчет!D204</f>
        <v>6330.8</v>
      </c>
      <c r="F204" s="9">
        <f t="shared" si="33"/>
        <v>-333.30000000000018</v>
      </c>
      <c r="G204" s="9">
        <f t="shared" si="34"/>
        <v>94.998574451163691</v>
      </c>
      <c r="H204" s="9">
        <v>6330.8</v>
      </c>
      <c r="I204" s="9">
        <v>6330.8</v>
      </c>
    </row>
    <row r="205" spans="1:9" ht="15.75" x14ac:dyDescent="0.25">
      <c r="A205" s="25" t="s">
        <v>71</v>
      </c>
      <c r="B205" s="26" t="s">
        <v>22</v>
      </c>
      <c r="C205" s="21" t="s">
        <v>20</v>
      </c>
      <c r="D205" s="9"/>
      <c r="E205" s="9">
        <f>Отчет!D205</f>
        <v>0</v>
      </c>
      <c r="F205" s="9">
        <f t="shared" si="33"/>
        <v>0</v>
      </c>
      <c r="G205" s="9">
        <v>0</v>
      </c>
      <c r="H205" s="9"/>
      <c r="I205" s="9"/>
    </row>
    <row r="206" spans="1:9" ht="15.75" x14ac:dyDescent="0.25">
      <c r="A206" s="25" t="s">
        <v>71</v>
      </c>
      <c r="B206" s="26" t="s">
        <v>22</v>
      </c>
      <c r="C206" s="21" t="s">
        <v>21</v>
      </c>
      <c r="D206" s="9"/>
      <c r="E206" s="9">
        <f>Отчет!D206</f>
        <v>0</v>
      </c>
      <c r="F206" s="9">
        <f t="shared" si="33"/>
        <v>0</v>
      </c>
      <c r="G206" s="9">
        <v>0</v>
      </c>
      <c r="H206" s="9"/>
      <c r="I206" s="9"/>
    </row>
    <row r="207" spans="1:9" ht="15.75" x14ac:dyDescent="0.25">
      <c r="A207" s="28" t="s">
        <v>72</v>
      </c>
      <c r="B207" s="26" t="s">
        <v>22</v>
      </c>
      <c r="C207" s="10" t="s">
        <v>16</v>
      </c>
      <c r="D207" s="11">
        <f>SUM(D208:D210)</f>
        <v>691502.4</v>
      </c>
      <c r="E207" s="11">
        <f>Отчет!D207</f>
        <v>0</v>
      </c>
      <c r="F207" s="11">
        <f t="shared" si="33"/>
        <v>-691502.4</v>
      </c>
      <c r="G207" s="11">
        <f t="shared" si="34"/>
        <v>0</v>
      </c>
      <c r="H207" s="11"/>
      <c r="I207" s="11"/>
    </row>
    <row r="208" spans="1:9" ht="15.75" x14ac:dyDescent="0.25">
      <c r="A208" s="28" t="s">
        <v>72</v>
      </c>
      <c r="B208" s="26" t="s">
        <v>22</v>
      </c>
      <c r="C208" s="21" t="s">
        <v>19</v>
      </c>
      <c r="D208" s="9"/>
      <c r="E208" s="9">
        <f>Отчет!D208</f>
        <v>0</v>
      </c>
      <c r="F208" s="9">
        <f t="shared" si="33"/>
        <v>0</v>
      </c>
      <c r="G208" s="9">
        <v>0</v>
      </c>
      <c r="H208" s="9"/>
      <c r="I208" s="9"/>
    </row>
    <row r="209" spans="1:9" ht="15.75" x14ac:dyDescent="0.25">
      <c r="A209" s="28" t="s">
        <v>72</v>
      </c>
      <c r="B209" s="26" t="s">
        <v>22</v>
      </c>
      <c r="C209" s="21" t="s">
        <v>20</v>
      </c>
      <c r="D209" s="9">
        <v>691502.4</v>
      </c>
      <c r="E209" s="9">
        <f>Отчет!D209</f>
        <v>0</v>
      </c>
      <c r="F209" s="9">
        <f t="shared" si="33"/>
        <v>-691502.4</v>
      </c>
      <c r="G209" s="9">
        <f t="shared" si="34"/>
        <v>0</v>
      </c>
      <c r="H209" s="9"/>
      <c r="I209" s="9"/>
    </row>
    <row r="210" spans="1:9" ht="67.5" customHeight="1" x14ac:dyDescent="0.25">
      <c r="A210" s="28" t="s">
        <v>72</v>
      </c>
      <c r="B210" s="26" t="s">
        <v>22</v>
      </c>
      <c r="C210" s="21" t="s">
        <v>21</v>
      </c>
      <c r="D210" s="9"/>
      <c r="E210" s="9">
        <f>Отчет!D210</f>
        <v>0</v>
      </c>
      <c r="F210" s="9">
        <f t="shared" si="33"/>
        <v>0</v>
      </c>
      <c r="G210" s="9">
        <v>0</v>
      </c>
      <c r="H210" s="9"/>
      <c r="I210" s="9"/>
    </row>
    <row r="211" spans="1:9" ht="15.75" x14ac:dyDescent="0.25">
      <c r="A211" s="27" t="s">
        <v>143</v>
      </c>
      <c r="B211" s="29" t="s">
        <v>18</v>
      </c>
      <c r="C211" s="22" t="s">
        <v>16</v>
      </c>
      <c r="D211" s="8">
        <f>D212</f>
        <v>233886.2</v>
      </c>
      <c r="E211" s="8">
        <f>Отчет!D211</f>
        <v>800000</v>
      </c>
      <c r="F211" s="8">
        <f t="shared" ref="F211:F267" si="50">E211-D211</f>
        <v>566113.80000000005</v>
      </c>
      <c r="G211" s="8">
        <f t="shared" ref="G211:G267" si="51">E211/D211*100</f>
        <v>342.04668766263251</v>
      </c>
      <c r="H211" s="8">
        <v>600000</v>
      </c>
      <c r="I211" s="8">
        <v>800000</v>
      </c>
    </row>
    <row r="212" spans="1:9" ht="15.75" x14ac:dyDescent="0.25">
      <c r="A212" s="25" t="s">
        <v>43</v>
      </c>
      <c r="B212" s="26" t="s">
        <v>18</v>
      </c>
      <c r="C212" s="21" t="s">
        <v>19</v>
      </c>
      <c r="D212" s="9">
        <f>D220</f>
        <v>233886.2</v>
      </c>
      <c r="E212" s="9">
        <f>Отчет!D212</f>
        <v>800000</v>
      </c>
      <c r="F212" s="9">
        <f t="shared" si="50"/>
        <v>566113.80000000005</v>
      </c>
      <c r="G212" s="9">
        <f t="shared" si="51"/>
        <v>342.04668766263251</v>
      </c>
      <c r="H212" s="9">
        <v>600000</v>
      </c>
      <c r="I212" s="9">
        <v>800000</v>
      </c>
    </row>
    <row r="213" spans="1:9" ht="15.75" x14ac:dyDescent="0.25">
      <c r="A213" s="25" t="s">
        <v>43</v>
      </c>
      <c r="B213" s="26" t="s">
        <v>18</v>
      </c>
      <c r="C213" s="21" t="s">
        <v>20</v>
      </c>
      <c r="D213" s="9"/>
      <c r="E213" s="9">
        <f>Отчет!D213</f>
        <v>0</v>
      </c>
      <c r="F213" s="9">
        <f t="shared" si="50"/>
        <v>0</v>
      </c>
      <c r="G213" s="9">
        <v>0</v>
      </c>
      <c r="H213" s="9"/>
      <c r="I213" s="9"/>
    </row>
    <row r="214" spans="1:9" ht="15.75" x14ac:dyDescent="0.25">
      <c r="A214" s="25" t="s">
        <v>43</v>
      </c>
      <c r="B214" s="26" t="s">
        <v>18</v>
      </c>
      <c r="C214" s="21" t="s">
        <v>21</v>
      </c>
      <c r="D214" s="9"/>
      <c r="E214" s="9">
        <f>Отчет!D214</f>
        <v>0</v>
      </c>
      <c r="F214" s="9">
        <f t="shared" si="50"/>
        <v>0</v>
      </c>
      <c r="G214" s="9">
        <v>0</v>
      </c>
      <c r="H214" s="9"/>
      <c r="I214" s="9"/>
    </row>
    <row r="215" spans="1:9" ht="15.75" x14ac:dyDescent="0.25">
      <c r="A215" s="25" t="s">
        <v>43</v>
      </c>
      <c r="B215" s="26" t="s">
        <v>22</v>
      </c>
      <c r="C215" s="10" t="s">
        <v>16</v>
      </c>
      <c r="D215" s="11"/>
      <c r="E215" s="11">
        <f>Отчет!D215</f>
        <v>0</v>
      </c>
      <c r="F215" s="11">
        <f t="shared" si="50"/>
        <v>0</v>
      </c>
      <c r="G215" s="11">
        <v>0</v>
      </c>
      <c r="H215" s="11"/>
      <c r="I215" s="11"/>
    </row>
    <row r="216" spans="1:9" ht="15.75" x14ac:dyDescent="0.25">
      <c r="A216" s="25" t="s">
        <v>43</v>
      </c>
      <c r="B216" s="26" t="s">
        <v>22</v>
      </c>
      <c r="C216" s="21" t="s">
        <v>19</v>
      </c>
      <c r="D216" s="9"/>
      <c r="E216" s="9">
        <f>Отчет!D216</f>
        <v>0</v>
      </c>
      <c r="F216" s="9">
        <f t="shared" si="50"/>
        <v>0</v>
      </c>
      <c r="G216" s="9">
        <v>0</v>
      </c>
      <c r="H216" s="9"/>
      <c r="I216" s="9"/>
    </row>
    <row r="217" spans="1:9" ht="15.75" x14ac:dyDescent="0.25">
      <c r="A217" s="25" t="s">
        <v>43</v>
      </c>
      <c r="B217" s="26" t="s">
        <v>22</v>
      </c>
      <c r="C217" s="21" t="s">
        <v>20</v>
      </c>
      <c r="D217" s="9"/>
      <c r="E217" s="9">
        <f>Отчет!D217</f>
        <v>0</v>
      </c>
      <c r="F217" s="9">
        <f t="shared" si="50"/>
        <v>0</v>
      </c>
      <c r="G217" s="9">
        <v>0</v>
      </c>
      <c r="H217" s="9"/>
      <c r="I217" s="9"/>
    </row>
    <row r="218" spans="1:9" ht="15.75" x14ac:dyDescent="0.25">
      <c r="A218" s="25" t="s">
        <v>43</v>
      </c>
      <c r="B218" s="26" t="s">
        <v>22</v>
      </c>
      <c r="C218" s="21" t="s">
        <v>21</v>
      </c>
      <c r="D218" s="9"/>
      <c r="E218" s="9">
        <f>Отчет!D218</f>
        <v>0</v>
      </c>
      <c r="F218" s="9">
        <f t="shared" si="50"/>
        <v>0</v>
      </c>
      <c r="G218" s="9">
        <v>0</v>
      </c>
      <c r="H218" s="9"/>
      <c r="I218" s="9"/>
    </row>
    <row r="219" spans="1:9" ht="15.75" customHeight="1" x14ac:dyDescent="0.25">
      <c r="A219" s="25" t="s">
        <v>43</v>
      </c>
      <c r="B219" s="26" t="s">
        <v>140</v>
      </c>
      <c r="C219" s="10" t="s">
        <v>16</v>
      </c>
      <c r="D219" s="11">
        <f t="shared" ref="D219" si="52">SUM(D220:D222)</f>
        <v>233886.2</v>
      </c>
      <c r="E219" s="11">
        <f>Отчет!D219</f>
        <v>800000</v>
      </c>
      <c r="F219" s="11">
        <f t="shared" si="50"/>
        <v>566113.80000000005</v>
      </c>
      <c r="G219" s="11">
        <f t="shared" si="51"/>
        <v>342.04668766263251</v>
      </c>
      <c r="H219" s="11">
        <v>600000</v>
      </c>
      <c r="I219" s="11">
        <v>800000</v>
      </c>
    </row>
    <row r="220" spans="1:9" ht="15.75" customHeight="1" x14ac:dyDescent="0.25">
      <c r="A220" s="25" t="s">
        <v>43</v>
      </c>
      <c r="B220" s="26" t="s">
        <v>24</v>
      </c>
      <c r="C220" s="21" t="s">
        <v>19</v>
      </c>
      <c r="D220" s="9">
        <f>D232</f>
        <v>233886.2</v>
      </c>
      <c r="E220" s="9">
        <f>Отчет!D220</f>
        <v>800000</v>
      </c>
      <c r="F220" s="9">
        <f t="shared" si="50"/>
        <v>566113.80000000005</v>
      </c>
      <c r="G220" s="9">
        <f t="shared" si="51"/>
        <v>342.04668766263251</v>
      </c>
      <c r="H220" s="9">
        <v>600000</v>
      </c>
      <c r="I220" s="9">
        <v>800000</v>
      </c>
    </row>
    <row r="221" spans="1:9" ht="15.75" customHeight="1" x14ac:dyDescent="0.25">
      <c r="A221" s="25" t="s">
        <v>43</v>
      </c>
      <c r="B221" s="26" t="s">
        <v>24</v>
      </c>
      <c r="C221" s="21" t="s">
        <v>20</v>
      </c>
      <c r="D221" s="9"/>
      <c r="E221" s="9">
        <f>Отчет!D221</f>
        <v>0</v>
      </c>
      <c r="F221" s="9">
        <f t="shared" si="50"/>
        <v>0</v>
      </c>
      <c r="G221" s="9">
        <v>0</v>
      </c>
      <c r="H221" s="9"/>
      <c r="I221" s="9"/>
    </row>
    <row r="222" spans="1:9" ht="15.75" customHeight="1" x14ac:dyDescent="0.25">
      <c r="A222" s="25" t="s">
        <v>43</v>
      </c>
      <c r="B222" s="26" t="s">
        <v>24</v>
      </c>
      <c r="C222" s="21" t="s">
        <v>21</v>
      </c>
      <c r="D222" s="9"/>
      <c r="E222" s="9">
        <f>Отчет!D222</f>
        <v>0</v>
      </c>
      <c r="F222" s="9">
        <f t="shared" si="50"/>
        <v>0</v>
      </c>
      <c r="G222" s="9">
        <v>0</v>
      </c>
      <c r="H222" s="9"/>
      <c r="I222" s="9"/>
    </row>
    <row r="223" spans="1:9" ht="15.75" hidden="1" outlineLevel="1" x14ac:dyDescent="0.25">
      <c r="A223" s="25" t="s">
        <v>114</v>
      </c>
      <c r="B223" s="26" t="s">
        <v>22</v>
      </c>
      <c r="C223" s="10" t="s">
        <v>16</v>
      </c>
      <c r="D223" s="11"/>
      <c r="E223" s="11">
        <f>Отчет!D223</f>
        <v>0</v>
      </c>
      <c r="F223" s="11">
        <f t="shared" si="50"/>
        <v>0</v>
      </c>
      <c r="G223" s="11">
        <v>0</v>
      </c>
      <c r="H223" s="11"/>
      <c r="I223" s="11"/>
    </row>
    <row r="224" spans="1:9" ht="15.75" hidden="1" outlineLevel="1" x14ac:dyDescent="0.25">
      <c r="A224" s="25" t="s">
        <v>44</v>
      </c>
      <c r="B224" s="26" t="s">
        <v>22</v>
      </c>
      <c r="C224" s="21" t="s">
        <v>19</v>
      </c>
      <c r="D224" s="9"/>
      <c r="E224" s="9">
        <f>Отчет!D224</f>
        <v>0</v>
      </c>
      <c r="F224" s="9">
        <f t="shared" si="50"/>
        <v>0</v>
      </c>
      <c r="G224" s="9">
        <v>0</v>
      </c>
      <c r="H224" s="9"/>
      <c r="I224" s="9"/>
    </row>
    <row r="225" spans="1:9" ht="15.75" hidden="1" outlineLevel="1" x14ac:dyDescent="0.25">
      <c r="A225" s="25" t="s">
        <v>44</v>
      </c>
      <c r="B225" s="26" t="s">
        <v>22</v>
      </c>
      <c r="C225" s="21" t="s">
        <v>20</v>
      </c>
      <c r="D225" s="9"/>
      <c r="E225" s="9">
        <f>Отчет!D225</f>
        <v>0</v>
      </c>
      <c r="F225" s="9">
        <f t="shared" si="50"/>
        <v>0</v>
      </c>
      <c r="G225" s="9">
        <v>0</v>
      </c>
      <c r="H225" s="9"/>
      <c r="I225" s="9"/>
    </row>
    <row r="226" spans="1:9" ht="15.75" hidden="1" outlineLevel="1" x14ac:dyDescent="0.25">
      <c r="A226" s="25" t="s">
        <v>44</v>
      </c>
      <c r="B226" s="26" t="s">
        <v>22</v>
      </c>
      <c r="C226" s="21" t="s">
        <v>21</v>
      </c>
      <c r="D226" s="9"/>
      <c r="E226" s="9">
        <f>Отчет!D226</f>
        <v>0</v>
      </c>
      <c r="F226" s="9">
        <f t="shared" si="50"/>
        <v>0</v>
      </c>
      <c r="G226" s="9">
        <v>0</v>
      </c>
      <c r="H226" s="9"/>
      <c r="I226" s="9"/>
    </row>
    <row r="227" spans="1:9" ht="15.75" hidden="1" outlineLevel="1" x14ac:dyDescent="0.25">
      <c r="A227" s="25" t="s">
        <v>45</v>
      </c>
      <c r="B227" s="26" t="s">
        <v>22</v>
      </c>
      <c r="C227" s="10" t="s">
        <v>16</v>
      </c>
      <c r="D227" s="11"/>
      <c r="E227" s="11">
        <f>Отчет!D227</f>
        <v>0</v>
      </c>
      <c r="F227" s="11">
        <f t="shared" si="50"/>
        <v>0</v>
      </c>
      <c r="G227" s="11">
        <v>0</v>
      </c>
      <c r="H227" s="11"/>
      <c r="I227" s="11"/>
    </row>
    <row r="228" spans="1:9" ht="15.75" hidden="1" outlineLevel="1" x14ac:dyDescent="0.25">
      <c r="A228" s="25" t="s">
        <v>45</v>
      </c>
      <c r="B228" s="26" t="s">
        <v>22</v>
      </c>
      <c r="C228" s="21" t="s">
        <v>19</v>
      </c>
      <c r="D228" s="9"/>
      <c r="E228" s="9">
        <f>Отчет!D228</f>
        <v>0</v>
      </c>
      <c r="F228" s="9">
        <f t="shared" si="50"/>
        <v>0</v>
      </c>
      <c r="G228" s="9">
        <v>0</v>
      </c>
      <c r="H228" s="9"/>
      <c r="I228" s="9"/>
    </row>
    <row r="229" spans="1:9" ht="15.75" hidden="1" outlineLevel="1" x14ac:dyDescent="0.25">
      <c r="A229" s="25" t="s">
        <v>45</v>
      </c>
      <c r="B229" s="26" t="s">
        <v>22</v>
      </c>
      <c r="C229" s="21" t="s">
        <v>20</v>
      </c>
      <c r="D229" s="9"/>
      <c r="E229" s="9">
        <f>Отчет!D229</f>
        <v>0</v>
      </c>
      <c r="F229" s="9">
        <f t="shared" si="50"/>
        <v>0</v>
      </c>
      <c r="G229" s="9">
        <v>0</v>
      </c>
      <c r="H229" s="9"/>
      <c r="I229" s="9"/>
    </row>
    <row r="230" spans="1:9" ht="15.75" hidden="1" outlineLevel="1" x14ac:dyDescent="0.25">
      <c r="A230" s="25" t="s">
        <v>45</v>
      </c>
      <c r="B230" s="26" t="s">
        <v>22</v>
      </c>
      <c r="C230" s="21" t="s">
        <v>21</v>
      </c>
      <c r="D230" s="9"/>
      <c r="E230" s="9">
        <f>Отчет!D230</f>
        <v>0</v>
      </c>
      <c r="F230" s="9">
        <f t="shared" si="50"/>
        <v>0</v>
      </c>
      <c r="G230" s="9">
        <v>0</v>
      </c>
      <c r="H230" s="9"/>
      <c r="I230" s="9"/>
    </row>
    <row r="231" spans="1:9" ht="15.75" customHeight="1" collapsed="1" x14ac:dyDescent="0.25">
      <c r="A231" s="25" t="s">
        <v>46</v>
      </c>
      <c r="B231" s="26" t="s">
        <v>140</v>
      </c>
      <c r="C231" s="10" t="s">
        <v>16</v>
      </c>
      <c r="D231" s="11">
        <f t="shared" ref="D231" si="53">SUM(D232:D234)</f>
        <v>233886.2</v>
      </c>
      <c r="E231" s="11">
        <f>Отчет!D231</f>
        <v>800000</v>
      </c>
      <c r="F231" s="11">
        <f t="shared" si="50"/>
        <v>566113.80000000005</v>
      </c>
      <c r="G231" s="11">
        <f t="shared" si="51"/>
        <v>342.04668766263251</v>
      </c>
      <c r="H231" s="11">
        <v>600000</v>
      </c>
      <c r="I231" s="11">
        <v>800000</v>
      </c>
    </row>
    <row r="232" spans="1:9" ht="15.75" customHeight="1" x14ac:dyDescent="0.25">
      <c r="A232" s="25" t="s">
        <v>46</v>
      </c>
      <c r="B232" s="26" t="s">
        <v>24</v>
      </c>
      <c r="C232" s="21" t="s">
        <v>19</v>
      </c>
      <c r="D232" s="9">
        <f>D236</f>
        <v>233886.2</v>
      </c>
      <c r="E232" s="9">
        <f>Отчет!D232</f>
        <v>800000</v>
      </c>
      <c r="F232" s="9">
        <f t="shared" si="50"/>
        <v>566113.80000000005</v>
      </c>
      <c r="G232" s="9">
        <f t="shared" si="51"/>
        <v>342.04668766263251</v>
      </c>
      <c r="H232" s="9">
        <v>600000</v>
      </c>
      <c r="I232" s="9">
        <v>800000</v>
      </c>
    </row>
    <row r="233" spans="1:9" ht="15.75" customHeight="1" x14ac:dyDescent="0.25">
      <c r="A233" s="25" t="s">
        <v>46</v>
      </c>
      <c r="B233" s="26" t="s">
        <v>24</v>
      </c>
      <c r="C233" s="21" t="s">
        <v>20</v>
      </c>
      <c r="D233" s="9"/>
      <c r="E233" s="9">
        <f>Отчет!D233</f>
        <v>0</v>
      </c>
      <c r="F233" s="9">
        <f t="shared" si="50"/>
        <v>0</v>
      </c>
      <c r="G233" s="9">
        <v>0</v>
      </c>
      <c r="H233" s="9"/>
      <c r="I233" s="9"/>
    </row>
    <row r="234" spans="1:9" ht="15.75" customHeight="1" x14ac:dyDescent="0.25">
      <c r="A234" s="25" t="s">
        <v>46</v>
      </c>
      <c r="B234" s="26" t="s">
        <v>24</v>
      </c>
      <c r="C234" s="21" t="s">
        <v>21</v>
      </c>
      <c r="D234" s="9"/>
      <c r="E234" s="9">
        <f>Отчет!D234</f>
        <v>0</v>
      </c>
      <c r="F234" s="9">
        <f t="shared" si="50"/>
        <v>0</v>
      </c>
      <c r="G234" s="9">
        <v>0</v>
      </c>
      <c r="H234" s="9"/>
      <c r="I234" s="9"/>
    </row>
    <row r="235" spans="1:9" ht="15.75" customHeight="1" x14ac:dyDescent="0.25">
      <c r="A235" s="25" t="s">
        <v>47</v>
      </c>
      <c r="B235" s="26" t="s">
        <v>140</v>
      </c>
      <c r="C235" s="10" t="s">
        <v>16</v>
      </c>
      <c r="D235" s="11">
        <f t="shared" ref="D235" si="54">SUM(D236:D238)</f>
        <v>233886.2</v>
      </c>
      <c r="E235" s="11">
        <f>Отчет!D235</f>
        <v>800000</v>
      </c>
      <c r="F235" s="11">
        <f t="shared" si="50"/>
        <v>566113.80000000005</v>
      </c>
      <c r="G235" s="11">
        <f t="shared" si="51"/>
        <v>342.04668766263251</v>
      </c>
      <c r="H235" s="11">
        <v>600000</v>
      </c>
      <c r="I235" s="11">
        <v>800000</v>
      </c>
    </row>
    <row r="236" spans="1:9" ht="15.75" customHeight="1" x14ac:dyDescent="0.25">
      <c r="A236" s="25" t="s">
        <v>47</v>
      </c>
      <c r="B236" s="26" t="s">
        <v>24</v>
      </c>
      <c r="C236" s="21" t="s">
        <v>19</v>
      </c>
      <c r="D236" s="9">
        <v>233886.2</v>
      </c>
      <c r="E236" s="9">
        <f>Отчет!D236</f>
        <v>800000</v>
      </c>
      <c r="F236" s="9">
        <f t="shared" si="50"/>
        <v>566113.80000000005</v>
      </c>
      <c r="G236" s="9">
        <f t="shared" si="51"/>
        <v>342.04668766263251</v>
      </c>
      <c r="H236" s="9">
        <v>600000</v>
      </c>
      <c r="I236" s="9">
        <v>800000</v>
      </c>
    </row>
    <row r="237" spans="1:9" ht="15.75" customHeight="1" x14ac:dyDescent="0.25">
      <c r="A237" s="25" t="s">
        <v>47</v>
      </c>
      <c r="B237" s="26" t="s">
        <v>24</v>
      </c>
      <c r="C237" s="21" t="s">
        <v>20</v>
      </c>
      <c r="D237" s="9"/>
      <c r="E237" s="9">
        <f>Отчет!D237</f>
        <v>0</v>
      </c>
      <c r="F237" s="9">
        <f t="shared" si="50"/>
        <v>0</v>
      </c>
      <c r="G237" s="9">
        <v>0</v>
      </c>
      <c r="H237" s="9"/>
      <c r="I237" s="9"/>
    </row>
    <row r="238" spans="1:9" ht="15.75" customHeight="1" x14ac:dyDescent="0.25">
      <c r="A238" s="25" t="s">
        <v>47</v>
      </c>
      <c r="B238" s="26" t="s">
        <v>24</v>
      </c>
      <c r="C238" s="21" t="s">
        <v>21</v>
      </c>
      <c r="D238" s="9"/>
      <c r="E238" s="9">
        <f>Отчет!D238</f>
        <v>0</v>
      </c>
      <c r="F238" s="9">
        <f t="shared" si="50"/>
        <v>0</v>
      </c>
      <c r="G238" s="9">
        <v>0</v>
      </c>
      <c r="H238" s="9"/>
      <c r="I238" s="9"/>
    </row>
    <row r="239" spans="1:9" ht="15.75" x14ac:dyDescent="0.25">
      <c r="A239" s="27" t="s">
        <v>61</v>
      </c>
      <c r="B239" s="29" t="s">
        <v>18</v>
      </c>
      <c r="C239" s="22" t="s">
        <v>16</v>
      </c>
      <c r="D239" s="8">
        <f t="shared" ref="D239" si="55">SUM(D240:D242)</f>
        <v>95193.7</v>
      </c>
      <c r="E239" s="8">
        <f>Отчет!D239</f>
        <v>117678.2</v>
      </c>
      <c r="F239" s="8">
        <f t="shared" si="50"/>
        <v>22484.5</v>
      </c>
      <c r="G239" s="8">
        <f t="shared" si="51"/>
        <v>123.61973533962858</v>
      </c>
      <c r="H239" s="8">
        <v>104178.2</v>
      </c>
      <c r="I239" s="8">
        <v>104178.2</v>
      </c>
    </row>
    <row r="240" spans="1:9" ht="15.75" x14ac:dyDescent="0.25">
      <c r="A240" s="25" t="s">
        <v>61</v>
      </c>
      <c r="B240" s="26" t="s">
        <v>18</v>
      </c>
      <c r="C240" s="21" t="s">
        <v>19</v>
      </c>
      <c r="D240" s="9">
        <f>D244</f>
        <v>50563.7</v>
      </c>
      <c r="E240" s="9">
        <f>Отчет!D240</f>
        <v>69678.2</v>
      </c>
      <c r="F240" s="9">
        <f t="shared" si="50"/>
        <v>19114.5</v>
      </c>
      <c r="G240" s="9">
        <f t="shared" si="51"/>
        <v>137.80281110757323</v>
      </c>
      <c r="H240" s="9">
        <v>56178.2</v>
      </c>
      <c r="I240" s="9">
        <v>56178.2</v>
      </c>
    </row>
    <row r="241" spans="1:9" ht="15.75" x14ac:dyDescent="0.25">
      <c r="A241" s="25" t="s">
        <v>61</v>
      </c>
      <c r="B241" s="26" t="s">
        <v>18</v>
      </c>
      <c r="C241" s="21" t="s">
        <v>20</v>
      </c>
      <c r="D241" s="9">
        <f>D245</f>
        <v>44630</v>
      </c>
      <c r="E241" s="9">
        <f>Отчет!D241</f>
        <v>48000</v>
      </c>
      <c r="F241" s="9">
        <f t="shared" si="50"/>
        <v>3370</v>
      </c>
      <c r="G241" s="9">
        <f t="shared" si="51"/>
        <v>107.55097468070804</v>
      </c>
      <c r="H241" s="9">
        <v>48000</v>
      </c>
      <c r="I241" s="9">
        <v>48000</v>
      </c>
    </row>
    <row r="242" spans="1:9" ht="15.75" x14ac:dyDescent="0.25">
      <c r="A242" s="25" t="s">
        <v>61</v>
      </c>
      <c r="B242" s="26" t="s">
        <v>18</v>
      </c>
      <c r="C242" s="21" t="s">
        <v>21</v>
      </c>
      <c r="D242" s="9"/>
      <c r="E242" s="9">
        <f>Отчет!D242</f>
        <v>0</v>
      </c>
      <c r="F242" s="9">
        <f t="shared" si="50"/>
        <v>0</v>
      </c>
      <c r="G242" s="9">
        <v>0</v>
      </c>
      <c r="H242" s="9"/>
      <c r="I242" s="9"/>
    </row>
    <row r="243" spans="1:9" ht="15.75" x14ac:dyDescent="0.25">
      <c r="A243" s="25" t="s">
        <v>61</v>
      </c>
      <c r="B243" s="26" t="s">
        <v>22</v>
      </c>
      <c r="C243" s="10" t="s">
        <v>16</v>
      </c>
      <c r="D243" s="11">
        <f t="shared" ref="D243" si="56">SUM(D244:D246)</f>
        <v>95193.7</v>
      </c>
      <c r="E243" s="11">
        <f>Отчет!D243</f>
        <v>117678.2</v>
      </c>
      <c r="F243" s="11">
        <f t="shared" si="50"/>
        <v>22484.5</v>
      </c>
      <c r="G243" s="11">
        <f t="shared" si="51"/>
        <v>123.61973533962858</v>
      </c>
      <c r="H243" s="11">
        <v>104178.2</v>
      </c>
      <c r="I243" s="11">
        <v>104178.2</v>
      </c>
    </row>
    <row r="244" spans="1:9" ht="15.75" x14ac:dyDescent="0.25">
      <c r="A244" s="25" t="s">
        <v>61</v>
      </c>
      <c r="B244" s="26" t="s">
        <v>22</v>
      </c>
      <c r="C244" s="21" t="s">
        <v>19</v>
      </c>
      <c r="D244" s="9">
        <f>D248</f>
        <v>50563.7</v>
      </c>
      <c r="E244" s="9">
        <f>Отчет!D244</f>
        <v>69678.2</v>
      </c>
      <c r="F244" s="9">
        <f t="shared" si="50"/>
        <v>19114.5</v>
      </c>
      <c r="G244" s="9">
        <f t="shared" si="51"/>
        <v>137.80281110757323</v>
      </c>
      <c r="H244" s="9">
        <v>56178.2</v>
      </c>
      <c r="I244" s="9">
        <v>56178.2</v>
      </c>
    </row>
    <row r="245" spans="1:9" ht="15.75" x14ac:dyDescent="0.25">
      <c r="A245" s="25" t="s">
        <v>61</v>
      </c>
      <c r="B245" s="26" t="s">
        <v>22</v>
      </c>
      <c r="C245" s="21" t="s">
        <v>20</v>
      </c>
      <c r="D245" s="9">
        <f>D249</f>
        <v>44630</v>
      </c>
      <c r="E245" s="9">
        <f>Отчет!D245</f>
        <v>48000</v>
      </c>
      <c r="F245" s="9">
        <f t="shared" si="50"/>
        <v>3370</v>
      </c>
      <c r="G245" s="9">
        <f t="shared" si="51"/>
        <v>107.55097468070804</v>
      </c>
      <c r="H245" s="9">
        <v>48000</v>
      </c>
      <c r="I245" s="9">
        <v>48000</v>
      </c>
    </row>
    <row r="246" spans="1:9" ht="15.75" x14ac:dyDescent="0.25">
      <c r="A246" s="25" t="s">
        <v>61</v>
      </c>
      <c r="B246" s="26" t="s">
        <v>22</v>
      </c>
      <c r="C246" s="21" t="s">
        <v>21</v>
      </c>
      <c r="D246" s="9"/>
      <c r="E246" s="9">
        <f>Отчет!D246</f>
        <v>0</v>
      </c>
      <c r="F246" s="9">
        <f t="shared" si="50"/>
        <v>0</v>
      </c>
      <c r="G246" s="9">
        <v>0</v>
      </c>
      <c r="H246" s="9"/>
      <c r="I246" s="9"/>
    </row>
    <row r="247" spans="1:9" ht="15.75" x14ac:dyDescent="0.25">
      <c r="A247" s="25" t="s">
        <v>62</v>
      </c>
      <c r="B247" s="26" t="s">
        <v>22</v>
      </c>
      <c r="C247" s="10" t="s">
        <v>16</v>
      </c>
      <c r="D247" s="11">
        <f t="shared" ref="D247" si="57">SUM(D248:D250)</f>
        <v>95193.7</v>
      </c>
      <c r="E247" s="11">
        <f>Отчет!D247</f>
        <v>117678.2</v>
      </c>
      <c r="F247" s="11">
        <f t="shared" si="50"/>
        <v>22484.5</v>
      </c>
      <c r="G247" s="11">
        <f t="shared" si="51"/>
        <v>123.61973533962858</v>
      </c>
      <c r="H247" s="11">
        <v>104178.2</v>
      </c>
      <c r="I247" s="11">
        <v>104178.2</v>
      </c>
    </row>
    <row r="248" spans="1:9" ht="15.75" x14ac:dyDescent="0.25">
      <c r="A248" s="25" t="s">
        <v>62</v>
      </c>
      <c r="B248" s="26" t="s">
        <v>22</v>
      </c>
      <c r="C248" s="21" t="s">
        <v>19</v>
      </c>
      <c r="D248" s="9">
        <f t="shared" ref="D248" si="58">D252+D256+D260+D264</f>
        <v>50563.7</v>
      </c>
      <c r="E248" s="9">
        <f>Отчет!D248</f>
        <v>69678.2</v>
      </c>
      <c r="F248" s="9">
        <f t="shared" si="50"/>
        <v>19114.5</v>
      </c>
      <c r="G248" s="9">
        <f t="shared" si="51"/>
        <v>137.80281110757323</v>
      </c>
      <c r="H248" s="9">
        <v>56178.2</v>
      </c>
      <c r="I248" s="9">
        <v>56178.2</v>
      </c>
    </row>
    <row r="249" spans="1:9" ht="15.75" x14ac:dyDescent="0.25">
      <c r="A249" s="25" t="s">
        <v>62</v>
      </c>
      <c r="B249" s="26" t="s">
        <v>22</v>
      </c>
      <c r="C249" s="21" t="s">
        <v>20</v>
      </c>
      <c r="D249" s="9">
        <f t="shared" ref="D249" si="59">D253+D257+D261</f>
        <v>44630</v>
      </c>
      <c r="E249" s="9">
        <f>Отчет!D249</f>
        <v>48000</v>
      </c>
      <c r="F249" s="9">
        <f t="shared" si="50"/>
        <v>3370</v>
      </c>
      <c r="G249" s="9">
        <f t="shared" si="51"/>
        <v>107.55097468070804</v>
      </c>
      <c r="H249" s="9">
        <v>48000</v>
      </c>
      <c r="I249" s="9">
        <v>48000</v>
      </c>
    </row>
    <row r="250" spans="1:9" ht="15.75" x14ac:dyDescent="0.25">
      <c r="A250" s="25" t="s">
        <v>62</v>
      </c>
      <c r="B250" s="26" t="s">
        <v>22</v>
      </c>
      <c r="C250" s="21" t="s">
        <v>21</v>
      </c>
      <c r="D250" s="9"/>
      <c r="E250" s="9">
        <f>Отчет!D250</f>
        <v>0</v>
      </c>
      <c r="F250" s="9">
        <f t="shared" si="50"/>
        <v>0</v>
      </c>
      <c r="G250" s="9">
        <v>0</v>
      </c>
      <c r="H250" s="9"/>
      <c r="I250" s="9"/>
    </row>
    <row r="251" spans="1:9" ht="15.75" x14ac:dyDescent="0.25">
      <c r="A251" s="25" t="s">
        <v>63</v>
      </c>
      <c r="B251" s="26" t="s">
        <v>22</v>
      </c>
      <c r="C251" s="10" t="s">
        <v>16</v>
      </c>
      <c r="D251" s="11">
        <f t="shared" ref="D251" si="60">SUM(D252:D254)</f>
        <v>9375.7000000000007</v>
      </c>
      <c r="E251" s="11">
        <f>Отчет!D251</f>
        <v>23490.2</v>
      </c>
      <c r="F251" s="11">
        <f t="shared" si="50"/>
        <v>14114.5</v>
      </c>
      <c r="G251" s="11">
        <f t="shared" si="51"/>
        <v>250.54342609085185</v>
      </c>
      <c r="H251" s="11">
        <v>9990.2000000000007</v>
      </c>
      <c r="I251" s="11">
        <v>9990.2000000000007</v>
      </c>
    </row>
    <row r="252" spans="1:9" ht="15.75" x14ac:dyDescent="0.25">
      <c r="A252" s="25" t="s">
        <v>63</v>
      </c>
      <c r="B252" s="26" t="s">
        <v>22</v>
      </c>
      <c r="C252" s="21" t="s">
        <v>19</v>
      </c>
      <c r="D252" s="9">
        <v>9375.7000000000007</v>
      </c>
      <c r="E252" s="9">
        <f>Отчет!D252</f>
        <v>23490.2</v>
      </c>
      <c r="F252" s="9">
        <f t="shared" si="50"/>
        <v>14114.5</v>
      </c>
      <c r="G252" s="9">
        <f t="shared" si="51"/>
        <v>250.54342609085185</v>
      </c>
      <c r="H252" s="9">
        <v>9990.2000000000007</v>
      </c>
      <c r="I252" s="9">
        <v>9990.2000000000007</v>
      </c>
    </row>
    <row r="253" spans="1:9" ht="15.75" x14ac:dyDescent="0.25">
      <c r="A253" s="25" t="s">
        <v>63</v>
      </c>
      <c r="B253" s="26" t="s">
        <v>22</v>
      </c>
      <c r="C253" s="21" t="s">
        <v>20</v>
      </c>
      <c r="D253" s="9"/>
      <c r="E253" s="9">
        <f>Отчет!D253</f>
        <v>0</v>
      </c>
      <c r="F253" s="9">
        <f t="shared" si="50"/>
        <v>0</v>
      </c>
      <c r="G253" s="9">
        <v>0</v>
      </c>
      <c r="H253" s="9"/>
      <c r="I253" s="9"/>
    </row>
    <row r="254" spans="1:9" ht="15.75" x14ac:dyDescent="0.25">
      <c r="A254" s="25" t="s">
        <v>63</v>
      </c>
      <c r="B254" s="26" t="s">
        <v>22</v>
      </c>
      <c r="C254" s="21" t="s">
        <v>21</v>
      </c>
      <c r="D254" s="9"/>
      <c r="E254" s="9">
        <f>Отчет!D254</f>
        <v>0</v>
      </c>
      <c r="F254" s="9">
        <f t="shared" si="50"/>
        <v>0</v>
      </c>
      <c r="G254" s="9">
        <v>0</v>
      </c>
      <c r="H254" s="9"/>
      <c r="I254" s="9"/>
    </row>
    <row r="255" spans="1:9" ht="15.75" hidden="1" outlineLevel="1" x14ac:dyDescent="0.25">
      <c r="A255" s="28" t="s">
        <v>64</v>
      </c>
      <c r="B255" s="26" t="s">
        <v>22</v>
      </c>
      <c r="C255" s="10" t="s">
        <v>16</v>
      </c>
      <c r="D255" s="11"/>
      <c r="E255" s="11">
        <f>Отчет!D255</f>
        <v>0</v>
      </c>
      <c r="F255" s="11">
        <f t="shared" si="50"/>
        <v>0</v>
      </c>
      <c r="G255" s="11">
        <v>0</v>
      </c>
      <c r="H255" s="11"/>
      <c r="I255" s="11"/>
    </row>
    <row r="256" spans="1:9" ht="15.75" hidden="1" outlineLevel="1" x14ac:dyDescent="0.25">
      <c r="A256" s="28" t="s">
        <v>64</v>
      </c>
      <c r="B256" s="26" t="s">
        <v>22</v>
      </c>
      <c r="C256" s="21" t="s">
        <v>19</v>
      </c>
      <c r="D256" s="9"/>
      <c r="E256" s="9">
        <f>Отчет!D256</f>
        <v>0</v>
      </c>
      <c r="F256" s="9">
        <f t="shared" si="50"/>
        <v>0</v>
      </c>
      <c r="G256" s="9">
        <v>0</v>
      </c>
      <c r="H256" s="9"/>
      <c r="I256" s="9"/>
    </row>
    <row r="257" spans="1:9" ht="15.75" hidden="1" outlineLevel="1" x14ac:dyDescent="0.25">
      <c r="A257" s="28" t="s">
        <v>64</v>
      </c>
      <c r="B257" s="26" t="s">
        <v>22</v>
      </c>
      <c r="C257" s="21" t="s">
        <v>20</v>
      </c>
      <c r="D257" s="9"/>
      <c r="E257" s="9">
        <f>Отчет!D257</f>
        <v>0</v>
      </c>
      <c r="F257" s="9">
        <f t="shared" si="50"/>
        <v>0</v>
      </c>
      <c r="G257" s="9">
        <v>0</v>
      </c>
      <c r="H257" s="9"/>
      <c r="I257" s="9"/>
    </row>
    <row r="258" spans="1:9" ht="15.75" hidden="1" outlineLevel="1" x14ac:dyDescent="0.25">
      <c r="A258" s="28" t="s">
        <v>64</v>
      </c>
      <c r="B258" s="26" t="s">
        <v>22</v>
      </c>
      <c r="C258" s="21" t="s">
        <v>21</v>
      </c>
      <c r="D258" s="9"/>
      <c r="E258" s="9">
        <f>Отчет!D258</f>
        <v>0</v>
      </c>
      <c r="F258" s="9">
        <f t="shared" si="50"/>
        <v>0</v>
      </c>
      <c r="G258" s="9">
        <v>0</v>
      </c>
      <c r="H258" s="9"/>
      <c r="I258" s="9"/>
    </row>
    <row r="259" spans="1:9" ht="15.75" collapsed="1" x14ac:dyDescent="0.25">
      <c r="A259" s="28" t="s">
        <v>65</v>
      </c>
      <c r="B259" s="26" t="s">
        <v>22</v>
      </c>
      <c r="C259" s="10" t="s">
        <v>16</v>
      </c>
      <c r="D259" s="11">
        <f t="shared" ref="D259" si="61">SUM(D260:D262)</f>
        <v>80630</v>
      </c>
      <c r="E259" s="11">
        <f>Отчет!D259</f>
        <v>89000</v>
      </c>
      <c r="F259" s="11">
        <f t="shared" si="50"/>
        <v>8370</v>
      </c>
      <c r="G259" s="11">
        <f t="shared" si="51"/>
        <v>110.38075158129728</v>
      </c>
      <c r="H259" s="11">
        <v>89000</v>
      </c>
      <c r="I259" s="11">
        <v>89000</v>
      </c>
    </row>
    <row r="260" spans="1:9" ht="15.75" x14ac:dyDescent="0.25">
      <c r="A260" s="28" t="s">
        <v>65</v>
      </c>
      <c r="B260" s="26" t="s">
        <v>22</v>
      </c>
      <c r="C260" s="21" t="s">
        <v>19</v>
      </c>
      <c r="D260" s="9">
        <v>36000</v>
      </c>
      <c r="E260" s="9">
        <f>Отчет!D260</f>
        <v>41000</v>
      </c>
      <c r="F260" s="9">
        <f t="shared" si="50"/>
        <v>5000</v>
      </c>
      <c r="G260" s="9">
        <f t="shared" si="51"/>
        <v>113.88888888888889</v>
      </c>
      <c r="H260" s="9">
        <v>41000</v>
      </c>
      <c r="I260" s="9">
        <v>41000</v>
      </c>
    </row>
    <row r="261" spans="1:9" ht="15.75" x14ac:dyDescent="0.25">
      <c r="A261" s="28" t="s">
        <v>65</v>
      </c>
      <c r="B261" s="26" t="s">
        <v>22</v>
      </c>
      <c r="C261" s="21" t="s">
        <v>20</v>
      </c>
      <c r="D261" s="9">
        <v>44630</v>
      </c>
      <c r="E261" s="9">
        <f>Отчет!D261</f>
        <v>48000</v>
      </c>
      <c r="F261" s="9">
        <f t="shared" si="50"/>
        <v>3370</v>
      </c>
      <c r="G261" s="9">
        <f t="shared" si="51"/>
        <v>107.55097468070804</v>
      </c>
      <c r="H261" s="9">
        <v>48000</v>
      </c>
      <c r="I261" s="9">
        <v>48000</v>
      </c>
    </row>
    <row r="262" spans="1:9" ht="15.75" x14ac:dyDescent="0.25">
      <c r="A262" s="28" t="s">
        <v>65</v>
      </c>
      <c r="B262" s="26" t="s">
        <v>22</v>
      </c>
      <c r="C262" s="21" t="s">
        <v>21</v>
      </c>
      <c r="D262" s="9"/>
      <c r="E262" s="9">
        <f>Отчет!D262</f>
        <v>0</v>
      </c>
      <c r="F262" s="9">
        <f t="shared" si="50"/>
        <v>0</v>
      </c>
      <c r="G262" s="9">
        <v>0</v>
      </c>
      <c r="H262" s="9"/>
      <c r="I262" s="9"/>
    </row>
    <row r="263" spans="1:9" ht="15.75" x14ac:dyDescent="0.25">
      <c r="A263" s="25" t="s">
        <v>66</v>
      </c>
      <c r="B263" s="26" t="s">
        <v>22</v>
      </c>
      <c r="C263" s="10" t="s">
        <v>16</v>
      </c>
      <c r="D263" s="11">
        <f t="shared" ref="D263" si="62">SUM(D264:D266)</f>
        <v>5188</v>
      </c>
      <c r="E263" s="11">
        <f>Отчет!D263</f>
        <v>5188</v>
      </c>
      <c r="F263" s="11">
        <f t="shared" si="50"/>
        <v>0</v>
      </c>
      <c r="G263" s="11">
        <f t="shared" si="51"/>
        <v>100</v>
      </c>
      <c r="H263" s="11">
        <v>5188</v>
      </c>
      <c r="I263" s="11">
        <v>5188</v>
      </c>
    </row>
    <row r="264" spans="1:9" ht="15.75" x14ac:dyDescent="0.25">
      <c r="A264" s="25" t="s">
        <v>66</v>
      </c>
      <c r="B264" s="26" t="s">
        <v>22</v>
      </c>
      <c r="C264" s="21" t="s">
        <v>19</v>
      </c>
      <c r="D264" s="9">
        <v>5188</v>
      </c>
      <c r="E264" s="9">
        <f>Отчет!D264</f>
        <v>5188</v>
      </c>
      <c r="F264" s="9">
        <f t="shared" si="50"/>
        <v>0</v>
      </c>
      <c r="G264" s="9">
        <f t="shared" si="51"/>
        <v>100</v>
      </c>
      <c r="H264" s="9">
        <v>5188</v>
      </c>
      <c r="I264" s="9">
        <v>5188</v>
      </c>
    </row>
    <row r="265" spans="1:9" ht="15.75" x14ac:dyDescent="0.25">
      <c r="A265" s="25" t="s">
        <v>66</v>
      </c>
      <c r="B265" s="26" t="s">
        <v>22</v>
      </c>
      <c r="C265" s="21" t="s">
        <v>20</v>
      </c>
      <c r="D265" s="9"/>
      <c r="E265" s="9">
        <f>Отчет!D265</f>
        <v>0</v>
      </c>
      <c r="F265" s="9">
        <f t="shared" si="50"/>
        <v>0</v>
      </c>
      <c r="G265" s="9">
        <v>0</v>
      </c>
      <c r="H265" s="9"/>
      <c r="I265" s="9"/>
    </row>
    <row r="266" spans="1:9" ht="42.75" customHeight="1" x14ac:dyDescent="0.25">
      <c r="A266" s="25" t="s">
        <v>66</v>
      </c>
      <c r="B266" s="26" t="s">
        <v>22</v>
      </c>
      <c r="C266" s="21" t="s">
        <v>21</v>
      </c>
      <c r="D266" s="9"/>
      <c r="E266" s="9">
        <f>Отчет!D266</f>
        <v>0</v>
      </c>
      <c r="F266" s="9">
        <f t="shared" si="50"/>
        <v>0</v>
      </c>
      <c r="G266" s="9">
        <v>0</v>
      </c>
      <c r="H266" s="9"/>
      <c r="I266" s="9"/>
    </row>
    <row r="267" spans="1:9" ht="15.75" x14ac:dyDescent="0.25">
      <c r="A267" s="27" t="s">
        <v>74</v>
      </c>
      <c r="B267" s="29" t="s">
        <v>18</v>
      </c>
      <c r="C267" s="22" t="s">
        <v>16</v>
      </c>
      <c r="D267" s="8">
        <f>SUM(D268:D270)</f>
        <v>48850.8</v>
      </c>
      <c r="E267" s="8">
        <f>Отчет!D267</f>
        <v>49255.1</v>
      </c>
      <c r="F267" s="8">
        <f t="shared" si="50"/>
        <v>404.29999999999563</v>
      </c>
      <c r="G267" s="8">
        <f t="shared" si="51"/>
        <v>100.82762206555469</v>
      </c>
      <c r="H267" s="8">
        <v>44929.399999999994</v>
      </c>
      <c r="I267" s="8">
        <v>44929.399999999994</v>
      </c>
    </row>
    <row r="268" spans="1:9" ht="15.75" x14ac:dyDescent="0.25">
      <c r="A268" s="25" t="s">
        <v>74</v>
      </c>
      <c r="B268" s="26" t="s">
        <v>18</v>
      </c>
      <c r="C268" s="21" t="s">
        <v>19</v>
      </c>
      <c r="D268" s="9">
        <f t="shared" ref="D268:D269" si="63">D272</f>
        <v>48850.8</v>
      </c>
      <c r="E268" s="9">
        <f>Отчет!D268</f>
        <v>49255.1</v>
      </c>
      <c r="F268" s="9">
        <f t="shared" ref="F268:F327" si="64">E268-D268</f>
        <v>404.29999999999563</v>
      </c>
      <c r="G268" s="9">
        <f t="shared" ref="G268:G331" si="65">E268/D268*100</f>
        <v>100.82762206555469</v>
      </c>
      <c r="H268" s="9">
        <v>44929.399999999994</v>
      </c>
      <c r="I268" s="9">
        <v>44929.399999999994</v>
      </c>
    </row>
    <row r="269" spans="1:9" ht="15.75" x14ac:dyDescent="0.25">
      <c r="A269" s="25" t="s">
        <v>74</v>
      </c>
      <c r="B269" s="26" t="s">
        <v>18</v>
      </c>
      <c r="C269" s="21" t="s">
        <v>20</v>
      </c>
      <c r="D269" s="9">
        <f t="shared" si="63"/>
        <v>0</v>
      </c>
      <c r="E269" s="9">
        <f>Отчет!D269</f>
        <v>0</v>
      </c>
      <c r="F269" s="9">
        <f t="shared" si="64"/>
        <v>0</v>
      </c>
      <c r="G269" s="9">
        <v>0</v>
      </c>
      <c r="H269" s="9"/>
      <c r="I269" s="9"/>
    </row>
    <row r="270" spans="1:9" ht="15.75" x14ac:dyDescent="0.25">
      <c r="A270" s="25" t="s">
        <v>74</v>
      </c>
      <c r="B270" s="26" t="s">
        <v>18</v>
      </c>
      <c r="C270" s="21" t="s">
        <v>21</v>
      </c>
      <c r="D270" s="9"/>
      <c r="E270" s="9">
        <f>Отчет!D270</f>
        <v>0</v>
      </c>
      <c r="F270" s="9">
        <f t="shared" si="64"/>
        <v>0</v>
      </c>
      <c r="G270" s="9">
        <v>0</v>
      </c>
      <c r="H270" s="9"/>
      <c r="I270" s="9"/>
    </row>
    <row r="271" spans="1:9" ht="15.75" x14ac:dyDescent="0.25">
      <c r="A271" s="25" t="s">
        <v>74</v>
      </c>
      <c r="B271" s="26" t="s">
        <v>22</v>
      </c>
      <c r="C271" s="10" t="s">
        <v>16</v>
      </c>
      <c r="D271" s="11">
        <f t="shared" ref="D271" si="66">SUM(D272:D274)</f>
        <v>48850.8</v>
      </c>
      <c r="E271" s="11">
        <f>Отчет!D271</f>
        <v>49255.1</v>
      </c>
      <c r="F271" s="11">
        <f t="shared" si="64"/>
        <v>404.29999999999563</v>
      </c>
      <c r="G271" s="11">
        <f t="shared" si="65"/>
        <v>100.82762206555469</v>
      </c>
      <c r="H271" s="11">
        <v>44929.399999999994</v>
      </c>
      <c r="I271" s="11">
        <v>44929.399999999994</v>
      </c>
    </row>
    <row r="272" spans="1:9" ht="15.75" x14ac:dyDescent="0.25">
      <c r="A272" s="25" t="s">
        <v>74</v>
      </c>
      <c r="B272" s="26" t="s">
        <v>22</v>
      </c>
      <c r="C272" s="21" t="s">
        <v>19</v>
      </c>
      <c r="D272" s="9">
        <f t="shared" ref="D272:D273" si="67">D276</f>
        <v>48850.8</v>
      </c>
      <c r="E272" s="9">
        <f>Отчет!D272</f>
        <v>49255.1</v>
      </c>
      <c r="F272" s="9">
        <f t="shared" si="64"/>
        <v>404.29999999999563</v>
      </c>
      <c r="G272" s="9">
        <f t="shared" si="65"/>
        <v>100.82762206555469</v>
      </c>
      <c r="H272" s="9">
        <v>44929.399999999994</v>
      </c>
      <c r="I272" s="9">
        <v>44929.399999999994</v>
      </c>
    </row>
    <row r="273" spans="1:9" ht="15.75" x14ac:dyDescent="0.25">
      <c r="A273" s="25" t="s">
        <v>74</v>
      </c>
      <c r="B273" s="26" t="s">
        <v>22</v>
      </c>
      <c r="C273" s="21" t="s">
        <v>20</v>
      </c>
      <c r="D273" s="9">
        <f t="shared" si="67"/>
        <v>0</v>
      </c>
      <c r="E273" s="9">
        <f>Отчет!D273</f>
        <v>0</v>
      </c>
      <c r="F273" s="9">
        <f t="shared" si="64"/>
        <v>0</v>
      </c>
      <c r="G273" s="9">
        <v>0</v>
      </c>
      <c r="H273" s="9"/>
      <c r="I273" s="9"/>
    </row>
    <row r="274" spans="1:9" ht="15.75" x14ac:dyDescent="0.25">
      <c r="A274" s="25" t="s">
        <v>74</v>
      </c>
      <c r="B274" s="26" t="s">
        <v>22</v>
      </c>
      <c r="C274" s="21" t="s">
        <v>21</v>
      </c>
      <c r="D274" s="9"/>
      <c r="E274" s="9">
        <f>Отчет!D274</f>
        <v>0</v>
      </c>
      <c r="F274" s="9">
        <f t="shared" si="64"/>
        <v>0</v>
      </c>
      <c r="G274" s="9">
        <v>0</v>
      </c>
      <c r="H274" s="9"/>
      <c r="I274" s="9"/>
    </row>
    <row r="275" spans="1:9" ht="15.75" x14ac:dyDescent="0.25">
      <c r="A275" s="25" t="s">
        <v>115</v>
      </c>
      <c r="B275" s="26" t="s">
        <v>22</v>
      </c>
      <c r="C275" s="10" t="s">
        <v>16</v>
      </c>
      <c r="D275" s="11">
        <f t="shared" ref="D275" si="68">SUM(D276:D278)</f>
        <v>48850.8</v>
      </c>
      <c r="E275" s="11">
        <f>Отчет!D275</f>
        <v>49255.1</v>
      </c>
      <c r="F275" s="11">
        <f t="shared" si="64"/>
        <v>404.29999999999563</v>
      </c>
      <c r="G275" s="11">
        <f t="shared" si="65"/>
        <v>100.82762206555469</v>
      </c>
      <c r="H275" s="11">
        <v>44929.399999999994</v>
      </c>
      <c r="I275" s="11">
        <v>44929.399999999994</v>
      </c>
    </row>
    <row r="276" spans="1:9" ht="15.75" x14ac:dyDescent="0.25">
      <c r="A276" s="25" t="s">
        <v>75</v>
      </c>
      <c r="B276" s="26" t="s">
        <v>22</v>
      </c>
      <c r="C276" s="21" t="s">
        <v>19</v>
      </c>
      <c r="D276" s="9">
        <f>D284+D377+D280</f>
        <v>48850.8</v>
      </c>
      <c r="E276" s="9">
        <f>Отчет!D276</f>
        <v>49255.1</v>
      </c>
      <c r="F276" s="9">
        <f t="shared" si="64"/>
        <v>404.29999999999563</v>
      </c>
      <c r="G276" s="9">
        <f t="shared" si="65"/>
        <v>100.82762206555469</v>
      </c>
      <c r="H276" s="9">
        <v>44929.399999999994</v>
      </c>
      <c r="I276" s="9">
        <v>44929.399999999994</v>
      </c>
    </row>
    <row r="277" spans="1:9" ht="15.75" x14ac:dyDescent="0.25">
      <c r="A277" s="25" t="s">
        <v>75</v>
      </c>
      <c r="B277" s="26" t="s">
        <v>22</v>
      </c>
      <c r="C277" s="21" t="s">
        <v>20</v>
      </c>
      <c r="D277" s="9">
        <f>D285+D281</f>
        <v>0</v>
      </c>
      <c r="E277" s="9">
        <f>Отчет!D277</f>
        <v>0</v>
      </c>
      <c r="F277" s="9">
        <f t="shared" si="64"/>
        <v>0</v>
      </c>
      <c r="G277" s="9">
        <v>0</v>
      </c>
      <c r="H277" s="9"/>
      <c r="I277" s="9"/>
    </row>
    <row r="278" spans="1:9" ht="15.75" x14ac:dyDescent="0.25">
      <c r="A278" s="25" t="s">
        <v>75</v>
      </c>
      <c r="B278" s="26" t="s">
        <v>22</v>
      </c>
      <c r="C278" s="21" t="s">
        <v>21</v>
      </c>
      <c r="D278" s="9"/>
      <c r="E278" s="9">
        <f>Отчет!D278</f>
        <v>0</v>
      </c>
      <c r="F278" s="9">
        <f t="shared" si="64"/>
        <v>0</v>
      </c>
      <c r="G278" s="9">
        <v>0</v>
      </c>
      <c r="H278" s="9"/>
      <c r="I278" s="9"/>
    </row>
    <row r="279" spans="1:9" ht="15.75" x14ac:dyDescent="0.25">
      <c r="A279" s="25" t="s">
        <v>117</v>
      </c>
      <c r="B279" s="26" t="s">
        <v>22</v>
      </c>
      <c r="C279" s="10" t="s">
        <v>16</v>
      </c>
      <c r="D279" s="11">
        <f t="shared" ref="D279" si="69">SUM(D280:D282)</f>
        <v>0</v>
      </c>
      <c r="E279" s="11">
        <f>Отчет!D279</f>
        <v>32138.5</v>
      </c>
      <c r="F279" s="11">
        <f>E279-D279</f>
        <v>32138.5</v>
      </c>
      <c r="G279" s="11">
        <v>0</v>
      </c>
      <c r="H279" s="11">
        <v>27812.799999999999</v>
      </c>
      <c r="I279" s="11">
        <v>27812.799999999999</v>
      </c>
    </row>
    <row r="280" spans="1:9" ht="15.75" x14ac:dyDescent="0.25">
      <c r="A280" s="25"/>
      <c r="B280" s="26" t="s">
        <v>22</v>
      </c>
      <c r="C280" s="21" t="s">
        <v>19</v>
      </c>
      <c r="D280" s="9">
        <v>0</v>
      </c>
      <c r="E280" s="9">
        <f>Отчет!D280</f>
        <v>32138.5</v>
      </c>
      <c r="F280" s="9">
        <f>E280-D280</f>
        <v>32138.5</v>
      </c>
      <c r="G280" s="9">
        <v>0</v>
      </c>
      <c r="H280" s="9">
        <v>27812.799999999999</v>
      </c>
      <c r="I280" s="9">
        <v>27812.799999999999</v>
      </c>
    </row>
    <row r="281" spans="1:9" ht="15.75" x14ac:dyDescent="0.25">
      <c r="A281" s="25"/>
      <c r="B281" s="26" t="s">
        <v>22</v>
      </c>
      <c r="C281" s="21" t="s">
        <v>20</v>
      </c>
      <c r="D281" s="9"/>
      <c r="E281" s="9">
        <f>Отчет!D281</f>
        <v>0</v>
      </c>
      <c r="F281" s="9">
        <f>E281-D281</f>
        <v>0</v>
      </c>
      <c r="G281" s="9">
        <v>0</v>
      </c>
      <c r="H281" s="9"/>
      <c r="I281" s="9"/>
    </row>
    <row r="282" spans="1:9" ht="30" customHeight="1" x14ac:dyDescent="0.25">
      <c r="A282" s="25"/>
      <c r="B282" s="26" t="s">
        <v>22</v>
      </c>
      <c r="C282" s="21" t="s">
        <v>21</v>
      </c>
      <c r="D282" s="9"/>
      <c r="E282" s="9">
        <f>Отчет!D282</f>
        <v>0</v>
      </c>
      <c r="F282" s="9">
        <f>E282-D282</f>
        <v>0</v>
      </c>
      <c r="G282" s="9">
        <v>0</v>
      </c>
      <c r="H282" s="9"/>
      <c r="I282" s="9"/>
    </row>
    <row r="283" spans="1:9" ht="15.75" x14ac:dyDescent="0.25">
      <c r="A283" s="44" t="s">
        <v>102</v>
      </c>
      <c r="B283" s="26" t="s">
        <v>22</v>
      </c>
      <c r="C283" s="10" t="s">
        <v>16</v>
      </c>
      <c r="D283" s="11">
        <f t="shared" ref="D283" si="70">SUM(D284:D286)</f>
        <v>48850.8</v>
      </c>
      <c r="E283" s="11">
        <f>Отчет!D283</f>
        <v>17116.599999999999</v>
      </c>
      <c r="F283" s="11">
        <f t="shared" si="64"/>
        <v>-31734.200000000004</v>
      </c>
      <c r="G283" s="11">
        <f t="shared" si="65"/>
        <v>35.038525469388418</v>
      </c>
      <c r="H283" s="11">
        <v>17116.599999999999</v>
      </c>
      <c r="I283" s="11">
        <v>17116.599999999999</v>
      </c>
    </row>
    <row r="284" spans="1:9" ht="15.75" x14ac:dyDescent="0.25">
      <c r="A284" s="25" t="s">
        <v>76</v>
      </c>
      <c r="B284" s="26" t="s">
        <v>22</v>
      </c>
      <c r="C284" s="21" t="s">
        <v>19</v>
      </c>
      <c r="D284" s="9">
        <v>48850.8</v>
      </c>
      <c r="E284" s="9">
        <f>Отчет!D284</f>
        <v>17116.599999999999</v>
      </c>
      <c r="F284" s="9">
        <f t="shared" si="64"/>
        <v>-31734.200000000004</v>
      </c>
      <c r="G284" s="9">
        <f t="shared" si="65"/>
        <v>35.038525469388418</v>
      </c>
      <c r="H284" s="9">
        <v>17116.599999999999</v>
      </c>
      <c r="I284" s="9">
        <v>17116.599999999999</v>
      </c>
    </row>
    <row r="285" spans="1:9" ht="15.75" x14ac:dyDescent="0.25">
      <c r="A285" s="25" t="s">
        <v>76</v>
      </c>
      <c r="B285" s="26" t="s">
        <v>22</v>
      </c>
      <c r="C285" s="21" t="s">
        <v>20</v>
      </c>
      <c r="D285" s="9"/>
      <c r="E285" s="9">
        <f>Отчет!D285</f>
        <v>0</v>
      </c>
      <c r="F285" s="9">
        <f t="shared" si="64"/>
        <v>0</v>
      </c>
      <c r="G285" s="9">
        <v>0</v>
      </c>
      <c r="H285" s="9"/>
      <c r="I285" s="9"/>
    </row>
    <row r="286" spans="1:9" ht="15.75" x14ac:dyDescent="0.25">
      <c r="A286" s="25" t="s">
        <v>76</v>
      </c>
      <c r="B286" s="26" t="s">
        <v>22</v>
      </c>
      <c r="C286" s="21" t="s">
        <v>21</v>
      </c>
      <c r="D286" s="9"/>
      <c r="E286" s="9">
        <f>Отчет!D286</f>
        <v>0</v>
      </c>
      <c r="F286" s="9">
        <f t="shared" si="64"/>
        <v>0</v>
      </c>
      <c r="G286" s="9">
        <v>0</v>
      </c>
      <c r="H286" s="9"/>
      <c r="I286" s="9"/>
    </row>
    <row r="287" spans="1:9" ht="15.75" x14ac:dyDescent="0.25">
      <c r="A287" s="27" t="s">
        <v>78</v>
      </c>
      <c r="B287" s="29" t="s">
        <v>18</v>
      </c>
      <c r="C287" s="22" t="s">
        <v>16</v>
      </c>
      <c r="D287" s="8">
        <f>D288+D289</f>
        <v>2813681.2</v>
      </c>
      <c r="E287" s="8">
        <f>Отчет!D291</f>
        <v>2340056.5999999996</v>
      </c>
      <c r="F287" s="8">
        <f t="shared" si="64"/>
        <v>-473624.60000000056</v>
      </c>
      <c r="G287" s="8">
        <f t="shared" si="65"/>
        <v>83.167083747796283</v>
      </c>
      <c r="H287" s="11">
        <v>1939632</v>
      </c>
      <c r="I287" s="11">
        <v>1667772.3</v>
      </c>
    </row>
    <row r="288" spans="1:9" ht="15.75" x14ac:dyDescent="0.25">
      <c r="A288" s="25" t="s">
        <v>78</v>
      </c>
      <c r="B288" s="26" t="s">
        <v>18</v>
      </c>
      <c r="C288" s="21" t="s">
        <v>19</v>
      </c>
      <c r="D288" s="9">
        <f>D292+D296</f>
        <v>2764734.1</v>
      </c>
      <c r="E288" s="9">
        <f>Отчет!D292</f>
        <v>2336345.7999999998</v>
      </c>
      <c r="F288" s="9">
        <f t="shared" si="64"/>
        <v>-428388.30000000028</v>
      </c>
      <c r="G288" s="9">
        <f t="shared" si="65"/>
        <v>84.505262187781454</v>
      </c>
      <c r="H288" s="9">
        <v>1935881.6</v>
      </c>
      <c r="I288" s="9">
        <v>1663972.3</v>
      </c>
    </row>
    <row r="289" spans="1:9" ht="15.75" x14ac:dyDescent="0.25">
      <c r="A289" s="25" t="s">
        <v>78</v>
      </c>
      <c r="B289" s="26" t="s">
        <v>18</v>
      </c>
      <c r="C289" s="21" t="s">
        <v>20</v>
      </c>
      <c r="D289" s="9">
        <f>D293+D297</f>
        <v>48947.1</v>
      </c>
      <c r="E289" s="9">
        <f>Отчет!D293</f>
        <v>3710.8</v>
      </c>
      <c r="F289" s="9">
        <f t="shared" si="64"/>
        <v>-45236.299999999996</v>
      </c>
      <c r="G289" s="9">
        <f t="shared" si="65"/>
        <v>7.5812458756494259</v>
      </c>
      <c r="H289" s="9">
        <v>3750.4</v>
      </c>
      <c r="I289" s="9">
        <v>3800</v>
      </c>
    </row>
    <row r="290" spans="1:9" ht="15.75" x14ac:dyDescent="0.25">
      <c r="A290" s="25" t="s">
        <v>78</v>
      </c>
      <c r="B290" s="26" t="s">
        <v>18</v>
      </c>
      <c r="C290" s="21" t="s">
        <v>21</v>
      </c>
      <c r="D290" s="9"/>
      <c r="E290" s="9">
        <f>Отчет!D294</f>
        <v>0</v>
      </c>
      <c r="F290" s="9">
        <f t="shared" si="64"/>
        <v>0</v>
      </c>
      <c r="G290" s="9">
        <v>0</v>
      </c>
      <c r="H290" s="9"/>
      <c r="I290" s="9"/>
    </row>
    <row r="291" spans="1:9" ht="15.75" x14ac:dyDescent="0.25">
      <c r="A291" s="25" t="s">
        <v>78</v>
      </c>
      <c r="B291" s="26" t="s">
        <v>22</v>
      </c>
      <c r="C291" s="10" t="s">
        <v>16</v>
      </c>
      <c r="D291" s="11">
        <f t="shared" ref="D291" si="71">SUM(D292:D294)</f>
        <v>1769344.6</v>
      </c>
      <c r="E291" s="11">
        <f>Отчет!D295</f>
        <v>1419596.3</v>
      </c>
      <c r="F291" s="11">
        <f t="shared" si="64"/>
        <v>-349748.30000000005</v>
      </c>
      <c r="G291" s="11">
        <f t="shared" si="65"/>
        <v>80.232889624779702</v>
      </c>
      <c r="H291" s="8">
        <v>1109864</v>
      </c>
      <c r="I291" s="8">
        <v>747772.3</v>
      </c>
    </row>
    <row r="292" spans="1:9" ht="15.75" x14ac:dyDescent="0.25">
      <c r="A292" s="25" t="s">
        <v>78</v>
      </c>
      <c r="B292" s="26" t="s">
        <v>22</v>
      </c>
      <c r="C292" s="21" t="s">
        <v>19</v>
      </c>
      <c r="D292" s="9">
        <f>D300</f>
        <v>1765691.4000000001</v>
      </c>
      <c r="E292" s="9">
        <f>Отчет!D296</f>
        <v>1415885.5</v>
      </c>
      <c r="F292" s="9">
        <f t="shared" si="64"/>
        <v>-349805.90000000014</v>
      </c>
      <c r="G292" s="9">
        <f t="shared" si="65"/>
        <v>80.188729468807509</v>
      </c>
      <c r="H292" s="9">
        <v>1106113.6000000001</v>
      </c>
      <c r="I292" s="9">
        <v>743972.3</v>
      </c>
    </row>
    <row r="293" spans="1:9" ht="15.75" x14ac:dyDescent="0.25">
      <c r="A293" s="25" t="s">
        <v>78</v>
      </c>
      <c r="B293" s="26" t="s">
        <v>22</v>
      </c>
      <c r="C293" s="21" t="s">
        <v>20</v>
      </c>
      <c r="D293" s="9">
        <f>D301</f>
        <v>3653.2</v>
      </c>
      <c r="E293" s="9">
        <f>Отчет!D297</f>
        <v>3710.8</v>
      </c>
      <c r="F293" s="9">
        <f t="shared" si="64"/>
        <v>57.600000000000364</v>
      </c>
      <c r="G293" s="9">
        <f t="shared" si="65"/>
        <v>101.57669987955767</v>
      </c>
      <c r="H293" s="9">
        <v>3750.4</v>
      </c>
      <c r="I293" s="9">
        <v>3800</v>
      </c>
    </row>
    <row r="294" spans="1:9" ht="15.75" x14ac:dyDescent="0.25">
      <c r="A294" s="25" t="s">
        <v>78</v>
      </c>
      <c r="B294" s="26" t="s">
        <v>22</v>
      </c>
      <c r="C294" s="21" t="s">
        <v>21</v>
      </c>
      <c r="D294" s="9"/>
      <c r="E294" s="9">
        <f>Отчет!D298</f>
        <v>0</v>
      </c>
      <c r="F294" s="9">
        <f t="shared" si="64"/>
        <v>0</v>
      </c>
      <c r="G294" s="9">
        <v>0</v>
      </c>
      <c r="H294" s="9"/>
      <c r="I294" s="9"/>
    </row>
    <row r="295" spans="1:9" ht="15.75" x14ac:dyDescent="0.25">
      <c r="A295" s="25" t="s">
        <v>78</v>
      </c>
      <c r="B295" s="26" t="s">
        <v>24</v>
      </c>
      <c r="C295" s="10" t="s">
        <v>16</v>
      </c>
      <c r="D295" s="11">
        <f t="shared" ref="D295" si="72">SUM(D296:D298)</f>
        <v>1044336.6</v>
      </c>
      <c r="E295" s="11">
        <f>Отчет!D299</f>
        <v>920460.29999999993</v>
      </c>
      <c r="F295" s="11">
        <f t="shared" si="64"/>
        <v>-123876.30000000005</v>
      </c>
      <c r="G295" s="11">
        <f t="shared" si="65"/>
        <v>88.138278405640477</v>
      </c>
      <c r="H295" s="11">
        <v>829768</v>
      </c>
      <c r="I295" s="11">
        <v>920000</v>
      </c>
    </row>
    <row r="296" spans="1:9" ht="15.75" x14ac:dyDescent="0.25">
      <c r="A296" s="25" t="s">
        <v>78</v>
      </c>
      <c r="B296" s="26" t="s">
        <v>24</v>
      </c>
      <c r="C296" s="21" t="s">
        <v>19</v>
      </c>
      <c r="D296" s="9">
        <f>D340+D348</f>
        <v>999042.7</v>
      </c>
      <c r="E296" s="9">
        <f>Отчет!D300</f>
        <v>920460.29999999993</v>
      </c>
      <c r="F296" s="9">
        <f t="shared" si="64"/>
        <v>-78582.400000000023</v>
      </c>
      <c r="G296" s="9">
        <f t="shared" si="65"/>
        <v>92.134230098473267</v>
      </c>
      <c r="H296" s="9">
        <v>829768</v>
      </c>
      <c r="I296" s="9">
        <v>920000</v>
      </c>
    </row>
    <row r="297" spans="1:9" ht="15.75" x14ac:dyDescent="0.25">
      <c r="A297" s="25" t="s">
        <v>78</v>
      </c>
      <c r="B297" s="26" t="s">
        <v>24</v>
      </c>
      <c r="C297" s="21" t="s">
        <v>20</v>
      </c>
      <c r="D297" s="9">
        <f>D341+D349</f>
        <v>45293.9</v>
      </c>
      <c r="E297" s="9">
        <f>Отчет!D301</f>
        <v>0</v>
      </c>
      <c r="F297" s="9">
        <f t="shared" si="64"/>
        <v>-45293.9</v>
      </c>
      <c r="G297" s="9">
        <f t="shared" si="65"/>
        <v>0</v>
      </c>
      <c r="H297" s="9"/>
      <c r="I297" s="9"/>
    </row>
    <row r="298" spans="1:9" ht="15.75" x14ac:dyDescent="0.25">
      <c r="A298" s="25" t="s">
        <v>78</v>
      </c>
      <c r="B298" s="26" t="s">
        <v>24</v>
      </c>
      <c r="C298" s="21" t="s">
        <v>21</v>
      </c>
      <c r="D298" s="9"/>
      <c r="E298" s="9">
        <f>Отчет!D302</f>
        <v>0</v>
      </c>
      <c r="F298" s="9">
        <f t="shared" si="64"/>
        <v>0</v>
      </c>
      <c r="G298" s="9">
        <v>0</v>
      </c>
      <c r="H298" s="9"/>
      <c r="I298" s="9"/>
    </row>
    <row r="299" spans="1:9" ht="15.75" x14ac:dyDescent="0.25">
      <c r="A299" s="25" t="s">
        <v>79</v>
      </c>
      <c r="B299" s="26" t="s">
        <v>22</v>
      </c>
      <c r="C299" s="10" t="s">
        <v>16</v>
      </c>
      <c r="D299" s="11">
        <f t="shared" ref="D299" si="73">SUM(D300:D302)</f>
        <v>1769344.6</v>
      </c>
      <c r="E299" s="11">
        <f>Отчет!D303</f>
        <v>1419596.3</v>
      </c>
      <c r="F299" s="11">
        <f t="shared" si="64"/>
        <v>-349748.30000000005</v>
      </c>
      <c r="G299" s="11">
        <f t="shared" si="65"/>
        <v>80.232889624779702</v>
      </c>
      <c r="H299" s="11">
        <v>1109864</v>
      </c>
      <c r="I299" s="11">
        <v>747772.3</v>
      </c>
    </row>
    <row r="300" spans="1:9" ht="15.75" x14ac:dyDescent="0.25">
      <c r="A300" s="25" t="s">
        <v>79</v>
      </c>
      <c r="B300" s="26" t="s">
        <v>22</v>
      </c>
      <c r="C300" s="21" t="s">
        <v>19</v>
      </c>
      <c r="D300" s="9">
        <f>D304+D308+D312+D316+D320+D324+D332+D381+D336+D328</f>
        <v>1765691.4000000001</v>
      </c>
      <c r="E300" s="9">
        <f>Отчет!D304</f>
        <v>1415885.5</v>
      </c>
      <c r="F300" s="9">
        <f t="shared" si="64"/>
        <v>-349805.90000000014</v>
      </c>
      <c r="G300" s="9">
        <f t="shared" si="65"/>
        <v>80.188729468807509</v>
      </c>
      <c r="H300" s="9">
        <v>1106113.6000000001</v>
      </c>
      <c r="I300" s="9">
        <v>743972.3</v>
      </c>
    </row>
    <row r="301" spans="1:9" ht="15.75" x14ac:dyDescent="0.25">
      <c r="A301" s="25" t="s">
        <v>79</v>
      </c>
      <c r="B301" s="26" t="s">
        <v>22</v>
      </c>
      <c r="C301" s="21" t="s">
        <v>20</v>
      </c>
      <c r="D301" s="9">
        <f>D305+D309+D313+D317+D321+D325+D333+D337+D329</f>
        <v>3653.2</v>
      </c>
      <c r="E301" s="9">
        <f>Отчет!D305</f>
        <v>3710.8</v>
      </c>
      <c r="F301" s="9">
        <f t="shared" si="64"/>
        <v>57.600000000000364</v>
      </c>
      <c r="G301" s="9">
        <f t="shared" si="65"/>
        <v>101.57669987955767</v>
      </c>
      <c r="H301" s="9">
        <v>3750.4</v>
      </c>
      <c r="I301" s="9">
        <v>3800</v>
      </c>
    </row>
    <row r="302" spans="1:9" ht="15.75" x14ac:dyDescent="0.25">
      <c r="A302" s="25" t="s">
        <v>79</v>
      </c>
      <c r="B302" s="26" t="s">
        <v>22</v>
      </c>
      <c r="C302" s="21" t="s">
        <v>21</v>
      </c>
      <c r="D302" s="9"/>
      <c r="E302" s="9">
        <f>Отчет!D306</f>
        <v>0</v>
      </c>
      <c r="F302" s="9">
        <f t="shared" si="64"/>
        <v>0</v>
      </c>
      <c r="G302" s="9">
        <v>0</v>
      </c>
      <c r="H302" s="9"/>
      <c r="I302" s="9"/>
    </row>
    <row r="303" spans="1:9" ht="15.75" x14ac:dyDescent="0.25">
      <c r="A303" s="25" t="s">
        <v>80</v>
      </c>
      <c r="B303" s="26" t="s">
        <v>22</v>
      </c>
      <c r="C303" s="10" t="s">
        <v>16</v>
      </c>
      <c r="D303" s="11">
        <f t="shared" ref="D303" si="74">SUM(D304:D306)</f>
        <v>239742.4</v>
      </c>
      <c r="E303" s="11">
        <f>Отчет!D307</f>
        <v>231610.9</v>
      </c>
      <c r="F303" s="11">
        <f t="shared" si="64"/>
        <v>-8131.5</v>
      </c>
      <c r="G303" s="11">
        <f t="shared" si="65"/>
        <v>96.608234505035412</v>
      </c>
      <c r="H303" s="11">
        <v>221494</v>
      </c>
      <c r="I303" s="11">
        <v>221494</v>
      </c>
    </row>
    <row r="304" spans="1:9" ht="15.75" x14ac:dyDescent="0.25">
      <c r="A304" s="25" t="s">
        <v>80</v>
      </c>
      <c r="B304" s="26" t="s">
        <v>22</v>
      </c>
      <c r="C304" s="21" t="s">
        <v>19</v>
      </c>
      <c r="D304" s="9">
        <v>239742.4</v>
      </c>
      <c r="E304" s="9">
        <f>Отчет!D308</f>
        <v>231610.9</v>
      </c>
      <c r="F304" s="9">
        <f t="shared" si="64"/>
        <v>-8131.5</v>
      </c>
      <c r="G304" s="9">
        <f t="shared" si="65"/>
        <v>96.608234505035412</v>
      </c>
      <c r="H304" s="9">
        <v>221494</v>
      </c>
      <c r="I304" s="9">
        <v>221494</v>
      </c>
    </row>
    <row r="305" spans="1:9" ht="15.75" x14ac:dyDescent="0.25">
      <c r="A305" s="25" t="s">
        <v>80</v>
      </c>
      <c r="B305" s="26" t="s">
        <v>22</v>
      </c>
      <c r="C305" s="21" t="s">
        <v>20</v>
      </c>
      <c r="D305" s="9"/>
      <c r="E305" s="9">
        <f>Отчет!D309</f>
        <v>0</v>
      </c>
      <c r="F305" s="9">
        <f t="shared" si="64"/>
        <v>0</v>
      </c>
      <c r="G305" s="9">
        <v>0</v>
      </c>
      <c r="H305" s="9"/>
      <c r="I305" s="9"/>
    </row>
    <row r="306" spans="1:9" ht="15.75" x14ac:dyDescent="0.25">
      <c r="A306" s="25" t="s">
        <v>80</v>
      </c>
      <c r="B306" s="26" t="s">
        <v>22</v>
      </c>
      <c r="C306" s="21" t="s">
        <v>21</v>
      </c>
      <c r="D306" s="9"/>
      <c r="E306" s="9">
        <f>Отчет!D310</f>
        <v>0</v>
      </c>
      <c r="F306" s="9">
        <f t="shared" si="64"/>
        <v>0</v>
      </c>
      <c r="G306" s="9">
        <v>0</v>
      </c>
      <c r="H306" s="9"/>
      <c r="I306" s="9"/>
    </row>
    <row r="307" spans="1:9" ht="15.75" x14ac:dyDescent="0.25">
      <c r="A307" s="25" t="s">
        <v>81</v>
      </c>
      <c r="B307" s="26" t="s">
        <v>22</v>
      </c>
      <c r="C307" s="10" t="s">
        <v>16</v>
      </c>
      <c r="D307" s="11">
        <f t="shared" ref="D307" si="75">SUM(D308:D310)</f>
        <v>68053</v>
      </c>
      <c r="E307" s="11">
        <f>Отчет!D311</f>
        <v>65489.4</v>
      </c>
      <c r="F307" s="11">
        <f t="shared" si="64"/>
        <v>-2563.5999999999985</v>
      </c>
      <c r="G307" s="11">
        <f t="shared" si="65"/>
        <v>96.232936093926796</v>
      </c>
      <c r="H307" s="11">
        <v>65489.4</v>
      </c>
      <c r="I307" s="11">
        <v>65489.4</v>
      </c>
    </row>
    <row r="308" spans="1:9" ht="15.75" x14ac:dyDescent="0.25">
      <c r="A308" s="25" t="s">
        <v>81</v>
      </c>
      <c r="B308" s="26" t="s">
        <v>22</v>
      </c>
      <c r="C308" s="21" t="s">
        <v>19</v>
      </c>
      <c r="D308" s="9">
        <v>68053</v>
      </c>
      <c r="E308" s="9">
        <f>Отчет!D312</f>
        <v>65489.4</v>
      </c>
      <c r="F308" s="9">
        <f t="shared" si="64"/>
        <v>-2563.5999999999985</v>
      </c>
      <c r="G308" s="9">
        <f t="shared" si="65"/>
        <v>96.232936093926796</v>
      </c>
      <c r="H308" s="9">
        <v>65489.4</v>
      </c>
      <c r="I308" s="9">
        <v>65489.4</v>
      </c>
    </row>
    <row r="309" spans="1:9" ht="15.75" x14ac:dyDescent="0.25">
      <c r="A309" s="25" t="s">
        <v>81</v>
      </c>
      <c r="B309" s="26" t="s">
        <v>22</v>
      </c>
      <c r="C309" s="21" t="s">
        <v>20</v>
      </c>
      <c r="D309" s="9"/>
      <c r="E309" s="9">
        <f>Отчет!D313</f>
        <v>0</v>
      </c>
      <c r="F309" s="9">
        <f t="shared" si="64"/>
        <v>0</v>
      </c>
      <c r="G309" s="9">
        <v>0</v>
      </c>
      <c r="H309" s="9"/>
      <c r="I309" s="9"/>
    </row>
    <row r="310" spans="1:9" ht="15.75" x14ac:dyDescent="0.25">
      <c r="A310" s="25" t="s">
        <v>81</v>
      </c>
      <c r="B310" s="26" t="s">
        <v>22</v>
      </c>
      <c r="C310" s="21" t="s">
        <v>21</v>
      </c>
      <c r="D310" s="9"/>
      <c r="E310" s="9">
        <f>Отчет!D314</f>
        <v>0</v>
      </c>
      <c r="F310" s="9">
        <f t="shared" si="64"/>
        <v>0</v>
      </c>
      <c r="G310" s="9">
        <v>0</v>
      </c>
      <c r="H310" s="9"/>
      <c r="I310" s="9"/>
    </row>
    <row r="311" spans="1:9" ht="15.75" x14ac:dyDescent="0.25">
      <c r="A311" s="25" t="s">
        <v>82</v>
      </c>
      <c r="B311" s="26" t="s">
        <v>22</v>
      </c>
      <c r="C311" s="10" t="s">
        <v>16</v>
      </c>
      <c r="D311" s="11">
        <f t="shared" ref="D311" si="76">SUM(D312:D314)</f>
        <v>718653.4</v>
      </c>
      <c r="E311" s="11">
        <f>Отчет!D315</f>
        <v>369472.4</v>
      </c>
      <c r="F311" s="11">
        <f t="shared" si="64"/>
        <v>-349181</v>
      </c>
      <c r="G311" s="11">
        <f t="shared" si="65"/>
        <v>51.411765393442799</v>
      </c>
      <c r="H311" s="11">
        <v>223672.4</v>
      </c>
      <c r="I311" s="11">
        <v>223672.4</v>
      </c>
    </row>
    <row r="312" spans="1:9" ht="15.75" x14ac:dyDescent="0.25">
      <c r="A312" s="25" t="s">
        <v>82</v>
      </c>
      <c r="B312" s="26" t="s">
        <v>22</v>
      </c>
      <c r="C312" s="21" t="s">
        <v>19</v>
      </c>
      <c r="D312" s="9">
        <v>718653.4</v>
      </c>
      <c r="E312" s="9">
        <f>Отчет!D316</f>
        <v>369472.4</v>
      </c>
      <c r="F312" s="9">
        <f t="shared" si="64"/>
        <v>-349181</v>
      </c>
      <c r="G312" s="9">
        <f t="shared" si="65"/>
        <v>51.411765393442799</v>
      </c>
      <c r="H312" s="9">
        <v>223672.4</v>
      </c>
      <c r="I312" s="9">
        <v>223672.4</v>
      </c>
    </row>
    <row r="313" spans="1:9" ht="15.75" x14ac:dyDescent="0.25">
      <c r="A313" s="25" t="s">
        <v>82</v>
      </c>
      <c r="B313" s="26" t="s">
        <v>22</v>
      </c>
      <c r="C313" s="21" t="s">
        <v>20</v>
      </c>
      <c r="D313" s="9"/>
      <c r="E313" s="9">
        <f>Отчет!D317</f>
        <v>0</v>
      </c>
      <c r="F313" s="9">
        <f t="shared" si="64"/>
        <v>0</v>
      </c>
      <c r="G313" s="9">
        <v>0</v>
      </c>
      <c r="H313" s="9"/>
      <c r="I313" s="9"/>
    </row>
    <row r="314" spans="1:9" ht="15.75" x14ac:dyDescent="0.25">
      <c r="A314" s="25" t="s">
        <v>82</v>
      </c>
      <c r="B314" s="26" t="s">
        <v>22</v>
      </c>
      <c r="C314" s="21" t="s">
        <v>21</v>
      </c>
      <c r="D314" s="9"/>
      <c r="E314" s="9">
        <f>Отчет!D318</f>
        <v>0</v>
      </c>
      <c r="F314" s="9">
        <f t="shared" si="64"/>
        <v>0</v>
      </c>
      <c r="G314" s="9">
        <v>0</v>
      </c>
      <c r="H314" s="9"/>
      <c r="I314" s="9"/>
    </row>
    <row r="315" spans="1:9" ht="15.75" x14ac:dyDescent="0.25">
      <c r="A315" s="25" t="s">
        <v>83</v>
      </c>
      <c r="B315" s="26" t="s">
        <v>22</v>
      </c>
      <c r="C315" s="10" t="s">
        <v>16</v>
      </c>
      <c r="D315" s="11">
        <f t="shared" ref="D315" si="77">SUM(D316:D318)</f>
        <v>512605.5</v>
      </c>
      <c r="E315" s="11">
        <f>Отчет!D319</f>
        <v>512796.3</v>
      </c>
      <c r="F315" s="11">
        <f t="shared" si="64"/>
        <v>190.79999999998836</v>
      </c>
      <c r="G315" s="11">
        <f t="shared" si="65"/>
        <v>100.03722160608891</v>
      </c>
      <c r="H315" s="11">
        <v>362141.3</v>
      </c>
      <c r="I315" s="11"/>
    </row>
    <row r="316" spans="1:9" ht="15.75" x14ac:dyDescent="0.25">
      <c r="A316" s="25" t="s">
        <v>83</v>
      </c>
      <c r="B316" s="26" t="s">
        <v>22</v>
      </c>
      <c r="C316" s="21" t="s">
        <v>19</v>
      </c>
      <c r="D316" s="9">
        <v>512605.5</v>
      </c>
      <c r="E316" s="9">
        <f>Отчет!D320</f>
        <v>512796.3</v>
      </c>
      <c r="F316" s="9">
        <f t="shared" si="64"/>
        <v>190.79999999998836</v>
      </c>
      <c r="G316" s="9">
        <f t="shared" si="65"/>
        <v>100.03722160608891</v>
      </c>
      <c r="H316" s="9">
        <v>362141.3</v>
      </c>
      <c r="I316" s="9"/>
    </row>
    <row r="317" spans="1:9" ht="15.75" x14ac:dyDescent="0.25">
      <c r="A317" s="25" t="s">
        <v>83</v>
      </c>
      <c r="B317" s="26" t="s">
        <v>22</v>
      </c>
      <c r="C317" s="21" t="s">
        <v>20</v>
      </c>
      <c r="D317" s="9"/>
      <c r="E317" s="9">
        <f>Отчет!D321</f>
        <v>0</v>
      </c>
      <c r="F317" s="9">
        <f t="shared" si="64"/>
        <v>0</v>
      </c>
      <c r="G317" s="9">
        <v>0</v>
      </c>
      <c r="H317" s="9"/>
      <c r="I317" s="9"/>
    </row>
    <row r="318" spans="1:9" ht="15.75" x14ac:dyDescent="0.25">
      <c r="A318" s="25" t="s">
        <v>83</v>
      </c>
      <c r="B318" s="26" t="s">
        <v>22</v>
      </c>
      <c r="C318" s="21" t="s">
        <v>21</v>
      </c>
      <c r="D318" s="9"/>
      <c r="E318" s="9">
        <f>Отчет!D322</f>
        <v>0</v>
      </c>
      <c r="F318" s="9">
        <f t="shared" si="64"/>
        <v>0</v>
      </c>
      <c r="G318" s="9">
        <v>0</v>
      </c>
      <c r="H318" s="9"/>
      <c r="I318" s="9"/>
    </row>
    <row r="319" spans="1:9" ht="15.75" x14ac:dyDescent="0.25">
      <c r="A319" s="25" t="s">
        <v>84</v>
      </c>
      <c r="B319" s="26" t="s">
        <v>22</v>
      </c>
      <c r="C319" s="10" t="s">
        <v>16</v>
      </c>
      <c r="D319" s="11">
        <f t="shared" ref="D319" si="78">SUM(D320:D322)</f>
        <v>9251</v>
      </c>
      <c r="E319" s="11">
        <f>Отчет!D323</f>
        <v>6578.9</v>
      </c>
      <c r="F319" s="11">
        <f t="shared" si="64"/>
        <v>-2672.1000000000004</v>
      </c>
      <c r="G319" s="11">
        <f t="shared" si="65"/>
        <v>71.11555507512702</v>
      </c>
      <c r="H319" s="11">
        <v>6578.9</v>
      </c>
      <c r="I319" s="11">
        <v>6578.9</v>
      </c>
    </row>
    <row r="320" spans="1:9" ht="15.75" x14ac:dyDescent="0.25">
      <c r="A320" s="25" t="s">
        <v>84</v>
      </c>
      <c r="B320" s="26" t="s">
        <v>22</v>
      </c>
      <c r="C320" s="21" t="s">
        <v>19</v>
      </c>
      <c r="D320" s="9">
        <v>9251</v>
      </c>
      <c r="E320" s="9">
        <f>Отчет!D324</f>
        <v>6578.9</v>
      </c>
      <c r="F320" s="9">
        <f t="shared" si="64"/>
        <v>-2672.1000000000004</v>
      </c>
      <c r="G320" s="9">
        <f t="shared" si="65"/>
        <v>71.11555507512702</v>
      </c>
      <c r="H320" s="9">
        <v>6578.9</v>
      </c>
      <c r="I320" s="9">
        <v>6578.9</v>
      </c>
    </row>
    <row r="321" spans="1:9" ht="15.75" x14ac:dyDescent="0.25">
      <c r="A321" s="25" t="s">
        <v>84</v>
      </c>
      <c r="B321" s="26" t="s">
        <v>22</v>
      </c>
      <c r="C321" s="21" t="s">
        <v>20</v>
      </c>
      <c r="D321" s="9"/>
      <c r="E321" s="9">
        <f>Отчет!D325</f>
        <v>0</v>
      </c>
      <c r="F321" s="9">
        <f t="shared" si="64"/>
        <v>0</v>
      </c>
      <c r="G321" s="9">
        <v>0</v>
      </c>
      <c r="H321" s="9"/>
      <c r="I321" s="9"/>
    </row>
    <row r="322" spans="1:9" ht="15.75" x14ac:dyDescent="0.25">
      <c r="A322" s="25" t="s">
        <v>84</v>
      </c>
      <c r="B322" s="26" t="s">
        <v>22</v>
      </c>
      <c r="C322" s="21" t="s">
        <v>21</v>
      </c>
      <c r="D322" s="9"/>
      <c r="E322" s="9">
        <f>Отчет!D326</f>
        <v>0</v>
      </c>
      <c r="F322" s="9">
        <f t="shared" si="64"/>
        <v>0</v>
      </c>
      <c r="G322" s="9">
        <v>0</v>
      </c>
      <c r="H322" s="9"/>
      <c r="I322" s="9"/>
    </row>
    <row r="323" spans="1:9" ht="15.75" x14ac:dyDescent="0.25">
      <c r="A323" s="25" t="s">
        <v>85</v>
      </c>
      <c r="B323" s="26" t="s">
        <v>22</v>
      </c>
      <c r="C323" s="10" t="s">
        <v>16</v>
      </c>
      <c r="D323" s="11">
        <f t="shared" ref="D323" si="79">SUM(D324:D326)</f>
        <v>84967.8</v>
      </c>
      <c r="E323" s="11">
        <f>Отчет!D327</f>
        <v>90936.599999999991</v>
      </c>
      <c r="F323" s="11">
        <f t="shared" si="64"/>
        <v>5968.7999999999884</v>
      </c>
      <c r="G323" s="11">
        <f t="shared" si="65"/>
        <v>107.02477879855661</v>
      </c>
      <c r="H323" s="11">
        <v>90936.599999999991</v>
      </c>
      <c r="I323" s="11">
        <v>90936.599999999991</v>
      </c>
    </row>
    <row r="324" spans="1:9" ht="15.75" x14ac:dyDescent="0.25">
      <c r="A324" s="25" t="s">
        <v>85</v>
      </c>
      <c r="B324" s="26" t="s">
        <v>22</v>
      </c>
      <c r="C324" s="21" t="s">
        <v>19</v>
      </c>
      <c r="D324" s="9">
        <v>84967.8</v>
      </c>
      <c r="E324" s="9">
        <f>Отчет!D328</f>
        <v>90936.599999999991</v>
      </c>
      <c r="F324" s="9">
        <f t="shared" si="64"/>
        <v>5968.7999999999884</v>
      </c>
      <c r="G324" s="9">
        <f t="shared" si="65"/>
        <v>107.02477879855661</v>
      </c>
      <c r="H324" s="9">
        <v>90936.599999999991</v>
      </c>
      <c r="I324" s="9">
        <v>90936.599999999991</v>
      </c>
    </row>
    <row r="325" spans="1:9" ht="15.75" x14ac:dyDescent="0.25">
      <c r="A325" s="25" t="s">
        <v>85</v>
      </c>
      <c r="B325" s="26" t="s">
        <v>22</v>
      </c>
      <c r="C325" s="21" t="s">
        <v>20</v>
      </c>
      <c r="D325" s="9"/>
      <c r="E325" s="9">
        <f>Отчет!D329</f>
        <v>0</v>
      </c>
      <c r="F325" s="9">
        <f t="shared" si="64"/>
        <v>0</v>
      </c>
      <c r="G325" s="9">
        <v>0</v>
      </c>
      <c r="H325" s="9"/>
      <c r="I325" s="9"/>
    </row>
    <row r="326" spans="1:9" ht="15.75" x14ac:dyDescent="0.25">
      <c r="A326" s="25" t="s">
        <v>85</v>
      </c>
      <c r="B326" s="26" t="s">
        <v>22</v>
      </c>
      <c r="C326" s="21" t="s">
        <v>21</v>
      </c>
      <c r="D326" s="9"/>
      <c r="E326" s="9">
        <f>Отчет!D330</f>
        <v>0</v>
      </c>
      <c r="F326" s="9">
        <f t="shared" si="64"/>
        <v>0</v>
      </c>
      <c r="G326" s="9">
        <v>0</v>
      </c>
      <c r="H326" s="9"/>
      <c r="I326" s="9"/>
    </row>
    <row r="327" spans="1:9" ht="15.75" x14ac:dyDescent="0.25">
      <c r="A327" s="25" t="s">
        <v>87</v>
      </c>
      <c r="B327" s="26" t="s">
        <v>22</v>
      </c>
      <c r="C327" s="10" t="s">
        <v>16</v>
      </c>
      <c r="D327" s="11">
        <f t="shared" ref="D327" si="80">SUM(D328:D330)</f>
        <v>3653.2</v>
      </c>
      <c r="E327" s="11">
        <f>Отчет!D331</f>
        <v>3710.8</v>
      </c>
      <c r="F327" s="11">
        <f t="shared" si="64"/>
        <v>57.600000000000364</v>
      </c>
      <c r="G327" s="11">
        <f t="shared" si="65"/>
        <v>101.57669987955767</v>
      </c>
      <c r="H327" s="11">
        <v>3750.4</v>
      </c>
      <c r="I327" s="11">
        <v>3800</v>
      </c>
    </row>
    <row r="328" spans="1:9" ht="15.75" x14ac:dyDescent="0.25">
      <c r="A328" s="25" t="s">
        <v>87</v>
      </c>
      <c r="B328" s="26" t="s">
        <v>22</v>
      </c>
      <c r="C328" s="21" t="s">
        <v>19</v>
      </c>
      <c r="D328" s="9"/>
      <c r="E328" s="9">
        <f>Отчет!D332</f>
        <v>0</v>
      </c>
      <c r="F328" s="9">
        <f t="shared" ref="F328:F370" si="81">E328-D328</f>
        <v>0</v>
      </c>
      <c r="G328" s="9">
        <v>0</v>
      </c>
      <c r="H328" s="9"/>
      <c r="I328" s="9"/>
    </row>
    <row r="329" spans="1:9" ht="15.75" x14ac:dyDescent="0.25">
      <c r="A329" s="25" t="s">
        <v>87</v>
      </c>
      <c r="B329" s="26" t="s">
        <v>22</v>
      </c>
      <c r="C329" s="21" t="s">
        <v>20</v>
      </c>
      <c r="D329" s="9">
        <v>3653.2</v>
      </c>
      <c r="E329" s="9">
        <f>Отчет!D333</f>
        <v>3710.8</v>
      </c>
      <c r="F329" s="9">
        <f t="shared" si="81"/>
        <v>57.600000000000364</v>
      </c>
      <c r="G329" s="9">
        <f t="shared" si="65"/>
        <v>101.57669987955767</v>
      </c>
      <c r="H329" s="9">
        <v>3750.4</v>
      </c>
      <c r="I329" s="9">
        <v>3800</v>
      </c>
    </row>
    <row r="330" spans="1:9" ht="15.75" x14ac:dyDescent="0.25">
      <c r="A330" s="25" t="s">
        <v>87</v>
      </c>
      <c r="B330" s="26" t="s">
        <v>22</v>
      </c>
      <c r="C330" s="21" t="s">
        <v>21</v>
      </c>
      <c r="D330" s="9"/>
      <c r="E330" s="9">
        <f>Отчет!D334</f>
        <v>0</v>
      </c>
      <c r="F330" s="9">
        <f t="shared" si="81"/>
        <v>0</v>
      </c>
      <c r="G330" s="9">
        <v>0</v>
      </c>
      <c r="H330" s="9"/>
      <c r="I330" s="9"/>
    </row>
    <row r="331" spans="1:9" ht="15.75" x14ac:dyDescent="0.25">
      <c r="A331" s="25" t="s">
        <v>88</v>
      </c>
      <c r="B331" s="26" t="s">
        <v>22</v>
      </c>
      <c r="C331" s="10" t="s">
        <v>16</v>
      </c>
      <c r="D331" s="11">
        <f t="shared" ref="D331" si="82">SUM(D332:D334)</f>
        <v>132418.29999999999</v>
      </c>
      <c r="E331" s="11">
        <f>Отчет!D335</f>
        <v>135251</v>
      </c>
      <c r="F331" s="11">
        <f t="shared" si="81"/>
        <v>2832.7000000000116</v>
      </c>
      <c r="G331" s="11">
        <f t="shared" si="65"/>
        <v>102.13920583484308</v>
      </c>
      <c r="H331" s="11">
        <v>132051</v>
      </c>
      <c r="I331" s="11">
        <v>132051</v>
      </c>
    </row>
    <row r="332" spans="1:9" ht="15.75" x14ac:dyDescent="0.25">
      <c r="A332" s="25" t="s">
        <v>88</v>
      </c>
      <c r="B332" s="26" t="s">
        <v>22</v>
      </c>
      <c r="C332" s="21" t="s">
        <v>19</v>
      </c>
      <c r="D332" s="9">
        <v>132418.29999999999</v>
      </c>
      <c r="E332" s="9">
        <f>Отчет!D336</f>
        <v>135251</v>
      </c>
      <c r="F332" s="9">
        <f t="shared" si="81"/>
        <v>2832.7000000000116</v>
      </c>
      <c r="G332" s="9">
        <f t="shared" ref="G332:G384" si="83">E332/D332*100</f>
        <v>102.13920583484308</v>
      </c>
      <c r="H332" s="9">
        <v>132051</v>
      </c>
      <c r="I332" s="9">
        <v>132051</v>
      </c>
    </row>
    <row r="333" spans="1:9" ht="15.75" x14ac:dyDescent="0.25">
      <c r="A333" s="25" t="s">
        <v>88</v>
      </c>
      <c r="B333" s="26" t="s">
        <v>22</v>
      </c>
      <c r="C333" s="21" t="s">
        <v>20</v>
      </c>
      <c r="D333" s="9"/>
      <c r="E333" s="9">
        <f>Отчет!D337</f>
        <v>0</v>
      </c>
      <c r="F333" s="9">
        <f t="shared" si="81"/>
        <v>0</v>
      </c>
      <c r="G333" s="9">
        <v>0</v>
      </c>
      <c r="H333" s="9"/>
      <c r="I333" s="9"/>
    </row>
    <row r="334" spans="1:9" ht="15.75" x14ac:dyDescent="0.25">
      <c r="A334" s="25" t="s">
        <v>88</v>
      </c>
      <c r="B334" s="26" t="s">
        <v>22</v>
      </c>
      <c r="C334" s="21" t="s">
        <v>21</v>
      </c>
      <c r="D334" s="9"/>
      <c r="E334" s="9">
        <f>Отчет!D338</f>
        <v>0</v>
      </c>
      <c r="F334" s="9">
        <f t="shared" si="81"/>
        <v>0</v>
      </c>
      <c r="G334" s="9">
        <v>0</v>
      </c>
      <c r="H334" s="9"/>
      <c r="I334" s="9"/>
    </row>
    <row r="335" spans="1:9" ht="15.75" x14ac:dyDescent="0.25">
      <c r="A335" s="25" t="s">
        <v>101</v>
      </c>
      <c r="B335" s="26" t="s">
        <v>22</v>
      </c>
      <c r="C335" s="10" t="s">
        <v>16</v>
      </c>
      <c r="D335" s="11">
        <f t="shared" ref="D335" si="84">SUM(D336:D338)</f>
        <v>0</v>
      </c>
      <c r="E335" s="11">
        <f>Отчет!D343</f>
        <v>3750</v>
      </c>
      <c r="F335" s="11">
        <f t="shared" si="81"/>
        <v>3750</v>
      </c>
      <c r="G335" s="11">
        <v>0</v>
      </c>
      <c r="H335" s="11">
        <v>3750</v>
      </c>
      <c r="I335" s="11">
        <v>3750</v>
      </c>
    </row>
    <row r="336" spans="1:9" ht="15.75" x14ac:dyDescent="0.25">
      <c r="A336" s="25" t="s">
        <v>90</v>
      </c>
      <c r="B336" s="26" t="s">
        <v>22</v>
      </c>
      <c r="C336" s="21" t="s">
        <v>19</v>
      </c>
      <c r="D336" s="9">
        <v>0</v>
      </c>
      <c r="E336" s="9">
        <f>Отчет!D344</f>
        <v>3750</v>
      </c>
      <c r="F336" s="9">
        <f t="shared" si="81"/>
        <v>3750</v>
      </c>
      <c r="G336" s="9">
        <v>0</v>
      </c>
      <c r="H336" s="9">
        <v>3750</v>
      </c>
      <c r="I336" s="9">
        <v>3750</v>
      </c>
    </row>
    <row r="337" spans="1:9" ht="15.75" x14ac:dyDescent="0.25">
      <c r="A337" s="25" t="s">
        <v>90</v>
      </c>
      <c r="B337" s="26" t="s">
        <v>22</v>
      </c>
      <c r="C337" s="21" t="s">
        <v>20</v>
      </c>
      <c r="D337" s="9"/>
      <c r="E337" s="9">
        <f>Отчет!D345</f>
        <v>0</v>
      </c>
      <c r="F337" s="9">
        <f t="shared" si="81"/>
        <v>0</v>
      </c>
      <c r="G337" s="9">
        <v>0</v>
      </c>
      <c r="H337" s="9"/>
      <c r="I337" s="9"/>
    </row>
    <row r="338" spans="1:9" ht="60" customHeight="1" x14ac:dyDescent="0.25">
      <c r="A338" s="25" t="s">
        <v>90</v>
      </c>
      <c r="B338" s="26" t="s">
        <v>22</v>
      </c>
      <c r="C338" s="21" t="s">
        <v>21</v>
      </c>
      <c r="D338" s="9"/>
      <c r="E338" s="9">
        <f>Отчет!D346</f>
        <v>0</v>
      </c>
      <c r="F338" s="9">
        <f t="shared" si="81"/>
        <v>0</v>
      </c>
      <c r="G338" s="9">
        <v>0</v>
      </c>
      <c r="H338" s="9"/>
      <c r="I338" s="9"/>
    </row>
    <row r="339" spans="1:9" ht="15.75" customHeight="1" x14ac:dyDescent="0.25">
      <c r="A339" s="25" t="s">
        <v>138</v>
      </c>
      <c r="B339" s="26" t="s">
        <v>140</v>
      </c>
      <c r="C339" s="10" t="s">
        <v>16</v>
      </c>
      <c r="D339" s="11">
        <f t="shared" ref="D339" si="85">SUM(D340:D342)</f>
        <v>1029336.6</v>
      </c>
      <c r="E339" s="11">
        <f>Отчет!D347</f>
        <v>809044.6</v>
      </c>
      <c r="F339" s="11">
        <f t="shared" si="81"/>
        <v>-220292</v>
      </c>
      <c r="G339" s="11">
        <f t="shared" si="83"/>
        <v>78.598643048347839</v>
      </c>
      <c r="H339" s="11">
        <v>829768</v>
      </c>
      <c r="I339" s="11">
        <v>920000</v>
      </c>
    </row>
    <row r="340" spans="1:9" ht="15.75" customHeight="1" x14ac:dyDescent="0.25">
      <c r="A340" s="25" t="s">
        <v>91</v>
      </c>
      <c r="B340" s="26" t="s">
        <v>24</v>
      </c>
      <c r="C340" s="21" t="s">
        <v>19</v>
      </c>
      <c r="D340" s="9">
        <f t="shared" ref="D340:D341" si="86">D344</f>
        <v>984042.7</v>
      </c>
      <c r="E340" s="9">
        <f>Отчет!D348</f>
        <v>809044.6</v>
      </c>
      <c r="F340" s="9">
        <f t="shared" si="81"/>
        <v>-174998.09999999998</v>
      </c>
      <c r="G340" s="9">
        <f t="shared" si="83"/>
        <v>82.216411950416386</v>
      </c>
      <c r="H340" s="9">
        <v>829768</v>
      </c>
      <c r="I340" s="9">
        <v>920000</v>
      </c>
    </row>
    <row r="341" spans="1:9" ht="15.75" customHeight="1" x14ac:dyDescent="0.25">
      <c r="A341" s="25" t="s">
        <v>91</v>
      </c>
      <c r="B341" s="26" t="s">
        <v>24</v>
      </c>
      <c r="C341" s="21" t="s">
        <v>20</v>
      </c>
      <c r="D341" s="9">
        <f t="shared" si="86"/>
        <v>45293.9</v>
      </c>
      <c r="E341" s="9">
        <f>Отчет!D349</f>
        <v>0</v>
      </c>
      <c r="F341" s="9">
        <f t="shared" si="81"/>
        <v>-45293.9</v>
      </c>
      <c r="G341" s="9">
        <f t="shared" si="83"/>
        <v>0</v>
      </c>
      <c r="H341" s="9"/>
      <c r="I341" s="9"/>
    </row>
    <row r="342" spans="1:9" ht="39.75" customHeight="1" x14ac:dyDescent="0.25">
      <c r="A342" s="25" t="s">
        <v>91</v>
      </c>
      <c r="B342" s="26" t="s">
        <v>24</v>
      </c>
      <c r="C342" s="21" t="s">
        <v>21</v>
      </c>
      <c r="D342" s="9"/>
      <c r="E342" s="9">
        <f>Отчет!D350</f>
        <v>0</v>
      </c>
      <c r="F342" s="9">
        <f t="shared" si="81"/>
        <v>0</v>
      </c>
      <c r="G342" s="9">
        <v>0</v>
      </c>
      <c r="H342" s="9"/>
      <c r="I342" s="9"/>
    </row>
    <row r="343" spans="1:9" ht="15.75" customHeight="1" x14ac:dyDescent="0.25">
      <c r="A343" s="25" t="s">
        <v>130</v>
      </c>
      <c r="B343" s="26" t="s">
        <v>140</v>
      </c>
      <c r="C343" s="10" t="s">
        <v>16</v>
      </c>
      <c r="D343" s="11">
        <f t="shared" ref="D343" si="87">SUM(D344:D346)</f>
        <v>1029336.6</v>
      </c>
      <c r="E343" s="11">
        <f>Отчет!D351</f>
        <v>809044.6</v>
      </c>
      <c r="F343" s="11">
        <f t="shared" si="81"/>
        <v>-220292</v>
      </c>
      <c r="G343" s="11">
        <f t="shared" si="83"/>
        <v>78.598643048347839</v>
      </c>
      <c r="H343" s="11">
        <v>829768</v>
      </c>
      <c r="I343" s="11">
        <v>920000</v>
      </c>
    </row>
    <row r="344" spans="1:9" ht="15.75" customHeight="1" x14ac:dyDescent="0.25">
      <c r="A344" s="25" t="s">
        <v>92</v>
      </c>
      <c r="B344" s="26" t="s">
        <v>24</v>
      </c>
      <c r="C344" s="21" t="s">
        <v>19</v>
      </c>
      <c r="D344" s="9">
        <v>984042.7</v>
      </c>
      <c r="E344" s="9">
        <f>Отчет!D352</f>
        <v>809044.6</v>
      </c>
      <c r="F344" s="9">
        <f t="shared" si="81"/>
        <v>-174998.09999999998</v>
      </c>
      <c r="G344" s="9">
        <f t="shared" si="83"/>
        <v>82.216411950416386</v>
      </c>
      <c r="H344" s="9">
        <v>829768</v>
      </c>
      <c r="I344" s="9">
        <v>920000</v>
      </c>
    </row>
    <row r="345" spans="1:9" ht="15.75" customHeight="1" x14ac:dyDescent="0.25">
      <c r="A345" s="25" t="s">
        <v>92</v>
      </c>
      <c r="B345" s="26" t="s">
        <v>24</v>
      </c>
      <c r="C345" s="21" t="s">
        <v>20</v>
      </c>
      <c r="D345" s="9">
        <v>45293.9</v>
      </c>
      <c r="E345" s="9">
        <f>Отчет!D353</f>
        <v>0</v>
      </c>
      <c r="F345" s="9">
        <f t="shared" si="81"/>
        <v>-45293.9</v>
      </c>
      <c r="G345" s="9">
        <f t="shared" si="83"/>
        <v>0</v>
      </c>
      <c r="H345" s="9"/>
      <c r="I345" s="9"/>
    </row>
    <row r="346" spans="1:9" ht="46.5" customHeight="1" x14ac:dyDescent="0.25">
      <c r="A346" s="25" t="s">
        <v>92</v>
      </c>
      <c r="B346" s="26" t="s">
        <v>24</v>
      </c>
      <c r="C346" s="21" t="s">
        <v>21</v>
      </c>
      <c r="D346" s="9"/>
      <c r="E346" s="9">
        <f>Отчет!D354</f>
        <v>0</v>
      </c>
      <c r="F346" s="9">
        <f t="shared" si="81"/>
        <v>0</v>
      </c>
      <c r="G346" s="9">
        <v>0</v>
      </c>
      <c r="H346" s="9"/>
      <c r="I346" s="9"/>
    </row>
    <row r="347" spans="1:9" ht="15.75" customHeight="1" x14ac:dyDescent="0.25">
      <c r="A347" s="25" t="s">
        <v>104</v>
      </c>
      <c r="B347" s="26" t="s">
        <v>140</v>
      </c>
      <c r="C347" s="10" t="s">
        <v>16</v>
      </c>
      <c r="D347" s="11">
        <f t="shared" ref="D347" si="88">SUM(D348:D350)</f>
        <v>15000</v>
      </c>
      <c r="E347" s="11">
        <f>Отчет!D355</f>
        <v>111415.7</v>
      </c>
      <c r="F347" s="11">
        <f t="shared" si="81"/>
        <v>96415.7</v>
      </c>
      <c r="G347" s="11">
        <f t="shared" si="83"/>
        <v>742.77133333333336</v>
      </c>
      <c r="H347" s="11"/>
      <c r="I347" s="11"/>
    </row>
    <row r="348" spans="1:9" ht="15.75" customHeight="1" x14ac:dyDescent="0.25">
      <c r="A348" s="25" t="s">
        <v>91</v>
      </c>
      <c r="B348" s="26" t="s">
        <v>24</v>
      </c>
      <c r="C348" s="21" t="s">
        <v>19</v>
      </c>
      <c r="D348" s="9">
        <f t="shared" ref="D348" si="89">D352</f>
        <v>15000</v>
      </c>
      <c r="E348" s="9">
        <f>Отчет!D356</f>
        <v>111415.7</v>
      </c>
      <c r="F348" s="9">
        <f t="shared" si="81"/>
        <v>96415.7</v>
      </c>
      <c r="G348" s="9">
        <f t="shared" si="83"/>
        <v>742.77133333333336</v>
      </c>
      <c r="H348" s="9"/>
      <c r="I348" s="9"/>
    </row>
    <row r="349" spans="1:9" ht="15.75" customHeight="1" x14ac:dyDescent="0.25">
      <c r="A349" s="25" t="s">
        <v>91</v>
      </c>
      <c r="B349" s="26" t="s">
        <v>24</v>
      </c>
      <c r="C349" s="21" t="s">
        <v>20</v>
      </c>
      <c r="D349" s="9"/>
      <c r="E349" s="9">
        <f>Отчет!D357</f>
        <v>0</v>
      </c>
      <c r="F349" s="9">
        <f t="shared" si="81"/>
        <v>0</v>
      </c>
      <c r="G349" s="9">
        <v>0</v>
      </c>
      <c r="H349" s="9"/>
      <c r="I349" s="9"/>
    </row>
    <row r="350" spans="1:9" ht="65.25" customHeight="1" x14ac:dyDescent="0.25">
      <c r="A350" s="25" t="s">
        <v>91</v>
      </c>
      <c r="B350" s="26" t="s">
        <v>24</v>
      </c>
      <c r="C350" s="21" t="s">
        <v>21</v>
      </c>
      <c r="D350" s="9"/>
      <c r="E350" s="9">
        <f>Отчет!D358</f>
        <v>0</v>
      </c>
      <c r="F350" s="9">
        <f t="shared" si="81"/>
        <v>0</v>
      </c>
      <c r="G350" s="9">
        <v>0</v>
      </c>
      <c r="H350" s="9"/>
      <c r="I350" s="9"/>
    </row>
    <row r="351" spans="1:9" ht="15.75" customHeight="1" x14ac:dyDescent="0.25">
      <c r="A351" s="25" t="s">
        <v>139</v>
      </c>
      <c r="B351" s="26" t="s">
        <v>140</v>
      </c>
      <c r="C351" s="10" t="s">
        <v>16</v>
      </c>
      <c r="D351" s="11">
        <f t="shared" ref="D351" si="90">SUM(D352:D354)</f>
        <v>15000</v>
      </c>
      <c r="E351" s="11">
        <f>Отчет!D359</f>
        <v>111415.7</v>
      </c>
      <c r="F351" s="11">
        <f t="shared" si="81"/>
        <v>96415.7</v>
      </c>
      <c r="G351" s="11">
        <f t="shared" si="83"/>
        <v>742.77133333333336</v>
      </c>
      <c r="H351" s="11"/>
      <c r="I351" s="11"/>
    </row>
    <row r="352" spans="1:9" ht="15.75" customHeight="1" x14ac:dyDescent="0.25">
      <c r="A352" s="25" t="s">
        <v>92</v>
      </c>
      <c r="B352" s="26" t="s">
        <v>24</v>
      </c>
      <c r="C352" s="21" t="s">
        <v>19</v>
      </c>
      <c r="D352" s="9">
        <v>15000</v>
      </c>
      <c r="E352" s="9">
        <f>Отчет!D360</f>
        <v>111415.7</v>
      </c>
      <c r="F352" s="9">
        <f t="shared" si="81"/>
        <v>96415.7</v>
      </c>
      <c r="G352" s="9">
        <f t="shared" si="83"/>
        <v>742.77133333333336</v>
      </c>
      <c r="H352" s="9"/>
      <c r="I352" s="9"/>
    </row>
    <row r="353" spans="1:9" ht="15.75" customHeight="1" x14ac:dyDescent="0.25">
      <c r="A353" s="25" t="s">
        <v>92</v>
      </c>
      <c r="B353" s="26" t="s">
        <v>24</v>
      </c>
      <c r="C353" s="21" t="s">
        <v>20</v>
      </c>
      <c r="D353" s="9"/>
      <c r="E353" s="9">
        <f>Отчет!D361</f>
        <v>0</v>
      </c>
      <c r="F353" s="9">
        <f t="shared" si="81"/>
        <v>0</v>
      </c>
      <c r="G353" s="9">
        <v>0</v>
      </c>
      <c r="H353" s="9"/>
      <c r="I353" s="9"/>
    </row>
    <row r="354" spans="1:9" ht="53.25" customHeight="1" x14ac:dyDescent="0.25">
      <c r="A354" s="25" t="s">
        <v>92</v>
      </c>
      <c r="B354" s="26" t="s">
        <v>24</v>
      </c>
      <c r="C354" s="21" t="s">
        <v>21</v>
      </c>
      <c r="D354" s="9"/>
      <c r="E354" s="9">
        <f>Отчет!D362</f>
        <v>0</v>
      </c>
      <c r="F354" s="9">
        <f t="shared" si="81"/>
        <v>0</v>
      </c>
      <c r="G354" s="9">
        <v>0</v>
      </c>
      <c r="H354" s="9"/>
      <c r="I354" s="9"/>
    </row>
    <row r="355" spans="1:9" ht="15.75" x14ac:dyDescent="0.25">
      <c r="A355" s="27" t="s">
        <v>93</v>
      </c>
      <c r="B355" s="29" t="s">
        <v>18</v>
      </c>
      <c r="C355" s="22" t="s">
        <v>16</v>
      </c>
      <c r="D355" s="8">
        <f>D356</f>
        <v>16773941.5</v>
      </c>
      <c r="E355" s="8">
        <f>Отчет!D363</f>
        <v>16271979.199999999</v>
      </c>
      <c r="F355" s="8">
        <f t="shared" si="81"/>
        <v>-501962.30000000075</v>
      </c>
      <c r="G355" s="8">
        <f t="shared" si="83"/>
        <v>97.007487476929612</v>
      </c>
      <c r="H355" s="11">
        <v>16271979.199999999</v>
      </c>
      <c r="I355" s="11">
        <v>16271979.199999999</v>
      </c>
    </row>
    <row r="356" spans="1:9" ht="15.75" x14ac:dyDescent="0.25">
      <c r="A356" s="25" t="s">
        <v>93</v>
      </c>
      <c r="B356" s="26" t="s">
        <v>18</v>
      </c>
      <c r="C356" s="21" t="s">
        <v>19</v>
      </c>
      <c r="D356" s="9">
        <f t="shared" ref="D356" si="91">D360</f>
        <v>16773941.5</v>
      </c>
      <c r="E356" s="9">
        <f>Отчет!D364</f>
        <v>16271979.199999999</v>
      </c>
      <c r="F356" s="9">
        <f t="shared" si="81"/>
        <v>-501962.30000000075</v>
      </c>
      <c r="G356" s="9">
        <f t="shared" si="83"/>
        <v>97.007487476929612</v>
      </c>
      <c r="H356" s="9">
        <v>16271979.199999999</v>
      </c>
      <c r="I356" s="9">
        <v>16271979.199999999</v>
      </c>
    </row>
    <row r="357" spans="1:9" ht="15.75" x14ac:dyDescent="0.25">
      <c r="A357" s="25" t="s">
        <v>93</v>
      </c>
      <c r="B357" s="26" t="s">
        <v>18</v>
      </c>
      <c r="C357" s="21" t="s">
        <v>20</v>
      </c>
      <c r="D357" s="9"/>
      <c r="E357" s="9">
        <f>Отчет!D365</f>
        <v>0</v>
      </c>
      <c r="F357" s="9">
        <f t="shared" si="81"/>
        <v>0</v>
      </c>
      <c r="G357" s="9">
        <v>0</v>
      </c>
      <c r="H357" s="9"/>
      <c r="I357" s="9"/>
    </row>
    <row r="358" spans="1:9" ht="15.75" x14ac:dyDescent="0.25">
      <c r="A358" s="25" t="s">
        <v>93</v>
      </c>
      <c r="B358" s="26" t="s">
        <v>18</v>
      </c>
      <c r="C358" s="21" t="s">
        <v>21</v>
      </c>
      <c r="D358" s="9"/>
      <c r="E358" s="9">
        <f>Отчет!D366</f>
        <v>0</v>
      </c>
      <c r="F358" s="9">
        <f t="shared" si="81"/>
        <v>0</v>
      </c>
      <c r="G358" s="9">
        <v>0</v>
      </c>
      <c r="H358" s="9"/>
      <c r="I358" s="9"/>
    </row>
    <row r="359" spans="1:9" ht="15.75" x14ac:dyDescent="0.25">
      <c r="A359" s="25" t="s">
        <v>93</v>
      </c>
      <c r="B359" s="26" t="s">
        <v>22</v>
      </c>
      <c r="C359" s="10" t="s">
        <v>16</v>
      </c>
      <c r="D359" s="11">
        <f t="shared" ref="D359" si="92">SUM(D360:D362)</f>
        <v>16773941.5</v>
      </c>
      <c r="E359" s="11">
        <f>Отчет!D367</f>
        <v>16271979.199999999</v>
      </c>
      <c r="F359" s="11">
        <f t="shared" si="81"/>
        <v>-501962.30000000075</v>
      </c>
      <c r="G359" s="11">
        <f t="shared" si="83"/>
        <v>97.007487476929612</v>
      </c>
      <c r="H359" s="11">
        <v>16271979.199999999</v>
      </c>
      <c r="I359" s="11">
        <v>16271979.199999999</v>
      </c>
    </row>
    <row r="360" spans="1:9" ht="15.75" x14ac:dyDescent="0.25">
      <c r="A360" s="25" t="s">
        <v>93</v>
      </c>
      <c r="B360" s="26" t="s">
        <v>22</v>
      </c>
      <c r="C360" s="21" t="s">
        <v>19</v>
      </c>
      <c r="D360" s="9">
        <f t="shared" ref="D360" si="93">D364</f>
        <v>16773941.5</v>
      </c>
      <c r="E360" s="9">
        <f>Отчет!D368</f>
        <v>16271979.199999999</v>
      </c>
      <c r="F360" s="9">
        <f t="shared" si="81"/>
        <v>-501962.30000000075</v>
      </c>
      <c r="G360" s="9">
        <f t="shared" si="83"/>
        <v>97.007487476929612</v>
      </c>
      <c r="H360" s="9">
        <v>16271979.199999999</v>
      </c>
      <c r="I360" s="9">
        <v>16271979.199999999</v>
      </c>
    </row>
    <row r="361" spans="1:9" ht="15.75" x14ac:dyDescent="0.25">
      <c r="A361" s="25" t="s">
        <v>93</v>
      </c>
      <c r="B361" s="26" t="s">
        <v>22</v>
      </c>
      <c r="C361" s="21" t="s">
        <v>20</v>
      </c>
      <c r="D361" s="9"/>
      <c r="E361" s="9">
        <f>Отчет!D369</f>
        <v>0</v>
      </c>
      <c r="F361" s="9">
        <f t="shared" si="81"/>
        <v>0</v>
      </c>
      <c r="G361" s="9">
        <v>0</v>
      </c>
      <c r="H361" s="9"/>
      <c r="I361" s="9"/>
    </row>
    <row r="362" spans="1:9" ht="15.75" x14ac:dyDescent="0.25">
      <c r="A362" s="25" t="s">
        <v>93</v>
      </c>
      <c r="B362" s="26" t="s">
        <v>22</v>
      </c>
      <c r="C362" s="21" t="s">
        <v>21</v>
      </c>
      <c r="D362" s="9"/>
      <c r="E362" s="9">
        <f>Отчет!D370</f>
        <v>0</v>
      </c>
      <c r="F362" s="9">
        <f t="shared" si="81"/>
        <v>0</v>
      </c>
      <c r="G362" s="9">
        <v>0</v>
      </c>
      <c r="H362" s="9"/>
      <c r="I362" s="9"/>
    </row>
    <row r="363" spans="1:9" ht="15.75" x14ac:dyDescent="0.25">
      <c r="A363" s="30" t="s">
        <v>116</v>
      </c>
      <c r="B363" s="26" t="s">
        <v>22</v>
      </c>
      <c r="C363" s="10" t="s">
        <v>16</v>
      </c>
      <c r="D363" s="11">
        <f t="shared" ref="D363" si="94">SUM(D364:D366)</f>
        <v>16773941.5</v>
      </c>
      <c r="E363" s="11">
        <f>Отчет!D371</f>
        <v>16271979.199999999</v>
      </c>
      <c r="F363" s="11">
        <f t="shared" si="81"/>
        <v>-501962.30000000075</v>
      </c>
      <c r="G363" s="11">
        <f t="shared" si="83"/>
        <v>97.007487476929612</v>
      </c>
      <c r="H363" s="8">
        <v>16271979.199999999</v>
      </c>
      <c r="I363" s="8">
        <v>16271979.199999999</v>
      </c>
    </row>
    <row r="364" spans="1:9" ht="15.75" x14ac:dyDescent="0.25">
      <c r="A364" s="30" t="s">
        <v>94</v>
      </c>
      <c r="B364" s="26" t="s">
        <v>22</v>
      </c>
      <c r="C364" s="21" t="s">
        <v>19</v>
      </c>
      <c r="D364" s="9">
        <f t="shared" ref="D364" si="95">D368</f>
        <v>16773941.5</v>
      </c>
      <c r="E364" s="9">
        <f>Отчет!D372</f>
        <v>16271979.199999999</v>
      </c>
      <c r="F364" s="9">
        <f t="shared" si="81"/>
        <v>-501962.30000000075</v>
      </c>
      <c r="G364" s="9">
        <f t="shared" si="83"/>
        <v>97.007487476929612</v>
      </c>
      <c r="H364" s="9">
        <v>16271979.199999999</v>
      </c>
      <c r="I364" s="9">
        <v>16271979.199999999</v>
      </c>
    </row>
    <row r="365" spans="1:9" ht="15.75" x14ac:dyDescent="0.25">
      <c r="A365" s="30" t="s">
        <v>94</v>
      </c>
      <c r="B365" s="26" t="s">
        <v>22</v>
      </c>
      <c r="C365" s="21" t="s">
        <v>20</v>
      </c>
      <c r="D365" s="9"/>
      <c r="E365" s="9">
        <f>Отчет!D373</f>
        <v>0</v>
      </c>
      <c r="F365" s="9">
        <f t="shared" si="81"/>
        <v>0</v>
      </c>
      <c r="G365" s="9">
        <v>0</v>
      </c>
      <c r="H365" s="9"/>
      <c r="I365" s="9"/>
    </row>
    <row r="366" spans="1:9" ht="15.75" x14ac:dyDescent="0.25">
      <c r="A366" s="30" t="s">
        <v>94</v>
      </c>
      <c r="B366" s="26" t="s">
        <v>22</v>
      </c>
      <c r="C366" s="21" t="s">
        <v>21</v>
      </c>
      <c r="D366" s="9"/>
      <c r="E366" s="9">
        <f>Отчет!D374</f>
        <v>0</v>
      </c>
      <c r="F366" s="9">
        <f t="shared" si="81"/>
        <v>0</v>
      </c>
      <c r="G366" s="9">
        <v>0</v>
      </c>
      <c r="H366" s="9"/>
      <c r="I366" s="9"/>
    </row>
    <row r="367" spans="1:9" ht="15.75" x14ac:dyDescent="0.25">
      <c r="A367" s="25" t="s">
        <v>86</v>
      </c>
      <c r="B367" s="26" t="s">
        <v>22</v>
      </c>
      <c r="C367" s="10" t="s">
        <v>16</v>
      </c>
      <c r="D367" s="11">
        <f t="shared" ref="D367" si="96">SUM(D368:D370)</f>
        <v>16773941.5</v>
      </c>
      <c r="E367" s="11">
        <f>Отчет!D375</f>
        <v>16271979.199999999</v>
      </c>
      <c r="F367" s="11">
        <f t="shared" si="81"/>
        <v>-501962.30000000075</v>
      </c>
      <c r="G367" s="11">
        <f t="shared" si="83"/>
        <v>97.007487476929612</v>
      </c>
      <c r="H367" s="11">
        <v>16271979.199999999</v>
      </c>
      <c r="I367" s="11">
        <v>16271979.199999999</v>
      </c>
    </row>
    <row r="368" spans="1:9" ht="15.75" x14ac:dyDescent="0.25">
      <c r="A368" s="25" t="s">
        <v>86</v>
      </c>
      <c r="B368" s="26" t="s">
        <v>22</v>
      </c>
      <c r="C368" s="21" t="s">
        <v>19</v>
      </c>
      <c r="D368" s="9">
        <v>16773941.5</v>
      </c>
      <c r="E368" s="9">
        <f>Отчет!D376</f>
        <v>16271979.199999999</v>
      </c>
      <c r="F368" s="9">
        <f t="shared" si="81"/>
        <v>-501962.30000000075</v>
      </c>
      <c r="G368" s="9">
        <f t="shared" si="83"/>
        <v>97.007487476929612</v>
      </c>
      <c r="H368" s="9">
        <v>16271979.199999999</v>
      </c>
      <c r="I368" s="9">
        <v>16271979.199999999</v>
      </c>
    </row>
    <row r="369" spans="1:9" ht="15.75" x14ac:dyDescent="0.25">
      <c r="A369" s="25" t="s">
        <v>86</v>
      </c>
      <c r="B369" s="26" t="s">
        <v>22</v>
      </c>
      <c r="C369" s="21" t="s">
        <v>20</v>
      </c>
      <c r="D369" s="9"/>
      <c r="E369" s="9">
        <f>Отчет!D377</f>
        <v>0</v>
      </c>
      <c r="F369" s="9">
        <f t="shared" si="81"/>
        <v>0</v>
      </c>
      <c r="G369" s="9">
        <v>0</v>
      </c>
      <c r="H369" s="9"/>
      <c r="I369" s="9"/>
    </row>
    <row r="370" spans="1:9" ht="15.75" x14ac:dyDescent="0.25">
      <c r="A370" s="25" t="s">
        <v>86</v>
      </c>
      <c r="B370" s="26" t="s">
        <v>22</v>
      </c>
      <c r="C370" s="21" t="s">
        <v>21</v>
      </c>
      <c r="D370" s="9"/>
      <c r="E370" s="9">
        <f>Отчет!D378</f>
        <v>0</v>
      </c>
      <c r="F370" s="9">
        <f t="shared" si="81"/>
        <v>0</v>
      </c>
      <c r="G370" s="9">
        <v>0</v>
      </c>
      <c r="H370" s="9"/>
      <c r="I370" s="9"/>
    </row>
    <row r="371" spans="1:9" ht="15.75" x14ac:dyDescent="0.25">
      <c r="A371" s="18" t="s">
        <v>124</v>
      </c>
      <c r="G371" s="3">
        <v>0</v>
      </c>
      <c r="H371" s="11"/>
      <c r="I371" s="11"/>
    </row>
    <row r="372" spans="1:9" ht="15.75" x14ac:dyDescent="0.25">
      <c r="A372" s="25" t="s">
        <v>118</v>
      </c>
      <c r="B372" s="26" t="s">
        <v>22</v>
      </c>
      <c r="C372" s="10" t="s">
        <v>16</v>
      </c>
      <c r="D372" s="8">
        <f>D374</f>
        <v>77433.7</v>
      </c>
      <c r="E372" s="8">
        <v>0</v>
      </c>
      <c r="F372" s="8">
        <f t="shared" ref="F372:F383" si="97">E372-D372</f>
        <v>-77433.7</v>
      </c>
      <c r="G372" s="8">
        <v>0</v>
      </c>
      <c r="H372" s="9"/>
      <c r="I372" s="9"/>
    </row>
    <row r="373" spans="1:9" ht="15.75" x14ac:dyDescent="0.25">
      <c r="A373" s="25" t="s">
        <v>60</v>
      </c>
      <c r="B373" s="26" t="s">
        <v>22</v>
      </c>
      <c r="C373" s="21" t="s">
        <v>19</v>
      </c>
      <c r="D373" s="9"/>
      <c r="E373" s="9">
        <v>0</v>
      </c>
      <c r="F373" s="9">
        <f t="shared" si="97"/>
        <v>0</v>
      </c>
      <c r="G373" s="9">
        <v>0</v>
      </c>
      <c r="H373" s="9"/>
      <c r="I373" s="9"/>
    </row>
    <row r="374" spans="1:9" ht="15.75" x14ac:dyDescent="0.25">
      <c r="A374" s="25" t="s">
        <v>60</v>
      </c>
      <c r="B374" s="26" t="s">
        <v>22</v>
      </c>
      <c r="C374" s="21" t="s">
        <v>20</v>
      </c>
      <c r="D374" s="9">
        <v>77433.7</v>
      </c>
      <c r="E374" s="9">
        <v>0</v>
      </c>
      <c r="F374" s="9">
        <f t="shared" si="97"/>
        <v>-77433.7</v>
      </c>
      <c r="G374" s="9">
        <v>0</v>
      </c>
      <c r="H374" s="9"/>
      <c r="I374" s="9"/>
    </row>
    <row r="375" spans="1:9" ht="15.75" x14ac:dyDescent="0.25">
      <c r="A375" s="25" t="s">
        <v>60</v>
      </c>
      <c r="B375" s="26" t="s">
        <v>22</v>
      </c>
      <c r="C375" s="21" t="s">
        <v>21</v>
      </c>
      <c r="D375" s="9"/>
      <c r="E375" s="9">
        <v>0</v>
      </c>
      <c r="F375" s="9">
        <f t="shared" si="97"/>
        <v>0</v>
      </c>
      <c r="G375" s="9">
        <v>0</v>
      </c>
      <c r="H375" s="11"/>
      <c r="I375" s="11"/>
    </row>
    <row r="376" spans="1:9" ht="15.75" x14ac:dyDescent="0.25">
      <c r="A376" s="25" t="s">
        <v>77</v>
      </c>
      <c r="B376" s="26" t="s">
        <v>22</v>
      </c>
      <c r="C376" s="10" t="s">
        <v>16</v>
      </c>
      <c r="D376" s="11">
        <f t="shared" ref="D376" si="98">SUM(D377:D379)</f>
        <v>28000</v>
      </c>
      <c r="E376" s="11">
        <f>Отчет!D287</f>
        <v>0</v>
      </c>
      <c r="F376" s="11">
        <f t="shared" si="97"/>
        <v>-28000</v>
      </c>
      <c r="G376" s="11">
        <f t="shared" si="83"/>
        <v>0</v>
      </c>
      <c r="H376" s="9"/>
      <c r="I376" s="9"/>
    </row>
    <row r="377" spans="1:9" ht="15.75" x14ac:dyDescent="0.25">
      <c r="A377" s="25" t="s">
        <v>77</v>
      </c>
      <c r="B377" s="26" t="s">
        <v>22</v>
      </c>
      <c r="C377" s="21" t="s">
        <v>19</v>
      </c>
      <c r="D377" s="9"/>
      <c r="E377" s="9">
        <f>Отчет!D288</f>
        <v>0</v>
      </c>
      <c r="F377" s="9">
        <f t="shared" si="97"/>
        <v>0</v>
      </c>
      <c r="G377" s="9">
        <v>0</v>
      </c>
      <c r="H377" s="9"/>
      <c r="I377" s="9"/>
    </row>
    <row r="378" spans="1:9" ht="15.75" x14ac:dyDescent="0.25">
      <c r="A378" s="25" t="s">
        <v>77</v>
      </c>
      <c r="B378" s="26" t="s">
        <v>22</v>
      </c>
      <c r="C378" s="21" t="s">
        <v>20</v>
      </c>
      <c r="D378" s="9">
        <v>28000</v>
      </c>
      <c r="E378" s="9">
        <f>Отчет!D289</f>
        <v>0</v>
      </c>
      <c r="F378" s="9">
        <f t="shared" si="97"/>
        <v>-28000</v>
      </c>
      <c r="G378" s="9">
        <v>0</v>
      </c>
      <c r="H378" s="9"/>
      <c r="I378" s="9"/>
    </row>
    <row r="379" spans="1:9" ht="15.75" x14ac:dyDescent="0.25">
      <c r="A379" s="25" t="s">
        <v>77</v>
      </c>
      <c r="B379" s="26" t="s">
        <v>22</v>
      </c>
      <c r="C379" s="21" t="s">
        <v>21</v>
      </c>
      <c r="D379" s="9"/>
      <c r="E379" s="9">
        <f>Отчет!D290</f>
        <v>0</v>
      </c>
      <c r="F379" s="9">
        <f t="shared" si="97"/>
        <v>0</v>
      </c>
      <c r="G379" s="9">
        <v>0</v>
      </c>
      <c r="H379" s="9"/>
      <c r="I379" s="9"/>
    </row>
    <row r="380" spans="1:9" ht="15.75" x14ac:dyDescent="0.25">
      <c r="A380" s="25" t="s">
        <v>120</v>
      </c>
      <c r="B380" s="26" t="s">
        <v>22</v>
      </c>
      <c r="C380" s="10" t="s">
        <v>16</v>
      </c>
      <c r="D380" s="11">
        <f t="shared" ref="D380" si="99">SUM(D381:D383)</f>
        <v>26172</v>
      </c>
      <c r="E380" s="11">
        <f>Отчет!D339</f>
        <v>0</v>
      </c>
      <c r="F380" s="11">
        <f t="shared" si="97"/>
        <v>-26172</v>
      </c>
      <c r="G380" s="11">
        <v>0</v>
      </c>
      <c r="H380" s="11"/>
      <c r="I380" s="11"/>
    </row>
    <row r="381" spans="1:9" ht="15.75" x14ac:dyDescent="0.25">
      <c r="A381" s="25" t="s">
        <v>89</v>
      </c>
      <c r="B381" s="26" t="s">
        <v>22</v>
      </c>
      <c r="C381" s="21" t="s">
        <v>19</v>
      </c>
      <c r="D381" s="9"/>
      <c r="E381" s="9">
        <f>Отчет!D340</f>
        <v>0</v>
      </c>
      <c r="F381" s="9">
        <f t="shared" si="97"/>
        <v>0</v>
      </c>
      <c r="G381" s="9">
        <v>0</v>
      </c>
      <c r="H381" s="9"/>
      <c r="I381" s="9"/>
    </row>
    <row r="382" spans="1:9" ht="15.75" x14ac:dyDescent="0.25">
      <c r="A382" s="25" t="s">
        <v>89</v>
      </c>
      <c r="B382" s="26" t="s">
        <v>22</v>
      </c>
      <c r="C382" s="21" t="s">
        <v>20</v>
      </c>
      <c r="D382" s="9">
        <v>26172</v>
      </c>
      <c r="E382" s="9">
        <f>Отчет!D341</f>
        <v>0</v>
      </c>
      <c r="F382" s="9">
        <f t="shared" si="97"/>
        <v>-26172</v>
      </c>
      <c r="G382" s="9">
        <v>0</v>
      </c>
      <c r="H382" s="9"/>
      <c r="I382" s="9"/>
    </row>
    <row r="383" spans="1:9" ht="15.75" x14ac:dyDescent="0.25">
      <c r="A383" s="25" t="s">
        <v>89</v>
      </c>
      <c r="B383" s="26" t="s">
        <v>22</v>
      </c>
      <c r="C383" s="21" t="s">
        <v>21</v>
      </c>
      <c r="D383" s="9"/>
      <c r="E383" s="9">
        <f>Отчет!D342</f>
        <v>0</v>
      </c>
      <c r="F383" s="9">
        <f t="shared" si="97"/>
        <v>0</v>
      </c>
      <c r="G383" s="9">
        <v>0</v>
      </c>
      <c r="H383" s="9"/>
      <c r="I383" s="9"/>
    </row>
    <row r="384" spans="1:9" ht="15.75" x14ac:dyDescent="0.25">
      <c r="A384" s="25" t="s">
        <v>119</v>
      </c>
      <c r="B384" s="26" t="s">
        <v>22</v>
      </c>
      <c r="C384" s="10" t="s">
        <v>16</v>
      </c>
      <c r="D384" s="11">
        <f t="shared" ref="D384" si="100">SUM(D385:D387)</f>
        <v>34993.1</v>
      </c>
      <c r="E384" s="11">
        <v>0</v>
      </c>
      <c r="F384" s="11">
        <f t="shared" ref="F384:F387" si="101">E384-D384</f>
        <v>-34993.1</v>
      </c>
      <c r="G384" s="11">
        <f t="shared" si="83"/>
        <v>0</v>
      </c>
      <c r="H384" s="9"/>
      <c r="I384" s="9"/>
    </row>
    <row r="385" spans="1:9" ht="15.75" x14ac:dyDescent="0.25">
      <c r="A385" s="25" t="s">
        <v>89</v>
      </c>
      <c r="B385" s="26" t="s">
        <v>22</v>
      </c>
      <c r="C385" s="21" t="s">
        <v>19</v>
      </c>
      <c r="D385" s="9">
        <v>34993.1</v>
      </c>
      <c r="E385" s="9">
        <v>0</v>
      </c>
      <c r="F385" s="9">
        <f t="shared" si="101"/>
        <v>-34993.1</v>
      </c>
      <c r="G385" s="9">
        <v>0</v>
      </c>
      <c r="H385" s="9"/>
      <c r="I385" s="9"/>
    </row>
    <row r="386" spans="1:9" ht="15.75" x14ac:dyDescent="0.25">
      <c r="A386" s="25" t="s">
        <v>89</v>
      </c>
      <c r="B386" s="26" t="s">
        <v>22</v>
      </c>
      <c r="C386" s="21" t="s">
        <v>20</v>
      </c>
      <c r="D386" s="9"/>
      <c r="E386" s="9">
        <f>Отчет!D345</f>
        <v>0</v>
      </c>
      <c r="F386" s="9">
        <f t="shared" si="101"/>
        <v>0</v>
      </c>
      <c r="G386" s="9">
        <v>0</v>
      </c>
      <c r="H386" s="9"/>
      <c r="I386" s="9"/>
    </row>
    <row r="387" spans="1:9" ht="15.75" x14ac:dyDescent="0.25">
      <c r="A387" s="25" t="s">
        <v>89</v>
      </c>
      <c r="B387" s="26" t="s">
        <v>22</v>
      </c>
      <c r="C387" s="21" t="s">
        <v>21</v>
      </c>
      <c r="D387" s="9"/>
      <c r="E387" s="9">
        <f>Отчет!D346</f>
        <v>0</v>
      </c>
      <c r="F387" s="9">
        <f t="shared" si="101"/>
        <v>0</v>
      </c>
      <c r="G387" s="9">
        <v>0</v>
      </c>
      <c r="H387" s="9"/>
      <c r="I387" s="9"/>
    </row>
    <row r="389" spans="1:9" x14ac:dyDescent="0.2">
      <c r="A389" s="18" t="s">
        <v>145</v>
      </c>
    </row>
    <row r="390" spans="1:9" x14ac:dyDescent="0.2">
      <c r="A390" s="18" t="s">
        <v>146</v>
      </c>
    </row>
  </sheetData>
  <mergeCells count="188">
    <mergeCell ref="B335:B338"/>
    <mergeCell ref="A339:A342"/>
    <mergeCell ref="B339:B342"/>
    <mergeCell ref="D7:I7"/>
    <mergeCell ref="B372:B375"/>
    <mergeCell ref="B299:B302"/>
    <mergeCell ref="A303:A306"/>
    <mergeCell ref="B303:B306"/>
    <mergeCell ref="A307:A310"/>
    <mergeCell ref="B307:B310"/>
    <mergeCell ref="B287:B290"/>
    <mergeCell ref="B291:B294"/>
    <mergeCell ref="B295:B298"/>
    <mergeCell ref="A367:A370"/>
    <mergeCell ref="B367:B370"/>
    <mergeCell ref="A343:A346"/>
    <mergeCell ref="B343:B346"/>
    <mergeCell ref="A347:A350"/>
    <mergeCell ref="B347:B350"/>
    <mergeCell ref="A351:A354"/>
    <mergeCell ref="B351:B354"/>
    <mergeCell ref="A372:A375"/>
    <mergeCell ref="A311:A314"/>
    <mergeCell ref="B311:B314"/>
    <mergeCell ref="A2:I3"/>
    <mergeCell ref="A4:I4"/>
    <mergeCell ref="D5:F5"/>
    <mergeCell ref="A384:A387"/>
    <mergeCell ref="B384:B387"/>
    <mergeCell ref="A355:A362"/>
    <mergeCell ref="B355:B358"/>
    <mergeCell ref="B359:B362"/>
    <mergeCell ref="A363:A366"/>
    <mergeCell ref="B363:B366"/>
    <mergeCell ref="A323:A326"/>
    <mergeCell ref="B323:B326"/>
    <mergeCell ref="A327:A330"/>
    <mergeCell ref="B327:B330"/>
    <mergeCell ref="A331:A334"/>
    <mergeCell ref="B331:B334"/>
    <mergeCell ref="A380:A383"/>
    <mergeCell ref="B380:B383"/>
    <mergeCell ref="A335:A338"/>
    <mergeCell ref="A376:A379"/>
    <mergeCell ref="B376:B379"/>
    <mergeCell ref="A279:A282"/>
    <mergeCell ref="B279:B282"/>
    <mergeCell ref="A287:A298"/>
    <mergeCell ref="A315:A318"/>
    <mergeCell ref="B315:B318"/>
    <mergeCell ref="A319:A322"/>
    <mergeCell ref="B319:B322"/>
    <mergeCell ref="A299:A302"/>
    <mergeCell ref="A267:A274"/>
    <mergeCell ref="B267:B270"/>
    <mergeCell ref="B271:B274"/>
    <mergeCell ref="A275:A278"/>
    <mergeCell ref="B275:B278"/>
    <mergeCell ref="A283:A286"/>
    <mergeCell ref="B283:B286"/>
    <mergeCell ref="A255:A258"/>
    <mergeCell ref="B255:B258"/>
    <mergeCell ref="A259:A262"/>
    <mergeCell ref="B259:B262"/>
    <mergeCell ref="A263:A266"/>
    <mergeCell ref="B263:B266"/>
    <mergeCell ref="A239:A246"/>
    <mergeCell ref="B239:B242"/>
    <mergeCell ref="B243:B246"/>
    <mergeCell ref="A247:A250"/>
    <mergeCell ref="B247:B250"/>
    <mergeCell ref="A251:A254"/>
    <mergeCell ref="B251:B254"/>
    <mergeCell ref="A227:A230"/>
    <mergeCell ref="B227:B230"/>
    <mergeCell ref="A231:A234"/>
    <mergeCell ref="B231:B234"/>
    <mergeCell ref="A235:A238"/>
    <mergeCell ref="B235:B238"/>
    <mergeCell ref="A211:A222"/>
    <mergeCell ref="B211:B214"/>
    <mergeCell ref="B215:B218"/>
    <mergeCell ref="B219:B222"/>
    <mergeCell ref="A223:A226"/>
    <mergeCell ref="B223:B226"/>
    <mergeCell ref="A163:A166"/>
    <mergeCell ref="B163:B166"/>
    <mergeCell ref="A159:A162"/>
    <mergeCell ref="B159:B162"/>
    <mergeCell ref="A167:A170"/>
    <mergeCell ref="B167:B170"/>
    <mergeCell ref="A147:A150"/>
    <mergeCell ref="B147:B150"/>
    <mergeCell ref="A151:A154"/>
    <mergeCell ref="B151:B154"/>
    <mergeCell ref="A155:A158"/>
    <mergeCell ref="B155:B158"/>
    <mergeCell ref="A207:A210"/>
    <mergeCell ref="B207:B210"/>
    <mergeCell ref="A183:A186"/>
    <mergeCell ref="B183:B186"/>
    <mergeCell ref="A199:A202"/>
    <mergeCell ref="B199:B202"/>
    <mergeCell ref="A187:A190"/>
    <mergeCell ref="B187:B190"/>
    <mergeCell ref="A171:A174"/>
    <mergeCell ref="B171:B174"/>
    <mergeCell ref="A175:A178"/>
    <mergeCell ref="B175:B178"/>
    <mergeCell ref="A179:A182"/>
    <mergeCell ref="B179:B182"/>
    <mergeCell ref="A195:A198"/>
    <mergeCell ref="B195:B198"/>
    <mergeCell ref="A191:A194"/>
    <mergeCell ref="B191:B194"/>
    <mergeCell ref="A203:A206"/>
    <mergeCell ref="B203:B206"/>
    <mergeCell ref="A139:A142"/>
    <mergeCell ref="B139:B142"/>
    <mergeCell ref="A143:A146"/>
    <mergeCell ref="B143:B146"/>
    <mergeCell ref="A115:A118"/>
    <mergeCell ref="B115:B118"/>
    <mergeCell ref="A127:A130"/>
    <mergeCell ref="B127:B130"/>
    <mergeCell ref="A131:A134"/>
    <mergeCell ref="B131:B134"/>
    <mergeCell ref="A119:A122"/>
    <mergeCell ref="B119:B122"/>
    <mergeCell ref="A123:A126"/>
    <mergeCell ref="B123:B126"/>
    <mergeCell ref="A135:A138"/>
    <mergeCell ref="B135:B138"/>
    <mergeCell ref="A107:A110"/>
    <mergeCell ref="B107:B110"/>
    <mergeCell ref="A111:A114"/>
    <mergeCell ref="B111:B114"/>
    <mergeCell ref="A91:A94"/>
    <mergeCell ref="B91:B94"/>
    <mergeCell ref="A99:A102"/>
    <mergeCell ref="B99:B102"/>
    <mergeCell ref="A95:A98"/>
    <mergeCell ref="B95:B98"/>
    <mergeCell ref="A71:A74"/>
    <mergeCell ref="B71:B74"/>
    <mergeCell ref="A83:A86"/>
    <mergeCell ref="B83:B86"/>
    <mergeCell ref="A59:A62"/>
    <mergeCell ref="B59:B62"/>
    <mergeCell ref="A87:A90"/>
    <mergeCell ref="B87:B90"/>
    <mergeCell ref="A103:A106"/>
    <mergeCell ref="B103:B106"/>
    <mergeCell ref="A79:A82"/>
    <mergeCell ref="B79:B82"/>
    <mergeCell ref="A75:A78"/>
    <mergeCell ref="B75:B78"/>
    <mergeCell ref="A51:A54"/>
    <mergeCell ref="B51:B54"/>
    <mergeCell ref="A63:A66"/>
    <mergeCell ref="B63:B66"/>
    <mergeCell ref="A67:A70"/>
    <mergeCell ref="B67:B70"/>
    <mergeCell ref="A55:A58"/>
    <mergeCell ref="B55:B58"/>
    <mergeCell ref="A47:A50"/>
    <mergeCell ref="B47:B50"/>
    <mergeCell ref="A39:A42"/>
    <mergeCell ref="B39:B42"/>
    <mergeCell ref="F8:G8"/>
    <mergeCell ref="A7:A9"/>
    <mergeCell ref="B7:B9"/>
    <mergeCell ref="C7:C9"/>
    <mergeCell ref="D8:D9"/>
    <mergeCell ref="E8:E9"/>
    <mergeCell ref="A43:A46"/>
    <mergeCell ref="B43:B46"/>
    <mergeCell ref="H8:H9"/>
    <mergeCell ref="I8:I9"/>
    <mergeCell ref="A11:A26"/>
    <mergeCell ref="B11:B14"/>
    <mergeCell ref="B15:B18"/>
    <mergeCell ref="B19:B22"/>
    <mergeCell ref="B23:B26"/>
    <mergeCell ref="A27:A38"/>
    <mergeCell ref="B27:B30"/>
    <mergeCell ref="B31:B34"/>
    <mergeCell ref="B35:B38"/>
  </mergeCells>
  <pageMargins left="0.17" right="0.17" top="0.17" bottom="0.17" header="0.3" footer="0.3"/>
  <pageSetup paperSize="9" scale="55" orientation="portrait" r:id="rId1"/>
  <rowBreaks count="4" manualBreakCount="4">
    <brk id="74" max="8" man="1"/>
    <brk id="158" max="8" man="1"/>
    <brk id="254" max="8" man="1"/>
    <brk id="3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сопост</vt:lpstr>
      <vt:lpstr>Отчет!Область_печати</vt:lpstr>
      <vt:lpstr>сопост!Область_печати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Ирина В. Зуева</cp:lastModifiedBy>
  <cp:lastPrinted>2018-10-19T07:38:54Z</cp:lastPrinted>
  <dcterms:created xsi:type="dcterms:W3CDTF">2018-09-05T09:41:28Z</dcterms:created>
  <dcterms:modified xsi:type="dcterms:W3CDTF">2018-10-23T01:56:54Z</dcterms:modified>
</cp:coreProperties>
</file>