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ЭтаКнига"/>
  <bookViews>
    <workbookView xWindow="270" yWindow="675" windowWidth="19410" windowHeight="11430" tabRatio="837" firstSheet="3" activeTab="3"/>
  </bookViews>
  <sheets>
    <sheet name="Отчет по мероприятиям" sheetId="5" state="hidden" r:id="rId1"/>
    <sheet name="план последний" sheetId="18" state="hidden" r:id="rId2"/>
    <sheet name="Отчет по мероприятиям 2018" sheetId="25" state="hidden" r:id="rId3"/>
    <sheet name="ОТЧЕТ ЦП_2019" sheetId="28" r:id="rId4"/>
    <sheet name="Отчет по плану меропритий 2019" sheetId="26" r:id="rId5"/>
    <sheet name="Объекты кап.строительства 2019" sheetId="34" r:id="rId6"/>
    <sheet name="Инф-я о реализации в МО" sheetId="35" r:id="rId7"/>
    <sheet name="Направления и объемы фин-я" sheetId="36" r:id="rId8"/>
    <sheet name="СОНКО " sheetId="37" r:id="rId9"/>
    <sheet name="Информация к пояснительной " sheetId="38" r:id="rId10"/>
    <sheet name="методика расчета пок-ей" sheetId="30" state="hidden" r:id="rId11"/>
    <sheet name="справочно_отчет_2018 год" sheetId="24" state="hidden" r:id="rId12"/>
    <sheet name="МИАЦ_статистика" sheetId="31" state="hidden" r:id="rId13"/>
    <sheet name="Кураторы" sheetId="32" state="hidden" r:id="rId14"/>
    <sheet name="Информация к пояснительной!" sheetId="33" state="hidden" r:id="rId15"/>
  </sheets>
  <externalReferences>
    <externalReference r:id="rId16"/>
    <externalReference r:id="rId17"/>
    <externalReference r:id="rId18"/>
    <externalReference r:id="rId19"/>
  </externalReferences>
  <definedNames>
    <definedName name="_xlnm._FilterDatabase" localSheetId="9" hidden="1">'Информация к пояснительной '!$A$6:$Z$316</definedName>
    <definedName name="_xlnm._FilterDatabase" localSheetId="14" hidden="1">'Информация к пояснительной!'!$A$5:$O$5</definedName>
    <definedName name="_xlnm._FilterDatabase" localSheetId="12" hidden="1">МИАЦ_статистика!$A$3:$F$61</definedName>
    <definedName name="_xlnm._FilterDatabase" localSheetId="5" hidden="1">'Объекты кап.строительства 2019'!$A$5:$Q$156</definedName>
    <definedName name="_xlnm._FilterDatabase" localSheetId="4" hidden="1">'Отчет по плану меропритий 2019'!$A$7:$Q$368</definedName>
    <definedName name="_xlnm._FilterDatabase" localSheetId="3" hidden="1">'ОТЧЕТ ЦП_2019'!$A$7:$AF$188</definedName>
    <definedName name="_xlnm._FilterDatabase" localSheetId="11" hidden="1">'справочно_отчет_2018 год'!$A$7:$I$184</definedName>
    <definedName name="BossProviderVariable?_16db8218_a075_456c_880d_092538e5839a" hidden="1">"25_01_2006"</definedName>
    <definedName name="BossProviderVariable?_7b1d292c_a1f0_4eb0_922a_9486a01564b5" hidden="1">"25_01_2006"</definedName>
    <definedName name="_xlnm.Print_Titles" localSheetId="9">'Информация к пояснительной '!$4:$6</definedName>
    <definedName name="_xlnm.Print_Titles" localSheetId="14">'Информация к пояснительной!'!$4:$6</definedName>
    <definedName name="_xlnm.Print_Titles" localSheetId="0">'Отчет по мероприятиям'!$5:$8</definedName>
    <definedName name="_xlnm.Print_Titles" localSheetId="2">'Отчет по мероприятиям 2018'!$5:$8</definedName>
    <definedName name="_xlnm.Print_Area" localSheetId="9">'Информация к пояснительной '!$A$1:$O$335</definedName>
    <definedName name="_xlnm.Print_Area" localSheetId="14">'Информация к пояснительной!'!$A$1:$O$329</definedName>
    <definedName name="_xlnm.Print_Area" localSheetId="6">'Инф-я о реализации в МО'!$A$1:$N$21</definedName>
    <definedName name="_xlnm.Print_Area" localSheetId="7">'Направления и объемы фин-я'!$A$1:$D$32</definedName>
    <definedName name="_xlnm.Print_Area" localSheetId="5">'Объекты кап.строительства 2019'!$A$1:$O$160</definedName>
    <definedName name="_xlnm.Print_Area" localSheetId="0">'Отчет по мероприятиям'!$A$1:$P$519</definedName>
    <definedName name="_xlnm.Print_Area" localSheetId="2">'Отчет по мероприятиям 2018'!$A$1:$P$519</definedName>
    <definedName name="_xlnm.Print_Area" localSheetId="4">'Отчет по плану меропритий 2019'!$A$1:$U$368</definedName>
    <definedName name="_xlnm.Print_Area" localSheetId="3">'ОТЧЕТ ЦП_2019'!$A$1:$M$194</definedName>
    <definedName name="_xlnm.Print_Area" localSheetId="8">'СОНКО '!$A$1:$N$14</definedName>
    <definedName name="_xlnm.Print_Area" localSheetId="11">'справочно_отчет_2018 год'!$A$1:$I$202</definedName>
  </definedNames>
  <calcPr calcId="145621"/>
</workbook>
</file>

<file path=xl/calcChain.xml><?xml version="1.0" encoding="utf-8"?>
<calcChain xmlns="http://schemas.openxmlformats.org/spreadsheetml/2006/main">
  <c r="B16" i="36" l="1"/>
  <c r="C15" i="36"/>
  <c r="B15" i="36"/>
  <c r="I320" i="26" l="1"/>
  <c r="G78" i="28" l="1"/>
  <c r="G100" i="28" l="1"/>
  <c r="G188" i="28" l="1"/>
  <c r="H188" i="28" s="1"/>
  <c r="G183" i="28"/>
  <c r="H183" i="28" s="1"/>
  <c r="G181" i="28"/>
  <c r="H181" i="28" s="1"/>
  <c r="G179" i="28"/>
  <c r="H179" i="28" s="1"/>
  <c r="G177" i="28"/>
  <c r="H177" i="28" s="1"/>
  <c r="G176" i="28"/>
  <c r="H176" i="28" s="1"/>
  <c r="G174" i="28"/>
  <c r="H174" i="28" s="1"/>
  <c r="G172" i="28"/>
  <c r="H172" i="28" s="1"/>
  <c r="G170" i="28"/>
  <c r="H170" i="28" s="1"/>
  <c r="G169" i="28"/>
  <c r="H169" i="28" s="1"/>
  <c r="G168" i="28"/>
  <c r="H168" i="28" s="1"/>
  <c r="G166" i="28"/>
  <c r="H166" i="28" s="1"/>
  <c r="G164" i="28"/>
  <c r="H164" i="28" s="1"/>
  <c r="G162" i="28"/>
  <c r="H162" i="28" s="1"/>
  <c r="G161" i="28"/>
  <c r="H161" i="28" s="1"/>
  <c r="G160" i="28"/>
  <c r="H160" i="28" s="1"/>
  <c r="G159" i="28"/>
  <c r="H159" i="28" s="1"/>
  <c r="G157" i="28"/>
  <c r="H157" i="28" s="1"/>
  <c r="G155" i="28"/>
  <c r="H155" i="28" s="1"/>
  <c r="G153" i="28"/>
  <c r="H153" i="28" s="1"/>
  <c r="G152" i="28"/>
  <c r="H152" i="28" s="1"/>
  <c r="G151" i="28"/>
  <c r="H151" i="28" s="1"/>
  <c r="G149" i="28"/>
  <c r="H149" i="28" s="1"/>
  <c r="G148" i="28"/>
  <c r="H148" i="28" s="1"/>
  <c r="G146" i="28"/>
  <c r="H146" i="28" s="1"/>
  <c r="G145" i="28"/>
  <c r="H145" i="28" s="1"/>
  <c r="G143" i="28"/>
  <c r="H143" i="28" s="1"/>
  <c r="G142" i="28"/>
  <c r="H142" i="28" s="1"/>
  <c r="G141" i="28"/>
  <c r="H141" i="28" s="1"/>
  <c r="G139" i="28"/>
  <c r="H139" i="28" s="1"/>
  <c r="G138" i="28"/>
  <c r="H138" i="28" s="1"/>
  <c r="G136" i="28"/>
  <c r="H136" i="28" s="1"/>
  <c r="G135" i="28"/>
  <c r="H135" i="28" s="1"/>
  <c r="G134" i="28"/>
  <c r="H134" i="28" s="1"/>
  <c r="G133" i="28"/>
  <c r="H133" i="28" s="1"/>
  <c r="G132" i="28"/>
  <c r="H132" i="28" s="1"/>
  <c r="G131" i="28"/>
  <c r="H131" i="28" s="1"/>
  <c r="G129" i="28"/>
  <c r="H129" i="28" s="1"/>
  <c r="G127" i="28"/>
  <c r="H127" i="28" s="1"/>
  <c r="G125" i="28"/>
  <c r="H125" i="28" s="1"/>
  <c r="G124" i="28"/>
  <c r="H124" i="28" s="1"/>
  <c r="G122" i="28"/>
  <c r="H122" i="28" s="1"/>
  <c r="G116" i="28"/>
  <c r="H116" i="28" s="1"/>
  <c r="G115" i="28"/>
  <c r="H115" i="28" s="1"/>
  <c r="G113" i="28"/>
  <c r="H113" i="28" s="1"/>
  <c r="G112" i="28"/>
  <c r="H112" i="28" s="1"/>
  <c r="G111" i="28"/>
  <c r="H111" i="28" s="1"/>
  <c r="G110" i="28"/>
  <c r="H110" i="28" s="1"/>
  <c r="G109" i="28"/>
  <c r="H109" i="28" s="1"/>
  <c r="G108" i="28"/>
  <c r="H108" i="28" s="1"/>
  <c r="G107" i="28"/>
  <c r="H107" i="28" s="1"/>
  <c r="G106" i="28"/>
  <c r="H106" i="28" s="1"/>
  <c r="G105" i="28"/>
  <c r="H105" i="28" s="1"/>
  <c r="G103" i="28"/>
  <c r="H103" i="28" s="1"/>
  <c r="G102" i="28"/>
  <c r="H102" i="28" s="1"/>
  <c r="G101" i="28"/>
  <c r="H101" i="28" s="1"/>
  <c r="G98" i="28"/>
  <c r="H98" i="28" s="1"/>
  <c r="G96" i="28"/>
  <c r="H96" i="28" s="1"/>
  <c r="G95" i="28"/>
  <c r="H95" i="28" s="1"/>
  <c r="G94" i="28"/>
  <c r="H94" i="28" s="1"/>
  <c r="G92" i="28"/>
  <c r="H92" i="28" s="1"/>
  <c r="G90" i="28"/>
  <c r="H90" i="28" s="1"/>
  <c r="G86" i="28"/>
  <c r="H86" i="28" s="1"/>
  <c r="G84" i="28"/>
  <c r="H84" i="28" s="1"/>
  <c r="G82" i="28"/>
  <c r="H82" i="28" s="1"/>
  <c r="G80" i="28"/>
  <c r="H80" i="28" s="1"/>
  <c r="G79" i="28"/>
  <c r="H79" i="28" s="1"/>
  <c r="G76" i="28"/>
  <c r="H76" i="28" s="1"/>
  <c r="G74" i="28"/>
  <c r="H74" i="28" s="1"/>
  <c r="G72" i="28"/>
  <c r="H72" i="28" s="1"/>
  <c r="G67" i="28"/>
  <c r="H67" i="28" s="1"/>
  <c r="G66" i="28"/>
  <c r="H66" i="28" s="1"/>
  <c r="G65" i="28"/>
  <c r="H65" i="28" s="1"/>
  <c r="G63" i="28"/>
  <c r="H63" i="28" s="1"/>
  <c r="G61" i="28"/>
  <c r="H61" i="28" s="1"/>
  <c r="G60" i="28"/>
  <c r="H60" i="28" s="1"/>
  <c r="G59" i="28"/>
  <c r="H59" i="28" s="1"/>
  <c r="G58" i="28"/>
  <c r="H58" i="28" s="1"/>
  <c r="G56" i="28"/>
  <c r="H56" i="28" s="1"/>
  <c r="G55" i="28"/>
  <c r="H55" i="28" s="1"/>
  <c r="G54" i="28"/>
  <c r="H54" i="28" s="1"/>
  <c r="G53" i="28"/>
  <c r="H53" i="28" s="1"/>
  <c r="G52" i="28"/>
  <c r="H52" i="28" s="1"/>
  <c r="G51" i="28"/>
  <c r="H51" i="28" s="1"/>
  <c r="G50" i="28"/>
  <c r="H50" i="28" s="1"/>
  <c r="G49" i="28"/>
  <c r="H49" i="28" s="1"/>
  <c r="G48" i="28"/>
  <c r="H48" i="28" s="1"/>
  <c r="G47" i="28"/>
  <c r="H47" i="28" s="1"/>
  <c r="G46" i="28"/>
  <c r="H46" i="28" s="1"/>
  <c r="G45" i="28"/>
  <c r="H45" i="28" s="1"/>
  <c r="G44" i="28"/>
  <c r="H44" i="28" s="1"/>
  <c r="G42" i="28"/>
  <c r="H42" i="28" s="1"/>
  <c r="G41" i="28"/>
  <c r="H41" i="28" s="1"/>
  <c r="G40" i="28"/>
  <c r="H40" i="28" s="1"/>
  <c r="G38" i="28"/>
  <c r="H38" i="28" s="1"/>
  <c r="G37" i="28"/>
  <c r="H37" i="28" s="1"/>
  <c r="G36" i="28"/>
  <c r="H36" i="28" s="1"/>
  <c r="G35" i="28"/>
  <c r="H35" i="28" s="1"/>
  <c r="G33" i="28"/>
  <c r="H33" i="28" s="1"/>
  <c r="G32" i="28"/>
  <c r="H32" i="28" s="1"/>
  <c r="G31" i="28"/>
  <c r="H31" i="28" s="1"/>
  <c r="G30" i="28"/>
  <c r="H30" i="28" s="1"/>
  <c r="G29" i="28"/>
  <c r="H29" i="28" s="1"/>
  <c r="G28" i="28"/>
  <c r="H28" i="28" s="1"/>
  <c r="G27" i="28"/>
  <c r="H27" i="28" s="1"/>
  <c r="G24" i="28"/>
  <c r="H24" i="28" s="1"/>
  <c r="G22" i="28"/>
  <c r="H22" i="28" s="1"/>
  <c r="G21" i="28"/>
  <c r="H21" i="28" s="1"/>
  <c r="G19" i="28"/>
  <c r="H19" i="28" s="1"/>
  <c r="G18" i="28"/>
  <c r="H18" i="28" s="1"/>
  <c r="G17" i="28"/>
  <c r="H17" i="28" s="1"/>
  <c r="G16" i="28"/>
  <c r="H16" i="28" s="1"/>
  <c r="G14" i="28"/>
  <c r="H14" i="28" s="1"/>
  <c r="G186" i="28"/>
  <c r="H186" i="28" s="1"/>
  <c r="G184" i="28"/>
  <c r="H184" i="28" s="1"/>
  <c r="G156" i="28"/>
  <c r="H156" i="28" s="1"/>
  <c r="G119" i="28"/>
  <c r="H119" i="28" s="1"/>
  <c r="G118" i="28"/>
  <c r="H118" i="28" s="1"/>
  <c r="G88" i="28"/>
  <c r="H88" i="28" s="1"/>
  <c r="G71" i="28"/>
  <c r="H71" i="28" s="1"/>
  <c r="G69" i="28"/>
  <c r="H69" i="28" s="1"/>
  <c r="G70" i="28"/>
  <c r="H70" i="28" s="1"/>
  <c r="G68" i="28"/>
  <c r="H68" i="28" s="1"/>
  <c r="G64" i="28"/>
  <c r="H64" i="28" s="1"/>
  <c r="G62" i="28"/>
  <c r="H62" i="28" s="1"/>
  <c r="G57" i="28"/>
  <c r="H57" i="28" s="1"/>
  <c r="G39" i="28"/>
  <c r="H39" i="28" s="1"/>
  <c r="G26" i="28"/>
  <c r="H26" i="28" s="1"/>
  <c r="G25" i="28"/>
  <c r="H25" i="28" s="1"/>
  <c r="G20" i="28"/>
  <c r="H20" i="28" s="1"/>
  <c r="G13" i="28"/>
  <c r="H13" i="28" s="1"/>
  <c r="G12" i="28"/>
  <c r="H12" i="28" s="1"/>
  <c r="G11" i="28"/>
  <c r="H11" i="28" s="1"/>
  <c r="G10" i="28"/>
  <c r="H10" i="28" s="1"/>
  <c r="G9" i="28"/>
  <c r="H9" i="28" s="1"/>
  <c r="O313" i="38" l="1"/>
  <c r="N313" i="38"/>
  <c r="M313" i="38"/>
  <c r="L313" i="38"/>
  <c r="K313" i="38"/>
  <c r="J313" i="38"/>
  <c r="I313" i="38"/>
  <c r="H313" i="38"/>
  <c r="G313" i="38"/>
  <c r="F313" i="38"/>
  <c r="E313" i="38"/>
  <c r="D313" i="38"/>
  <c r="C313" i="38"/>
  <c r="O309" i="38"/>
  <c r="N309" i="38"/>
  <c r="M309" i="38"/>
  <c r="L309" i="38"/>
  <c r="K309" i="38"/>
  <c r="J309" i="38"/>
  <c r="I309" i="38"/>
  <c r="H309" i="38"/>
  <c r="G309" i="38"/>
  <c r="F309" i="38"/>
  <c r="E309" i="38"/>
  <c r="D309" i="38"/>
  <c r="C309" i="38"/>
  <c r="O304" i="38"/>
  <c r="N304" i="38"/>
  <c r="M304" i="38"/>
  <c r="L304" i="38"/>
  <c r="K304" i="38"/>
  <c r="J304" i="38"/>
  <c r="I304" i="38"/>
  <c r="H304" i="38"/>
  <c r="G304" i="38"/>
  <c r="F304" i="38"/>
  <c r="E304" i="38"/>
  <c r="D304" i="38"/>
  <c r="C304" i="38"/>
  <c r="O301" i="38"/>
  <c r="O300" i="38" s="1"/>
  <c r="N301" i="38"/>
  <c r="M301" i="38"/>
  <c r="M300" i="38" s="1"/>
  <c r="L301" i="38"/>
  <c r="L300" i="38" s="1"/>
  <c r="K301" i="38"/>
  <c r="K300" i="38" s="1"/>
  <c r="J301" i="38"/>
  <c r="I301" i="38"/>
  <c r="I300" i="38" s="1"/>
  <c r="H301" i="38"/>
  <c r="G301" i="38"/>
  <c r="G300" i="38" s="1"/>
  <c r="F301" i="38"/>
  <c r="F300" i="38" s="1"/>
  <c r="E301" i="38"/>
  <c r="E300" i="38" s="1"/>
  <c r="D301" i="38"/>
  <c r="D300" i="38" s="1"/>
  <c r="C301" i="38"/>
  <c r="C300" i="38" s="1"/>
  <c r="N300" i="38"/>
  <c r="J300" i="38"/>
  <c r="H300" i="38"/>
  <c r="N299" i="38"/>
  <c r="N298" i="38"/>
  <c r="O298" i="38" s="1"/>
  <c r="G296" i="38"/>
  <c r="G295" i="38" s="1"/>
  <c r="O295" i="38"/>
  <c r="N295" i="38"/>
  <c r="M295" i="38"/>
  <c r="L295" i="38"/>
  <c r="K295" i="38"/>
  <c r="J295" i="38"/>
  <c r="I295" i="38"/>
  <c r="H295" i="38"/>
  <c r="F295" i="38"/>
  <c r="E295" i="38"/>
  <c r="D295" i="38"/>
  <c r="C295" i="38"/>
  <c r="L294" i="38"/>
  <c r="G294" i="38"/>
  <c r="H294" i="38" s="1"/>
  <c r="I294" i="38" s="1"/>
  <c r="J294" i="38" s="1"/>
  <c r="F294" i="38"/>
  <c r="L293" i="38"/>
  <c r="M293" i="38" s="1"/>
  <c r="O293" i="38" s="1"/>
  <c r="F293" i="38"/>
  <c r="G293" i="38" s="1"/>
  <c r="H293" i="38" s="1"/>
  <c r="I293" i="38" s="1"/>
  <c r="J293" i="38" s="1"/>
  <c r="O290" i="38"/>
  <c r="N290" i="38"/>
  <c r="M290" i="38"/>
  <c r="L290" i="38"/>
  <c r="K290" i="38"/>
  <c r="J290" i="38"/>
  <c r="I290" i="38"/>
  <c r="H290" i="38"/>
  <c r="G290" i="38"/>
  <c r="F290" i="38"/>
  <c r="E290" i="38"/>
  <c r="D290" i="38"/>
  <c r="C290" i="38"/>
  <c r="F289" i="38"/>
  <c r="G289" i="38" s="1"/>
  <c r="H289" i="38" s="1"/>
  <c r="I289" i="38" s="1"/>
  <c r="J289" i="38" s="1"/>
  <c r="K289" i="38" s="1"/>
  <c r="L289" i="38" s="1"/>
  <c r="O286" i="38"/>
  <c r="N286" i="38"/>
  <c r="M286" i="38"/>
  <c r="L286" i="38"/>
  <c r="K286" i="38"/>
  <c r="J286" i="38"/>
  <c r="I286" i="38"/>
  <c r="H286" i="38"/>
  <c r="G286" i="38"/>
  <c r="F286" i="38"/>
  <c r="E286" i="38"/>
  <c r="D286" i="38"/>
  <c r="C286" i="38"/>
  <c r="F285" i="38"/>
  <c r="G285" i="38" s="1"/>
  <c r="H285" i="38" s="1"/>
  <c r="I285" i="38" s="1"/>
  <c r="J285" i="38" s="1"/>
  <c r="K285" i="38" s="1"/>
  <c r="L285" i="38" s="1"/>
  <c r="O282" i="38"/>
  <c r="N282" i="38"/>
  <c r="M282" i="38"/>
  <c r="L282" i="38"/>
  <c r="K282" i="38"/>
  <c r="J282" i="38"/>
  <c r="I282" i="38"/>
  <c r="H282" i="38"/>
  <c r="G282" i="38"/>
  <c r="F282" i="38"/>
  <c r="E282" i="38"/>
  <c r="D282" i="38"/>
  <c r="C282" i="38"/>
  <c r="F281" i="38"/>
  <c r="G281" i="38" s="1"/>
  <c r="H281" i="38" s="1"/>
  <c r="I281" i="38" s="1"/>
  <c r="J281" i="38" s="1"/>
  <c r="K281" i="38" s="1"/>
  <c r="G280" i="38"/>
  <c r="H280" i="38" s="1"/>
  <c r="I280" i="38" s="1"/>
  <c r="J280" i="38" s="1"/>
  <c r="K280" i="38" s="1"/>
  <c r="F280" i="38"/>
  <c r="F279" i="38"/>
  <c r="G279" i="38" s="1"/>
  <c r="H279" i="38" s="1"/>
  <c r="I279" i="38" s="1"/>
  <c r="J279" i="38" s="1"/>
  <c r="K279" i="38" s="1"/>
  <c r="L279" i="38" s="1"/>
  <c r="I278" i="38"/>
  <c r="J278" i="38" s="1"/>
  <c r="K278" i="38" s="1"/>
  <c r="L278" i="38" s="1"/>
  <c r="F278" i="38"/>
  <c r="G278" i="38" s="1"/>
  <c r="G276" i="38"/>
  <c r="O275" i="38"/>
  <c r="N275" i="38"/>
  <c r="M275" i="38"/>
  <c r="L275" i="38"/>
  <c r="K275" i="38"/>
  <c r="J275" i="38"/>
  <c r="I275" i="38"/>
  <c r="H275" i="38"/>
  <c r="G275" i="38"/>
  <c r="F275" i="38"/>
  <c r="E275" i="38"/>
  <c r="D275" i="38"/>
  <c r="C275" i="38"/>
  <c r="O271" i="38"/>
  <c r="N271" i="38"/>
  <c r="M271" i="38"/>
  <c r="L271" i="38"/>
  <c r="K271" i="38"/>
  <c r="J271" i="38"/>
  <c r="I271" i="38"/>
  <c r="H271" i="38"/>
  <c r="G271" i="38"/>
  <c r="F271" i="38"/>
  <c r="E271" i="38"/>
  <c r="D271" i="38"/>
  <c r="C271" i="38"/>
  <c r="O267" i="38"/>
  <c r="N267" i="38"/>
  <c r="M267" i="38"/>
  <c r="L267" i="38"/>
  <c r="K267" i="38"/>
  <c r="J267" i="38"/>
  <c r="I267" i="38"/>
  <c r="H267" i="38"/>
  <c r="G267" i="38"/>
  <c r="F267" i="38"/>
  <c r="E267" i="38"/>
  <c r="D267" i="38"/>
  <c r="C267" i="38"/>
  <c r="O263" i="38"/>
  <c r="N263" i="38"/>
  <c r="M263" i="38"/>
  <c r="L263" i="38"/>
  <c r="K263" i="38"/>
  <c r="J263" i="38"/>
  <c r="I263" i="38"/>
  <c r="H263" i="38"/>
  <c r="G263" i="38"/>
  <c r="F263" i="38"/>
  <c r="E263" i="38"/>
  <c r="D263" i="38"/>
  <c r="C263" i="38"/>
  <c r="G257" i="38"/>
  <c r="G256" i="38" s="1"/>
  <c r="O256" i="38"/>
  <c r="N256" i="38"/>
  <c r="M256" i="38"/>
  <c r="L256" i="38"/>
  <c r="K256" i="38"/>
  <c r="J256" i="38"/>
  <c r="I256" i="38"/>
  <c r="H256" i="38"/>
  <c r="F256" i="38"/>
  <c r="E256" i="38"/>
  <c r="D256" i="38"/>
  <c r="C256" i="38"/>
  <c r="O252" i="38"/>
  <c r="N252" i="38"/>
  <c r="L252" i="38"/>
  <c r="K252" i="38"/>
  <c r="J252" i="38"/>
  <c r="I252" i="38"/>
  <c r="H252" i="38"/>
  <c r="G252" i="38"/>
  <c r="F252" i="38"/>
  <c r="E252" i="38"/>
  <c r="D252" i="38"/>
  <c r="C252" i="38"/>
  <c r="O251" i="38"/>
  <c r="O250" i="38" s="1"/>
  <c r="N251" i="38"/>
  <c r="N250" i="38" s="1"/>
  <c r="M251" i="38"/>
  <c r="M250" i="38" s="1"/>
  <c r="L251" i="38"/>
  <c r="K251" i="38"/>
  <c r="J251" i="38"/>
  <c r="I251" i="38"/>
  <c r="H251" i="38"/>
  <c r="F251" i="38"/>
  <c r="E251" i="38"/>
  <c r="E250" i="38" s="1"/>
  <c r="D251" i="38"/>
  <c r="C251" i="38"/>
  <c r="G246" i="38"/>
  <c r="G245" i="38" s="1"/>
  <c r="O245" i="38"/>
  <c r="N245" i="38"/>
  <c r="M245" i="38"/>
  <c r="L245" i="38"/>
  <c r="K245" i="38"/>
  <c r="J245" i="38"/>
  <c r="I245" i="38"/>
  <c r="H245" i="38"/>
  <c r="F245" i="38"/>
  <c r="E245" i="38"/>
  <c r="D245" i="38"/>
  <c r="C245" i="38"/>
  <c r="G244" i="38"/>
  <c r="H244" i="38" s="1"/>
  <c r="I244" i="38" s="1"/>
  <c r="J244" i="38" s="1"/>
  <c r="K244" i="38" s="1"/>
  <c r="L244" i="38" s="1"/>
  <c r="F244" i="38"/>
  <c r="F243" i="38"/>
  <c r="G243" i="38" s="1"/>
  <c r="H243" i="38" s="1"/>
  <c r="I243" i="38" s="1"/>
  <c r="J243" i="38" s="1"/>
  <c r="K243" i="38" s="1"/>
  <c r="L243" i="38" s="1"/>
  <c r="F242" i="38"/>
  <c r="F230" i="38" s="1"/>
  <c r="G230" i="38" s="1"/>
  <c r="G241" i="38"/>
  <c r="G240" i="38"/>
  <c r="O239" i="38"/>
  <c r="N239" i="38"/>
  <c r="M239" i="38"/>
  <c r="L239" i="38"/>
  <c r="K239" i="38"/>
  <c r="J239" i="38"/>
  <c r="I239" i="38"/>
  <c r="H239" i="38"/>
  <c r="F239" i="38"/>
  <c r="E239" i="38"/>
  <c r="D239" i="38"/>
  <c r="C239" i="38"/>
  <c r="O233" i="38"/>
  <c r="N233" i="38"/>
  <c r="M233" i="38"/>
  <c r="L233" i="38"/>
  <c r="K233" i="38"/>
  <c r="J233" i="38"/>
  <c r="I233" i="38"/>
  <c r="H233" i="38"/>
  <c r="G233" i="38"/>
  <c r="F233" i="38"/>
  <c r="E233" i="38"/>
  <c r="D233" i="38"/>
  <c r="C233" i="38"/>
  <c r="O229" i="38"/>
  <c r="N229" i="38"/>
  <c r="M229" i="38"/>
  <c r="L229" i="38"/>
  <c r="K229" i="38"/>
  <c r="J229" i="38"/>
  <c r="I229" i="38"/>
  <c r="H229" i="38"/>
  <c r="F229" i="38"/>
  <c r="G229" i="38" s="1"/>
  <c r="E229" i="38"/>
  <c r="D229" i="38"/>
  <c r="C229" i="38"/>
  <c r="O228" i="38"/>
  <c r="N228" i="38"/>
  <c r="N227" i="38" s="1"/>
  <c r="M228" i="38"/>
  <c r="M227" i="38" s="1"/>
  <c r="L228" i="38"/>
  <c r="K228" i="38"/>
  <c r="J228" i="38"/>
  <c r="J227" i="38" s="1"/>
  <c r="I228" i="38"/>
  <c r="H228" i="38"/>
  <c r="F228" i="38"/>
  <c r="E228" i="38"/>
  <c r="D228" i="38"/>
  <c r="D227" i="38" s="1"/>
  <c r="C228" i="38"/>
  <c r="I227" i="38"/>
  <c r="C227" i="38"/>
  <c r="F226" i="38"/>
  <c r="G226" i="38" s="1"/>
  <c r="H226" i="38" s="1"/>
  <c r="I226" i="38" s="1"/>
  <c r="J226" i="38" s="1"/>
  <c r="K226" i="38" s="1"/>
  <c r="L226" i="38" s="1"/>
  <c r="F225" i="38"/>
  <c r="G225" i="38" s="1"/>
  <c r="H225" i="38" s="1"/>
  <c r="I225" i="38" s="1"/>
  <c r="J225" i="38" s="1"/>
  <c r="K225" i="38" s="1"/>
  <c r="L225" i="38" s="1"/>
  <c r="F224" i="38"/>
  <c r="G224" i="38" s="1"/>
  <c r="H224" i="38" s="1"/>
  <c r="I224" i="38" s="1"/>
  <c r="J224" i="38" s="1"/>
  <c r="K224" i="38" s="1"/>
  <c r="L224" i="38" s="1"/>
  <c r="G221" i="38"/>
  <c r="G206" i="38" s="1"/>
  <c r="O220" i="38"/>
  <c r="N220" i="38"/>
  <c r="M220" i="38"/>
  <c r="L220" i="38"/>
  <c r="K220" i="38"/>
  <c r="J220" i="38"/>
  <c r="I220" i="38"/>
  <c r="H220" i="38"/>
  <c r="F220" i="38"/>
  <c r="E220" i="38"/>
  <c r="D220" i="38"/>
  <c r="C220" i="38"/>
  <c r="O215" i="38"/>
  <c r="N215" i="38"/>
  <c r="M215" i="38"/>
  <c r="L215" i="38"/>
  <c r="K215" i="38"/>
  <c r="J215" i="38"/>
  <c r="I215" i="38"/>
  <c r="H215" i="38"/>
  <c r="G215" i="38"/>
  <c r="F215" i="38"/>
  <c r="E215" i="38"/>
  <c r="D215" i="38"/>
  <c r="C215" i="38"/>
  <c r="F214" i="38"/>
  <c r="G214" i="38" s="1"/>
  <c r="H214" i="38" s="1"/>
  <c r="I214" i="38" s="1"/>
  <c r="J214" i="38" s="1"/>
  <c r="K214" i="38" s="1"/>
  <c r="L214" i="38" s="1"/>
  <c r="F213" i="38"/>
  <c r="G213" i="38" s="1"/>
  <c r="H213" i="38" s="1"/>
  <c r="I213" i="38" s="1"/>
  <c r="J213" i="38" s="1"/>
  <c r="K213" i="38" s="1"/>
  <c r="L213" i="38" s="1"/>
  <c r="N213" i="38" s="1"/>
  <c r="F212" i="38"/>
  <c r="G212" i="38" s="1"/>
  <c r="H212" i="38" s="1"/>
  <c r="I212" i="38" s="1"/>
  <c r="J212" i="38" s="1"/>
  <c r="K212" i="38" s="1"/>
  <c r="L212" i="38" s="1"/>
  <c r="F211" i="38"/>
  <c r="G211" i="38" s="1"/>
  <c r="H211" i="38" s="1"/>
  <c r="I211" i="38" s="1"/>
  <c r="J211" i="38" s="1"/>
  <c r="K211" i="38" s="1"/>
  <c r="L211" i="38" s="1"/>
  <c r="F210" i="38"/>
  <c r="G210" i="38" s="1"/>
  <c r="H210" i="38" s="1"/>
  <c r="I210" i="38" s="1"/>
  <c r="J210" i="38" s="1"/>
  <c r="K210" i="38" s="1"/>
  <c r="L210" i="38" s="1"/>
  <c r="F209" i="38"/>
  <c r="G209" i="38" s="1"/>
  <c r="H209" i="38" s="1"/>
  <c r="I209" i="38" s="1"/>
  <c r="J209" i="38" s="1"/>
  <c r="K209" i="38" s="1"/>
  <c r="L209" i="38" s="1"/>
  <c r="O207" i="38"/>
  <c r="N207" i="38"/>
  <c r="M207" i="38"/>
  <c r="L207" i="38"/>
  <c r="K207" i="38"/>
  <c r="J207" i="38"/>
  <c r="I207" i="38"/>
  <c r="H207" i="38"/>
  <c r="G207" i="38"/>
  <c r="F207" i="38"/>
  <c r="E207" i="38"/>
  <c r="D207" i="38"/>
  <c r="C207" i="38"/>
  <c r="O206" i="38"/>
  <c r="N206" i="38"/>
  <c r="M206" i="38"/>
  <c r="L206" i="38"/>
  <c r="K206" i="38"/>
  <c r="J206" i="38"/>
  <c r="I206" i="38"/>
  <c r="H206" i="38"/>
  <c r="F206" i="38"/>
  <c r="F205" i="38" s="1"/>
  <c r="E206" i="38"/>
  <c r="D206" i="38"/>
  <c r="C206" i="38"/>
  <c r="C205" i="38" s="1"/>
  <c r="O201" i="38"/>
  <c r="N201" i="38"/>
  <c r="M201" i="38"/>
  <c r="L201" i="38"/>
  <c r="K201" i="38"/>
  <c r="J201" i="38"/>
  <c r="I201" i="38"/>
  <c r="H201" i="38"/>
  <c r="G201" i="38"/>
  <c r="F201" i="38"/>
  <c r="E201" i="38"/>
  <c r="D201" i="38"/>
  <c r="C201" i="38"/>
  <c r="N200" i="38"/>
  <c r="O200" i="38" s="1"/>
  <c r="O197" i="38"/>
  <c r="N197" i="38"/>
  <c r="M197" i="38"/>
  <c r="L197" i="38"/>
  <c r="K197" i="38"/>
  <c r="J197" i="38"/>
  <c r="I197" i="38"/>
  <c r="H197" i="38"/>
  <c r="G197" i="38"/>
  <c r="F197" i="38"/>
  <c r="E197" i="38"/>
  <c r="D197" i="38"/>
  <c r="C197" i="38"/>
  <c r="N195" i="38"/>
  <c r="O195" i="38" s="1"/>
  <c r="O193" i="38"/>
  <c r="O192" i="38" s="1"/>
  <c r="N193" i="38"/>
  <c r="N192" i="38" s="1"/>
  <c r="M193" i="38"/>
  <c r="M192" i="38" s="1"/>
  <c r="L193" i="38"/>
  <c r="K193" i="38"/>
  <c r="K192" i="38" s="1"/>
  <c r="J193" i="38"/>
  <c r="J192" i="38" s="1"/>
  <c r="I193" i="38"/>
  <c r="I192" i="38" s="1"/>
  <c r="H193" i="38"/>
  <c r="H192" i="38" s="1"/>
  <c r="G193" i="38"/>
  <c r="G192" i="38" s="1"/>
  <c r="F193" i="38"/>
  <c r="F192" i="38" s="1"/>
  <c r="E193" i="38"/>
  <c r="D193" i="38"/>
  <c r="D192" i="38" s="1"/>
  <c r="C193" i="38"/>
  <c r="C192" i="38" s="1"/>
  <c r="L192" i="38"/>
  <c r="E192" i="38"/>
  <c r="I191" i="38"/>
  <c r="J191" i="38" s="1"/>
  <c r="K191" i="38" s="1"/>
  <c r="L191" i="38" s="1"/>
  <c r="N191" i="38" s="1"/>
  <c r="F191" i="38"/>
  <c r="G191" i="38" s="1"/>
  <c r="G190" i="38"/>
  <c r="G189" i="38"/>
  <c r="O188" i="38"/>
  <c r="N188" i="38"/>
  <c r="M188" i="38"/>
  <c r="L188" i="38"/>
  <c r="K188" i="38"/>
  <c r="J188" i="38"/>
  <c r="I188" i="38"/>
  <c r="H188" i="38"/>
  <c r="F188" i="38"/>
  <c r="G188" i="38" s="1"/>
  <c r="E188" i="38"/>
  <c r="D188" i="38"/>
  <c r="C188" i="38"/>
  <c r="F187" i="38"/>
  <c r="G187" i="38" s="1"/>
  <c r="H187" i="38" s="1"/>
  <c r="I187" i="38" s="1"/>
  <c r="J187" i="38" s="1"/>
  <c r="K187" i="38" s="1"/>
  <c r="L187" i="38" s="1"/>
  <c r="F186" i="38"/>
  <c r="G186" i="38" s="1"/>
  <c r="H186" i="38" s="1"/>
  <c r="I186" i="38" s="1"/>
  <c r="J186" i="38" s="1"/>
  <c r="K186" i="38" s="1"/>
  <c r="L186" i="38" s="1"/>
  <c r="G185" i="38"/>
  <c r="G184" i="38"/>
  <c r="O183" i="38"/>
  <c r="N183" i="38"/>
  <c r="M183" i="38"/>
  <c r="L183" i="38"/>
  <c r="K183" i="38"/>
  <c r="J183" i="38"/>
  <c r="I183" i="38"/>
  <c r="H183" i="38"/>
  <c r="F183" i="38"/>
  <c r="G183" i="38" s="1"/>
  <c r="E183" i="38"/>
  <c r="D183" i="38"/>
  <c r="C183" i="38"/>
  <c r="F182" i="38"/>
  <c r="G182" i="38" s="1"/>
  <c r="H182" i="38" s="1"/>
  <c r="I182" i="38" s="1"/>
  <c r="K181" i="38"/>
  <c r="L181" i="38" s="1"/>
  <c r="G181" i="38"/>
  <c r="F180" i="38"/>
  <c r="G180" i="38" s="1"/>
  <c r="H180" i="38" s="1"/>
  <c r="I180" i="38" s="1"/>
  <c r="J180" i="38" s="1"/>
  <c r="K180" i="38" s="1"/>
  <c r="L180" i="38" s="1"/>
  <c r="I179" i="38"/>
  <c r="J179" i="38" s="1"/>
  <c r="K179" i="38" s="1"/>
  <c r="G179" i="38"/>
  <c r="F178" i="38"/>
  <c r="F177" i="38" s="1"/>
  <c r="G177" i="38" s="1"/>
  <c r="E177" i="38"/>
  <c r="D177" i="38"/>
  <c r="C177" i="38"/>
  <c r="F176" i="38"/>
  <c r="G176" i="38" s="1"/>
  <c r="H176" i="38" s="1"/>
  <c r="I176" i="38" s="1"/>
  <c r="J176" i="38" s="1"/>
  <c r="K176" i="38" s="1"/>
  <c r="L176" i="38" s="1"/>
  <c r="F175" i="38"/>
  <c r="G175" i="38" s="1"/>
  <c r="H175" i="38" s="1"/>
  <c r="I175" i="38" s="1"/>
  <c r="J175" i="38" s="1"/>
  <c r="K175" i="38" s="1"/>
  <c r="L175" i="38" s="1"/>
  <c r="F174" i="38"/>
  <c r="G174" i="38" s="1"/>
  <c r="H174" i="38" s="1"/>
  <c r="I174" i="38" s="1"/>
  <c r="J174" i="38" s="1"/>
  <c r="K174" i="38" s="1"/>
  <c r="L174" i="38" s="1"/>
  <c r="F173" i="38"/>
  <c r="G173" i="38" s="1"/>
  <c r="H173" i="38" s="1"/>
  <c r="I173" i="38" s="1"/>
  <c r="J173" i="38" s="1"/>
  <c r="K173" i="38" s="1"/>
  <c r="L173" i="38" s="1"/>
  <c r="F172" i="38"/>
  <c r="G172" i="38" s="1"/>
  <c r="H172" i="38" s="1"/>
  <c r="I172" i="38" s="1"/>
  <c r="J172" i="38" s="1"/>
  <c r="K172" i="38" s="1"/>
  <c r="L172" i="38" s="1"/>
  <c r="F171" i="38"/>
  <c r="G171" i="38" s="1"/>
  <c r="H171" i="38" s="1"/>
  <c r="I171" i="38" s="1"/>
  <c r="J171" i="38" s="1"/>
  <c r="K171" i="38" s="1"/>
  <c r="L171" i="38" s="1"/>
  <c r="F170" i="38"/>
  <c r="G170" i="38" s="1"/>
  <c r="H170" i="38" s="1"/>
  <c r="I170" i="38" s="1"/>
  <c r="J170" i="38" s="1"/>
  <c r="K170" i="38" s="1"/>
  <c r="L170" i="38" s="1"/>
  <c r="F169" i="38"/>
  <c r="G169" i="38" s="1"/>
  <c r="H169" i="38" s="1"/>
  <c r="I169" i="38" s="1"/>
  <c r="J169" i="38" s="1"/>
  <c r="K169" i="38" s="1"/>
  <c r="L169" i="38" s="1"/>
  <c r="F168" i="38"/>
  <c r="G168" i="38" s="1"/>
  <c r="H168" i="38" s="1"/>
  <c r="I168" i="38" s="1"/>
  <c r="J168" i="38" s="1"/>
  <c r="K168" i="38" s="1"/>
  <c r="L168" i="38" s="1"/>
  <c r="G167" i="38"/>
  <c r="G166" i="38"/>
  <c r="O165" i="38"/>
  <c r="N165" i="38"/>
  <c r="M165" i="38"/>
  <c r="L165" i="38"/>
  <c r="K165" i="38"/>
  <c r="J165" i="38"/>
  <c r="I165" i="38"/>
  <c r="H165" i="38"/>
  <c r="F165" i="38"/>
  <c r="G165" i="38" s="1"/>
  <c r="E165" i="38"/>
  <c r="D165" i="38"/>
  <c r="C165" i="38"/>
  <c r="F164" i="38"/>
  <c r="G164" i="38" s="1"/>
  <c r="H164" i="38" s="1"/>
  <c r="I164" i="38" s="1"/>
  <c r="J164" i="38" s="1"/>
  <c r="K164" i="38" s="1"/>
  <c r="L164" i="38" s="1"/>
  <c r="F163" i="38"/>
  <c r="G163" i="38" s="1"/>
  <c r="H163" i="38" s="1"/>
  <c r="I163" i="38" s="1"/>
  <c r="J163" i="38" s="1"/>
  <c r="K163" i="38" s="1"/>
  <c r="L163" i="38" s="1"/>
  <c r="F162" i="38"/>
  <c r="G162" i="38" s="1"/>
  <c r="H162" i="38" s="1"/>
  <c r="I162" i="38" s="1"/>
  <c r="J162" i="38" s="1"/>
  <c r="K162" i="38" s="1"/>
  <c r="L162" i="38" s="1"/>
  <c r="F161" i="38"/>
  <c r="G161" i="38" s="1"/>
  <c r="H161" i="38" s="1"/>
  <c r="I161" i="38" s="1"/>
  <c r="J161" i="38" s="1"/>
  <c r="K161" i="38" s="1"/>
  <c r="L161" i="38" s="1"/>
  <c r="G160" i="38"/>
  <c r="G159" i="38"/>
  <c r="O158" i="38"/>
  <c r="N158" i="38"/>
  <c r="M158" i="38"/>
  <c r="L158" i="38"/>
  <c r="K158" i="38"/>
  <c r="J158" i="38"/>
  <c r="I158" i="38"/>
  <c r="H158" i="38"/>
  <c r="F158" i="38"/>
  <c r="G158" i="38" s="1"/>
  <c r="E158" i="38"/>
  <c r="D158" i="38"/>
  <c r="C158" i="38"/>
  <c r="G157" i="38"/>
  <c r="G156" i="38"/>
  <c r="G155" i="38"/>
  <c r="O154" i="38"/>
  <c r="N154" i="38"/>
  <c r="M154" i="38"/>
  <c r="L154" i="38"/>
  <c r="K154" i="38"/>
  <c r="J154" i="38"/>
  <c r="I154" i="38"/>
  <c r="H154" i="38"/>
  <c r="F154" i="38"/>
  <c r="G154" i="38" s="1"/>
  <c r="E154" i="38"/>
  <c r="D154" i="38"/>
  <c r="C154" i="38"/>
  <c r="F153" i="38"/>
  <c r="G153" i="38" s="1"/>
  <c r="H153" i="38" s="1"/>
  <c r="I153" i="38" s="1"/>
  <c r="J153" i="38" s="1"/>
  <c r="K153" i="38" s="1"/>
  <c r="L153" i="38" s="1"/>
  <c r="D153" i="38"/>
  <c r="F152" i="38"/>
  <c r="G152" i="38" s="1"/>
  <c r="H152" i="38" s="1"/>
  <c r="I152" i="38" s="1"/>
  <c r="J152" i="38" s="1"/>
  <c r="K152" i="38" s="1"/>
  <c r="L152" i="38" s="1"/>
  <c r="F151" i="38"/>
  <c r="G151" i="38" s="1"/>
  <c r="H151" i="38" s="1"/>
  <c r="I151" i="38" s="1"/>
  <c r="J151" i="38" s="1"/>
  <c r="K151" i="38" s="1"/>
  <c r="L151" i="38" s="1"/>
  <c r="G150" i="38"/>
  <c r="I149" i="38"/>
  <c r="J149" i="38" s="1"/>
  <c r="K149" i="38" s="1"/>
  <c r="L149" i="38" s="1"/>
  <c r="F149" i="38"/>
  <c r="G149" i="38" s="1"/>
  <c r="G148" i="38"/>
  <c r="G147" i="38"/>
  <c r="O146" i="38"/>
  <c r="N146" i="38"/>
  <c r="M146" i="38"/>
  <c r="L146" i="38"/>
  <c r="K146" i="38"/>
  <c r="J146" i="38"/>
  <c r="I146" i="38"/>
  <c r="H146" i="38"/>
  <c r="F146" i="38"/>
  <c r="G146" i="38" s="1"/>
  <c r="E146" i="38"/>
  <c r="D146" i="38"/>
  <c r="C146" i="38"/>
  <c r="G145" i="38"/>
  <c r="G144" i="38"/>
  <c r="N143" i="38"/>
  <c r="M143" i="38"/>
  <c r="O143" i="38" s="1"/>
  <c r="G143" i="38"/>
  <c r="G142" i="38"/>
  <c r="G141" i="38"/>
  <c r="O140" i="38"/>
  <c r="N140" i="38"/>
  <c r="M140" i="38"/>
  <c r="L140" i="38"/>
  <c r="K140" i="38"/>
  <c r="J140" i="38"/>
  <c r="I140" i="38"/>
  <c r="H140" i="38"/>
  <c r="F140" i="38"/>
  <c r="G140" i="38" s="1"/>
  <c r="E140" i="38"/>
  <c r="D140" i="38"/>
  <c r="C140" i="38"/>
  <c r="G139" i="38"/>
  <c r="G138" i="38"/>
  <c r="G137" i="38"/>
  <c r="O136" i="38"/>
  <c r="N136" i="38"/>
  <c r="M136" i="38"/>
  <c r="L136" i="38"/>
  <c r="K136" i="38"/>
  <c r="J136" i="38"/>
  <c r="I136" i="38"/>
  <c r="H136" i="38"/>
  <c r="F136" i="38"/>
  <c r="G136" i="38" s="1"/>
  <c r="E136" i="38"/>
  <c r="D136" i="38"/>
  <c r="C136" i="38"/>
  <c r="G135" i="38"/>
  <c r="G134" i="38"/>
  <c r="G133" i="38"/>
  <c r="O132" i="38"/>
  <c r="N132" i="38"/>
  <c r="M132" i="38"/>
  <c r="L132" i="38"/>
  <c r="K132" i="38"/>
  <c r="J132" i="38"/>
  <c r="I132" i="38"/>
  <c r="H132" i="38"/>
  <c r="F132" i="38"/>
  <c r="G132" i="38" s="1"/>
  <c r="E132" i="38"/>
  <c r="D132" i="38"/>
  <c r="C132" i="38"/>
  <c r="N131" i="38"/>
  <c r="O131" i="38" s="1"/>
  <c r="G131" i="38"/>
  <c r="N130" i="38"/>
  <c r="O130" i="38" s="1"/>
  <c r="G130" i="38"/>
  <c r="N129" i="38"/>
  <c r="O129" i="38" s="1"/>
  <c r="G129" i="38"/>
  <c r="G128" i="38"/>
  <c r="G127" i="38"/>
  <c r="O126" i="38"/>
  <c r="N126" i="38"/>
  <c r="M126" i="38"/>
  <c r="L126" i="38"/>
  <c r="K126" i="38"/>
  <c r="J126" i="38"/>
  <c r="I126" i="38"/>
  <c r="H126" i="38"/>
  <c r="F126" i="38"/>
  <c r="G126" i="38" s="1"/>
  <c r="E126" i="38"/>
  <c r="D126" i="38"/>
  <c r="C126" i="38"/>
  <c r="G121" i="38"/>
  <c r="O120" i="38"/>
  <c r="N120" i="38"/>
  <c r="M120" i="38"/>
  <c r="L120" i="38"/>
  <c r="K120" i="38"/>
  <c r="J120" i="38"/>
  <c r="I120" i="38"/>
  <c r="H120" i="38"/>
  <c r="F120" i="38"/>
  <c r="G120" i="38" s="1"/>
  <c r="E120" i="38"/>
  <c r="D120" i="38"/>
  <c r="C120" i="38"/>
  <c r="G119" i="38"/>
  <c r="G118" i="38"/>
  <c r="G117" i="38"/>
  <c r="G116" i="38"/>
  <c r="G115" i="38"/>
  <c r="O114" i="38"/>
  <c r="N114" i="38"/>
  <c r="M114" i="38"/>
  <c r="L114" i="38"/>
  <c r="K114" i="38"/>
  <c r="J114" i="38"/>
  <c r="I114" i="38"/>
  <c r="H114" i="38"/>
  <c r="F114" i="38"/>
  <c r="G114" i="38" s="1"/>
  <c r="E114" i="38"/>
  <c r="D114" i="38"/>
  <c r="C114" i="38"/>
  <c r="G113" i="38"/>
  <c r="G112" i="38"/>
  <c r="G111" i="38"/>
  <c r="O110" i="38"/>
  <c r="N110" i="38"/>
  <c r="M110" i="38"/>
  <c r="L110" i="38"/>
  <c r="K110" i="38"/>
  <c r="J110" i="38"/>
  <c r="I110" i="38"/>
  <c r="H110" i="38"/>
  <c r="F110" i="38"/>
  <c r="G110" i="38" s="1"/>
  <c r="E110" i="38"/>
  <c r="D110" i="38"/>
  <c r="C110" i="38"/>
  <c r="G109" i="38"/>
  <c r="G108" i="38"/>
  <c r="G107" i="38"/>
  <c r="O106" i="38"/>
  <c r="N106" i="38"/>
  <c r="M106" i="38"/>
  <c r="L106" i="38"/>
  <c r="K106" i="38"/>
  <c r="J106" i="38"/>
  <c r="I106" i="38"/>
  <c r="H106" i="38"/>
  <c r="F106" i="38"/>
  <c r="G106" i="38" s="1"/>
  <c r="E106" i="38"/>
  <c r="D106" i="38"/>
  <c r="C106" i="38"/>
  <c r="G105" i="38"/>
  <c r="G104" i="38"/>
  <c r="G103" i="38"/>
  <c r="G102" i="38"/>
  <c r="O101" i="38"/>
  <c r="N101" i="38"/>
  <c r="M101" i="38"/>
  <c r="L101" i="38"/>
  <c r="K101" i="38"/>
  <c r="J101" i="38"/>
  <c r="I101" i="38"/>
  <c r="H101" i="38"/>
  <c r="F101" i="38"/>
  <c r="G101" i="38" s="1"/>
  <c r="E101" i="38"/>
  <c r="D101" i="38"/>
  <c r="C101" i="38"/>
  <c r="G100" i="38"/>
  <c r="G99" i="38"/>
  <c r="G98" i="38"/>
  <c r="G97" i="38"/>
  <c r="G96" i="38"/>
  <c r="O95" i="38"/>
  <c r="N95" i="38"/>
  <c r="M95" i="38"/>
  <c r="L95" i="38"/>
  <c r="K95" i="38"/>
  <c r="J95" i="38"/>
  <c r="I95" i="38"/>
  <c r="H95" i="38"/>
  <c r="F95" i="38"/>
  <c r="G95" i="38" s="1"/>
  <c r="E95" i="38"/>
  <c r="D95" i="38"/>
  <c r="C95" i="38"/>
  <c r="G94" i="38"/>
  <c r="G93" i="38"/>
  <c r="G92" i="38"/>
  <c r="O91" i="38"/>
  <c r="N91" i="38"/>
  <c r="M91" i="38"/>
  <c r="L91" i="38"/>
  <c r="K91" i="38"/>
  <c r="J91" i="38"/>
  <c r="I91" i="38"/>
  <c r="H91" i="38"/>
  <c r="F91" i="38"/>
  <c r="E91" i="38"/>
  <c r="D91" i="38"/>
  <c r="C91" i="38"/>
  <c r="D84" i="38"/>
  <c r="C84" i="38"/>
  <c r="K83" i="38"/>
  <c r="L83" i="38" s="1"/>
  <c r="M83" i="38" s="1"/>
  <c r="O83" i="38" s="1"/>
  <c r="P83" i="38" s="1"/>
  <c r="K82" i="38"/>
  <c r="L82" i="38" s="1"/>
  <c r="K81" i="38"/>
  <c r="L81" i="38" s="1"/>
  <c r="M81" i="38" s="1"/>
  <c r="O81" i="38" s="1"/>
  <c r="P81" i="38" s="1"/>
  <c r="K80" i="38"/>
  <c r="L80" i="38" s="1"/>
  <c r="K79" i="38"/>
  <c r="L79" i="38" s="1"/>
  <c r="N79" i="38" s="1"/>
  <c r="K78" i="38"/>
  <c r="L78" i="38" s="1"/>
  <c r="K77" i="38"/>
  <c r="L77" i="38" s="1"/>
  <c r="N77" i="38" s="1"/>
  <c r="K76" i="38"/>
  <c r="L76" i="38" s="1"/>
  <c r="P75" i="38"/>
  <c r="P74" i="38"/>
  <c r="P73" i="38"/>
  <c r="P72" i="38"/>
  <c r="P71" i="38"/>
  <c r="P70" i="38"/>
  <c r="P69" i="38"/>
  <c r="P67" i="38"/>
  <c r="P66" i="38"/>
  <c r="P65" i="38"/>
  <c r="P64" i="38"/>
  <c r="P63" i="38"/>
  <c r="P62" i="38"/>
  <c r="P61" i="38"/>
  <c r="P60" i="38"/>
  <c r="P59" i="38"/>
  <c r="P58" i="38"/>
  <c r="P57" i="38"/>
  <c r="P56" i="38"/>
  <c r="P55" i="38"/>
  <c r="P54" i="38"/>
  <c r="P53" i="38"/>
  <c r="K52" i="38"/>
  <c r="L52" i="38" s="1"/>
  <c r="I52" i="38"/>
  <c r="K51" i="38"/>
  <c r="L51" i="38" s="1"/>
  <c r="M51" i="38" s="1"/>
  <c r="O51" i="38" s="1"/>
  <c r="P51" i="38" s="1"/>
  <c r="P50" i="38"/>
  <c r="P49" i="38"/>
  <c r="L49" i="38"/>
  <c r="N49" i="38" s="1"/>
  <c r="H49" i="38"/>
  <c r="I49" i="38" s="1"/>
  <c r="J49" i="38" s="1"/>
  <c r="K49" i="38" s="1"/>
  <c r="O48" i="38"/>
  <c r="P48" i="38" s="1"/>
  <c r="L48" i="38"/>
  <c r="M48" i="38" s="1"/>
  <c r="H48" i="38"/>
  <c r="I48" i="38" s="1"/>
  <c r="J48" i="38" s="1"/>
  <c r="K48" i="38" s="1"/>
  <c r="P47" i="38"/>
  <c r="N46" i="38"/>
  <c r="M46" i="38"/>
  <c r="O46" i="38" s="1"/>
  <c r="P46" i="38" s="1"/>
  <c r="P45" i="38"/>
  <c r="N44" i="38"/>
  <c r="M44" i="38"/>
  <c r="O44" i="38" s="1"/>
  <c r="P44" i="38" s="1"/>
  <c r="P43" i="38"/>
  <c r="P42" i="38"/>
  <c r="P41" i="38"/>
  <c r="P40" i="38"/>
  <c r="P39" i="38"/>
  <c r="P38" i="38"/>
  <c r="P37" i="38"/>
  <c r="P36" i="38"/>
  <c r="P35" i="38"/>
  <c r="P34" i="38"/>
  <c r="P33" i="38"/>
  <c r="P32" i="38"/>
  <c r="P31" i="38"/>
  <c r="N30" i="38"/>
  <c r="M30" i="38"/>
  <c r="O30" i="38" s="1"/>
  <c r="P30" i="38" s="1"/>
  <c r="P29" i="38"/>
  <c r="H28" i="38"/>
  <c r="F28" i="38"/>
  <c r="E28" i="38"/>
  <c r="D28" i="38"/>
  <c r="C28" i="38"/>
  <c r="E27" i="38"/>
  <c r="D27" i="38"/>
  <c r="C27" i="38"/>
  <c r="K25" i="38"/>
  <c r="L25" i="38" s="1"/>
  <c r="N25" i="38" s="1"/>
  <c r="N14" i="38"/>
  <c r="M14" i="38"/>
  <c r="O14" i="38" s="1"/>
  <c r="H9" i="38" l="1"/>
  <c r="H205" i="38"/>
  <c r="N205" i="38"/>
  <c r="K205" i="38"/>
  <c r="O205" i="38"/>
  <c r="G220" i="38"/>
  <c r="D26" i="38"/>
  <c r="C9" i="38"/>
  <c r="M49" i="38"/>
  <c r="I205" i="38"/>
  <c r="M205" i="38"/>
  <c r="G242" i="38"/>
  <c r="H242" i="38" s="1"/>
  <c r="I242" i="38" s="1"/>
  <c r="J242" i="38" s="1"/>
  <c r="K242" i="38" s="1"/>
  <c r="L242" i="38" s="1"/>
  <c r="N242" i="38" s="1"/>
  <c r="L205" i="38"/>
  <c r="I250" i="38"/>
  <c r="N48" i="38"/>
  <c r="F9" i="38"/>
  <c r="I28" i="38"/>
  <c r="I9" i="38" s="1"/>
  <c r="G205" i="38"/>
  <c r="J250" i="38"/>
  <c r="J28" i="38"/>
  <c r="J9" i="38" s="1"/>
  <c r="N81" i="38"/>
  <c r="G91" i="38"/>
  <c r="J205" i="38"/>
  <c r="L250" i="38"/>
  <c r="D205" i="38"/>
  <c r="L227" i="38"/>
  <c r="F250" i="38"/>
  <c r="L179" i="38"/>
  <c r="N179" i="38" s="1"/>
  <c r="N28" i="38" s="1"/>
  <c r="N9" i="38" s="1"/>
  <c r="K28" i="38"/>
  <c r="K9" i="38" s="1"/>
  <c r="E227" i="38"/>
  <c r="G239" i="38"/>
  <c r="H250" i="38"/>
  <c r="E26" i="38"/>
  <c r="G178" i="38"/>
  <c r="H178" i="38" s="1"/>
  <c r="N293" i="38"/>
  <c r="N51" i="38"/>
  <c r="E205" i="38"/>
  <c r="F231" i="38"/>
  <c r="G231" i="38" s="1"/>
  <c r="D250" i="38"/>
  <c r="F27" i="38"/>
  <c r="F26" i="38" s="1"/>
  <c r="E9" i="38"/>
  <c r="C26" i="38"/>
  <c r="H227" i="38"/>
  <c r="K227" i="38"/>
  <c r="O227" i="38"/>
  <c r="C250" i="38"/>
  <c r="G251" i="38"/>
  <c r="G250" i="38" s="1"/>
  <c r="K250" i="38"/>
  <c r="N76" i="38"/>
  <c r="M76" i="38"/>
  <c r="O76" i="38" s="1"/>
  <c r="P76" i="38" s="1"/>
  <c r="N151" i="38"/>
  <c r="M151" i="38"/>
  <c r="O151" i="38" s="1"/>
  <c r="M153" i="38"/>
  <c r="O153" i="38" s="1"/>
  <c r="N153" i="38"/>
  <c r="N163" i="38"/>
  <c r="M163" i="38"/>
  <c r="O163" i="38" s="1"/>
  <c r="M168" i="38"/>
  <c r="O168" i="38" s="1"/>
  <c r="N168" i="38"/>
  <c r="N172" i="38"/>
  <c r="M172" i="38"/>
  <c r="O172" i="38" s="1"/>
  <c r="N180" i="38"/>
  <c r="M180" i="38"/>
  <c r="O180" i="38" s="1"/>
  <c r="N211" i="38"/>
  <c r="M211" i="38"/>
  <c r="O211" i="38" s="1"/>
  <c r="M225" i="38"/>
  <c r="O225" i="38" s="1"/>
  <c r="N225" i="38"/>
  <c r="N82" i="38"/>
  <c r="M82" i="38"/>
  <c r="O82" i="38" s="1"/>
  <c r="P82" i="38" s="1"/>
  <c r="N149" i="38"/>
  <c r="M149" i="38"/>
  <c r="N161" i="38"/>
  <c r="M161" i="38"/>
  <c r="O161" i="38" s="1"/>
  <c r="N164" i="38"/>
  <c r="M164" i="38"/>
  <c r="O164" i="38" s="1"/>
  <c r="M169" i="38"/>
  <c r="O169" i="38" s="1"/>
  <c r="N169" i="38"/>
  <c r="M175" i="38"/>
  <c r="O175" i="38" s="1"/>
  <c r="N175" i="38"/>
  <c r="M186" i="38"/>
  <c r="O186" i="38" s="1"/>
  <c r="N186" i="38"/>
  <c r="N209" i="38"/>
  <c r="M209" i="38"/>
  <c r="O209" i="38" s="1"/>
  <c r="N78" i="38"/>
  <c r="M78" i="38"/>
  <c r="O78" i="38" s="1"/>
  <c r="P78" i="38" s="1"/>
  <c r="N152" i="38"/>
  <c r="M152" i="38"/>
  <c r="O152" i="38" s="1"/>
  <c r="N162" i="38"/>
  <c r="M162" i="38"/>
  <c r="O162" i="38" s="1"/>
  <c r="N170" i="38"/>
  <c r="M170" i="38"/>
  <c r="O170" i="38" s="1"/>
  <c r="N173" i="38"/>
  <c r="M173" i="38"/>
  <c r="O173" i="38" s="1"/>
  <c r="N181" i="38"/>
  <c r="M181" i="38"/>
  <c r="O181" i="38" s="1"/>
  <c r="N210" i="38"/>
  <c r="M210" i="38"/>
  <c r="O210" i="38" s="1"/>
  <c r="N212" i="38"/>
  <c r="M212" i="38"/>
  <c r="O212" i="38" s="1"/>
  <c r="N214" i="38"/>
  <c r="M214" i="38"/>
  <c r="O214" i="38" s="1"/>
  <c r="M226" i="38"/>
  <c r="O226" i="38" s="1"/>
  <c r="N226" i="38"/>
  <c r="M171" i="38"/>
  <c r="O171" i="38" s="1"/>
  <c r="N171" i="38"/>
  <c r="M174" i="38"/>
  <c r="O174" i="38" s="1"/>
  <c r="N174" i="38"/>
  <c r="M176" i="38"/>
  <c r="O176" i="38" s="1"/>
  <c r="N176" i="38"/>
  <c r="M187" i="38"/>
  <c r="O187" i="38" s="1"/>
  <c r="N187" i="38"/>
  <c r="M224" i="38"/>
  <c r="O224" i="38" s="1"/>
  <c r="N224" i="38"/>
  <c r="N52" i="38"/>
  <c r="M52" i="38"/>
  <c r="O52" i="38" s="1"/>
  <c r="P52" i="38" s="1"/>
  <c r="N80" i="38"/>
  <c r="M80" i="38"/>
  <c r="O80" i="38" s="1"/>
  <c r="P80" i="38" s="1"/>
  <c r="C8" i="38"/>
  <c r="M25" i="38"/>
  <c r="O25" i="38" s="1"/>
  <c r="M79" i="38"/>
  <c r="O79" i="38" s="1"/>
  <c r="P79" i="38" s="1"/>
  <c r="M213" i="38"/>
  <c r="O213" i="38" s="1"/>
  <c r="N289" i="38"/>
  <c r="M289" i="38"/>
  <c r="O289" i="38" s="1"/>
  <c r="M294" i="38"/>
  <c r="O294" i="38" s="1"/>
  <c r="N294" i="38"/>
  <c r="E8" i="38"/>
  <c r="E7" i="38" s="1"/>
  <c r="D8" i="38"/>
  <c r="M77" i="38"/>
  <c r="O77" i="38" s="1"/>
  <c r="P77" i="38" s="1"/>
  <c r="G28" i="38"/>
  <c r="G9" i="38" s="1"/>
  <c r="L28" i="38"/>
  <c r="L9" i="38" s="1"/>
  <c r="N244" i="38"/>
  <c r="M244" i="38"/>
  <c r="O244" i="38" s="1"/>
  <c r="M285" i="38"/>
  <c r="O285" i="38" s="1"/>
  <c r="N285" i="38"/>
  <c r="D9" i="38"/>
  <c r="N83" i="38"/>
  <c r="M191" i="38"/>
  <c r="O191" i="38" s="1"/>
  <c r="N243" i="38"/>
  <c r="M243" i="38"/>
  <c r="O243" i="38" s="1"/>
  <c r="F227" i="38"/>
  <c r="G228" i="38"/>
  <c r="G227" i="38" s="1"/>
  <c r="F232" i="38"/>
  <c r="G232" i="38" s="1"/>
  <c r="M242" i="38" l="1"/>
  <c r="O242" i="38" s="1"/>
  <c r="M179" i="38"/>
  <c r="O179" i="38" s="1"/>
  <c r="O28" i="38" s="1"/>
  <c r="O9" i="38" s="1"/>
  <c r="C7" i="38"/>
  <c r="H177" i="38"/>
  <c r="H27" i="38"/>
  <c r="I178" i="38"/>
  <c r="G27" i="38"/>
  <c r="G26" i="38" s="1"/>
  <c r="F8" i="38"/>
  <c r="F7" i="38" s="1"/>
  <c r="M28" i="38"/>
  <c r="M9" i="38" s="1"/>
  <c r="D7" i="38"/>
  <c r="G8" i="38" l="1"/>
  <c r="G7" i="38" s="1"/>
  <c r="I177" i="38"/>
  <c r="J178" i="38"/>
  <c r="I27" i="38"/>
  <c r="H8" i="38"/>
  <c r="H7" i="38" s="1"/>
  <c r="H26" i="38"/>
  <c r="I8" i="38" l="1"/>
  <c r="I7" i="38" s="1"/>
  <c r="I26" i="38"/>
  <c r="J27" i="38"/>
  <c r="J177" i="38"/>
  <c r="K178" i="38"/>
  <c r="J26" i="38" l="1"/>
  <c r="J8" i="38"/>
  <c r="J7" i="38" s="1"/>
  <c r="L178" i="38"/>
  <c r="K177" i="38"/>
  <c r="K27" i="38"/>
  <c r="L27" i="38" l="1"/>
  <c r="N178" i="38"/>
  <c r="L177" i="38"/>
  <c r="M178" i="38"/>
  <c r="K8" i="38"/>
  <c r="K7" i="38" s="1"/>
  <c r="K26" i="38"/>
  <c r="O178" i="38" l="1"/>
  <c r="M27" i="38"/>
  <c r="M177" i="38"/>
  <c r="N177" i="38"/>
  <c r="N27" i="38"/>
  <c r="L8" i="38"/>
  <c r="L7" i="38" s="1"/>
  <c r="L26" i="38"/>
  <c r="M26" i="38" l="1"/>
  <c r="M8" i="38"/>
  <c r="M7" i="38" s="1"/>
  <c r="N26" i="38"/>
  <c r="N8" i="38"/>
  <c r="N7" i="38" s="1"/>
  <c r="O177" i="38"/>
  <c r="O27" i="38"/>
  <c r="O26" i="38" l="1"/>
  <c r="O8" i="38"/>
  <c r="O7" i="38" s="1"/>
  <c r="H24" i="26" l="1"/>
  <c r="G24" i="26"/>
  <c r="H25" i="26"/>
  <c r="G25" i="26"/>
  <c r="H34" i="26"/>
  <c r="H30" i="26" s="1"/>
  <c r="H19" i="26" s="1"/>
  <c r="H36" i="26"/>
  <c r="H21" i="26" s="1"/>
  <c r="H37" i="26"/>
  <c r="H29" i="26" s="1"/>
  <c r="G36" i="26"/>
  <c r="G21" i="26" s="1"/>
  <c r="G37" i="26"/>
  <c r="G29" i="26" s="1"/>
  <c r="G225" i="26"/>
  <c r="H225" i="26"/>
  <c r="H351" i="26"/>
  <c r="H349" i="26" s="1"/>
  <c r="H348" i="26" s="1"/>
  <c r="H352" i="26"/>
  <c r="G356" i="26"/>
  <c r="G347" i="26" s="1"/>
  <c r="H356" i="26"/>
  <c r="G357" i="26"/>
  <c r="H357" i="26"/>
  <c r="H360" i="26"/>
  <c r="G363" i="26"/>
  <c r="H365" i="26"/>
  <c r="H363" i="26" s="1"/>
  <c r="H366" i="26"/>
  <c r="G366" i="26"/>
  <c r="G23" i="26" l="1"/>
  <c r="G22" i="26"/>
  <c r="G20" i="26" s="1"/>
  <c r="G354" i="26"/>
  <c r="H23" i="26"/>
  <c r="G11" i="26"/>
  <c r="H22" i="26"/>
  <c r="H11" i="26" s="1"/>
  <c r="G35" i="26"/>
  <c r="H350" i="26"/>
  <c r="H347" i="26"/>
  <c r="H344" i="26" s="1"/>
  <c r="H343" i="26"/>
  <c r="H354" i="26"/>
  <c r="H35" i="26"/>
  <c r="G232" i="26"/>
  <c r="G229" i="26" s="1"/>
  <c r="H218" i="26"/>
  <c r="H217" i="26" s="1"/>
  <c r="H220" i="26"/>
  <c r="H219" i="26" s="1"/>
  <c r="H207" i="26"/>
  <c r="H206" i="26" s="1"/>
  <c r="G207" i="26"/>
  <c r="G202" i="26" s="1"/>
  <c r="G15" i="26" l="1"/>
  <c r="G13" i="26" s="1"/>
  <c r="H216" i="26"/>
  <c r="H20" i="26"/>
  <c r="H345" i="26"/>
  <c r="H15" i="26"/>
  <c r="H202" i="26"/>
  <c r="H215" i="26"/>
  <c r="H342" i="26"/>
  <c r="G206" i="26"/>
  <c r="H214" i="26" l="1"/>
  <c r="H12" i="26"/>
  <c r="C31" i="36" s="1"/>
  <c r="H13" i="26"/>
  <c r="H223" i="26"/>
  <c r="G223" i="26"/>
  <c r="H221" i="26"/>
  <c r="G221" i="26"/>
  <c r="G218" i="26"/>
  <c r="G217" i="26" s="1"/>
  <c r="G220" i="26"/>
  <c r="G219" i="26" s="1"/>
  <c r="H211" i="26"/>
  <c r="H209" i="26"/>
  <c r="H210" i="26"/>
  <c r="H205" i="26" s="1"/>
  <c r="H201" i="26" s="1"/>
  <c r="G211" i="26"/>
  <c r="G209" i="26"/>
  <c r="G210" i="26"/>
  <c r="G205" i="26" s="1"/>
  <c r="G201" i="26" s="1"/>
  <c r="H136" i="26"/>
  <c r="H137" i="26"/>
  <c r="G136" i="26"/>
  <c r="G137" i="26"/>
  <c r="G107" i="26"/>
  <c r="G106" i="26" s="1"/>
  <c r="H84" i="26"/>
  <c r="H83" i="26" s="1"/>
  <c r="G84" i="26"/>
  <c r="G83" i="26" s="1"/>
  <c r="H57" i="26"/>
  <c r="H58" i="26"/>
  <c r="G58" i="26"/>
  <c r="G57" i="26"/>
  <c r="H40" i="26"/>
  <c r="G40" i="26"/>
  <c r="H39" i="26"/>
  <c r="G39" i="26"/>
  <c r="H339" i="26"/>
  <c r="H338" i="26" s="1"/>
  <c r="H340" i="26"/>
  <c r="H335" i="26"/>
  <c r="H334" i="26" s="1"/>
  <c r="H336" i="26"/>
  <c r="H330" i="26"/>
  <c r="H329" i="26" s="1"/>
  <c r="H331" i="26"/>
  <c r="H301" i="26"/>
  <c r="H305" i="26"/>
  <c r="H306" i="26"/>
  <c r="H307" i="26"/>
  <c r="G307" i="26"/>
  <c r="H298" i="26"/>
  <c r="G298" i="26"/>
  <c r="H296" i="26"/>
  <c r="G296" i="26"/>
  <c r="H294" i="26"/>
  <c r="G294" i="26"/>
  <c r="H292" i="26"/>
  <c r="G292" i="26"/>
  <c r="H290" i="26"/>
  <c r="I289" i="26"/>
  <c r="H288" i="26"/>
  <c r="G288" i="26"/>
  <c r="H285" i="26"/>
  <c r="G285" i="26"/>
  <c r="H281" i="26"/>
  <c r="G281" i="26"/>
  <c r="H279" i="26"/>
  <c r="G279" i="26"/>
  <c r="H277" i="26"/>
  <c r="G277" i="26"/>
  <c r="H275" i="26"/>
  <c r="G275" i="26"/>
  <c r="H272" i="26"/>
  <c r="H247" i="26"/>
  <c r="H248" i="26"/>
  <c r="H232" i="26" s="1"/>
  <c r="H229" i="26" s="1"/>
  <c r="H249" i="26"/>
  <c r="H242" i="26"/>
  <c r="H234" i="26" s="1"/>
  <c r="H135" i="26" l="1"/>
  <c r="G56" i="26"/>
  <c r="H304" i="26"/>
  <c r="H38" i="26"/>
  <c r="H56" i="26"/>
  <c r="H246" i="26"/>
  <c r="G216" i="26"/>
  <c r="G135" i="26"/>
  <c r="H233" i="26"/>
  <c r="H231" i="26"/>
  <c r="G215" i="26"/>
  <c r="G204" i="26" s="1"/>
  <c r="G208" i="26"/>
  <c r="G38" i="26"/>
  <c r="H208" i="26"/>
  <c r="H204" i="26"/>
  <c r="H180" i="26"/>
  <c r="H178" i="26" s="1"/>
  <c r="H181" i="26"/>
  <c r="H174" i="26"/>
  <c r="H172" i="26" s="1"/>
  <c r="H175" i="26"/>
  <c r="H166" i="26"/>
  <c r="H169" i="26"/>
  <c r="G169" i="26"/>
  <c r="G166" i="26"/>
  <c r="H164" i="26"/>
  <c r="H165" i="26"/>
  <c r="G165" i="26"/>
  <c r="H159" i="26"/>
  <c r="G159" i="26"/>
  <c r="H156" i="26"/>
  <c r="G156" i="26"/>
  <c r="H153" i="26"/>
  <c r="G153" i="26"/>
  <c r="H151" i="26"/>
  <c r="G151" i="26"/>
  <c r="H148" i="26"/>
  <c r="G148" i="26"/>
  <c r="H145" i="26"/>
  <c r="G145" i="26"/>
  <c r="H142" i="26"/>
  <c r="G142" i="26"/>
  <c r="H140" i="26"/>
  <c r="G140" i="26"/>
  <c r="G138" i="26"/>
  <c r="H138" i="26"/>
  <c r="H123" i="26"/>
  <c r="H124" i="26"/>
  <c r="G123" i="26"/>
  <c r="G124" i="26"/>
  <c r="H130" i="26"/>
  <c r="G130" i="26"/>
  <c r="H125" i="26"/>
  <c r="G125" i="26"/>
  <c r="H119" i="26"/>
  <c r="H118" i="26" s="1"/>
  <c r="G119" i="26"/>
  <c r="G118" i="26" s="1"/>
  <c r="H120" i="26"/>
  <c r="G120" i="26"/>
  <c r="H116" i="26"/>
  <c r="G116" i="26"/>
  <c r="H114" i="26"/>
  <c r="G114" i="26"/>
  <c r="G112" i="26"/>
  <c r="H112" i="26"/>
  <c r="G110" i="26"/>
  <c r="H110" i="26"/>
  <c r="H107" i="26"/>
  <c r="H106" i="26" s="1"/>
  <c r="H108" i="26"/>
  <c r="G108" i="26"/>
  <c r="H104" i="26"/>
  <c r="H101" i="26"/>
  <c r="H100" i="26" s="1"/>
  <c r="G101" i="26"/>
  <c r="G100" i="26" s="1"/>
  <c r="H102" i="26"/>
  <c r="G102" i="26"/>
  <c r="H97" i="26"/>
  <c r="H94" i="26"/>
  <c r="G94" i="26"/>
  <c r="G91" i="26"/>
  <c r="G90" i="26" s="1"/>
  <c r="H91" i="26"/>
  <c r="H90" i="26" s="1"/>
  <c r="G92" i="26"/>
  <c r="H92" i="26"/>
  <c r="G87" i="26"/>
  <c r="H87" i="26"/>
  <c r="H85" i="26"/>
  <c r="G85" i="26"/>
  <c r="G81" i="26"/>
  <c r="H81" i="26"/>
  <c r="H79" i="26"/>
  <c r="G79" i="26"/>
  <c r="H74" i="26"/>
  <c r="G74" i="26"/>
  <c r="H71" i="26"/>
  <c r="G71" i="26"/>
  <c r="H59" i="26"/>
  <c r="G59" i="26"/>
  <c r="H51" i="26"/>
  <c r="G51" i="26"/>
  <c r="G49" i="26"/>
  <c r="H50" i="26"/>
  <c r="H47" i="26"/>
  <c r="G47" i="26"/>
  <c r="H44" i="26"/>
  <c r="G44" i="26"/>
  <c r="H41" i="26"/>
  <c r="G41" i="26"/>
  <c r="G33" i="26" l="1"/>
  <c r="G28" i="26" s="1"/>
  <c r="H32" i="26"/>
  <c r="G122" i="26"/>
  <c r="H33" i="26"/>
  <c r="G214" i="26"/>
  <c r="H122" i="26"/>
  <c r="H203" i="26"/>
  <c r="H200" i="26"/>
  <c r="H199" i="26" s="1"/>
  <c r="G203" i="26"/>
  <c r="G200" i="26"/>
  <c r="G199" i="26" s="1"/>
  <c r="H49" i="26"/>
  <c r="H228" i="26"/>
  <c r="H227" i="26" s="1"/>
  <c r="H230" i="26"/>
  <c r="H163" i="26"/>
  <c r="H7" i="37"/>
  <c r="D7" i="37"/>
  <c r="G7" i="37" s="1"/>
  <c r="L6" i="37"/>
  <c r="J6" i="37"/>
  <c r="I6" i="37"/>
  <c r="F6" i="37"/>
  <c r="E6" i="37"/>
  <c r="D6" i="37"/>
  <c r="C6" i="37"/>
  <c r="C29" i="36"/>
  <c r="C32" i="36" s="1"/>
  <c r="B29" i="36"/>
  <c r="C26" i="36"/>
  <c r="B26" i="36"/>
  <c r="B24" i="36"/>
  <c r="B27" i="36" s="1"/>
  <c r="C21" i="36"/>
  <c r="B21" i="36"/>
  <c r="C16" i="36"/>
  <c r="I21" i="35"/>
  <c r="F21" i="35"/>
  <c r="K20" i="35"/>
  <c r="H20" i="35"/>
  <c r="K19" i="35"/>
  <c r="H19" i="35"/>
  <c r="K18" i="35"/>
  <c r="H18" i="35"/>
  <c r="K17" i="35"/>
  <c r="H17" i="35"/>
  <c r="K16" i="35"/>
  <c r="H16" i="35"/>
  <c r="K15" i="35"/>
  <c r="H15" i="35"/>
  <c r="K14" i="35"/>
  <c r="H14" i="35"/>
  <c r="K13" i="35"/>
  <c r="H13" i="35"/>
  <c r="K12" i="35"/>
  <c r="H12" i="35"/>
  <c r="K11" i="35"/>
  <c r="H11" i="35"/>
  <c r="O152" i="34"/>
  <c r="N152" i="34"/>
  <c r="O148" i="34"/>
  <c r="O147" i="34" s="1"/>
  <c r="N148" i="34"/>
  <c r="N147" i="34" s="1"/>
  <c r="O137" i="34"/>
  <c r="O132" i="34"/>
  <c r="N132" i="34"/>
  <c r="O128" i="34"/>
  <c r="O127" i="34" s="1"/>
  <c r="N128" i="34"/>
  <c r="N127" i="34" s="1"/>
  <c r="O112" i="34"/>
  <c r="N112" i="34"/>
  <c r="O107" i="34"/>
  <c r="N107" i="34"/>
  <c r="O102" i="34"/>
  <c r="N102" i="34"/>
  <c r="O97" i="34"/>
  <c r="N97" i="34"/>
  <c r="O92" i="34"/>
  <c r="N92" i="34"/>
  <c r="O87" i="34"/>
  <c r="N87" i="34"/>
  <c r="O82" i="34"/>
  <c r="O77" i="34"/>
  <c r="O72" i="34"/>
  <c r="O67" i="34"/>
  <c r="N67" i="34"/>
  <c r="O62" i="34"/>
  <c r="N62" i="34"/>
  <c r="O57" i="34"/>
  <c r="N57" i="34"/>
  <c r="O52" i="34"/>
  <c r="N52" i="34"/>
  <c r="O47" i="34"/>
  <c r="N47" i="34"/>
  <c r="O42" i="34"/>
  <c r="N42" i="34"/>
  <c r="O37" i="34"/>
  <c r="N37" i="34"/>
  <c r="O33" i="34"/>
  <c r="O32" i="34" s="1"/>
  <c r="N33" i="34"/>
  <c r="N32" i="34" s="1"/>
  <c r="O27" i="34"/>
  <c r="N27" i="34"/>
  <c r="O22" i="34"/>
  <c r="N22" i="34"/>
  <c r="O18" i="34"/>
  <c r="O17" i="34" s="1"/>
  <c r="N18" i="34"/>
  <c r="C24" i="36" l="1"/>
  <c r="C19" i="36" s="1"/>
  <c r="N17" i="34"/>
  <c r="N13" i="34"/>
  <c r="N143" i="34"/>
  <c r="N142" i="34" s="1"/>
  <c r="K21" i="35"/>
  <c r="B10" i="36"/>
  <c r="D26" i="36"/>
  <c r="O143" i="34"/>
  <c r="O142" i="34" s="1"/>
  <c r="H21" i="35"/>
  <c r="C27" i="36"/>
  <c r="D27" i="36" s="1"/>
  <c r="D21" i="36"/>
  <c r="G18" i="26"/>
  <c r="G10" i="26" s="1"/>
  <c r="H28" i="26"/>
  <c r="H18" i="26"/>
  <c r="H10" i="26" s="1"/>
  <c r="H27" i="26"/>
  <c r="H17" i="26"/>
  <c r="H31" i="26"/>
  <c r="B7" i="37"/>
  <c r="B6" i="37" s="1"/>
  <c r="G6" i="37"/>
  <c r="H6" i="37"/>
  <c r="C22" i="36"/>
  <c r="C14" i="36"/>
  <c r="C11" i="36"/>
  <c r="D16" i="36"/>
  <c r="C10" i="36"/>
  <c r="D15" i="36"/>
  <c r="B19" i="36"/>
  <c r="N12" i="34"/>
  <c r="O13" i="34"/>
  <c r="N8" i="34" l="1"/>
  <c r="N7" i="34" s="1"/>
  <c r="O12" i="34"/>
  <c r="O8" i="34"/>
  <c r="O7" i="34" s="1"/>
  <c r="D10" i="36"/>
  <c r="M7" i="37"/>
  <c r="M6" i="37" s="1"/>
  <c r="H26" i="26"/>
  <c r="H16" i="26"/>
  <c r="H9" i="26"/>
  <c r="H8" i="26" s="1"/>
  <c r="B14" i="36"/>
  <c r="B22" i="36"/>
  <c r="D22" i="36" s="1"/>
  <c r="C9" i="36"/>
  <c r="C17" i="36"/>
  <c r="B17" i="36" l="1"/>
  <c r="B9" i="36"/>
  <c r="C12" i="36"/>
  <c r="D17" i="36" l="1"/>
  <c r="N293" i="33" l="1"/>
  <c r="N292" i="33"/>
  <c r="O292" i="33" s="1"/>
  <c r="F288" i="33"/>
  <c r="G288" i="33" s="1"/>
  <c r="H288" i="33" s="1"/>
  <c r="I288" i="33" s="1"/>
  <c r="J288" i="33" s="1"/>
  <c r="K288" i="33" s="1"/>
  <c r="L288" i="33" s="1"/>
  <c r="M288" i="33" s="1"/>
  <c r="O288" i="33" s="1"/>
  <c r="F287" i="33"/>
  <c r="G287" i="33" s="1"/>
  <c r="H287" i="33" s="1"/>
  <c r="I287" i="33" s="1"/>
  <c r="J287" i="33" s="1"/>
  <c r="K287" i="33" s="1"/>
  <c r="L287" i="33" s="1"/>
  <c r="N287" i="33" s="1"/>
  <c r="F283" i="33"/>
  <c r="G283" i="33" s="1"/>
  <c r="H283" i="33" s="1"/>
  <c r="I283" i="33" s="1"/>
  <c r="J283" i="33" s="1"/>
  <c r="K283" i="33" s="1"/>
  <c r="L283" i="33" s="1"/>
  <c r="F279" i="33"/>
  <c r="G279" i="33" s="1"/>
  <c r="H279" i="33" s="1"/>
  <c r="I279" i="33" s="1"/>
  <c r="J279" i="33" s="1"/>
  <c r="K279" i="33" s="1"/>
  <c r="L279" i="33" s="1"/>
  <c r="F275" i="33"/>
  <c r="G275" i="33" s="1"/>
  <c r="H275" i="33" s="1"/>
  <c r="I275" i="33" s="1"/>
  <c r="J275" i="33" s="1"/>
  <c r="K275" i="33" s="1"/>
  <c r="F274" i="33"/>
  <c r="G274" i="33" s="1"/>
  <c r="H274" i="33" s="1"/>
  <c r="I274" i="33" s="1"/>
  <c r="J274" i="33" s="1"/>
  <c r="K274" i="33" s="1"/>
  <c r="F273" i="33"/>
  <c r="G273" i="33" s="1"/>
  <c r="H273" i="33" s="1"/>
  <c r="I273" i="33" s="1"/>
  <c r="J273" i="33" s="1"/>
  <c r="K273" i="33" s="1"/>
  <c r="L273" i="33" s="1"/>
  <c r="I272" i="33"/>
  <c r="J272" i="33" s="1"/>
  <c r="K272" i="33" s="1"/>
  <c r="L272" i="33" s="1"/>
  <c r="F272" i="33"/>
  <c r="G272" i="33" s="1"/>
  <c r="F238" i="33"/>
  <c r="G238" i="33" s="1"/>
  <c r="H238" i="33" s="1"/>
  <c r="I238" i="33" s="1"/>
  <c r="J238" i="33" s="1"/>
  <c r="K238" i="33" s="1"/>
  <c r="L238" i="33" s="1"/>
  <c r="F237" i="33"/>
  <c r="G237" i="33" s="1"/>
  <c r="H237" i="33" s="1"/>
  <c r="I237" i="33" s="1"/>
  <c r="J237" i="33" s="1"/>
  <c r="K237" i="33" s="1"/>
  <c r="L237" i="33" s="1"/>
  <c r="N237" i="33" s="1"/>
  <c r="F236" i="33"/>
  <c r="G236" i="33" s="1"/>
  <c r="H236" i="33" s="1"/>
  <c r="I236" i="33" s="1"/>
  <c r="J236" i="33" s="1"/>
  <c r="K236" i="33" s="1"/>
  <c r="L236" i="33" s="1"/>
  <c r="F220" i="33"/>
  <c r="G220" i="33" s="1"/>
  <c r="H220" i="33" s="1"/>
  <c r="I220" i="33" s="1"/>
  <c r="J220" i="33" s="1"/>
  <c r="K220" i="33" s="1"/>
  <c r="L220" i="33" s="1"/>
  <c r="N220" i="33" s="1"/>
  <c r="F219" i="33"/>
  <c r="G219" i="33" s="1"/>
  <c r="H219" i="33" s="1"/>
  <c r="I219" i="33" s="1"/>
  <c r="J219" i="33" s="1"/>
  <c r="K219" i="33" s="1"/>
  <c r="L219" i="33" s="1"/>
  <c r="F218" i="33"/>
  <c r="G218" i="33" s="1"/>
  <c r="H218" i="33" s="1"/>
  <c r="I218" i="33" s="1"/>
  <c r="J218" i="33" s="1"/>
  <c r="K218" i="33" s="1"/>
  <c r="L218" i="33" s="1"/>
  <c r="N218" i="33" s="1"/>
  <c r="F208" i="33"/>
  <c r="G208" i="33" s="1"/>
  <c r="H208" i="33" s="1"/>
  <c r="I208" i="33" s="1"/>
  <c r="J208" i="33" s="1"/>
  <c r="K208" i="33" s="1"/>
  <c r="L208" i="33" s="1"/>
  <c r="F207" i="33"/>
  <c r="G207" i="33" s="1"/>
  <c r="H207" i="33" s="1"/>
  <c r="I207" i="33" s="1"/>
  <c r="J207" i="33" s="1"/>
  <c r="K207" i="33" s="1"/>
  <c r="L207" i="33" s="1"/>
  <c r="N207" i="33" s="1"/>
  <c r="F206" i="33"/>
  <c r="G206" i="33" s="1"/>
  <c r="H206" i="33" s="1"/>
  <c r="I206" i="33" s="1"/>
  <c r="J206" i="33" s="1"/>
  <c r="K206" i="33" s="1"/>
  <c r="L206" i="33" s="1"/>
  <c r="F205" i="33"/>
  <c r="G205" i="33" s="1"/>
  <c r="H205" i="33" s="1"/>
  <c r="I205" i="33" s="1"/>
  <c r="J205" i="33" s="1"/>
  <c r="K205" i="33" s="1"/>
  <c r="L205" i="33" s="1"/>
  <c r="F204" i="33"/>
  <c r="G204" i="33" s="1"/>
  <c r="H204" i="33" s="1"/>
  <c r="I204" i="33" s="1"/>
  <c r="J204" i="33" s="1"/>
  <c r="K204" i="33" s="1"/>
  <c r="L204" i="33" s="1"/>
  <c r="F203" i="33"/>
  <c r="G203" i="33" s="1"/>
  <c r="H203" i="33" s="1"/>
  <c r="I203" i="33" s="1"/>
  <c r="J203" i="33" s="1"/>
  <c r="K203" i="33" s="1"/>
  <c r="L203" i="33" s="1"/>
  <c r="N203" i="33" s="1"/>
  <c r="N194" i="33"/>
  <c r="O194" i="33" s="1"/>
  <c r="N189" i="33"/>
  <c r="O189" i="33" s="1"/>
  <c r="I185" i="33"/>
  <c r="J185" i="33" s="1"/>
  <c r="K185" i="33" s="1"/>
  <c r="L185" i="33" s="1"/>
  <c r="F185" i="33"/>
  <c r="G185" i="33" s="1"/>
  <c r="F181" i="33"/>
  <c r="G181" i="33" s="1"/>
  <c r="H181" i="33" s="1"/>
  <c r="I181" i="33" s="1"/>
  <c r="J181" i="33" s="1"/>
  <c r="K181" i="33" s="1"/>
  <c r="L181" i="33" s="1"/>
  <c r="F180" i="33"/>
  <c r="G180" i="33" s="1"/>
  <c r="H180" i="33" s="1"/>
  <c r="I180" i="33" s="1"/>
  <c r="J180" i="33" s="1"/>
  <c r="K180" i="33" s="1"/>
  <c r="L180" i="33" s="1"/>
  <c r="F176" i="33"/>
  <c r="G176" i="33" s="1"/>
  <c r="H176" i="33" s="1"/>
  <c r="I176" i="33" s="1"/>
  <c r="K175" i="33"/>
  <c r="L175" i="33" s="1"/>
  <c r="F174" i="33"/>
  <c r="G174" i="33" s="1"/>
  <c r="H174" i="33" s="1"/>
  <c r="I174" i="33" s="1"/>
  <c r="J174" i="33" s="1"/>
  <c r="K174" i="33" s="1"/>
  <c r="L174" i="33" s="1"/>
  <c r="M174" i="33" s="1"/>
  <c r="O174" i="33" s="1"/>
  <c r="F173" i="33"/>
  <c r="G173" i="33" s="1"/>
  <c r="H173" i="33" s="1"/>
  <c r="I173" i="33" s="1"/>
  <c r="J173" i="33" s="1"/>
  <c r="K173" i="33" s="1"/>
  <c r="L173" i="33" s="1"/>
  <c r="N173" i="33" s="1"/>
  <c r="F172" i="33"/>
  <c r="G172" i="33" s="1"/>
  <c r="H172" i="33" s="1"/>
  <c r="I172" i="33" s="1"/>
  <c r="J172" i="33" s="1"/>
  <c r="K172" i="33" s="1"/>
  <c r="L172" i="33" s="1"/>
  <c r="M172" i="33" s="1"/>
  <c r="O172" i="33" s="1"/>
  <c r="F171" i="33"/>
  <c r="G171" i="33" s="1"/>
  <c r="H171" i="33" s="1"/>
  <c r="I171" i="33" s="1"/>
  <c r="J171" i="33" s="1"/>
  <c r="K171" i="33" s="1"/>
  <c r="L171" i="33" s="1"/>
  <c r="N171" i="33" s="1"/>
  <c r="F170" i="33"/>
  <c r="G170" i="33" s="1"/>
  <c r="H170" i="33" s="1"/>
  <c r="I170" i="33" s="1"/>
  <c r="J170" i="33" s="1"/>
  <c r="K170" i="33" s="1"/>
  <c r="L170" i="33" s="1"/>
  <c r="M170" i="33" s="1"/>
  <c r="O170" i="33" s="1"/>
  <c r="F169" i="33"/>
  <c r="G169" i="33" s="1"/>
  <c r="H169" i="33" s="1"/>
  <c r="I169" i="33" s="1"/>
  <c r="J169" i="33" s="1"/>
  <c r="K169" i="33" s="1"/>
  <c r="L169" i="33" s="1"/>
  <c r="N169" i="33" s="1"/>
  <c r="F168" i="33"/>
  <c r="G168" i="33" s="1"/>
  <c r="H168" i="33" s="1"/>
  <c r="I168" i="33" s="1"/>
  <c r="J168" i="33" s="1"/>
  <c r="K168" i="33" s="1"/>
  <c r="L168" i="33" s="1"/>
  <c r="M168" i="33" s="1"/>
  <c r="O168" i="33" s="1"/>
  <c r="F167" i="33"/>
  <c r="G167" i="33" s="1"/>
  <c r="H167" i="33" s="1"/>
  <c r="I167" i="33" s="1"/>
  <c r="J167" i="33" s="1"/>
  <c r="K167" i="33" s="1"/>
  <c r="L167" i="33" s="1"/>
  <c r="N167" i="33" s="1"/>
  <c r="F166" i="33"/>
  <c r="G166" i="33" s="1"/>
  <c r="H166" i="33" s="1"/>
  <c r="I166" i="33" s="1"/>
  <c r="J166" i="33" s="1"/>
  <c r="K166" i="33" s="1"/>
  <c r="L166" i="33" s="1"/>
  <c r="M166" i="33" s="1"/>
  <c r="O166" i="33" s="1"/>
  <c r="F165" i="33"/>
  <c r="G165" i="33" s="1"/>
  <c r="H165" i="33" s="1"/>
  <c r="I165" i="33" s="1"/>
  <c r="J165" i="33" s="1"/>
  <c r="K165" i="33" s="1"/>
  <c r="L165" i="33" s="1"/>
  <c r="N165" i="33" s="1"/>
  <c r="F164" i="33"/>
  <c r="G164" i="33" s="1"/>
  <c r="H164" i="33" s="1"/>
  <c r="I164" i="33" s="1"/>
  <c r="J164" i="33" s="1"/>
  <c r="K164" i="33" s="1"/>
  <c r="L164" i="33" s="1"/>
  <c r="M164" i="33" s="1"/>
  <c r="O164" i="33" s="1"/>
  <c r="F163" i="33"/>
  <c r="G163" i="33" s="1"/>
  <c r="H163" i="33" s="1"/>
  <c r="I163" i="33" s="1"/>
  <c r="J163" i="33" s="1"/>
  <c r="K163" i="33" s="1"/>
  <c r="L163" i="33" s="1"/>
  <c r="N163" i="33" s="1"/>
  <c r="F162" i="33"/>
  <c r="G162" i="33" s="1"/>
  <c r="H162" i="33" s="1"/>
  <c r="I162" i="33" s="1"/>
  <c r="J162" i="33" s="1"/>
  <c r="K162" i="33" s="1"/>
  <c r="L162" i="33" s="1"/>
  <c r="M162" i="33" s="1"/>
  <c r="O162" i="33" s="1"/>
  <c r="F158" i="33"/>
  <c r="G158" i="33" s="1"/>
  <c r="H158" i="33" s="1"/>
  <c r="I158" i="33" s="1"/>
  <c r="J158" i="33" s="1"/>
  <c r="K158" i="33" s="1"/>
  <c r="L158" i="33" s="1"/>
  <c r="F157" i="33"/>
  <c r="G157" i="33" s="1"/>
  <c r="H157" i="33" s="1"/>
  <c r="I157" i="33" s="1"/>
  <c r="J157" i="33" s="1"/>
  <c r="K157" i="33" s="1"/>
  <c r="L157" i="33" s="1"/>
  <c r="F156" i="33"/>
  <c r="G156" i="33" s="1"/>
  <c r="H156" i="33" s="1"/>
  <c r="I156" i="33" s="1"/>
  <c r="J156" i="33" s="1"/>
  <c r="K156" i="33" s="1"/>
  <c r="L156" i="33" s="1"/>
  <c r="F155" i="33"/>
  <c r="G155" i="33" s="1"/>
  <c r="H155" i="33" s="1"/>
  <c r="I155" i="33" s="1"/>
  <c r="J155" i="33" s="1"/>
  <c r="K155" i="33" s="1"/>
  <c r="L155" i="33" s="1"/>
  <c r="F147" i="33"/>
  <c r="G147" i="33" s="1"/>
  <c r="H147" i="33" s="1"/>
  <c r="I147" i="33" s="1"/>
  <c r="J147" i="33" s="1"/>
  <c r="K147" i="33" s="1"/>
  <c r="L147" i="33" s="1"/>
  <c r="D147" i="33"/>
  <c r="F146" i="33"/>
  <c r="G146" i="33" s="1"/>
  <c r="H146" i="33" s="1"/>
  <c r="I146" i="33" s="1"/>
  <c r="J146" i="33" s="1"/>
  <c r="K146" i="33" s="1"/>
  <c r="L146" i="33" s="1"/>
  <c r="F145" i="33"/>
  <c r="G145" i="33" s="1"/>
  <c r="H145" i="33" s="1"/>
  <c r="I145" i="33" s="1"/>
  <c r="J145" i="33" s="1"/>
  <c r="K145" i="33" s="1"/>
  <c r="L145" i="33" s="1"/>
  <c r="I143" i="33"/>
  <c r="J143" i="33" s="1"/>
  <c r="K143" i="33" s="1"/>
  <c r="L143" i="33" s="1"/>
  <c r="F143" i="33"/>
  <c r="G143" i="33" s="1"/>
  <c r="N137" i="33"/>
  <c r="M137" i="33"/>
  <c r="O137" i="33" s="1"/>
  <c r="N125" i="33"/>
  <c r="O125" i="33" s="1"/>
  <c r="N124" i="33"/>
  <c r="O124" i="33" s="1"/>
  <c r="N123" i="33"/>
  <c r="O123" i="33" s="1"/>
  <c r="K83" i="33"/>
  <c r="L83" i="33" s="1"/>
  <c r="K82" i="33"/>
  <c r="L82" i="33" s="1"/>
  <c r="M82" i="33" s="1"/>
  <c r="O82" i="33" s="1"/>
  <c r="P82" i="33" s="1"/>
  <c r="K81" i="33"/>
  <c r="L81" i="33" s="1"/>
  <c r="K80" i="33"/>
  <c r="L80" i="33" s="1"/>
  <c r="M80" i="33" s="1"/>
  <c r="O80" i="33" s="1"/>
  <c r="P80" i="33" s="1"/>
  <c r="K79" i="33"/>
  <c r="L79" i="33" s="1"/>
  <c r="K78" i="33"/>
  <c r="L78" i="33" s="1"/>
  <c r="N78" i="33" s="1"/>
  <c r="K77" i="33"/>
  <c r="L77" i="33" s="1"/>
  <c r="K76" i="33"/>
  <c r="L76" i="33" s="1"/>
  <c r="N76" i="33" s="1"/>
  <c r="P75" i="33"/>
  <c r="P74" i="33"/>
  <c r="P73" i="33"/>
  <c r="P72" i="33"/>
  <c r="P71" i="33"/>
  <c r="P70" i="33"/>
  <c r="P69" i="33"/>
  <c r="P67" i="33"/>
  <c r="P66" i="33"/>
  <c r="P65" i="33"/>
  <c r="P64" i="33"/>
  <c r="P63" i="33"/>
  <c r="P62" i="33"/>
  <c r="P61" i="33"/>
  <c r="P60" i="33"/>
  <c r="P59" i="33"/>
  <c r="P58" i="33"/>
  <c r="P57" i="33"/>
  <c r="P56" i="33"/>
  <c r="P55" i="33"/>
  <c r="P54" i="33"/>
  <c r="P53" i="33"/>
  <c r="K52" i="33"/>
  <c r="L52" i="33" s="1"/>
  <c r="M52" i="33" s="1"/>
  <c r="O52" i="33" s="1"/>
  <c r="P52" i="33" s="1"/>
  <c r="I52" i="33"/>
  <c r="K51" i="33"/>
  <c r="L51" i="33" s="1"/>
  <c r="N51" i="33" s="1"/>
  <c r="P50" i="33"/>
  <c r="P49" i="33"/>
  <c r="L49" i="33"/>
  <c r="M49" i="33" s="1"/>
  <c r="H49" i="33"/>
  <c r="I49" i="33" s="1"/>
  <c r="J49" i="33" s="1"/>
  <c r="K49" i="33" s="1"/>
  <c r="O48" i="33"/>
  <c r="P48" i="33" s="1"/>
  <c r="L48" i="33"/>
  <c r="N48" i="33" s="1"/>
  <c r="H48" i="33"/>
  <c r="I48" i="33" s="1"/>
  <c r="J48" i="33" s="1"/>
  <c r="K48" i="33" s="1"/>
  <c r="P47" i="33"/>
  <c r="N46" i="33"/>
  <c r="M46" i="33"/>
  <c r="O46" i="33" s="1"/>
  <c r="P46" i="33" s="1"/>
  <c r="P45" i="33"/>
  <c r="N44" i="33"/>
  <c r="M44" i="33"/>
  <c r="O44" i="33" s="1"/>
  <c r="P44" i="33" s="1"/>
  <c r="P43" i="33"/>
  <c r="P42" i="33"/>
  <c r="P41" i="33"/>
  <c r="P40" i="33"/>
  <c r="P39" i="33"/>
  <c r="P38" i="33"/>
  <c r="P37" i="33"/>
  <c r="P36" i="33"/>
  <c r="P35" i="33"/>
  <c r="P34" i="33"/>
  <c r="P33" i="33"/>
  <c r="P32" i="33"/>
  <c r="P31" i="33"/>
  <c r="N30" i="33"/>
  <c r="M30" i="33"/>
  <c r="O30" i="33" s="1"/>
  <c r="P30" i="33" s="1"/>
  <c r="P29" i="33"/>
  <c r="K25" i="33"/>
  <c r="L25" i="33" s="1"/>
  <c r="N25" i="33" s="1"/>
  <c r="N14" i="33"/>
  <c r="M14" i="33"/>
  <c r="O14" i="33" s="1"/>
  <c r="N82" i="33" l="1"/>
  <c r="M218" i="33"/>
  <c r="O218" i="33" s="1"/>
  <c r="N175" i="33"/>
  <c r="M175" i="33"/>
  <c r="O175" i="33" s="1"/>
  <c r="N205" i="33"/>
  <c r="M205" i="33"/>
  <c r="O205" i="33" s="1"/>
  <c r="N52" i="33"/>
  <c r="N80" i="33"/>
  <c r="M237" i="33"/>
  <c r="O237" i="33" s="1"/>
  <c r="N77" i="33"/>
  <c r="M77" i="33"/>
  <c r="O77" i="33" s="1"/>
  <c r="P77" i="33" s="1"/>
  <c r="N83" i="33"/>
  <c r="M83" i="33"/>
  <c r="O83" i="33" s="1"/>
  <c r="P83" i="33" s="1"/>
  <c r="N143" i="33"/>
  <c r="M143" i="33"/>
  <c r="N181" i="33"/>
  <c r="M181" i="33"/>
  <c r="O181" i="33" s="1"/>
  <c r="M283" i="33"/>
  <c r="O283" i="33" s="1"/>
  <c r="N283" i="33"/>
  <c r="N157" i="33"/>
  <c r="M157" i="33"/>
  <c r="O157" i="33" s="1"/>
  <c r="N206" i="33"/>
  <c r="M206" i="33"/>
  <c r="O206" i="33" s="1"/>
  <c r="N208" i="33"/>
  <c r="M208" i="33"/>
  <c r="O208" i="33" s="1"/>
  <c r="N79" i="33"/>
  <c r="M79" i="33"/>
  <c r="O79" i="33" s="1"/>
  <c r="P79" i="33" s="1"/>
  <c r="N145" i="33"/>
  <c r="M145" i="33"/>
  <c r="O145" i="33" s="1"/>
  <c r="N147" i="33"/>
  <c r="M147" i="33"/>
  <c r="O147" i="33" s="1"/>
  <c r="N219" i="33"/>
  <c r="M219" i="33"/>
  <c r="O219" i="33" s="1"/>
  <c r="N236" i="33"/>
  <c r="M236" i="33"/>
  <c r="O236" i="33" s="1"/>
  <c r="N279" i="33"/>
  <c r="M279" i="33"/>
  <c r="O279" i="33" s="1"/>
  <c r="M155" i="33"/>
  <c r="O155" i="33" s="1"/>
  <c r="N155" i="33"/>
  <c r="N204" i="33"/>
  <c r="M204" i="33"/>
  <c r="O204" i="33" s="1"/>
  <c r="N81" i="33"/>
  <c r="M81" i="33"/>
  <c r="O81" i="33" s="1"/>
  <c r="P81" i="33" s="1"/>
  <c r="M146" i="33"/>
  <c r="O146" i="33" s="1"/>
  <c r="N146" i="33"/>
  <c r="N156" i="33"/>
  <c r="M156" i="33"/>
  <c r="O156" i="33" s="1"/>
  <c r="N158" i="33"/>
  <c r="M158" i="33"/>
  <c r="O158" i="33" s="1"/>
  <c r="N238" i="33"/>
  <c r="M238" i="33"/>
  <c r="O238" i="33" s="1"/>
  <c r="M180" i="33"/>
  <c r="O180" i="33" s="1"/>
  <c r="N180" i="33"/>
  <c r="M25" i="33"/>
  <c r="O25" i="33" s="1"/>
  <c r="N49" i="33"/>
  <c r="M76" i="33"/>
  <c r="O76" i="33" s="1"/>
  <c r="P76" i="33" s="1"/>
  <c r="M287" i="33"/>
  <c r="O287" i="33" s="1"/>
  <c r="M48" i="33"/>
  <c r="M51" i="33"/>
  <c r="O51" i="33" s="1"/>
  <c r="P51" i="33" s="1"/>
  <c r="M78" i="33"/>
  <c r="O78" i="33" s="1"/>
  <c r="P78" i="33" s="1"/>
  <c r="M203" i="33"/>
  <c r="O203" i="33" s="1"/>
  <c r="M207" i="33"/>
  <c r="O207" i="33" s="1"/>
  <c r="M220" i="33"/>
  <c r="O220" i="33" s="1"/>
  <c r="N288" i="33"/>
  <c r="N162" i="33"/>
  <c r="M163" i="33"/>
  <c r="O163" i="33" s="1"/>
  <c r="N164" i="33"/>
  <c r="M165" i="33"/>
  <c r="O165" i="33" s="1"/>
  <c r="N166" i="33"/>
  <c r="M167" i="33"/>
  <c r="O167" i="33" s="1"/>
  <c r="N168" i="33"/>
  <c r="M169" i="33"/>
  <c r="O169" i="33" s="1"/>
  <c r="N170" i="33"/>
  <c r="M171" i="33"/>
  <c r="O171" i="33" s="1"/>
  <c r="N172" i="33"/>
  <c r="M173" i="33"/>
  <c r="O173" i="33" s="1"/>
  <c r="N174" i="33"/>
  <c r="N185" i="33"/>
  <c r="M185" i="33"/>
  <c r="O185" i="33" s="1"/>
  <c r="F43" i="28" l="1"/>
  <c r="G43" i="28" l="1"/>
  <c r="H43" i="28" s="1"/>
  <c r="F73" i="28"/>
  <c r="G73" i="28" l="1"/>
  <c r="H73" i="28" s="1"/>
  <c r="H100" i="28"/>
  <c r="G15" i="28"/>
  <c r="H15" i="28" s="1"/>
  <c r="G333" i="26" l="1"/>
  <c r="G242" i="26"/>
  <c r="G234" i="26" s="1"/>
  <c r="G181" i="26"/>
  <c r="G183" i="26" s="1"/>
  <c r="G34" i="26" s="1"/>
  <c r="G30" i="26" s="1"/>
  <c r="G19" i="26" s="1"/>
  <c r="G12" i="26" s="1"/>
  <c r="B31" i="36" s="1"/>
  <c r="B32" i="36" l="1"/>
  <c r="D31" i="36"/>
  <c r="B11" i="36"/>
  <c r="D11" i="36" s="1"/>
  <c r="G233" i="26"/>
  <c r="G231" i="26"/>
  <c r="I368" i="26"/>
  <c r="I366" i="26"/>
  <c r="I365" i="26"/>
  <c r="I362" i="26"/>
  <c r="I360" i="26"/>
  <c r="I354" i="26"/>
  <c r="I359" i="26"/>
  <c r="I357" i="26"/>
  <c r="I356" i="26"/>
  <c r="I353" i="26"/>
  <c r="I352" i="26"/>
  <c r="I350" i="26"/>
  <c r="I341" i="26"/>
  <c r="I337" i="26"/>
  <c r="I336" i="26"/>
  <c r="I335" i="26"/>
  <c r="I333" i="26"/>
  <c r="I328" i="26"/>
  <c r="I327" i="26"/>
  <c r="I326" i="26"/>
  <c r="I324" i="26"/>
  <c r="I321" i="26"/>
  <c r="I319" i="26"/>
  <c r="I315" i="26"/>
  <c r="I309" i="26"/>
  <c r="I308" i="26"/>
  <c r="I305" i="26"/>
  <c r="I303" i="26"/>
  <c r="I301" i="26"/>
  <c r="I297" i="26"/>
  <c r="I295" i="26"/>
  <c r="I294" i="26"/>
  <c r="I293" i="26"/>
  <c r="I291" i="26"/>
  <c r="I290" i="26"/>
  <c r="I285" i="26"/>
  <c r="I282" i="26"/>
  <c r="I280" i="26"/>
  <c r="I279" i="26"/>
  <c r="I278" i="26"/>
  <c r="I276" i="26"/>
  <c r="I275" i="26"/>
  <c r="I271" i="26"/>
  <c r="I270" i="26"/>
  <c r="I269" i="26"/>
  <c r="I268" i="26"/>
  <c r="I267" i="26"/>
  <c r="I266" i="26"/>
  <c r="I265" i="26"/>
  <c r="I264" i="26"/>
  <c r="I263" i="26"/>
  <c r="I251" i="26"/>
  <c r="I250" i="26"/>
  <c r="I249" i="26"/>
  <c r="I242" i="26"/>
  <c r="I241" i="26"/>
  <c r="I238" i="26"/>
  <c r="I234" i="26"/>
  <c r="I226" i="26"/>
  <c r="I224" i="26"/>
  <c r="I223" i="26"/>
  <c r="I222" i="26"/>
  <c r="I220" i="26"/>
  <c r="I216" i="26"/>
  <c r="I213" i="26"/>
  <c r="I212" i="26"/>
  <c r="I211" i="26"/>
  <c r="I201" i="26"/>
  <c r="I198" i="26"/>
  <c r="I197" i="26"/>
  <c r="I183" i="26"/>
  <c r="I181" i="26"/>
  <c r="I177" i="26"/>
  <c r="I174" i="26"/>
  <c r="I168" i="26"/>
  <c r="I167" i="26"/>
  <c r="I162" i="26"/>
  <c r="I160" i="26"/>
  <c r="I159" i="26"/>
  <c r="I158" i="26"/>
  <c r="I155" i="26"/>
  <c r="I153" i="26"/>
  <c r="I152" i="26"/>
  <c r="I150" i="26"/>
  <c r="I148" i="26"/>
  <c r="I147" i="26"/>
  <c r="I146" i="26"/>
  <c r="I144" i="26"/>
  <c r="I142" i="26"/>
  <c r="I141" i="26"/>
  <c r="I139" i="26"/>
  <c r="I136" i="26"/>
  <c r="I132" i="26"/>
  <c r="I131" i="26"/>
  <c r="I130" i="26"/>
  <c r="I126" i="26"/>
  <c r="I125" i="26"/>
  <c r="I121" i="26"/>
  <c r="I120" i="26"/>
  <c r="I119" i="26"/>
  <c r="I117" i="26"/>
  <c r="I116" i="26"/>
  <c r="I115" i="26"/>
  <c r="I114" i="26"/>
  <c r="I113" i="26"/>
  <c r="I112" i="26"/>
  <c r="I111" i="26"/>
  <c r="I110" i="26"/>
  <c r="I109" i="26"/>
  <c r="I108" i="26"/>
  <c r="I105" i="26"/>
  <c r="I103" i="26"/>
  <c r="I102" i="26"/>
  <c r="I101" i="26"/>
  <c r="I99" i="26"/>
  <c r="I98" i="26"/>
  <c r="I97" i="26"/>
  <c r="I96" i="26"/>
  <c r="I93" i="26"/>
  <c r="I91" i="26"/>
  <c r="I90" i="26"/>
  <c r="I89" i="26"/>
  <c r="I87" i="26"/>
  <c r="I86" i="26"/>
  <c r="I85" i="26"/>
  <c r="I82" i="26"/>
  <c r="I81" i="26"/>
  <c r="I80" i="26"/>
  <c r="I76" i="26"/>
  <c r="I74" i="26"/>
  <c r="I72" i="26"/>
  <c r="I70" i="26"/>
  <c r="I69" i="26"/>
  <c r="I68" i="26"/>
  <c r="I67" i="26"/>
  <c r="I66" i="26"/>
  <c r="I65" i="26"/>
  <c r="I64" i="26"/>
  <c r="I63" i="26"/>
  <c r="I62" i="26"/>
  <c r="I61" i="26"/>
  <c r="I60" i="26"/>
  <c r="I58" i="26"/>
  <c r="I52" i="26"/>
  <c r="I51" i="26"/>
  <c r="I50" i="26"/>
  <c r="I48" i="26"/>
  <c r="I46" i="26"/>
  <c r="I45" i="26"/>
  <c r="I44" i="26"/>
  <c r="I42" i="26"/>
  <c r="I37" i="26"/>
  <c r="I11" i="26"/>
  <c r="B12" i="36" l="1"/>
  <c r="D12" i="36" s="1"/>
  <c r="D32" i="36"/>
  <c r="G228" i="26"/>
  <c r="G227" i="26" s="1"/>
  <c r="G230" i="26"/>
  <c r="I214" i="26"/>
  <c r="I325" i="26"/>
  <c r="I41" i="26"/>
  <c r="I56" i="26"/>
  <c r="I59" i="26"/>
  <c r="I79" i="26"/>
  <c r="I100" i="26"/>
  <c r="I104" i="26"/>
  <c r="I172" i="26"/>
  <c r="I175" i="26"/>
  <c r="I195" i="26"/>
  <c r="I196" i="26"/>
  <c r="I225" i="26"/>
  <c r="I248" i="26"/>
  <c r="I277" i="26"/>
  <c r="I288" i="26"/>
  <c r="I296" i="26"/>
  <c r="I307" i="26"/>
  <c r="I331" i="26"/>
  <c r="I363" i="26"/>
  <c r="I22" i="26"/>
  <c r="I29" i="26"/>
  <c r="I35" i="26"/>
  <c r="I47" i="26"/>
  <c r="I71" i="26"/>
  <c r="I92" i="26"/>
  <c r="I118" i="26"/>
  <c r="I124" i="26"/>
  <c r="I140" i="26"/>
  <c r="I151" i="26"/>
  <c r="I205" i="26"/>
  <c r="I215" i="26"/>
  <c r="I219" i="26"/>
  <c r="I221" i="26"/>
  <c r="I233" i="26"/>
  <c r="I235" i="26"/>
  <c r="I281" i="26"/>
  <c r="I292" i="26"/>
  <c r="I313" i="26"/>
  <c r="I322" i="26"/>
  <c r="I351" i="26"/>
  <c r="I135" i="26"/>
  <c r="I232" i="26"/>
  <c r="I229" i="26"/>
  <c r="I107" i="26"/>
  <c r="I106" i="26"/>
  <c r="I123" i="26"/>
  <c r="I122" i="26"/>
  <c r="I157" i="26"/>
  <c r="I190" i="26"/>
  <c r="I209" i="26"/>
  <c r="I262" i="26"/>
  <c r="I36" i="26"/>
  <c r="I84" i="26"/>
  <c r="I83" i="26"/>
  <c r="I95" i="26"/>
  <c r="I94" i="26"/>
  <c r="I40" i="26"/>
  <c r="I210" i="26"/>
  <c r="I300" i="26"/>
  <c r="I298" i="26"/>
  <c r="I338" i="26"/>
  <c r="I339" i="26"/>
  <c r="I39" i="26"/>
  <c r="I38" i="26"/>
  <c r="I57" i="26"/>
  <c r="I138" i="26"/>
  <c r="I166" i="26"/>
  <c r="I206" i="26"/>
  <c r="I202" i="26"/>
  <c r="I247" i="26"/>
  <c r="I246" i="26"/>
  <c r="I306" i="26"/>
  <c r="I304" i="26"/>
  <c r="I312" i="26"/>
  <c r="I310" i="26"/>
  <c r="I334" i="26"/>
  <c r="I33" i="26"/>
  <c r="I49" i="26"/>
  <c r="I137" i="26"/>
  <c r="I145" i="26"/>
  <c r="I165" i="26"/>
  <c r="I180" i="26"/>
  <c r="I178" i="26"/>
  <c r="I207" i="26"/>
  <c r="I218" i="26"/>
  <c r="I318" i="26"/>
  <c r="I316" i="26"/>
  <c r="I330" i="26"/>
  <c r="I340" i="26"/>
  <c r="I259" i="26" l="1"/>
  <c r="I24" i="26"/>
  <c r="I28" i="26"/>
  <c r="I349" i="26"/>
  <c r="I258" i="26"/>
  <c r="I348" i="26"/>
  <c r="I156" i="26"/>
  <c r="I329" i="26"/>
  <c r="I217" i="26"/>
  <c r="I345" i="26"/>
  <c r="I347" i="26"/>
  <c r="I344" i="26"/>
  <c r="I30" i="26"/>
  <c r="I34" i="26"/>
  <c r="I343" i="26"/>
  <c r="I342" i="26"/>
  <c r="I231" i="26"/>
  <c r="I230" i="26"/>
  <c r="I204" i="26"/>
  <c r="I203" i="26"/>
  <c r="I208" i="26"/>
  <c r="I189" i="26"/>
  <c r="I21" i="26"/>
  <c r="I20" i="26"/>
  <c r="I257" i="26"/>
  <c r="I254" i="26"/>
  <c r="I256" i="26"/>
  <c r="I255" i="26"/>
  <c r="I260" i="26"/>
  <c r="I261" i="26"/>
  <c r="I185" i="26"/>
  <c r="I186" i="26"/>
  <c r="I15" i="26" l="1"/>
  <c r="I13" i="26"/>
  <c r="I200" i="26"/>
  <c r="I199" i="26"/>
  <c r="I25" i="26"/>
  <c r="I23" i="26"/>
  <c r="I253" i="26"/>
  <c r="I252" i="26"/>
  <c r="I228" i="26"/>
  <c r="I227" i="26"/>
  <c r="I19" i="26"/>
  <c r="I12" i="26"/>
  <c r="I10" i="26"/>
  <c r="I18" i="26"/>
  <c r="I519" i="25" l="1"/>
  <c r="H515" i="25"/>
  <c r="G515" i="25"/>
  <c r="H514" i="25"/>
  <c r="G514" i="25"/>
  <c r="H513" i="25"/>
  <c r="G513" i="25"/>
  <c r="H512" i="25"/>
  <c r="G512" i="25"/>
  <c r="H511" i="25"/>
  <c r="G511" i="25"/>
  <c r="I509" i="25"/>
  <c r="H505" i="25"/>
  <c r="G505" i="25"/>
  <c r="I504" i="25"/>
  <c r="H500" i="25"/>
  <c r="G500" i="25"/>
  <c r="H499" i="25"/>
  <c r="G499" i="25"/>
  <c r="I491" i="25"/>
  <c r="H490" i="25"/>
  <c r="G490" i="25"/>
  <c r="H489" i="25"/>
  <c r="H479" i="25" s="1"/>
  <c r="G489" i="25"/>
  <c r="G479" i="25" s="1"/>
  <c r="H488" i="25"/>
  <c r="G488" i="25"/>
  <c r="H487" i="25"/>
  <c r="G487" i="25"/>
  <c r="H486" i="25"/>
  <c r="H476" i="25" s="1"/>
  <c r="G486" i="25"/>
  <c r="G476" i="25" s="1"/>
  <c r="H483" i="25"/>
  <c r="H22" i="25" s="1"/>
  <c r="G483" i="25"/>
  <c r="G22" i="25" s="1"/>
  <c r="H482" i="25"/>
  <c r="G482" i="25"/>
  <c r="G21" i="25" s="1"/>
  <c r="H481" i="25"/>
  <c r="G481" i="25"/>
  <c r="H478" i="25"/>
  <c r="G478" i="25"/>
  <c r="H477" i="25"/>
  <c r="G473" i="25"/>
  <c r="I466" i="25"/>
  <c r="H465" i="25"/>
  <c r="G465" i="25"/>
  <c r="H464" i="25"/>
  <c r="G464" i="25"/>
  <c r="H463" i="25"/>
  <c r="G463" i="25"/>
  <c r="H462" i="25"/>
  <c r="G462" i="25"/>
  <c r="H461" i="25"/>
  <c r="G461" i="25"/>
  <c r="I457" i="25"/>
  <c r="I456" i="25"/>
  <c r="H455" i="25"/>
  <c r="G455" i="25"/>
  <c r="H454" i="25"/>
  <c r="H394" i="25" s="1"/>
  <c r="H33" i="25" s="1"/>
  <c r="G454" i="25"/>
  <c r="G394" i="25" s="1"/>
  <c r="G33" i="25" s="1"/>
  <c r="H453" i="25"/>
  <c r="H393" i="25" s="1"/>
  <c r="H32" i="25" s="1"/>
  <c r="G453" i="25"/>
  <c r="H452" i="25"/>
  <c r="G452" i="25"/>
  <c r="G392" i="25" s="1"/>
  <c r="G31" i="25" s="1"/>
  <c r="H451" i="25"/>
  <c r="H391" i="25" s="1"/>
  <c r="G451" i="25"/>
  <c r="I447" i="25"/>
  <c r="H445" i="25"/>
  <c r="G445" i="25"/>
  <c r="I441" i="25"/>
  <c r="H440" i="25"/>
  <c r="G440" i="25"/>
  <c r="I436" i="25"/>
  <c r="H435" i="25"/>
  <c r="G435" i="25"/>
  <c r="I431" i="25"/>
  <c r="H430" i="25"/>
  <c r="G430" i="25"/>
  <c r="I426" i="25"/>
  <c r="H425" i="25"/>
  <c r="G425" i="25"/>
  <c r="I421" i="25"/>
  <c r="H420" i="25"/>
  <c r="G420" i="25"/>
  <c r="I417" i="25"/>
  <c r="H415" i="25"/>
  <c r="G415" i="25"/>
  <c r="I411" i="25"/>
  <c r="H410" i="25"/>
  <c r="G410" i="25"/>
  <c r="I406" i="25"/>
  <c r="H405" i="25"/>
  <c r="G405" i="25"/>
  <c r="I401" i="25"/>
  <c r="H400" i="25"/>
  <c r="G400" i="25"/>
  <c r="H399" i="25"/>
  <c r="H389" i="25" s="1"/>
  <c r="G399" i="25"/>
  <c r="G389" i="25" s="1"/>
  <c r="G384" i="25" s="1"/>
  <c r="H398" i="25"/>
  <c r="H388" i="25" s="1"/>
  <c r="H383" i="25" s="1"/>
  <c r="G398" i="25"/>
  <c r="G388" i="25" s="1"/>
  <c r="H397" i="25"/>
  <c r="H387" i="25" s="1"/>
  <c r="G397" i="25"/>
  <c r="G387" i="25" s="1"/>
  <c r="H396" i="25"/>
  <c r="G396" i="25"/>
  <c r="G386" i="25" s="1"/>
  <c r="G393" i="25"/>
  <c r="G32" i="25" s="1"/>
  <c r="G391" i="25"/>
  <c r="I377" i="25"/>
  <c r="H375" i="25"/>
  <c r="G375" i="25"/>
  <c r="I371" i="25"/>
  <c r="H370" i="25"/>
  <c r="G370" i="25"/>
  <c r="H369" i="25"/>
  <c r="H364" i="25" s="1"/>
  <c r="G369" i="25"/>
  <c r="G364" i="25" s="1"/>
  <c r="H368" i="25"/>
  <c r="H363" i="25" s="1"/>
  <c r="G368" i="25"/>
  <c r="G363" i="25" s="1"/>
  <c r="H367" i="25"/>
  <c r="G367" i="25"/>
  <c r="G362" i="25" s="1"/>
  <c r="H366" i="25"/>
  <c r="G366" i="25"/>
  <c r="G361" i="25" s="1"/>
  <c r="H362" i="25"/>
  <c r="I357" i="25"/>
  <c r="I356" i="25"/>
  <c r="H355" i="25"/>
  <c r="G355" i="25"/>
  <c r="I352" i="25"/>
  <c r="H350" i="25"/>
  <c r="G350" i="25"/>
  <c r="I347" i="25"/>
  <c r="H345" i="25"/>
  <c r="G345" i="25"/>
  <c r="I341" i="25"/>
  <c r="H340" i="25"/>
  <c r="G340" i="25"/>
  <c r="I336" i="25"/>
  <c r="H335" i="25"/>
  <c r="G335" i="25"/>
  <c r="I331" i="25"/>
  <c r="H330" i="25"/>
  <c r="G330" i="25"/>
  <c r="H329" i="25"/>
  <c r="H324" i="25" s="1"/>
  <c r="G329" i="25"/>
  <c r="G324" i="25" s="1"/>
  <c r="H328" i="25"/>
  <c r="G328" i="25"/>
  <c r="H327" i="25"/>
  <c r="H322" i="25" s="1"/>
  <c r="G327" i="25"/>
  <c r="H326" i="25"/>
  <c r="H321" i="25" s="1"/>
  <c r="G326" i="25"/>
  <c r="G321" i="25" s="1"/>
  <c r="H323" i="25"/>
  <c r="G323" i="25"/>
  <c r="I316" i="25"/>
  <c r="H315" i="25"/>
  <c r="G315" i="25"/>
  <c r="I312" i="25"/>
  <c r="I311" i="25"/>
  <c r="H310" i="25"/>
  <c r="G310" i="25"/>
  <c r="I306" i="25"/>
  <c r="H305" i="25"/>
  <c r="G305" i="25"/>
  <c r="H304" i="25"/>
  <c r="G304" i="25"/>
  <c r="G299" i="25" s="1"/>
  <c r="H303" i="25"/>
  <c r="H298" i="25" s="1"/>
  <c r="G303" i="25"/>
  <c r="G298" i="25" s="1"/>
  <c r="H302" i="25"/>
  <c r="H297" i="25" s="1"/>
  <c r="G302" i="25"/>
  <c r="G297" i="25" s="1"/>
  <c r="H301" i="25"/>
  <c r="H296" i="25" s="1"/>
  <c r="G301" i="25"/>
  <c r="H299" i="25"/>
  <c r="I292" i="25"/>
  <c r="H290" i="25"/>
  <c r="G290" i="25"/>
  <c r="I286" i="25"/>
  <c r="H285" i="25"/>
  <c r="G285" i="25"/>
  <c r="H284" i="25"/>
  <c r="H279" i="25" s="1"/>
  <c r="G284" i="25"/>
  <c r="H283" i="25"/>
  <c r="H278" i="25" s="1"/>
  <c r="G283" i="25"/>
  <c r="G278" i="25" s="1"/>
  <c r="H282" i="25"/>
  <c r="H277" i="25" s="1"/>
  <c r="G282" i="25"/>
  <c r="G277" i="25" s="1"/>
  <c r="H281" i="25"/>
  <c r="G281" i="25"/>
  <c r="G276" i="25" s="1"/>
  <c r="I271" i="25"/>
  <c r="H270" i="25"/>
  <c r="G270" i="25"/>
  <c r="H269" i="25"/>
  <c r="H264" i="25" s="1"/>
  <c r="G269" i="25"/>
  <c r="G264" i="25" s="1"/>
  <c r="H268" i="25"/>
  <c r="H263" i="25" s="1"/>
  <c r="G268" i="25"/>
  <c r="G263" i="25" s="1"/>
  <c r="H267" i="25"/>
  <c r="H262" i="25" s="1"/>
  <c r="G267" i="25"/>
  <c r="G262" i="25" s="1"/>
  <c r="H266" i="25"/>
  <c r="H261" i="25" s="1"/>
  <c r="G266" i="25"/>
  <c r="I256" i="25"/>
  <c r="H255" i="25"/>
  <c r="G255" i="25"/>
  <c r="I251" i="25"/>
  <c r="H250" i="25"/>
  <c r="G250" i="25"/>
  <c r="I246" i="25"/>
  <c r="H245" i="25"/>
  <c r="G245" i="25"/>
  <c r="I241" i="25"/>
  <c r="H240" i="25"/>
  <c r="G240" i="25"/>
  <c r="I236" i="25"/>
  <c r="H235" i="25"/>
  <c r="G235" i="25"/>
  <c r="H234" i="25"/>
  <c r="G234" i="25"/>
  <c r="H233" i="25"/>
  <c r="G233" i="25"/>
  <c r="H232" i="25"/>
  <c r="G232" i="25"/>
  <c r="H231" i="25"/>
  <c r="G231" i="25"/>
  <c r="I226" i="25"/>
  <c r="H225" i="25"/>
  <c r="G225" i="25"/>
  <c r="I221" i="25"/>
  <c r="H220" i="25"/>
  <c r="G220" i="25"/>
  <c r="H219" i="25"/>
  <c r="G219" i="25"/>
  <c r="H218" i="25"/>
  <c r="G218" i="25"/>
  <c r="G208" i="25" s="1"/>
  <c r="H217" i="25"/>
  <c r="G217" i="25"/>
  <c r="G207" i="25" s="1"/>
  <c r="H216" i="25"/>
  <c r="G216" i="25"/>
  <c r="H214" i="25"/>
  <c r="G214" i="25"/>
  <c r="H213" i="25"/>
  <c r="H210" i="25" s="1"/>
  <c r="G213" i="25"/>
  <c r="I212" i="25"/>
  <c r="I211" i="25"/>
  <c r="G197" i="25"/>
  <c r="G177" i="25" s="1"/>
  <c r="H195" i="25"/>
  <c r="I191" i="25"/>
  <c r="H190" i="25"/>
  <c r="G190" i="25"/>
  <c r="H189" i="25"/>
  <c r="H184" i="25" s="1"/>
  <c r="G189" i="25"/>
  <c r="G184" i="25" s="1"/>
  <c r="H188" i="25"/>
  <c r="H183" i="25" s="1"/>
  <c r="G188" i="25"/>
  <c r="G183" i="25" s="1"/>
  <c r="H187" i="25"/>
  <c r="G187" i="25"/>
  <c r="G182" i="25" s="1"/>
  <c r="H186" i="25"/>
  <c r="H181" i="25" s="1"/>
  <c r="G186" i="25"/>
  <c r="H179" i="25"/>
  <c r="G179" i="25"/>
  <c r="H178" i="25"/>
  <c r="G178" i="25"/>
  <c r="H177" i="25"/>
  <c r="H176" i="25"/>
  <c r="I167" i="25"/>
  <c r="I166" i="25"/>
  <c r="H165" i="25"/>
  <c r="G165" i="25"/>
  <c r="H164" i="25"/>
  <c r="G164" i="25"/>
  <c r="G159" i="25" s="1"/>
  <c r="H163" i="25"/>
  <c r="H158" i="25" s="1"/>
  <c r="G163" i="25"/>
  <c r="G158" i="25" s="1"/>
  <c r="H162" i="25"/>
  <c r="H157" i="25" s="1"/>
  <c r="G162" i="25"/>
  <c r="G157" i="25" s="1"/>
  <c r="H161" i="25"/>
  <c r="G161" i="25"/>
  <c r="G156" i="25" s="1"/>
  <c r="H159" i="25"/>
  <c r="I153" i="25"/>
  <c r="I151" i="25"/>
  <c r="H150" i="25"/>
  <c r="G150" i="25"/>
  <c r="H149" i="25"/>
  <c r="H73" i="25" s="1"/>
  <c r="H28" i="25" s="1"/>
  <c r="G149" i="25"/>
  <c r="G73" i="25" s="1"/>
  <c r="G28" i="25" s="1"/>
  <c r="H148" i="25"/>
  <c r="H72" i="25" s="1"/>
  <c r="G148" i="25"/>
  <c r="H147" i="25"/>
  <c r="H71" i="25" s="1"/>
  <c r="H26" i="25" s="1"/>
  <c r="G147" i="25"/>
  <c r="H146" i="25"/>
  <c r="G146" i="25"/>
  <c r="I141" i="25"/>
  <c r="H140" i="25"/>
  <c r="G140" i="25"/>
  <c r="H139" i="25"/>
  <c r="G139" i="25"/>
  <c r="H138" i="25"/>
  <c r="G138" i="25"/>
  <c r="H137" i="25"/>
  <c r="G137" i="25"/>
  <c r="H136" i="25"/>
  <c r="G136" i="25"/>
  <c r="G132" i="25"/>
  <c r="G130" i="25" s="1"/>
  <c r="I131" i="25"/>
  <c r="H130" i="25"/>
  <c r="I126" i="25"/>
  <c r="H125" i="25"/>
  <c r="G125" i="25"/>
  <c r="H124" i="25"/>
  <c r="H78" i="25" s="1"/>
  <c r="G124" i="25"/>
  <c r="H123" i="25"/>
  <c r="G123" i="25"/>
  <c r="H122" i="25"/>
  <c r="H121" i="25"/>
  <c r="G121" i="25"/>
  <c r="I116" i="25"/>
  <c r="H115" i="25"/>
  <c r="G115" i="25"/>
  <c r="I111" i="25"/>
  <c r="H110" i="25"/>
  <c r="G110" i="25"/>
  <c r="I106" i="25"/>
  <c r="H104" i="25"/>
  <c r="G104" i="25"/>
  <c r="I100" i="25"/>
  <c r="H99" i="25"/>
  <c r="G99" i="25"/>
  <c r="I96" i="25"/>
  <c r="I95" i="25"/>
  <c r="H94" i="25"/>
  <c r="G94" i="25"/>
  <c r="I91" i="25"/>
  <c r="I90" i="25"/>
  <c r="H89" i="25"/>
  <c r="G89" i="25"/>
  <c r="I86" i="25"/>
  <c r="I85" i="25"/>
  <c r="H84" i="25"/>
  <c r="G84" i="25"/>
  <c r="I81" i="25"/>
  <c r="I80" i="25"/>
  <c r="H79" i="25"/>
  <c r="G79" i="25"/>
  <c r="G78" i="25"/>
  <c r="H77" i="25"/>
  <c r="H67" i="25" s="1"/>
  <c r="G77" i="25"/>
  <c r="H76" i="25"/>
  <c r="G76" i="25"/>
  <c r="H75" i="25"/>
  <c r="G75" i="25"/>
  <c r="G72" i="25"/>
  <c r="G27" i="25" s="1"/>
  <c r="G70" i="25"/>
  <c r="I55" i="25"/>
  <c r="H54" i="25"/>
  <c r="G54" i="25"/>
  <c r="I50" i="25"/>
  <c r="H49" i="25"/>
  <c r="G49" i="25"/>
  <c r="I46" i="25"/>
  <c r="I45" i="25"/>
  <c r="H44" i="25"/>
  <c r="G44" i="25"/>
  <c r="H43" i="25"/>
  <c r="H38" i="25" s="1"/>
  <c r="G43" i="25"/>
  <c r="G38" i="25" s="1"/>
  <c r="H42" i="25"/>
  <c r="H37" i="25" s="1"/>
  <c r="G42" i="25"/>
  <c r="G37" i="25" s="1"/>
  <c r="H41" i="25"/>
  <c r="I41" i="25" s="1"/>
  <c r="G41" i="25"/>
  <c r="G36" i="25" s="1"/>
  <c r="H40" i="25"/>
  <c r="H35" i="25" s="1"/>
  <c r="G40" i="25"/>
  <c r="G35" i="25" s="1"/>
  <c r="H21" i="25"/>
  <c r="G184" i="24"/>
  <c r="H184" i="24" s="1"/>
  <c r="G182" i="24"/>
  <c r="H182" i="24" s="1"/>
  <c r="G180" i="24"/>
  <c r="H180" i="24" s="1"/>
  <c r="G179" i="24"/>
  <c r="H179" i="24" s="1"/>
  <c r="G177" i="24"/>
  <c r="H177" i="24" s="1"/>
  <c r="G175" i="24"/>
  <c r="G173" i="24"/>
  <c r="H173" i="24" s="1"/>
  <c r="G172" i="24"/>
  <c r="H172" i="24" s="1"/>
  <c r="G171" i="24"/>
  <c r="H171" i="24" s="1"/>
  <c r="G170" i="24"/>
  <c r="H170" i="24" s="1"/>
  <c r="G168" i="24"/>
  <c r="H168" i="24" s="1"/>
  <c r="G167" i="24"/>
  <c r="H167" i="24" s="1"/>
  <c r="G166" i="24"/>
  <c r="H166" i="24" s="1"/>
  <c r="G165" i="24"/>
  <c r="H165" i="24" s="1"/>
  <c r="G164" i="24"/>
  <c r="H164" i="24" s="1"/>
  <c r="G162" i="24"/>
  <c r="H162" i="24" s="1"/>
  <c r="G161" i="24"/>
  <c r="H161" i="24" s="1"/>
  <c r="G160" i="24"/>
  <c r="H160" i="24" s="1"/>
  <c r="G158" i="24"/>
  <c r="H158" i="24" s="1"/>
  <c r="G156" i="24"/>
  <c r="H156" i="24" s="1"/>
  <c r="G155" i="24"/>
  <c r="H155" i="24" s="1"/>
  <c r="G153" i="24"/>
  <c r="H153" i="24" s="1"/>
  <c r="G151" i="24"/>
  <c r="H151" i="24" s="1"/>
  <c r="G150" i="24"/>
  <c r="H150" i="24" s="1"/>
  <c r="G149" i="24"/>
  <c r="H149" i="24" s="1"/>
  <c r="G147" i="24"/>
  <c r="H147" i="24" s="1"/>
  <c r="G146" i="24"/>
  <c r="H146" i="24" s="1"/>
  <c r="G144" i="24"/>
  <c r="H144" i="24" s="1"/>
  <c r="G143" i="24"/>
  <c r="H143" i="24" s="1"/>
  <c r="G142" i="24"/>
  <c r="H142" i="24" s="1"/>
  <c r="G141" i="24"/>
  <c r="H141" i="24" s="1"/>
  <c r="G140" i="24"/>
  <c r="H140" i="24" s="1"/>
  <c r="G139" i="24"/>
  <c r="H139" i="24" s="1"/>
  <c r="G138" i="24"/>
  <c r="H138" i="24" s="1"/>
  <c r="G137" i="24"/>
  <c r="H137" i="24" s="1"/>
  <c r="G135" i="24"/>
  <c r="H135" i="24" s="1"/>
  <c r="G134" i="24"/>
  <c r="H134" i="24" s="1"/>
  <c r="G132" i="24"/>
  <c r="H132" i="24" s="1"/>
  <c r="G131" i="24"/>
  <c r="H131" i="24" s="1"/>
  <c r="G129" i="24"/>
  <c r="H129" i="24" s="1"/>
  <c r="G128" i="24"/>
  <c r="H128" i="24" s="1"/>
  <c r="G127" i="24"/>
  <c r="H127" i="24" s="1"/>
  <c r="G125" i="24"/>
  <c r="H125" i="24" s="1"/>
  <c r="G124" i="24"/>
  <c r="H124" i="24" s="1"/>
  <c r="G123" i="24"/>
  <c r="H123" i="24" s="1"/>
  <c r="G121" i="24"/>
  <c r="H121" i="24" s="1"/>
  <c r="G120" i="24"/>
  <c r="H120" i="24" s="1"/>
  <c r="G119" i="24"/>
  <c r="H119" i="24" s="1"/>
  <c r="G118" i="24"/>
  <c r="H118" i="24" s="1"/>
  <c r="G117" i="24"/>
  <c r="H117" i="24" s="1"/>
  <c r="G115" i="24"/>
  <c r="H115" i="24" s="1"/>
  <c r="G113" i="24"/>
  <c r="H113" i="24" s="1"/>
  <c r="G111" i="24"/>
  <c r="H111" i="24" s="1"/>
  <c r="G110" i="24"/>
  <c r="H110" i="24" s="1"/>
  <c r="G109" i="24"/>
  <c r="H109" i="24" s="1"/>
  <c r="G108" i="24"/>
  <c r="H108" i="24" s="1"/>
  <c r="G107" i="24"/>
  <c r="H107" i="24" s="1"/>
  <c r="G106" i="24"/>
  <c r="H106" i="24" s="1"/>
  <c r="G105" i="24"/>
  <c r="H105" i="24" s="1"/>
  <c r="G104" i="24"/>
  <c r="H104" i="24" s="1"/>
  <c r="G103" i="24"/>
  <c r="H103" i="24" s="1"/>
  <c r="G102" i="24"/>
  <c r="H102" i="24" s="1"/>
  <c r="G101" i="24"/>
  <c r="H101" i="24" s="1"/>
  <c r="G100" i="24"/>
  <c r="H100" i="24" s="1"/>
  <c r="G99" i="24"/>
  <c r="H99" i="24" s="1"/>
  <c r="G97" i="24"/>
  <c r="H97" i="24" s="1"/>
  <c r="G96" i="24"/>
  <c r="H96" i="24" s="1"/>
  <c r="G94" i="24"/>
  <c r="H94" i="24" s="1"/>
  <c r="G92" i="24"/>
  <c r="H92" i="24" s="1"/>
  <c r="G91" i="24"/>
  <c r="H91" i="24" s="1"/>
  <c r="G89" i="24"/>
  <c r="H89" i="24" s="1"/>
  <c r="G88" i="24"/>
  <c r="H88" i="24" s="1"/>
  <c r="G87" i="24"/>
  <c r="H87" i="24" s="1"/>
  <c r="G85" i="24"/>
  <c r="H85" i="24" s="1"/>
  <c r="G84" i="24"/>
  <c r="H84" i="24" s="1"/>
  <c r="G83" i="24"/>
  <c r="H83" i="24" s="1"/>
  <c r="G81" i="24"/>
  <c r="H81" i="24" s="1"/>
  <c r="G79" i="24"/>
  <c r="H79" i="24" s="1"/>
  <c r="G77" i="24"/>
  <c r="H77" i="24" s="1"/>
  <c r="A77" i="24"/>
  <c r="G75" i="24"/>
  <c r="H75" i="24" s="1"/>
  <c r="G73" i="24"/>
  <c r="H73" i="24" s="1"/>
  <c r="G72" i="24"/>
  <c r="H72" i="24" s="1"/>
  <c r="G71" i="24"/>
  <c r="H71" i="24" s="1"/>
  <c r="G70" i="24"/>
  <c r="H70" i="24" s="1"/>
  <c r="G69" i="24"/>
  <c r="H69" i="24" s="1"/>
  <c r="G68" i="24"/>
  <c r="H68" i="24" s="1"/>
  <c r="G67" i="24"/>
  <c r="H67" i="24" s="1"/>
  <c r="G66" i="24"/>
  <c r="H66" i="24" s="1"/>
  <c r="G65" i="24"/>
  <c r="H65" i="24" s="1"/>
  <c r="G64" i="24"/>
  <c r="H64" i="24" s="1"/>
  <c r="G63" i="24"/>
  <c r="H63" i="24" s="1"/>
  <c r="G62" i="24"/>
  <c r="H62" i="24" s="1"/>
  <c r="G61" i="24"/>
  <c r="H61" i="24" s="1"/>
  <c r="G60" i="24"/>
  <c r="H60" i="24" s="1"/>
  <c r="G59" i="24"/>
  <c r="H59" i="24" s="1"/>
  <c r="G58" i="24"/>
  <c r="H58" i="24" s="1"/>
  <c r="G57" i="24"/>
  <c r="H57" i="24" s="1"/>
  <c r="G56" i="24"/>
  <c r="H56" i="24" s="1"/>
  <c r="G55" i="24"/>
  <c r="H55" i="24" s="1"/>
  <c r="G54" i="24"/>
  <c r="H54" i="24" s="1"/>
  <c r="G53" i="24"/>
  <c r="H53" i="24" s="1"/>
  <c r="G52" i="24"/>
  <c r="H52" i="24" s="1"/>
  <c r="G50" i="24"/>
  <c r="H50" i="24" s="1"/>
  <c r="G48" i="24"/>
  <c r="H48" i="24" s="1"/>
  <c r="G47" i="24"/>
  <c r="H47" i="24" s="1"/>
  <c r="G46" i="24"/>
  <c r="H46" i="24" s="1"/>
  <c r="G45" i="24"/>
  <c r="H45" i="24" s="1"/>
  <c r="G42" i="24"/>
  <c r="H42" i="24" s="1"/>
  <c r="G41" i="24"/>
  <c r="H41" i="24" s="1"/>
  <c r="G40" i="24"/>
  <c r="H40" i="24" s="1"/>
  <c r="G39" i="24"/>
  <c r="H39" i="24" s="1"/>
  <c r="G38" i="24"/>
  <c r="H38" i="24" s="1"/>
  <c r="G37" i="24"/>
  <c r="H37" i="24" s="1"/>
  <c r="G36" i="24"/>
  <c r="H36" i="24" s="1"/>
  <c r="G35" i="24"/>
  <c r="H35" i="24" s="1"/>
  <c r="G34" i="24"/>
  <c r="H34" i="24" s="1"/>
  <c r="G33" i="24"/>
  <c r="H33" i="24" s="1"/>
  <c r="G32" i="24"/>
  <c r="H32" i="24" s="1"/>
  <c r="G31" i="24"/>
  <c r="H31" i="24" s="1"/>
  <c r="G30" i="24"/>
  <c r="H30" i="24" s="1"/>
  <c r="G29" i="24"/>
  <c r="H29" i="24" s="1"/>
  <c r="G28" i="24"/>
  <c r="H28" i="24" s="1"/>
  <c r="G27" i="24"/>
  <c r="H27" i="24" s="1"/>
  <c r="G26" i="24"/>
  <c r="H26" i="24" s="1"/>
  <c r="G24" i="24"/>
  <c r="H24" i="24" s="1"/>
  <c r="G23" i="24"/>
  <c r="H23" i="24" s="1"/>
  <c r="G22" i="24"/>
  <c r="H22" i="24" s="1"/>
  <c r="G21" i="24"/>
  <c r="H21" i="24" s="1"/>
  <c r="G20" i="24"/>
  <c r="H20" i="24" s="1"/>
  <c r="G19" i="24"/>
  <c r="H19" i="24" s="1"/>
  <c r="G18" i="24"/>
  <c r="H18" i="24" s="1"/>
  <c r="G17" i="24"/>
  <c r="H17" i="24" s="1"/>
  <c r="G16" i="24"/>
  <c r="H16" i="24" s="1"/>
  <c r="G15" i="24"/>
  <c r="H15" i="24" s="1"/>
  <c r="G14" i="24"/>
  <c r="H14" i="24" s="1"/>
  <c r="G12" i="24"/>
  <c r="H12" i="24" s="1"/>
  <c r="G11" i="24"/>
  <c r="H11" i="24" s="1"/>
  <c r="G10" i="24"/>
  <c r="H10" i="24" s="1"/>
  <c r="G9" i="24"/>
  <c r="H9" i="24" s="1"/>
  <c r="I157" i="25" l="1"/>
  <c r="G460" i="25"/>
  <c r="G74" i="25"/>
  <c r="H392" i="25"/>
  <c r="I44" i="25"/>
  <c r="I99" i="25"/>
  <c r="I115" i="25"/>
  <c r="I136" i="25"/>
  <c r="H171" i="25"/>
  <c r="I321" i="25"/>
  <c r="I375" i="25"/>
  <c r="G390" i="25"/>
  <c r="G122" i="25"/>
  <c r="G120" i="25" s="1"/>
  <c r="I220" i="25"/>
  <c r="I235" i="25"/>
  <c r="I245" i="25"/>
  <c r="I255" i="25"/>
  <c r="I270" i="25"/>
  <c r="G66" i="25"/>
  <c r="H68" i="25"/>
  <c r="I490" i="25"/>
  <c r="I94" i="25"/>
  <c r="I104" i="25"/>
  <c r="I125" i="25"/>
  <c r="G135" i="25"/>
  <c r="I146" i="25"/>
  <c r="I148" i="25"/>
  <c r="G173" i="25"/>
  <c r="G210" i="25"/>
  <c r="I210" i="25" s="1"/>
  <c r="I240" i="25"/>
  <c r="I250" i="25"/>
  <c r="I277" i="25"/>
  <c r="I370" i="25"/>
  <c r="I387" i="25"/>
  <c r="I400" i="25"/>
  <c r="I410" i="25"/>
  <c r="I420" i="25"/>
  <c r="I430" i="25"/>
  <c r="I440" i="25"/>
  <c r="I461" i="25"/>
  <c r="G485" i="25"/>
  <c r="I500" i="25"/>
  <c r="I362" i="25"/>
  <c r="G383" i="25"/>
  <c r="I110" i="25"/>
  <c r="I130" i="25"/>
  <c r="I140" i="25"/>
  <c r="I161" i="25"/>
  <c r="G382" i="25"/>
  <c r="I455" i="25"/>
  <c r="I282" i="25"/>
  <c r="I366" i="25"/>
  <c r="H175" i="25"/>
  <c r="G209" i="25"/>
  <c r="G201" i="25" s="1"/>
  <c r="G200" i="25" s="1"/>
  <c r="H230" i="25"/>
  <c r="I405" i="25"/>
  <c r="I415" i="25"/>
  <c r="I425" i="25"/>
  <c r="I435" i="25"/>
  <c r="I445" i="25"/>
  <c r="G510" i="25"/>
  <c r="I350" i="25"/>
  <c r="H206" i="25"/>
  <c r="H209" i="25"/>
  <c r="I225" i="25"/>
  <c r="G280" i="25"/>
  <c r="G471" i="25"/>
  <c r="I84" i="25"/>
  <c r="H173" i="25"/>
  <c r="I330" i="25"/>
  <c r="G34" i="25"/>
  <c r="I297" i="25"/>
  <c r="H471" i="25"/>
  <c r="I471" i="25" s="1"/>
  <c r="I505" i="25"/>
  <c r="I391" i="25"/>
  <c r="H30" i="25"/>
  <c r="H390" i="25"/>
  <c r="I390" i="25" s="1"/>
  <c r="G67" i="25"/>
  <c r="G62" i="25" s="1"/>
  <c r="I150" i="25"/>
  <c r="H260" i="25"/>
  <c r="G279" i="25"/>
  <c r="G360" i="25"/>
  <c r="H160" i="25"/>
  <c r="I190" i="25"/>
  <c r="H265" i="25"/>
  <c r="I315" i="25"/>
  <c r="H320" i="25"/>
  <c r="H361" i="25"/>
  <c r="H360" i="25" s="1"/>
  <c r="I360" i="25" s="1"/>
  <c r="H365" i="25"/>
  <c r="I451" i="25"/>
  <c r="H460" i="25"/>
  <c r="G477" i="25"/>
  <c r="G472" i="25" s="1"/>
  <c r="H70" i="25"/>
  <c r="I70" i="25" s="1"/>
  <c r="H120" i="25"/>
  <c r="I310" i="25"/>
  <c r="H472" i="25"/>
  <c r="I514" i="25"/>
  <c r="I79" i="25"/>
  <c r="H156" i="25"/>
  <c r="I266" i="25"/>
  <c r="H473" i="25"/>
  <c r="G39" i="25"/>
  <c r="I72" i="25"/>
  <c r="H174" i="25"/>
  <c r="H215" i="25"/>
  <c r="I305" i="25"/>
  <c r="I465" i="25"/>
  <c r="H62" i="25"/>
  <c r="G296" i="25"/>
  <c r="G295" i="25" s="1"/>
  <c r="G300" i="25"/>
  <c r="I396" i="25"/>
  <c r="H395" i="25"/>
  <c r="H27" i="25"/>
  <c r="I27" i="25" s="1"/>
  <c r="I35" i="25"/>
  <c r="I40" i="25"/>
  <c r="I54" i="25"/>
  <c r="G68" i="25"/>
  <c r="G71" i="25"/>
  <c r="G26" i="25" s="1"/>
  <c r="G145" i="25"/>
  <c r="G155" i="25"/>
  <c r="H182" i="25"/>
  <c r="H185" i="25"/>
  <c r="H386" i="25"/>
  <c r="G385" i="25"/>
  <c r="H450" i="25"/>
  <c r="G20" i="25"/>
  <c r="H510" i="25"/>
  <c r="I510" i="25" s="1"/>
  <c r="G25" i="25"/>
  <c r="H69" i="25"/>
  <c r="I165" i="25"/>
  <c r="H276" i="25"/>
  <c r="I281" i="25"/>
  <c r="H280" i="25"/>
  <c r="I280" i="25" s="1"/>
  <c r="H31" i="25"/>
  <c r="I392" i="25"/>
  <c r="H382" i="25"/>
  <c r="G475" i="25"/>
  <c r="G484" i="25"/>
  <c r="G23" i="25" s="1"/>
  <c r="G495" i="25"/>
  <c r="H36" i="25"/>
  <c r="H34" i="25" s="1"/>
  <c r="H18" i="25"/>
  <c r="I49" i="25"/>
  <c r="H63" i="25"/>
  <c r="H66" i="25"/>
  <c r="I76" i="25"/>
  <c r="I121" i="25"/>
  <c r="G185" i="25"/>
  <c r="I186" i="25"/>
  <c r="G181" i="25"/>
  <c r="G30" i="25" s="1"/>
  <c r="G230" i="25"/>
  <c r="I230" i="25" s="1"/>
  <c r="I231" i="25"/>
  <c r="H295" i="25"/>
  <c r="G322" i="25"/>
  <c r="G320" i="25" s="1"/>
  <c r="I320" i="25" s="1"/>
  <c r="I327" i="25"/>
  <c r="G325" i="25"/>
  <c r="I460" i="25"/>
  <c r="G172" i="25"/>
  <c r="G275" i="25"/>
  <c r="G395" i="25"/>
  <c r="I499" i="25"/>
  <c r="H495" i="25"/>
  <c r="H207" i="25"/>
  <c r="I207" i="25" s="1"/>
  <c r="G265" i="25"/>
  <c r="I285" i="25"/>
  <c r="I340" i="25"/>
  <c r="G381" i="25"/>
  <c r="H384" i="25"/>
  <c r="G450" i="25"/>
  <c r="I452" i="25"/>
  <c r="H484" i="25"/>
  <c r="H480" i="25" s="1"/>
  <c r="I515" i="25"/>
  <c r="G174" i="25"/>
  <c r="G215" i="25"/>
  <c r="I215" i="25" s="1"/>
  <c r="I290" i="25"/>
  <c r="I301" i="25"/>
  <c r="H300" i="25"/>
  <c r="I345" i="25"/>
  <c r="I361" i="25"/>
  <c r="G65" i="25"/>
  <c r="I89" i="25"/>
  <c r="I156" i="25"/>
  <c r="H155" i="25"/>
  <c r="H20" i="25"/>
  <c r="H39" i="25"/>
  <c r="H65" i="25"/>
  <c r="I75" i="25"/>
  <c r="H74" i="25"/>
  <c r="I74" i="25" s="1"/>
  <c r="H135" i="25"/>
  <c r="I135" i="25" s="1"/>
  <c r="H145" i="25"/>
  <c r="G160" i="25"/>
  <c r="I162" i="25"/>
  <c r="G206" i="25"/>
  <c r="I216" i="25"/>
  <c r="H208" i="25"/>
  <c r="H17" i="25" s="1"/>
  <c r="G261" i="25"/>
  <c r="H325" i="25"/>
  <c r="I326" i="25"/>
  <c r="I335" i="25"/>
  <c r="I355" i="25"/>
  <c r="G365" i="25"/>
  <c r="I397" i="25"/>
  <c r="I476" i="25"/>
  <c r="H475" i="25"/>
  <c r="I486" i="25"/>
  <c r="H485" i="25"/>
  <c r="I145" i="25" l="1"/>
  <c r="I34" i="25"/>
  <c r="H12" i="25"/>
  <c r="H25" i="25"/>
  <c r="I25" i="25" s="1"/>
  <c r="I120" i="25"/>
  <c r="I485" i="25"/>
  <c r="I365" i="25"/>
  <c r="G380" i="25"/>
  <c r="G196" i="25"/>
  <c r="G176" i="25" s="1"/>
  <c r="I155" i="25"/>
  <c r="G17" i="25"/>
  <c r="G12" i="25" s="1"/>
  <c r="I12" i="25" s="1"/>
  <c r="I295" i="25"/>
  <c r="I382" i="25"/>
  <c r="G205" i="25"/>
  <c r="I325" i="25"/>
  <c r="I39" i="25"/>
  <c r="I265" i="25"/>
  <c r="G19" i="25"/>
  <c r="I160" i="25"/>
  <c r="I206" i="25"/>
  <c r="G474" i="25"/>
  <c r="G470" i="25" s="1"/>
  <c r="I62" i="25"/>
  <c r="I300" i="25"/>
  <c r="G24" i="25"/>
  <c r="I296" i="25"/>
  <c r="G260" i="25"/>
  <c r="I260" i="25" s="1"/>
  <c r="I261" i="25"/>
  <c r="G29" i="25"/>
  <c r="I30" i="25"/>
  <c r="G16" i="25"/>
  <c r="G11" i="25" s="1"/>
  <c r="H29" i="25"/>
  <c r="I31" i="25"/>
  <c r="H24" i="25"/>
  <c r="H180" i="25"/>
  <c r="H172" i="25"/>
  <c r="H170" i="25" s="1"/>
  <c r="H205" i="25"/>
  <c r="G69" i="25"/>
  <c r="I69" i="25" s="1"/>
  <c r="H64" i="25"/>
  <c r="H60" i="25"/>
  <c r="I65" i="25"/>
  <c r="I322" i="25"/>
  <c r="I495" i="25"/>
  <c r="G61" i="25"/>
  <c r="G195" i="25"/>
  <c r="I450" i="25"/>
  <c r="G63" i="25"/>
  <c r="G18" i="25"/>
  <c r="G13" i="25" s="1"/>
  <c r="G180" i="25"/>
  <c r="I181" i="25"/>
  <c r="H381" i="25"/>
  <c r="H385" i="25"/>
  <c r="I385" i="25" s="1"/>
  <c r="I386" i="25"/>
  <c r="G60" i="25"/>
  <c r="G64" i="25"/>
  <c r="H15" i="25"/>
  <c r="I395" i="25"/>
  <c r="I475" i="25"/>
  <c r="I484" i="25"/>
  <c r="H23" i="25"/>
  <c r="I23" i="25" s="1"/>
  <c r="H61" i="25"/>
  <c r="I66" i="25"/>
  <c r="I36" i="25"/>
  <c r="H16" i="25"/>
  <c r="H474" i="25"/>
  <c r="H275" i="25"/>
  <c r="I275" i="25" s="1"/>
  <c r="I276" i="25"/>
  <c r="G480" i="25"/>
  <c r="I480" i="25" s="1"/>
  <c r="I185" i="25"/>
  <c r="G15" i="25"/>
  <c r="I24" i="25" l="1"/>
  <c r="I205" i="25"/>
  <c r="I29" i="25"/>
  <c r="I61" i="25"/>
  <c r="I64" i="25"/>
  <c r="G59" i="25"/>
  <c r="I15" i="25"/>
  <c r="H14" i="25"/>
  <c r="H10" i="25"/>
  <c r="G171" i="25"/>
  <c r="G175" i="25"/>
  <c r="I180" i="25"/>
  <c r="G10" i="25"/>
  <c r="G9" i="25" s="1"/>
  <c r="G14" i="25"/>
  <c r="I381" i="25"/>
  <c r="H380" i="25"/>
  <c r="I380" i="25" s="1"/>
  <c r="I16" i="25"/>
  <c r="H11" i="25"/>
  <c r="I11" i="25" s="1"/>
  <c r="I474" i="25"/>
  <c r="H470" i="25"/>
  <c r="I470" i="25" s="1"/>
  <c r="H13" i="25"/>
  <c r="I13" i="25" s="1"/>
  <c r="I60" i="25"/>
  <c r="H59" i="25"/>
  <c r="H19" i="25"/>
  <c r="I19" i="25" s="1"/>
  <c r="I59" i="25" l="1"/>
  <c r="G170" i="25"/>
  <c r="I170" i="25" s="1"/>
  <c r="I171" i="25"/>
  <c r="I10" i="25"/>
  <c r="I14" i="25"/>
  <c r="H9" i="25"/>
  <c r="I9" i="25" s="1"/>
  <c r="D150" i="5" l="1"/>
  <c r="D165" i="5" s="1"/>
  <c r="D190" i="5" s="1"/>
  <c r="D200" i="5" s="1"/>
  <c r="D220" i="5" s="1"/>
  <c r="D225" i="5" s="1"/>
  <c r="D235" i="5" s="1"/>
  <c r="D240" i="5" s="1"/>
  <c r="D245" i="5" s="1"/>
  <c r="D250" i="5" s="1"/>
  <c r="D255" i="5" s="1"/>
  <c r="D270" i="5" s="1"/>
  <c r="D285" i="5" s="1"/>
  <c r="D290" i="5" s="1"/>
  <c r="D305" i="5" s="1"/>
  <c r="D310" i="5" s="1"/>
  <c r="D315" i="5" s="1"/>
  <c r="D330" i="5" s="1"/>
  <c r="D335" i="5" s="1"/>
  <c r="D340" i="5" s="1"/>
  <c r="D345" i="5" s="1"/>
  <c r="D350" i="5" s="1"/>
  <c r="D355" i="5" s="1"/>
  <c r="D370" i="5" s="1"/>
  <c r="D375" i="5" s="1"/>
  <c r="D400" i="5" s="1"/>
  <c r="D405" i="5" s="1"/>
  <c r="D410" i="5" s="1"/>
  <c r="D415" i="5" s="1"/>
  <c r="D420" i="5" s="1"/>
  <c r="D425" i="5" s="1"/>
  <c r="D430" i="5" s="1"/>
  <c r="D435" i="5" s="1"/>
  <c r="D440" i="5" s="1"/>
  <c r="D445" i="5" s="1"/>
  <c r="D455" i="5" s="1"/>
  <c r="D465" i="5" s="1"/>
  <c r="D490" i="5" s="1"/>
  <c r="D500" i="5" s="1"/>
  <c r="D505" i="5" s="1"/>
  <c r="D515" i="5" s="1"/>
  <c r="D130" i="5"/>
  <c r="D84" i="5"/>
  <c r="D89" i="5" s="1"/>
  <c r="D94" i="5" s="1"/>
  <c r="D99" i="5" s="1"/>
  <c r="D104" i="5" s="1"/>
  <c r="D110" i="5" s="1"/>
  <c r="D115" i="5" s="1"/>
  <c r="D54" i="5"/>
  <c r="H452" i="5" l="1"/>
  <c r="H455" i="5"/>
  <c r="G197" i="5" l="1"/>
  <c r="G177" i="5" s="1"/>
  <c r="G178" i="5"/>
  <c r="I212" i="5" l="1"/>
  <c r="H499" i="5" l="1"/>
  <c r="G499" i="5"/>
  <c r="G396" i="5"/>
  <c r="H396" i="5"/>
  <c r="H397" i="5"/>
  <c r="G397" i="5"/>
  <c r="I447" i="5"/>
  <c r="H445" i="5"/>
  <c r="G445" i="5"/>
  <c r="H366" i="5"/>
  <c r="H367" i="5"/>
  <c r="G367" i="5"/>
  <c r="G366" i="5"/>
  <c r="I377" i="5"/>
  <c r="H375" i="5"/>
  <c r="G375" i="5"/>
  <c r="H301" i="5"/>
  <c r="H302" i="5"/>
  <c r="G302" i="5"/>
  <c r="G301" i="5"/>
  <c r="I312" i="5"/>
  <c r="I316" i="5"/>
  <c r="H315" i="5"/>
  <c r="G315" i="5"/>
  <c r="H281" i="5"/>
  <c r="H282" i="5"/>
  <c r="G282" i="5"/>
  <c r="G281" i="5"/>
  <c r="I292" i="5"/>
  <c r="H290" i="5"/>
  <c r="G290" i="5"/>
  <c r="H214" i="5"/>
  <c r="G214" i="5"/>
  <c r="H213" i="5"/>
  <c r="G213" i="5"/>
  <c r="I211" i="5"/>
  <c r="H161" i="5"/>
  <c r="H156" i="5" s="1"/>
  <c r="H162" i="5"/>
  <c r="H157" i="5" s="1"/>
  <c r="H163" i="5"/>
  <c r="H158" i="5" s="1"/>
  <c r="H164" i="5"/>
  <c r="H159" i="5" s="1"/>
  <c r="G162" i="5"/>
  <c r="G157" i="5" s="1"/>
  <c r="G163" i="5"/>
  <c r="G158" i="5" s="1"/>
  <c r="G164" i="5"/>
  <c r="G159" i="5" s="1"/>
  <c r="G161" i="5"/>
  <c r="G156" i="5" s="1"/>
  <c r="G210" i="5" l="1"/>
  <c r="I282" i="5"/>
  <c r="I445" i="5"/>
  <c r="I375" i="5"/>
  <c r="I315" i="5"/>
  <c r="I290" i="5"/>
  <c r="H210" i="5"/>
  <c r="I210" i="5" s="1"/>
  <c r="I285" i="18" l="1"/>
  <c r="H284" i="18"/>
  <c r="G284" i="18"/>
  <c r="H283" i="18"/>
  <c r="G283" i="18"/>
  <c r="G282" i="18" s="1"/>
  <c r="I281" i="18"/>
  <c r="H280" i="18"/>
  <c r="G280" i="18"/>
  <c r="I279" i="18"/>
  <c r="H278" i="18"/>
  <c r="G278" i="18"/>
  <c r="H277" i="18"/>
  <c r="H276" i="18" s="1"/>
  <c r="G277" i="18"/>
  <c r="G276" i="18" s="1"/>
  <c r="I275" i="18"/>
  <c r="H274" i="18"/>
  <c r="G274" i="18"/>
  <c r="H273" i="18"/>
  <c r="G273" i="18"/>
  <c r="G272" i="18" s="1"/>
  <c r="I263" i="18"/>
  <c r="H262" i="18"/>
  <c r="G262" i="18"/>
  <c r="H261" i="18"/>
  <c r="G261" i="18"/>
  <c r="G260" i="18" s="1"/>
  <c r="I259" i="18"/>
  <c r="I258" i="18"/>
  <c r="H257" i="18"/>
  <c r="G257" i="18"/>
  <c r="H256" i="18"/>
  <c r="I256" i="18" s="1"/>
  <c r="H255" i="18"/>
  <c r="H228" i="18" s="1"/>
  <c r="H29" i="18" s="1"/>
  <c r="G255" i="18"/>
  <c r="H252" i="18"/>
  <c r="G252" i="18"/>
  <c r="I251" i="18"/>
  <c r="H250" i="18"/>
  <c r="G250" i="18"/>
  <c r="I249" i="18"/>
  <c r="H248" i="18"/>
  <c r="G248" i="18"/>
  <c r="G247" i="18"/>
  <c r="G231" i="18" s="1"/>
  <c r="G225" i="18" s="1"/>
  <c r="H246" i="18"/>
  <c r="I244" i="18"/>
  <c r="H243" i="18"/>
  <c r="G243" i="18"/>
  <c r="I242" i="18"/>
  <c r="H241" i="18"/>
  <c r="G241" i="18"/>
  <c r="I240" i="18"/>
  <c r="H239" i="18"/>
  <c r="G239" i="18"/>
  <c r="I238" i="18"/>
  <c r="H237" i="18"/>
  <c r="G237" i="18"/>
  <c r="I236" i="18"/>
  <c r="H235" i="18"/>
  <c r="G235" i="18"/>
  <c r="I234" i="18"/>
  <c r="H233" i="18"/>
  <c r="G233" i="18"/>
  <c r="H232" i="18"/>
  <c r="H226" i="18" s="1"/>
  <c r="G232" i="18"/>
  <c r="G226" i="18" s="1"/>
  <c r="H231" i="18"/>
  <c r="H229" i="18"/>
  <c r="H30" i="18" s="1"/>
  <c r="G229" i="18"/>
  <c r="G30" i="18" s="1"/>
  <c r="H219" i="18"/>
  <c r="G219" i="18"/>
  <c r="I217" i="18"/>
  <c r="H216" i="18"/>
  <c r="G216" i="18"/>
  <c r="I215" i="18"/>
  <c r="I212" i="18" s="1"/>
  <c r="H215" i="18"/>
  <c r="H212" i="18" s="1"/>
  <c r="G215" i="18"/>
  <c r="G212" i="18" s="1"/>
  <c r="H214" i="18"/>
  <c r="G214" i="18"/>
  <c r="G211" i="18" s="1"/>
  <c r="I209" i="18"/>
  <c r="I208" i="18"/>
  <c r="H207" i="18"/>
  <c r="G207" i="18"/>
  <c r="I206" i="18"/>
  <c r="H205" i="18"/>
  <c r="G205" i="18"/>
  <c r="I204" i="18"/>
  <c r="H203" i="18"/>
  <c r="G203" i="18"/>
  <c r="I202" i="18"/>
  <c r="H201" i="18"/>
  <c r="G201" i="18"/>
  <c r="I200" i="18"/>
  <c r="H199" i="18"/>
  <c r="G199" i="18"/>
  <c r="I198" i="18"/>
  <c r="H197" i="18"/>
  <c r="G197" i="18"/>
  <c r="H196" i="18"/>
  <c r="G196" i="18"/>
  <c r="G193" i="18" s="1"/>
  <c r="H195" i="18"/>
  <c r="H194" i="18" s="1"/>
  <c r="G195" i="18"/>
  <c r="H189" i="18"/>
  <c r="G189" i="18"/>
  <c r="I187" i="18"/>
  <c r="H186" i="18"/>
  <c r="G186" i="18"/>
  <c r="I185" i="18"/>
  <c r="H184" i="18"/>
  <c r="G184" i="18"/>
  <c r="I183" i="18"/>
  <c r="I180" i="18" s="1"/>
  <c r="H183" i="18"/>
  <c r="H180" i="18" s="1"/>
  <c r="G183" i="18"/>
  <c r="G180" i="18" s="1"/>
  <c r="H182" i="18"/>
  <c r="H179" i="18" s="1"/>
  <c r="G182" i="18"/>
  <c r="G179" i="18" s="1"/>
  <c r="I176" i="18"/>
  <c r="H174" i="18"/>
  <c r="G174" i="18"/>
  <c r="I172" i="18"/>
  <c r="H171" i="18"/>
  <c r="G171" i="18"/>
  <c r="H170" i="18"/>
  <c r="H167" i="18" s="1"/>
  <c r="G170" i="18"/>
  <c r="G167" i="18" s="1"/>
  <c r="H169" i="18"/>
  <c r="G169" i="18"/>
  <c r="I164" i="18"/>
  <c r="H163" i="18"/>
  <c r="G163" i="18"/>
  <c r="H162" i="18"/>
  <c r="H161" i="18" s="1"/>
  <c r="G162" i="18"/>
  <c r="G161" i="18" s="1"/>
  <c r="I158" i="18"/>
  <c r="H157" i="18"/>
  <c r="G157" i="18"/>
  <c r="I156" i="18"/>
  <c r="H155" i="18"/>
  <c r="G155" i="18"/>
  <c r="I153" i="18"/>
  <c r="H152" i="18"/>
  <c r="G152" i="18"/>
  <c r="I151" i="18"/>
  <c r="H150" i="18"/>
  <c r="G150" i="18"/>
  <c r="I149" i="18"/>
  <c r="H148" i="18"/>
  <c r="G148" i="18"/>
  <c r="H147" i="18"/>
  <c r="H146" i="18" s="1"/>
  <c r="G147" i="18"/>
  <c r="G146" i="18" s="1"/>
  <c r="I145" i="18"/>
  <c r="H144" i="18"/>
  <c r="G144" i="18"/>
  <c r="I143" i="18"/>
  <c r="H142" i="18"/>
  <c r="G142" i="18"/>
  <c r="H141" i="18"/>
  <c r="H140" i="18" s="1"/>
  <c r="G141" i="18"/>
  <c r="G140" i="18" s="1"/>
  <c r="I139" i="18"/>
  <c r="I138" i="18"/>
  <c r="H137" i="18"/>
  <c r="G137" i="18"/>
  <c r="H136" i="18"/>
  <c r="G136" i="18"/>
  <c r="G129" i="18"/>
  <c r="G126" i="18"/>
  <c r="G112" i="18" s="1"/>
  <c r="G125" i="18"/>
  <c r="G122" i="18"/>
  <c r="G118" i="18"/>
  <c r="G116" i="18" s="1"/>
  <c r="G115" i="18" s="1"/>
  <c r="G114" i="18"/>
  <c r="G113" i="18"/>
  <c r="I109" i="18"/>
  <c r="H109" i="18"/>
  <c r="I107" i="18"/>
  <c r="I106" i="18"/>
  <c r="H105" i="18"/>
  <c r="G105" i="18"/>
  <c r="H104" i="18"/>
  <c r="H101" i="18" s="1"/>
  <c r="G104" i="18"/>
  <c r="G101" i="18" s="1"/>
  <c r="H103" i="18"/>
  <c r="H102" i="18" s="1"/>
  <c r="G103" i="18"/>
  <c r="G100" i="18" s="1"/>
  <c r="I98" i="18"/>
  <c r="I97" i="18"/>
  <c r="H96" i="18"/>
  <c r="G96" i="18"/>
  <c r="H95" i="18"/>
  <c r="H55" i="18" s="1"/>
  <c r="H49" i="18" s="1"/>
  <c r="G95" i="18"/>
  <c r="H94" i="18"/>
  <c r="H54" i="18" s="1"/>
  <c r="G94" i="18"/>
  <c r="G54" i="18" s="1"/>
  <c r="G26" i="18" s="1"/>
  <c r="I92" i="18"/>
  <c r="H91" i="18"/>
  <c r="G91" i="18"/>
  <c r="H90" i="18"/>
  <c r="I90" i="18" s="1"/>
  <c r="G89" i="18"/>
  <c r="I88" i="18"/>
  <c r="H87" i="18"/>
  <c r="G87" i="18"/>
  <c r="I86" i="18"/>
  <c r="H85" i="18"/>
  <c r="G85" i="18"/>
  <c r="H84" i="18"/>
  <c r="G84" i="18"/>
  <c r="G83" i="18" s="1"/>
  <c r="I82" i="18"/>
  <c r="H81" i="18"/>
  <c r="G81" i="18"/>
  <c r="I80" i="18"/>
  <c r="H79" i="18"/>
  <c r="G79" i="18"/>
  <c r="I76" i="18"/>
  <c r="H75" i="18"/>
  <c r="G75" i="18"/>
  <c r="I72" i="18"/>
  <c r="H71" i="18"/>
  <c r="G71" i="18"/>
  <c r="I70" i="18"/>
  <c r="I69" i="18"/>
  <c r="H68" i="18"/>
  <c r="G68" i="18"/>
  <c r="I67" i="18"/>
  <c r="I66" i="18"/>
  <c r="H65" i="18"/>
  <c r="G65" i="18"/>
  <c r="I64" i="18"/>
  <c r="I63" i="18"/>
  <c r="H62" i="18"/>
  <c r="G62" i="18"/>
  <c r="I61" i="18"/>
  <c r="I60" i="18"/>
  <c r="H59" i="18"/>
  <c r="G59" i="18"/>
  <c r="H58" i="18"/>
  <c r="G58" i="18"/>
  <c r="H57" i="18"/>
  <c r="G57" i="18"/>
  <c r="G55" i="18"/>
  <c r="I44" i="18"/>
  <c r="H43" i="18"/>
  <c r="G43" i="18"/>
  <c r="I41" i="18"/>
  <c r="H40" i="18"/>
  <c r="G40" i="18"/>
  <c r="I39" i="18"/>
  <c r="I38" i="18"/>
  <c r="H37" i="18"/>
  <c r="G37" i="18"/>
  <c r="H36" i="18"/>
  <c r="H33" i="18" s="1"/>
  <c r="G36" i="18"/>
  <c r="G33" i="18" s="1"/>
  <c r="H35" i="18"/>
  <c r="H32" i="18" s="1"/>
  <c r="G35" i="18"/>
  <c r="I276" i="18" l="1"/>
  <c r="G271" i="18"/>
  <c r="G270" i="18" s="1"/>
  <c r="H51" i="18"/>
  <c r="G119" i="18"/>
  <c r="I68" i="18"/>
  <c r="H56" i="18"/>
  <c r="I30" i="18"/>
  <c r="I174" i="18"/>
  <c r="G124" i="18"/>
  <c r="H160" i="18"/>
  <c r="H159" i="18" s="1"/>
  <c r="G230" i="18"/>
  <c r="G228" i="18"/>
  <c r="G227" i="18" s="1"/>
  <c r="I95" i="18"/>
  <c r="I142" i="18"/>
  <c r="I71" i="18"/>
  <c r="G34" i="18"/>
  <c r="I40" i="18"/>
  <c r="I58" i="18"/>
  <c r="H89" i="18"/>
  <c r="I89" i="18" s="1"/>
  <c r="G111" i="18"/>
  <c r="G109" i="18" s="1"/>
  <c r="G108" i="18" s="1"/>
  <c r="G168" i="18"/>
  <c r="I226" i="18"/>
  <c r="G224" i="18"/>
  <c r="H135" i="18"/>
  <c r="H134" i="18" s="1"/>
  <c r="I146" i="18"/>
  <c r="I161" i="18"/>
  <c r="I36" i="18"/>
  <c r="H52" i="18"/>
  <c r="H48" i="18" s="1"/>
  <c r="I57" i="18"/>
  <c r="I65" i="18"/>
  <c r="I144" i="18"/>
  <c r="G160" i="18"/>
  <c r="G159" i="18" s="1"/>
  <c r="I239" i="18"/>
  <c r="I252" i="18"/>
  <c r="I262" i="18"/>
  <c r="H100" i="18"/>
  <c r="I100" i="18" s="1"/>
  <c r="I148" i="18"/>
  <c r="I171" i="18"/>
  <c r="I182" i="18"/>
  <c r="I232" i="18"/>
  <c r="H27" i="18"/>
  <c r="H18" i="18" s="1"/>
  <c r="H53" i="18"/>
  <c r="I101" i="18"/>
  <c r="H181" i="18"/>
  <c r="I196" i="18"/>
  <c r="I201" i="18"/>
  <c r="I216" i="18"/>
  <c r="H227" i="18"/>
  <c r="I231" i="18"/>
  <c r="H254" i="18"/>
  <c r="I284" i="18"/>
  <c r="G32" i="18"/>
  <c r="I32" i="18" s="1"/>
  <c r="I157" i="18"/>
  <c r="I186" i="18"/>
  <c r="H192" i="18"/>
  <c r="H191" i="18" s="1"/>
  <c r="I91" i="18"/>
  <c r="G93" i="18"/>
  <c r="G99" i="18"/>
  <c r="G194" i="18"/>
  <c r="I194" i="18" s="1"/>
  <c r="I199" i="18"/>
  <c r="I207" i="18"/>
  <c r="G178" i="18"/>
  <c r="H271" i="18"/>
  <c r="G51" i="18"/>
  <c r="G47" i="18" s="1"/>
  <c r="I54" i="18"/>
  <c r="I84" i="18"/>
  <c r="I169" i="18"/>
  <c r="I184" i="18"/>
  <c r="I197" i="18"/>
  <c r="I205" i="18"/>
  <c r="G213" i="18"/>
  <c r="I257" i="18"/>
  <c r="I273" i="18"/>
  <c r="I280" i="18"/>
  <c r="H47" i="18"/>
  <c r="I62" i="18"/>
  <c r="I87" i="18"/>
  <c r="I103" i="18"/>
  <c r="I105" i="18"/>
  <c r="G117" i="18"/>
  <c r="I137" i="18"/>
  <c r="H193" i="18"/>
  <c r="I193" i="18" s="1"/>
  <c r="I203" i="18"/>
  <c r="H225" i="18"/>
  <c r="H222" i="18" s="1"/>
  <c r="I247" i="18"/>
  <c r="I250" i="18"/>
  <c r="H269" i="18"/>
  <c r="H268" i="18" s="1"/>
  <c r="I43" i="18"/>
  <c r="H83" i="18"/>
  <c r="I83" i="18" s="1"/>
  <c r="I85" i="18"/>
  <c r="I140" i="18"/>
  <c r="G210" i="18"/>
  <c r="G246" i="18"/>
  <c r="I246" i="18" s="1"/>
  <c r="I248" i="18"/>
  <c r="I274" i="18"/>
  <c r="G222" i="18"/>
  <c r="I214" i="18"/>
  <c r="H213" i="18"/>
  <c r="H34" i="18"/>
  <c r="I35" i="18"/>
  <c r="H50" i="18"/>
  <c r="G49" i="18"/>
  <c r="I49" i="18" s="1"/>
  <c r="G27" i="18"/>
  <c r="I59" i="18"/>
  <c r="I81" i="18"/>
  <c r="H93" i="18"/>
  <c r="I94" i="18"/>
  <c r="I141" i="18"/>
  <c r="G166" i="18"/>
  <c r="G165" i="18" s="1"/>
  <c r="I170" i="18"/>
  <c r="I179" i="18"/>
  <c r="H178" i="18"/>
  <c r="H211" i="18"/>
  <c r="G223" i="18"/>
  <c r="I229" i="18"/>
  <c r="I261" i="18"/>
  <c r="H260" i="18"/>
  <c r="I260" i="18" s="1"/>
  <c r="I278" i="18"/>
  <c r="H28" i="18"/>
  <c r="H31" i="18"/>
  <c r="I37" i="18"/>
  <c r="G52" i="18"/>
  <c r="I55" i="18"/>
  <c r="I79" i="18"/>
  <c r="H26" i="18"/>
  <c r="I33" i="18"/>
  <c r="G53" i="18"/>
  <c r="G56" i="18"/>
  <c r="I75" i="18"/>
  <c r="G135" i="18"/>
  <c r="G134" i="18" s="1"/>
  <c r="I150" i="18"/>
  <c r="I162" i="18"/>
  <c r="H168" i="18"/>
  <c r="G181" i="18"/>
  <c r="H223" i="18"/>
  <c r="H230" i="18"/>
  <c r="I233" i="18"/>
  <c r="I241" i="18"/>
  <c r="G254" i="18"/>
  <c r="I255" i="18"/>
  <c r="G269" i="18"/>
  <c r="H272" i="18"/>
  <c r="I272" i="18" s="1"/>
  <c r="I277" i="18"/>
  <c r="H282" i="18"/>
  <c r="I282" i="18" s="1"/>
  <c r="I155" i="18"/>
  <c r="I163" i="18"/>
  <c r="G192" i="18"/>
  <c r="G191" i="18" s="1"/>
  <c r="I237" i="18"/>
  <c r="I96" i="18"/>
  <c r="G102" i="18"/>
  <c r="I102" i="18" s="1"/>
  <c r="I104" i="18"/>
  <c r="I147" i="18"/>
  <c r="I152" i="18"/>
  <c r="H166" i="18"/>
  <c r="I195" i="18"/>
  <c r="I235" i="18"/>
  <c r="I243" i="18"/>
  <c r="H270" i="18"/>
  <c r="I283" i="18"/>
  <c r="H224" i="18" l="1"/>
  <c r="I224" i="18" s="1"/>
  <c r="I159" i="18"/>
  <c r="I270" i="18"/>
  <c r="G24" i="18"/>
  <c r="G19" i="18" s="1"/>
  <c r="G267" i="18"/>
  <c r="I56" i="18"/>
  <c r="I178" i="18"/>
  <c r="I228" i="18"/>
  <c r="I271" i="18"/>
  <c r="I225" i="18"/>
  <c r="I230" i="18"/>
  <c r="H46" i="18"/>
  <c r="I223" i="18"/>
  <c r="I227" i="18"/>
  <c r="I51" i="18"/>
  <c r="H24" i="18"/>
  <c r="I24" i="18" s="1"/>
  <c r="I181" i="18"/>
  <c r="H99" i="18"/>
  <c r="I99" i="18" s="1"/>
  <c r="G29" i="18"/>
  <c r="G28" i="18" s="1"/>
  <c r="G110" i="18"/>
  <c r="I168" i="18"/>
  <c r="I134" i="18"/>
  <c r="I34" i="18"/>
  <c r="H266" i="18"/>
  <c r="H265" i="18" s="1"/>
  <c r="I160" i="18"/>
  <c r="I47" i="18"/>
  <c r="H22" i="18"/>
  <c r="H17" i="18" s="1"/>
  <c r="I254" i="18"/>
  <c r="I93" i="18"/>
  <c r="G31" i="18"/>
  <c r="I31" i="18" s="1"/>
  <c r="G50" i="18"/>
  <c r="I50" i="18" s="1"/>
  <c r="H267" i="18"/>
  <c r="I53" i="18"/>
  <c r="I213" i="18"/>
  <c r="I192" i="18"/>
  <c r="I166" i="18"/>
  <c r="H165" i="18"/>
  <c r="I165" i="18" s="1"/>
  <c r="G266" i="18"/>
  <c r="G265" i="18" s="1"/>
  <c r="G268" i="18"/>
  <c r="I268" i="18" s="1"/>
  <c r="G21" i="18"/>
  <c r="H21" i="18"/>
  <c r="I211" i="18"/>
  <c r="H210" i="18"/>
  <c r="I210" i="18" s="1"/>
  <c r="G221" i="18"/>
  <c r="I269" i="18"/>
  <c r="G18" i="18"/>
  <c r="I18" i="18" s="1"/>
  <c r="G25" i="18"/>
  <c r="I191" i="18"/>
  <c r="G23" i="18"/>
  <c r="I222" i="18"/>
  <c r="H221" i="18"/>
  <c r="I135" i="18"/>
  <c r="H25" i="18"/>
  <c r="I26" i="18"/>
  <c r="G48" i="18"/>
  <c r="I52" i="18"/>
  <c r="G22" i="18"/>
  <c r="G17" i="18" s="1"/>
  <c r="I28" i="18"/>
  <c r="I27" i="18"/>
  <c r="I267" i="18" l="1"/>
  <c r="H19" i="18"/>
  <c r="I221" i="18"/>
  <c r="I29" i="18"/>
  <c r="H23" i="18"/>
  <c r="I23" i="18" s="1"/>
  <c r="I266" i="18"/>
  <c r="I22" i="18"/>
  <c r="I19" i="18"/>
  <c r="H16" i="18"/>
  <c r="I21" i="18"/>
  <c r="H20" i="18"/>
  <c r="I265" i="18"/>
  <c r="I17" i="18"/>
  <c r="G46" i="18"/>
  <c r="I46" i="18" s="1"/>
  <c r="I48" i="18"/>
  <c r="I25" i="18"/>
  <c r="G20" i="18"/>
  <c r="G16" i="18"/>
  <c r="G15" i="18" s="1"/>
  <c r="I20" i="18" l="1"/>
  <c r="H15" i="18"/>
  <c r="I15" i="18" s="1"/>
  <c r="I16" i="18"/>
  <c r="H465" i="5" l="1"/>
  <c r="H464" i="5"/>
  <c r="H463" i="5"/>
  <c r="H462" i="5"/>
  <c r="H392" i="5" s="1"/>
  <c r="H451" i="5"/>
  <c r="I457" i="5"/>
  <c r="H149" i="5"/>
  <c r="H147" i="5"/>
  <c r="I95" i="5"/>
  <c r="H94" i="5"/>
  <c r="H461" i="5" l="1"/>
  <c r="H460" i="5" s="1"/>
  <c r="I456" i="5"/>
  <c r="H240" i="5" l="1"/>
  <c r="H245" i="5"/>
  <c r="H250" i="5"/>
  <c r="H255" i="5"/>
  <c r="H266" i="5"/>
  <c r="H261" i="5" s="1"/>
  <c r="H267" i="5"/>
  <c r="H268" i="5"/>
  <c r="H263" i="5" s="1"/>
  <c r="H269" i="5"/>
  <c r="H264" i="5" s="1"/>
  <c r="H270" i="5"/>
  <c r="H276" i="5"/>
  <c r="H283" i="5"/>
  <c r="H284" i="5"/>
  <c r="H279" i="5" s="1"/>
  <c r="H285" i="5"/>
  <c r="H296" i="5"/>
  <c r="H297" i="5"/>
  <c r="H303" i="5"/>
  <c r="H298" i="5" s="1"/>
  <c r="H304" i="5"/>
  <c r="H305" i="5"/>
  <c r="H310" i="5"/>
  <c r="H327" i="5"/>
  <c r="H322" i="5" s="1"/>
  <c r="H328" i="5"/>
  <c r="H323" i="5" s="1"/>
  <c r="H329" i="5"/>
  <c r="H326" i="5"/>
  <c r="H335" i="5"/>
  <c r="H340" i="5"/>
  <c r="H345" i="5"/>
  <c r="H350" i="5"/>
  <c r="H355" i="5"/>
  <c r="H361" i="5"/>
  <c r="H362" i="5"/>
  <c r="H368" i="5"/>
  <c r="H363" i="5" s="1"/>
  <c r="H369" i="5"/>
  <c r="H364" i="5" s="1"/>
  <c r="H370" i="5"/>
  <c r="H387" i="5"/>
  <c r="H398" i="5"/>
  <c r="H388" i="5" s="1"/>
  <c r="H399" i="5"/>
  <c r="H389" i="5" s="1"/>
  <c r="H400" i="5"/>
  <c r="H405" i="5"/>
  <c r="H410" i="5"/>
  <c r="H415" i="5"/>
  <c r="H420" i="5"/>
  <c r="H425" i="5"/>
  <c r="H430" i="5"/>
  <c r="H435" i="5"/>
  <c r="H386" i="5"/>
  <c r="H391" i="5"/>
  <c r="H453" i="5"/>
  <c r="H454" i="5"/>
  <c r="H394" i="5" s="1"/>
  <c r="H481" i="5"/>
  <c r="H20" i="5" s="1"/>
  <c r="H482" i="5"/>
  <c r="H21" i="5" s="1"/>
  <c r="H483" i="5"/>
  <c r="H22" i="5" s="1"/>
  <c r="H486" i="5"/>
  <c r="H476" i="5" s="1"/>
  <c r="H487" i="5"/>
  <c r="H477" i="5" s="1"/>
  <c r="H488" i="5"/>
  <c r="H478" i="5" s="1"/>
  <c r="H489" i="5"/>
  <c r="H479" i="5" s="1"/>
  <c r="H490" i="5"/>
  <c r="H500" i="5"/>
  <c r="H505" i="5"/>
  <c r="H511" i="5"/>
  <c r="H512" i="5"/>
  <c r="H513" i="5"/>
  <c r="H514" i="5"/>
  <c r="H515" i="5"/>
  <c r="H235" i="5"/>
  <c r="H231" i="5"/>
  <c r="H232" i="5"/>
  <c r="H233" i="5"/>
  <c r="H234" i="5"/>
  <c r="H225" i="5"/>
  <c r="H216" i="5"/>
  <c r="H217" i="5"/>
  <c r="H219" i="5"/>
  <c r="H195" i="5"/>
  <c r="H190" i="5"/>
  <c r="G190" i="5"/>
  <c r="H186" i="5"/>
  <c r="H181" i="5" s="1"/>
  <c r="H187" i="5"/>
  <c r="H182" i="5" s="1"/>
  <c r="H189" i="5"/>
  <c r="G187" i="5"/>
  <c r="G188" i="5"/>
  <c r="G189" i="5"/>
  <c r="G186" i="5"/>
  <c r="H176" i="5"/>
  <c r="H177" i="5"/>
  <c r="H179" i="5"/>
  <c r="I45" i="5"/>
  <c r="I46" i="5"/>
  <c r="I55" i="5"/>
  <c r="I80" i="5"/>
  <c r="I81" i="5"/>
  <c r="I85" i="5"/>
  <c r="I86" i="5"/>
  <c r="I90" i="5"/>
  <c r="I91" i="5"/>
  <c r="I96" i="5"/>
  <c r="I100" i="5"/>
  <c r="I126" i="5"/>
  <c r="I131" i="5"/>
  <c r="I141" i="5"/>
  <c r="I166" i="5"/>
  <c r="I167" i="5"/>
  <c r="I191" i="5"/>
  <c r="I221" i="5"/>
  <c r="I226" i="5"/>
  <c r="I236" i="5"/>
  <c r="I241" i="5"/>
  <c r="I246" i="5"/>
  <c r="I251" i="5"/>
  <c r="I256" i="5"/>
  <c r="I271" i="5"/>
  <c r="I286" i="5"/>
  <c r="I306" i="5"/>
  <c r="I311" i="5"/>
  <c r="I336" i="5"/>
  <c r="I341" i="5"/>
  <c r="I347" i="5"/>
  <c r="I352" i="5"/>
  <c r="I356" i="5"/>
  <c r="I357" i="5"/>
  <c r="I371" i="5"/>
  <c r="I401" i="5"/>
  <c r="I406" i="5"/>
  <c r="I411" i="5"/>
  <c r="I417" i="5"/>
  <c r="I421" i="5"/>
  <c r="I426" i="5"/>
  <c r="I431" i="5"/>
  <c r="I436" i="5"/>
  <c r="I466" i="5"/>
  <c r="I491" i="5"/>
  <c r="I504" i="5"/>
  <c r="I509" i="5"/>
  <c r="I519" i="5"/>
  <c r="H165" i="5"/>
  <c r="H122" i="5"/>
  <c r="H123" i="5"/>
  <c r="H124" i="5"/>
  <c r="H121" i="5"/>
  <c r="H137" i="5"/>
  <c r="H138" i="5"/>
  <c r="H139" i="5"/>
  <c r="H136" i="5"/>
  <c r="H71" i="5"/>
  <c r="H207" i="5" l="1"/>
  <c r="H472" i="5"/>
  <c r="H471" i="5"/>
  <c r="H206" i="5"/>
  <c r="H381" i="5"/>
  <c r="I190" i="5"/>
  <c r="H175" i="5"/>
  <c r="H385" i="5"/>
  <c r="H33" i="5"/>
  <c r="H384" i="5"/>
  <c r="H300" i="5"/>
  <c r="H171" i="5"/>
  <c r="H180" i="5"/>
  <c r="H30" i="5"/>
  <c r="H73" i="5"/>
  <c r="H485" i="5"/>
  <c r="H280" i="5"/>
  <c r="H450" i="5"/>
  <c r="H148" i="5"/>
  <c r="H321" i="5"/>
  <c r="H325" i="5"/>
  <c r="H360" i="5"/>
  <c r="H473" i="5"/>
  <c r="H395" i="5"/>
  <c r="H393" i="5"/>
  <c r="H510" i="5"/>
  <c r="H484" i="5"/>
  <c r="H23" i="5" s="1"/>
  <c r="H19" i="5" s="1"/>
  <c r="H299" i="5"/>
  <c r="H495" i="5"/>
  <c r="H475" i="5"/>
  <c r="H277" i="5"/>
  <c r="H265" i="5"/>
  <c r="H440" i="5"/>
  <c r="H382" i="5"/>
  <c r="H324" i="5"/>
  <c r="H278" i="5"/>
  <c r="H262" i="5"/>
  <c r="H365" i="5"/>
  <c r="H330" i="5"/>
  <c r="H230" i="5"/>
  <c r="H209" i="5"/>
  <c r="H184" i="5"/>
  <c r="H174" i="5" s="1"/>
  <c r="H185" i="5"/>
  <c r="I186" i="5"/>
  <c r="H172" i="5"/>
  <c r="G515" i="5"/>
  <c r="I515" i="5" s="1"/>
  <c r="G514" i="5"/>
  <c r="I514" i="5" s="1"/>
  <c r="G513" i="5"/>
  <c r="G512" i="5"/>
  <c r="G511" i="5"/>
  <c r="G505" i="5"/>
  <c r="I505" i="5" s="1"/>
  <c r="G500" i="5"/>
  <c r="I500" i="5" s="1"/>
  <c r="G495" i="5"/>
  <c r="G490" i="5"/>
  <c r="I490" i="5" s="1"/>
  <c r="G489" i="5"/>
  <c r="G479" i="5" s="1"/>
  <c r="G488" i="5"/>
  <c r="G478" i="5" s="1"/>
  <c r="G487" i="5"/>
  <c r="G477" i="5" s="1"/>
  <c r="G486" i="5"/>
  <c r="I486" i="5" s="1"/>
  <c r="G483" i="5"/>
  <c r="G22" i="5" s="1"/>
  <c r="G482" i="5"/>
  <c r="G481" i="5"/>
  <c r="G20" i="5" s="1"/>
  <c r="G465" i="5"/>
  <c r="I465" i="5" s="1"/>
  <c r="G464" i="5"/>
  <c r="G463" i="5"/>
  <c r="G462" i="5"/>
  <c r="G461" i="5"/>
  <c r="I461" i="5" s="1"/>
  <c r="G455" i="5"/>
  <c r="I455" i="5" s="1"/>
  <c r="G454" i="5"/>
  <c r="G394" i="5" s="1"/>
  <c r="G453" i="5"/>
  <c r="G393" i="5" s="1"/>
  <c r="G32" i="5" s="1"/>
  <c r="G452" i="5"/>
  <c r="I452" i="5" s="1"/>
  <c r="G451" i="5"/>
  <c r="I441" i="5"/>
  <c r="G435" i="5"/>
  <c r="I435" i="5" s="1"/>
  <c r="G430" i="5"/>
  <c r="I430" i="5" s="1"/>
  <c r="G425" i="5"/>
  <c r="I425" i="5" s="1"/>
  <c r="G420" i="5"/>
  <c r="I420" i="5" s="1"/>
  <c r="G415" i="5"/>
  <c r="I415" i="5" s="1"/>
  <c r="G410" i="5"/>
  <c r="I410" i="5" s="1"/>
  <c r="G405" i="5"/>
  <c r="I405" i="5" s="1"/>
  <c r="G400" i="5"/>
  <c r="I400" i="5" s="1"/>
  <c r="G399" i="5"/>
  <c r="G389" i="5" s="1"/>
  <c r="G398" i="5"/>
  <c r="G388" i="5" s="1"/>
  <c r="G370" i="5"/>
  <c r="I370" i="5" s="1"/>
  <c r="G369" i="5"/>
  <c r="G364" i="5" s="1"/>
  <c r="G368" i="5"/>
  <c r="G363" i="5" s="1"/>
  <c r="G362" i="5"/>
  <c r="I362" i="5" s="1"/>
  <c r="I366" i="5"/>
  <c r="G355" i="5"/>
  <c r="I355" i="5" s="1"/>
  <c r="G350" i="5"/>
  <c r="I350" i="5" s="1"/>
  <c r="G345" i="5"/>
  <c r="I345" i="5" s="1"/>
  <c r="G340" i="5"/>
  <c r="I340" i="5" s="1"/>
  <c r="G335" i="5"/>
  <c r="I335" i="5" s="1"/>
  <c r="I331" i="5"/>
  <c r="G329" i="5"/>
  <c r="G324" i="5" s="1"/>
  <c r="G328" i="5"/>
  <c r="G327" i="5"/>
  <c r="I327" i="5" s="1"/>
  <c r="G310" i="5"/>
  <c r="I310" i="5" s="1"/>
  <c r="G305" i="5"/>
  <c r="I305" i="5" s="1"/>
  <c r="G304" i="5"/>
  <c r="G303" i="5"/>
  <c r="G298" i="5" s="1"/>
  <c r="G297" i="5"/>
  <c r="I297" i="5" s="1"/>
  <c r="G285" i="5"/>
  <c r="I285" i="5" s="1"/>
  <c r="G284" i="5"/>
  <c r="G283" i="5"/>
  <c r="G278" i="5" s="1"/>
  <c r="G277" i="5"/>
  <c r="I281" i="5"/>
  <c r="G270" i="5"/>
  <c r="I270" i="5" s="1"/>
  <c r="G269" i="5"/>
  <c r="G264" i="5" s="1"/>
  <c r="G268" i="5"/>
  <c r="G267" i="5"/>
  <c r="G266" i="5"/>
  <c r="I266" i="5" s="1"/>
  <c r="G255" i="5"/>
  <c r="I255" i="5" s="1"/>
  <c r="G250" i="5"/>
  <c r="I250" i="5" s="1"/>
  <c r="G245" i="5"/>
  <c r="I245" i="5" s="1"/>
  <c r="G240" i="5"/>
  <c r="I240" i="5" s="1"/>
  <c r="G235" i="5"/>
  <c r="I235" i="5" s="1"/>
  <c r="G234" i="5"/>
  <c r="G233" i="5"/>
  <c r="G232" i="5"/>
  <c r="G231" i="5"/>
  <c r="I231" i="5" s="1"/>
  <c r="G225" i="5"/>
  <c r="I225" i="5" s="1"/>
  <c r="G220" i="5"/>
  <c r="G219" i="5"/>
  <c r="G218" i="5"/>
  <c r="G217" i="5"/>
  <c r="G216" i="5"/>
  <c r="G184" i="5"/>
  <c r="G183" i="5"/>
  <c r="G181" i="5"/>
  <c r="I181" i="5" s="1"/>
  <c r="G179" i="5"/>
  <c r="G165" i="5"/>
  <c r="I165" i="5" s="1"/>
  <c r="I161" i="5"/>
  <c r="G150" i="5"/>
  <c r="G149" i="5"/>
  <c r="G73" i="5" s="1"/>
  <c r="G28" i="5" s="1"/>
  <c r="G148" i="5"/>
  <c r="G72" i="5" s="1"/>
  <c r="G27" i="5" s="1"/>
  <c r="G147" i="5"/>
  <c r="G71" i="5" s="1"/>
  <c r="G26" i="5" s="1"/>
  <c r="G146" i="5"/>
  <c r="G140" i="5"/>
  <c r="G139" i="5"/>
  <c r="G138" i="5"/>
  <c r="G137" i="5"/>
  <c r="G136" i="5"/>
  <c r="I136" i="5" s="1"/>
  <c r="G132" i="5"/>
  <c r="G125" i="5"/>
  <c r="G124" i="5"/>
  <c r="G123" i="5"/>
  <c r="G121" i="5"/>
  <c r="I121" i="5" s="1"/>
  <c r="G115" i="5"/>
  <c r="G110" i="5"/>
  <c r="G104" i="5"/>
  <c r="G99" i="5"/>
  <c r="G94" i="5"/>
  <c r="I94" i="5" s="1"/>
  <c r="G89" i="5"/>
  <c r="G84" i="5"/>
  <c r="G79" i="5"/>
  <c r="G78" i="5"/>
  <c r="G77" i="5"/>
  <c r="G76" i="5"/>
  <c r="G75" i="5"/>
  <c r="G54" i="5"/>
  <c r="I50" i="5"/>
  <c r="G44" i="5"/>
  <c r="G43" i="5"/>
  <c r="G38" i="5" s="1"/>
  <c r="G42" i="5"/>
  <c r="G37" i="5" s="1"/>
  <c r="G41" i="5"/>
  <c r="G36" i="5" s="1"/>
  <c r="G65" i="5" l="1"/>
  <c r="I277" i="5"/>
  <c r="I148" i="5"/>
  <c r="G207" i="5"/>
  <c r="I207" i="5" s="1"/>
  <c r="I216" i="5"/>
  <c r="G206" i="5"/>
  <c r="G392" i="5"/>
  <c r="H170" i="5"/>
  <c r="G209" i="5"/>
  <c r="G201" i="5" s="1"/>
  <c r="G196" i="5" s="1"/>
  <c r="G176" i="5" s="1"/>
  <c r="G276" i="5"/>
  <c r="I276" i="5" s="1"/>
  <c r="G49" i="5"/>
  <c r="G384" i="5"/>
  <c r="I397" i="5"/>
  <c r="G387" i="5"/>
  <c r="I151" i="5"/>
  <c r="H146" i="5"/>
  <c r="H70" i="5" s="1"/>
  <c r="G383" i="5"/>
  <c r="H32" i="5"/>
  <c r="H383" i="5"/>
  <c r="H380" i="5" s="1"/>
  <c r="G391" i="5"/>
  <c r="G473" i="5"/>
  <c r="G208" i="5"/>
  <c r="G280" i="5"/>
  <c r="I280" i="5" s="1"/>
  <c r="G450" i="5"/>
  <c r="I450" i="5" s="1"/>
  <c r="G361" i="5"/>
  <c r="I361" i="5" s="1"/>
  <c r="G510" i="5"/>
  <c r="I510" i="5" s="1"/>
  <c r="I451" i="5"/>
  <c r="I153" i="5"/>
  <c r="G299" i="5"/>
  <c r="G322" i="5"/>
  <c r="I322" i="5" s="1"/>
  <c r="H295" i="5"/>
  <c r="H390" i="5"/>
  <c r="H31" i="5"/>
  <c r="G33" i="5"/>
  <c r="G365" i="5"/>
  <c r="I365" i="5" s="1"/>
  <c r="G145" i="5"/>
  <c r="G230" i="5"/>
  <c r="I230" i="5" s="1"/>
  <c r="G261" i="5"/>
  <c r="I261" i="5" s="1"/>
  <c r="G300" i="5"/>
  <c r="I300" i="5" s="1"/>
  <c r="I301" i="5"/>
  <c r="I495" i="5"/>
  <c r="H275" i="5"/>
  <c r="G74" i="5"/>
  <c r="G135" i="5"/>
  <c r="G215" i="5"/>
  <c r="G262" i="5"/>
  <c r="G263" i="5"/>
  <c r="G326" i="5"/>
  <c r="G321" i="5" s="1"/>
  <c r="G330" i="5"/>
  <c r="I330" i="5" s="1"/>
  <c r="G386" i="5"/>
  <c r="G440" i="5"/>
  <c r="I440" i="5" s="1"/>
  <c r="G485" i="5"/>
  <c r="I485" i="5" s="1"/>
  <c r="G279" i="5"/>
  <c r="G323" i="5"/>
  <c r="I499" i="5"/>
  <c r="G484" i="5"/>
  <c r="G40" i="5"/>
  <c r="G70" i="5"/>
  <c r="G69" i="5" s="1"/>
  <c r="G130" i="5"/>
  <c r="G460" i="5"/>
  <c r="I460" i="5" s="1"/>
  <c r="G472" i="5"/>
  <c r="H260" i="5"/>
  <c r="H72" i="5"/>
  <c r="I72" i="5" s="1"/>
  <c r="H474" i="5"/>
  <c r="H480" i="5"/>
  <c r="H320" i="5"/>
  <c r="G173" i="5"/>
  <c r="G174" i="5"/>
  <c r="G67" i="5"/>
  <c r="G265" i="5"/>
  <c r="I265" i="5" s="1"/>
  <c r="G21" i="5"/>
  <c r="G68" i="5"/>
  <c r="G63" i="5" s="1"/>
  <c r="G160" i="5"/>
  <c r="G476" i="5"/>
  <c r="I476" i="5" s="1"/>
  <c r="G122" i="5"/>
  <c r="G296" i="5"/>
  <c r="G200" i="5" l="1"/>
  <c r="G31" i="5"/>
  <c r="I392" i="5"/>
  <c r="G205" i="5"/>
  <c r="G390" i="5"/>
  <c r="I390" i="5" s="1"/>
  <c r="H470" i="5"/>
  <c r="G23" i="5"/>
  <c r="G19" i="5" s="1"/>
  <c r="G320" i="5"/>
  <c r="I320" i="5" s="1"/>
  <c r="G17" i="5"/>
  <c r="G12" i="5" s="1"/>
  <c r="G275" i="5"/>
  <c r="I275" i="5" s="1"/>
  <c r="I391" i="5"/>
  <c r="G25" i="5"/>
  <c r="G24" i="5" s="1"/>
  <c r="G30" i="5"/>
  <c r="G360" i="5"/>
  <c r="I360" i="5" s="1"/>
  <c r="G385" i="5"/>
  <c r="I385" i="5" s="1"/>
  <c r="G381" i="5"/>
  <c r="I386" i="5"/>
  <c r="G18" i="5"/>
  <c r="G13" i="5" s="1"/>
  <c r="I146" i="5"/>
  <c r="H145" i="5"/>
  <c r="I145" i="5" s="1"/>
  <c r="G382" i="5"/>
  <c r="I382" i="5" s="1"/>
  <c r="I387" i="5"/>
  <c r="G195" i="5"/>
  <c r="G480" i="5"/>
  <c r="I480" i="5" s="1"/>
  <c r="I396" i="5"/>
  <c r="G260" i="5"/>
  <c r="I260" i="5" s="1"/>
  <c r="G295" i="5"/>
  <c r="I295" i="5" s="1"/>
  <c r="I296" i="5"/>
  <c r="I70" i="5"/>
  <c r="G35" i="5"/>
  <c r="G39" i="5"/>
  <c r="G175" i="5"/>
  <c r="G325" i="5"/>
  <c r="I325" i="5" s="1"/>
  <c r="I326" i="5"/>
  <c r="I484" i="5"/>
  <c r="G60" i="5"/>
  <c r="I321" i="5"/>
  <c r="G395" i="5"/>
  <c r="I395" i="5" s="1"/>
  <c r="G155" i="5"/>
  <c r="I206" i="5"/>
  <c r="G474" i="5"/>
  <c r="I474" i="5" s="1"/>
  <c r="G120" i="5"/>
  <c r="G66" i="5"/>
  <c r="G16" i="5" s="1"/>
  <c r="G62" i="5"/>
  <c r="G171" i="5"/>
  <c r="G471" i="5"/>
  <c r="G475" i="5"/>
  <c r="I475" i="5" s="1"/>
  <c r="G182" i="5"/>
  <c r="G185" i="5"/>
  <c r="I185" i="5" s="1"/>
  <c r="G11" i="5" l="1"/>
  <c r="G29" i="5"/>
  <c r="G34" i="5"/>
  <c r="G15" i="5"/>
  <c r="G380" i="5"/>
  <c r="I380" i="5" s="1"/>
  <c r="I381" i="5"/>
  <c r="G470" i="5"/>
  <c r="I470" i="5" s="1"/>
  <c r="I471" i="5"/>
  <c r="G180" i="5"/>
  <c r="I180" i="5" s="1"/>
  <c r="G172" i="5"/>
  <c r="G170" i="5" s="1"/>
  <c r="I170" i="5" s="1"/>
  <c r="I171" i="5"/>
  <c r="G61" i="5"/>
  <c r="G59" i="5" s="1"/>
  <c r="G64" i="5"/>
  <c r="G10" i="5" l="1"/>
  <c r="G14" i="5"/>
  <c r="G9" i="5" l="1"/>
  <c r="H150" i="5" l="1"/>
  <c r="I150" i="5" s="1"/>
  <c r="H140" i="5"/>
  <c r="I140" i="5" s="1"/>
  <c r="H135" i="5"/>
  <c r="I135" i="5" s="1"/>
  <c r="H130" i="5"/>
  <c r="I130" i="5" s="1"/>
  <c r="H120" i="5"/>
  <c r="I120" i="5" s="1"/>
  <c r="H99" i="5"/>
  <c r="I99" i="5" s="1"/>
  <c r="H89" i="5"/>
  <c r="I89" i="5" s="1"/>
  <c r="H84" i="5"/>
  <c r="I84" i="5" s="1"/>
  <c r="H79" i="5"/>
  <c r="I79" i="5" s="1"/>
  <c r="H78" i="5"/>
  <c r="H77" i="5"/>
  <c r="H76" i="5"/>
  <c r="H27" i="5"/>
  <c r="I27" i="5" s="1"/>
  <c r="H69" i="5"/>
  <c r="I69" i="5" s="1"/>
  <c r="H54" i="5"/>
  <c r="I54" i="5" s="1"/>
  <c r="H49" i="5"/>
  <c r="I49" i="5" s="1"/>
  <c r="H44" i="5"/>
  <c r="I44" i="5" s="1"/>
  <c r="H43" i="5"/>
  <c r="H42" i="5"/>
  <c r="H41" i="5"/>
  <c r="H40" i="5"/>
  <c r="I31" i="5"/>
  <c r="I30" i="5"/>
  <c r="H28" i="5"/>
  <c r="H25" i="5"/>
  <c r="I25" i="5" s="1"/>
  <c r="I162" i="5" l="1"/>
  <c r="H67" i="5"/>
  <c r="H62" i="5" s="1"/>
  <c r="I62" i="5" s="1"/>
  <c r="H115" i="5"/>
  <c r="I115" i="5" s="1"/>
  <c r="I116" i="5"/>
  <c r="H37" i="5"/>
  <c r="H38" i="5"/>
  <c r="H68" i="5"/>
  <c r="H39" i="5"/>
  <c r="I39" i="5" s="1"/>
  <c r="I40" i="5"/>
  <c r="H104" i="5"/>
  <c r="I104" i="5" s="1"/>
  <c r="I106" i="5"/>
  <c r="H75" i="5"/>
  <c r="H36" i="5"/>
  <c r="I36" i="5" s="1"/>
  <c r="I41" i="5"/>
  <c r="I76" i="5"/>
  <c r="H66" i="5"/>
  <c r="H110" i="5"/>
  <c r="I110" i="5" s="1"/>
  <c r="I111" i="5"/>
  <c r="H29" i="5"/>
  <c r="I29" i="5" s="1"/>
  <c r="H178" i="5"/>
  <c r="H188" i="5"/>
  <c r="H125" i="5"/>
  <c r="I125" i="5" s="1"/>
  <c r="H26" i="5"/>
  <c r="H35" i="5"/>
  <c r="H160" i="5"/>
  <c r="I160" i="5" s="1"/>
  <c r="I23" i="5"/>
  <c r="H18" i="5" l="1"/>
  <c r="H13" i="5" s="1"/>
  <c r="I13" i="5" s="1"/>
  <c r="I66" i="5"/>
  <c r="H61" i="5"/>
  <c r="I61" i="5" s="1"/>
  <c r="H24" i="5"/>
  <c r="I24" i="5" s="1"/>
  <c r="H63" i="5"/>
  <c r="H34" i="5"/>
  <c r="I34" i="5" s="1"/>
  <c r="I35" i="5"/>
  <c r="I75" i="5"/>
  <c r="H65" i="5"/>
  <c r="I65" i="5" s="1"/>
  <c r="H218" i="5"/>
  <c r="H220" i="5"/>
  <c r="I220" i="5" s="1"/>
  <c r="H183" i="5"/>
  <c r="I157" i="5"/>
  <c r="H74" i="5"/>
  <c r="I74" i="5" s="1"/>
  <c r="H16" i="5" l="1"/>
  <c r="I19" i="5"/>
  <c r="H215" i="5"/>
  <c r="I215" i="5" s="1"/>
  <c r="H208" i="5"/>
  <c r="H173" i="5"/>
  <c r="H15" i="5"/>
  <c r="H10" i="5" s="1"/>
  <c r="H64" i="5"/>
  <c r="I64" i="5" s="1"/>
  <c r="H60" i="5"/>
  <c r="H17" i="5" l="1"/>
  <c r="H12" i="5" s="1"/>
  <c r="I15" i="5"/>
  <c r="H59" i="5"/>
  <c r="I59" i="5" s="1"/>
  <c r="I60" i="5"/>
  <c r="H205" i="5"/>
  <c r="I156" i="5"/>
  <c r="H155" i="5"/>
  <c r="I155" i="5" s="1"/>
  <c r="I10" i="5"/>
  <c r="I12" i="5" l="1"/>
  <c r="I205" i="5"/>
  <c r="I16" i="5" l="1"/>
  <c r="H11" i="5"/>
  <c r="H14" i="5"/>
  <c r="I11" i="5" l="1"/>
  <c r="I14" i="5"/>
  <c r="H9" i="5"/>
  <c r="I9" i="5" s="1"/>
  <c r="I169" i="26"/>
  <c r="I171" i="26"/>
  <c r="G164" i="26"/>
  <c r="I164" i="26" l="1"/>
  <c r="G32" i="26"/>
  <c r="G17" i="26" s="1"/>
  <c r="G163" i="26"/>
  <c r="I163" i="26" s="1"/>
  <c r="G272" i="26"/>
  <c r="I272" i="26" s="1"/>
  <c r="G9" i="26" l="1"/>
  <c r="G16" i="26"/>
  <c r="I16" i="26" s="1"/>
  <c r="I17" i="26"/>
  <c r="G27" i="26"/>
  <c r="G31" i="26"/>
  <c r="I31" i="26" s="1"/>
  <c r="I32" i="26"/>
  <c r="G8" i="26" l="1"/>
  <c r="I8" i="26" s="1"/>
  <c r="I9" i="26"/>
  <c r="G26" i="26"/>
  <c r="I26" i="26" s="1"/>
  <c r="I27" i="26"/>
</calcChain>
</file>

<file path=xl/comments1.xml><?xml version="1.0" encoding="utf-8"?>
<comments xmlns="http://schemas.openxmlformats.org/spreadsheetml/2006/main">
  <authors>
    <author>a.krasnitskaya</author>
  </authors>
  <commentList>
    <comment ref="K95" authorId="0">
      <text>
        <r>
          <rPr>
            <b/>
            <sz val="9"/>
            <color indexed="81"/>
            <rFont val="Tahoma"/>
            <family val="2"/>
            <charset val="204"/>
          </rPr>
          <t>a.krasnitskaya:</t>
        </r>
        <r>
          <rPr>
            <sz val="9"/>
            <color indexed="81"/>
            <rFont val="Tahoma"/>
            <family val="2"/>
            <charset val="204"/>
          </rPr>
          <t xml:space="preserve">
почему показатели дублируются на уровне ПП и здесь? И почему план оказался ниже чем в соглашении с федералами?</t>
        </r>
      </text>
    </comment>
  </commentList>
</comments>
</file>

<file path=xl/comments2.xml><?xml version="1.0" encoding="utf-8"?>
<comments xmlns="http://schemas.openxmlformats.org/spreadsheetml/2006/main">
  <authors>
    <author>a.krasnitskaya</author>
  </authors>
  <commentList>
    <comment ref="K95" authorId="0">
      <text>
        <r>
          <rPr>
            <b/>
            <sz val="9"/>
            <color indexed="81"/>
            <rFont val="Tahoma"/>
            <family val="2"/>
            <charset val="204"/>
          </rPr>
          <t>a.krasnitskaya:</t>
        </r>
        <r>
          <rPr>
            <sz val="9"/>
            <color indexed="81"/>
            <rFont val="Tahoma"/>
            <family val="2"/>
            <charset val="204"/>
          </rPr>
          <t xml:space="preserve">
почему план оказался ниже чем в соглашении с федералами? КОНТРОЛИРОВАТЬ</t>
        </r>
      </text>
    </comment>
    <comment ref="J400" authorId="0">
      <text>
        <r>
          <rPr>
            <b/>
            <sz val="9"/>
            <color indexed="81"/>
            <rFont val="Tahoma"/>
            <family val="2"/>
            <charset val="204"/>
          </rPr>
          <t>a.krasnitskaya:</t>
        </r>
        <r>
          <rPr>
            <sz val="9"/>
            <color indexed="81"/>
            <rFont val="Tahoma"/>
            <family val="2"/>
            <charset val="204"/>
          </rPr>
          <t xml:space="preserve">
проконтролировать, поменять в след.плане</t>
        </r>
      </text>
    </comment>
  </commentList>
</comments>
</file>

<file path=xl/comments3.xml><?xml version="1.0" encoding="utf-8"?>
<comments xmlns="http://schemas.openxmlformats.org/spreadsheetml/2006/main">
  <authors>
    <author>Дарья В. Ильина</author>
  </authors>
  <commentList>
    <comment ref="D87" authorId="0">
      <text>
        <r>
          <rPr>
            <b/>
            <sz val="9"/>
            <color indexed="81"/>
            <rFont val="Tahoma"/>
            <family val="2"/>
            <charset val="204"/>
          </rPr>
          <t>Дарья В. Ильин не решен вопрос строительства защитной дамбы</t>
        </r>
      </text>
    </comment>
  </commentList>
</comments>
</file>

<file path=xl/sharedStrings.xml><?xml version="1.0" encoding="utf-8"?>
<sst xmlns="http://schemas.openxmlformats.org/spreadsheetml/2006/main" count="15294" uniqueCount="2797">
  <si>
    <t>Всего</t>
  </si>
  <si>
    <t>ОБ</t>
  </si>
  <si>
    <t>ФБ</t>
  </si>
  <si>
    <t>№ п/п</t>
  </si>
  <si>
    <t>МБ</t>
  </si>
  <si>
    <t>ИИ</t>
  </si>
  <si>
    <t>ОТЧЕТ ОБ ИСПОЛНЕНИИ ЦЕЛЕВЫХ ПОКАЗАТЕЛЕЙ ГОСУДАРСТВЕННОЙ ПРОГРАММЫ ИРКУТСКОЙ ОБЛАСТИ</t>
  </si>
  <si>
    <t>(наименование государственной программы Иркутской области (далее - государственная программа))</t>
  </si>
  <si>
    <t>Наименование целевого показателя</t>
  </si>
  <si>
    <t>Тип показателя (прогрессирующий, регрессирующий)</t>
  </si>
  <si>
    <t>Плановое значение</t>
  </si>
  <si>
    <t>Отклонение фактического значения от планового</t>
  </si>
  <si>
    <t>-/+</t>
  </si>
  <si>
    <t>%</t>
  </si>
  <si>
    <t>ОТЧЕТ ОБ ИСПОЛНЕНИИ МЕРОПРИЯТИЙ ГОСУДАРСТВЕННОЙ ПРОГРАММЫ ИРКУТСКОЙ ОБЛАСТИ</t>
  </si>
  <si>
    <t>Исполнитель, участники мероприятий</t>
  </si>
  <si>
    <t>Источник финансирования</t>
  </si>
  <si>
    <t>Исполнено за отчетный период, тыс. руб.</t>
  </si>
  <si>
    <t>Фактическое значение показателя мероприятия</t>
  </si>
  <si>
    <t>Готовность к проведению мероприятия</t>
  </si>
  <si>
    <t>Министерство здравоохранения Иркутской области</t>
  </si>
  <si>
    <t>Министерство образования Иркутской области</t>
  </si>
  <si>
    <t>1.1.</t>
  </si>
  <si>
    <t>1.1.1.</t>
  </si>
  <si>
    <t>Подпрограмма «Профилактика заболеваний и формирование здорового образа жизни. Развитие первичной медико-санитарной помощи» на 2014 - 2020 годы</t>
  </si>
  <si>
    <t>министерство здравоохранения Иркутской области</t>
  </si>
  <si>
    <t xml:space="preserve"> Х</t>
  </si>
  <si>
    <t>Основное мероприятие «Профилактика инфекционных и неинфекционных заболеваний и формированию здорового образа жизни» на 2014 - 2020 годы</t>
  </si>
  <si>
    <t>1.1.2.</t>
  </si>
  <si>
    <t>Иммунопрофилактика</t>
  </si>
  <si>
    <t>1.1.3.</t>
  </si>
  <si>
    <t>Первичная медико-санитарная помощь, в части профилактики</t>
  </si>
  <si>
    <t>2.</t>
  </si>
  <si>
    <t>Подпрограмма «Совершенствование оказания специализированной, включая высокотехнологичную, медицинской помощи, скорой, в том числе скорой специализированной, медицинской помощи, медицинской эвакуации» на 2014 - 2020 годы</t>
  </si>
  <si>
    <t>министерство образования Иркутской области</t>
  </si>
  <si>
    <t>2.1.</t>
  </si>
  <si>
    <t>2.1.1.</t>
  </si>
  <si>
    <t>2.1.2.</t>
  </si>
  <si>
    <t>2.1.3.</t>
  </si>
  <si>
    <t>2.1.4.</t>
  </si>
  <si>
    <t>2.1.5.</t>
  </si>
  <si>
    <t>Организация и оказание медицинской помощи больным ВИЧ-инфекцией, осуществление мероприятий по профилактике ВИЧ-инфекции</t>
  </si>
  <si>
    <t>2.1.6.</t>
  </si>
  <si>
    <t>2.1.7.</t>
  </si>
  <si>
    <t>Первичная специализированная медико-санитарная помощь в амбулаторных условиях в медицинских организациях, подведомственных министерству здравоохранения Иркутской области</t>
  </si>
  <si>
    <t>2.1.8.</t>
  </si>
  <si>
    <t>Специализированная медицинская помощь в условиях дневного стационара в медицинских организациях, подведомственных министерству здравоохранения Иркутской области</t>
  </si>
  <si>
    <t>Специализированная медицинская помощь в стационарных условиях в медицинских организациях, подведомственных министерству здравоохранения Иркутской области</t>
  </si>
  <si>
    <t>2.2.</t>
  </si>
  <si>
    <t>Основное мероприятие «Совершенствование оказания скорой, в том числе скорой специализированной, медицинской помощи, медицинской эвакуации» на 2014 - 2020 годы</t>
  </si>
  <si>
    <t>2.2.1.</t>
  </si>
  <si>
    <t>Оказание скорой, в том числе скорой специализированной, медицинской помощи</t>
  </si>
  <si>
    <t>2.2.2.</t>
  </si>
  <si>
    <t>Оказание скорой специализированной медицинской помощи (медицинская эвакуация)</t>
  </si>
  <si>
    <t>2.3.</t>
  </si>
  <si>
    <t>Основное мероприятие «Развитие службы крови» на 2014 - 2020 годы</t>
  </si>
  <si>
    <t>2.3.1.</t>
  </si>
  <si>
    <t>Заготовка, хранение, обеспечение донорской кровью и ее компонентами</t>
  </si>
  <si>
    <t>2.4.</t>
  </si>
  <si>
    <t>Основное мероприятие «Предоставление субсидий местным бюджетам на обеспечение среднесуточного набора питания детям, страдающим туберкулезом и/или наблюдающимся в связи с туберкулезом» на 2014-2020 годы</t>
  </si>
  <si>
    <t>2.4.1.</t>
  </si>
  <si>
    <t>3.</t>
  </si>
  <si>
    <t>Подпрограмма «Охрана здоровья матери и ребенка» на 2014 - 2020 годы</t>
  </si>
  <si>
    <t>Основное мероприятие «Совершенствование службы родовспоможения» на 2014 - 2020 годы</t>
  </si>
  <si>
    <t>Первичная медико-санитарная помощь в амбулаторных условиях в медицинских организациях родовспоможения, подведомственных министерству здравоохранения Иркутской области</t>
  </si>
  <si>
    <t>Специализированная медицинская помощь в стационарных условиях в медицинских организациях родовспоможения, подведомственных министерству здравоохранения Иркутской области</t>
  </si>
  <si>
    <t>Обеспечение детей первого - второго года жизни специальными молочными продуктами детского питания</t>
  </si>
  <si>
    <t>Обеспечение полноценным питанием беременных женщин, кормящих матерей, а также детей в возрасте до трех лет через специальные пункты питания и организации торговли по заключению врачей</t>
  </si>
  <si>
    <t>Организация круглосуточного приема, содержания, выхаживания и воспитания детей</t>
  </si>
  <si>
    <t>Первичная медико-санитарная помощь в амбулаторных условиях в детских медицинских организациях, подведомственных министерству здравоохранения Иркутской области</t>
  </si>
  <si>
    <t>Специализированная медицинская помощь в стационарных условиях в детских медицинских организациях, подведомственных министерству здравоохранения Иркутской области</t>
  </si>
  <si>
    <t>4.</t>
  </si>
  <si>
    <t>Подпрограмма «Развитие медицинской реабилитации и санаторно-курортного лечения» на 2014 - 2020 годы</t>
  </si>
  <si>
    <t>4.1.</t>
  </si>
  <si>
    <t>Основное мероприятие «Медицинская реабилитация и санаторно-курортное лечение» на 2014 - 2020 годы</t>
  </si>
  <si>
    <t>4.1.1.</t>
  </si>
  <si>
    <t>Санаторно-курортное лечение в медицинских организациях, подведомственных министерству здравоохранения Иркутской области</t>
  </si>
  <si>
    <t>5.</t>
  </si>
  <si>
    <t>Подпрограмма «Оказание паллиативной помощи» на 2014 - 2020 годы</t>
  </si>
  <si>
    <t>5.1.</t>
  </si>
  <si>
    <t>Основное мероприятие «Паллиативная помощь» на 2014 - 2020 годы</t>
  </si>
  <si>
    <t>Паллиативная медицинская помощь</t>
  </si>
  <si>
    <t>6.</t>
  </si>
  <si>
    <t>Подпрограмма «Кадровое обеспечение системы здравоохранения» на 2014 - 2020 годы</t>
  </si>
  <si>
    <t>6.1.</t>
  </si>
  <si>
    <t>Основное мероприятие «Кадровое обеспечение системы здравоохранения Иркутской области» на 2014 - 2020 годы</t>
  </si>
  <si>
    <t>6.1.1.</t>
  </si>
  <si>
    <t>Повышение качества подготовки и уровня квалификации медицинских кадров</t>
  </si>
  <si>
    <t>7.</t>
  </si>
  <si>
    <t>Подпрограмма «Совершенствование системы лекарственного обеспечения, в том числе в амбулаторных условиях» на 2014 - 2020 годы</t>
  </si>
  <si>
    <t>7.1.</t>
  </si>
  <si>
    <t>Основное мероприятие «Организация обеспечения граждан качественными, эффективными, безопасными лекарственными препаратами для медицинского применения» на 2014 - 2020 годы</t>
  </si>
  <si>
    <t>7.1.1.</t>
  </si>
  <si>
    <t>Льготное обеспечение лекарственными препаратами, специализированными продуктами лечебного питания, медицинскими изделиями отдельных категорий граждан в соответствии с Законом Иркутской области от 17 декабря 2008 года № 106-оз</t>
  </si>
  <si>
    <t>Экспертиза качества фармацевтической субстанции, произведенной для реализации</t>
  </si>
  <si>
    <t>Обеспечение лекарственными препаратами для медицинского применения, медицинскими изделиями и специализированными продуктами лечебного питания, не входящими в соответствующий стандарт медицинской помощи, в случае наличия медицинских показаний (индивидуальной непереносимости, по жизненным показаниям) по решению врачебной комиссии</t>
  </si>
  <si>
    <t>Отдельные полномочия в области лекарственного обеспечения</t>
  </si>
  <si>
    <t>8.</t>
  </si>
  <si>
    <t>Подпрограмма «Развитие информатизации в здравоохранении» на 2014 - 2020 годы</t>
  </si>
  <si>
    <t>8.1.</t>
  </si>
  <si>
    <t>Основное мероприятие «Информатизация здравоохранения» на 2014 - 2020 годы</t>
  </si>
  <si>
    <t>8.1.1.</t>
  </si>
  <si>
    <t>Формирование и ведение единой статистическо-информационной системы здравоохранения в Иркутской области</t>
  </si>
  <si>
    <t>9.</t>
  </si>
  <si>
    <t>9.1.</t>
  </si>
  <si>
    <t>9.1.1.</t>
  </si>
  <si>
    <t>Финансовое обеспечение организации обязательного медицинского страхования на территориях субъектов Российской Федерации</t>
  </si>
  <si>
    <t>Дополнительное финансовое обеспечение организации обязательного медицинского страхования на территории Иркутской области</t>
  </si>
  <si>
    <t>Х</t>
  </si>
  <si>
    <t>10.</t>
  </si>
  <si>
    <t>Подпрограмма «Повышение эффективности функционирования системы здравоохранения» на 2014 - 2020 годы</t>
  </si>
  <si>
    <t>министерство строительства,  дорожного хозяйства Иркутской области</t>
  </si>
  <si>
    <t>10.1.</t>
  </si>
  <si>
    <t>Основное мероприятие «Государственная политика в сфере здравоохранения Иркутской области» на 2014 - 2020 годы</t>
  </si>
  <si>
    <t>10.1.1.</t>
  </si>
  <si>
    <t>Капитальный ремонт, разработка и экспертиза проектно-сметной документации для проведения капитального ремонта объектов здравоохранения и проектно-сметные работы объектов здравоохранения</t>
  </si>
  <si>
    <t>Обеспечение гарантий и компенсаций для лиц, работающих в медицинских организациях, учредителем которых является министерство здравоохранения Иркутской области, расположенных в районах Крайнего Севера и приравненных к ним местностях</t>
  </si>
  <si>
    <t>Оказание транспортных услуг организациями, подведомственными министерству здравоохранения Иркутской области</t>
  </si>
  <si>
    <t>Осуществление переданных полномочий РФ в сфере охраны здоровья граждан</t>
  </si>
  <si>
    <t>Осуществление функций государственной власти в сфере здравоохранения</t>
  </si>
  <si>
    <t>Проведение патологоанатомических исследований</t>
  </si>
  <si>
    <t>Проведение судебно-медицинских экспертиз</t>
  </si>
  <si>
    <t>Реализация государственных функций по мобилизационной подготовке экономики</t>
  </si>
  <si>
    <t>Страховые взносы на обязательное медицинское страхование неработающего населения Иркутской области</t>
  </si>
  <si>
    <t>Капитальные вложения в объекты государственной собственности Иркутской области в сфере здравоохранения</t>
  </si>
  <si>
    <t>Государственно-частное партнерство в сфере здравоохранения</t>
  </si>
  <si>
    <t>Уровень обеспеченности лекарственными препаратами для медицинского применения льготополучателей</t>
  </si>
  <si>
    <t>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t>
  </si>
  <si>
    <t>Подпрограмма «Повышение эффективности функционирования системы здравоохранения» на 2014-2020 годы</t>
  </si>
  <si>
    <t>-</t>
  </si>
  <si>
    <t>Заместитель министра</t>
  </si>
  <si>
    <t>Подготовил:</t>
  </si>
  <si>
    <t>И.В.Зуева</t>
  </si>
  <si>
    <t>Согласовано:</t>
  </si>
  <si>
    <t>Н.Е.Ботоева</t>
  </si>
  <si>
    <t>Е.С.Голенецкая</t>
  </si>
  <si>
    <t>О.Л.Тимофеева</t>
  </si>
  <si>
    <t xml:space="preserve">Фактическое значение </t>
  </si>
  <si>
    <t>прогрессирующий</t>
  </si>
  <si>
    <t>Количество среднего медицинского персонала, приходящегося на 1 врача</t>
  </si>
  <si>
    <t>чел.</t>
  </si>
  <si>
    <t>Младенческая смертность</t>
  </si>
  <si>
    <t>случаев на 1000 родившихся живыми</t>
  </si>
  <si>
    <t>регрессирующий</t>
  </si>
  <si>
    <t xml:space="preserve">Обеспеченность врачами </t>
  </si>
  <si>
    <t>Ожидаемая продолжительность жизни при рождении</t>
  </si>
  <si>
    <t>лет</t>
  </si>
  <si>
    <t>Отношение средней заработной платы врачей и работников медицинских организаций, имеющих высшее медицинское (фармацевтическое) или иное высшее образование, предоставляющих медицинские услуги (обеспечивающих предоставление медицинских услуг) к средней заработной плате в Иркутской области</t>
  </si>
  <si>
    <t>Отношение средней заработной платы младшего медицинского персонала (персонала, обеспечивающего условия для предоставления медицинских услуг) к средней заработной плате в Иркутской области</t>
  </si>
  <si>
    <t>Отношение средней заработной платы среднего медицинского (фармацевтического) и младшего медицинского персонала (персонала, обеспечивающего условия для предоставления медицинских услуг) к средней заработной плате по Иркутской области</t>
  </si>
  <si>
    <t>Отношение средней заработной платы среднего медицинского (фармацевтического) персонала (персонала, обеспечивающего условия для предоставления медицинских услуг) к средней заработной плате в Иркутской области</t>
  </si>
  <si>
    <t>Потребление алкогольной продукции (в перерасчете на абсолютный алкоголь)</t>
  </si>
  <si>
    <t>литров на душу населения в год</t>
  </si>
  <si>
    <t>11.</t>
  </si>
  <si>
    <t>Распространённость потребления табака среди взрослого населения</t>
  </si>
  <si>
    <t>12.</t>
  </si>
  <si>
    <t>Смертность от болезней системы кровообращения</t>
  </si>
  <si>
    <t>случаев на 100 000 населения</t>
  </si>
  <si>
    <t>13.</t>
  </si>
  <si>
    <t>Смертность от всех причин</t>
  </si>
  <si>
    <t>14.</t>
  </si>
  <si>
    <t>Смертность от дорожно-транспортных происшествий</t>
  </si>
  <si>
    <t>15.</t>
  </si>
  <si>
    <t>16.</t>
  </si>
  <si>
    <t>Смертность от туберкулёза</t>
  </si>
  <si>
    <t>случаев на 100 000 населения</t>
  </si>
  <si>
    <t xml:space="preserve">1. </t>
  </si>
  <si>
    <t xml:space="preserve">Доля больных алкоголизмом, повторно госпитализированных в течение года </t>
  </si>
  <si>
    <t>Заболеваемость дифтерией</t>
  </si>
  <si>
    <t>случаев на 100 тыс. населения</t>
  </si>
  <si>
    <t>Заболеваемость корью</t>
  </si>
  <si>
    <t>случаев на 1 млн. населения</t>
  </si>
  <si>
    <t>Заболеваемость краснухой</t>
  </si>
  <si>
    <t>Заболеваемость острым вирусным гепатитом В</t>
  </si>
  <si>
    <t>Заболеваемость эпидемическим паротитом</t>
  </si>
  <si>
    <t>Охват диспансеризацией взрослого населения</t>
  </si>
  <si>
    <t>Охват диспансеризацией детей-сирот и детей, находящихся в трудной жизненной ситуации, пребывающих в стационарных учреждениях системы здравоохранения, образования и социальной защиты</t>
  </si>
  <si>
    <t>Охват иммунизации населения против вирусного гепатита В в декретированные сроки</t>
  </si>
  <si>
    <t>Охват иммунизации населения против дифтерии, коклюша и столбняка в декретированные сроки</t>
  </si>
  <si>
    <t xml:space="preserve">Охват иммунизации населения против кори в декретированные сроки </t>
  </si>
  <si>
    <t>Охват иммунизации населения против краснухи в декретированные сроки</t>
  </si>
  <si>
    <t>Охват иммунизации населения против эпидемического паротита в декретированные сроки</t>
  </si>
  <si>
    <t>18.</t>
  </si>
  <si>
    <t>Охват профилактическими медицинскими осмотрами детей</t>
  </si>
  <si>
    <t>19.</t>
  </si>
  <si>
    <t>Потребление овощей и бахчевых культур в среднем на потребителя в год (за исключением картофеля)</t>
  </si>
  <si>
    <t>кг</t>
  </si>
  <si>
    <t>20.</t>
  </si>
  <si>
    <t>Потребление фруктов и ягод в среднем на потребителя в год</t>
  </si>
  <si>
    <t>21.</t>
  </si>
  <si>
    <t>Смертность от самоубийств</t>
  </si>
  <si>
    <t>22.</t>
  </si>
  <si>
    <t>23.</t>
  </si>
  <si>
    <t xml:space="preserve">Удовлетворение спроса на лекарственные препараты, предназначенные для лечения больных злокачественными новообразованиями лимфоидной, кроветворной и родственных им тканей, гемофилией, муковисцидозом, гипофизарным нанизмом, болезнью Гоше, рассеянным склерозом, а также трансплантации органов и (или) тканей </t>
  </si>
  <si>
    <t>1.</t>
  </si>
  <si>
    <t>Показатель первичного выхода на инвалидность среди лиц трудоспособного возраста</t>
  </si>
  <si>
    <t>на 10 000 лиц трудоспособного населения</t>
  </si>
  <si>
    <t>Больничная летальность пострадавших в результате дорожно-транспортных происшествий</t>
  </si>
  <si>
    <t>Доля абацилированных больных туберкулезом от числа больных туберкулезом с бактериовыделением</t>
  </si>
  <si>
    <t>Доля больных психическими расстройствами, повторно госпитализированных в течение года</t>
  </si>
  <si>
    <t xml:space="preserve">4. </t>
  </si>
  <si>
    <t>Доля выездов бригад скорой медицинской помощи со временем доезда до больного менее 20 минут</t>
  </si>
  <si>
    <t xml:space="preserve">7. </t>
  </si>
  <si>
    <t>Доля лиц с диагнозом активного туберкулеза, установленным впервые в жизни, находящихся в учреждениях, исполняющих наказание, от общего числа больных с диагнозом активного туберкулеза, установленным впервые в жизни</t>
  </si>
  <si>
    <t>Доля станций переливания крови, обеспечивающих современный уровень качества и безопасности компонентов крови</t>
  </si>
  <si>
    <t>Одногодичная летальность больных со злокачественными новообразованиями</t>
  </si>
  <si>
    <t>Смертность от ишемической болезни сердца</t>
  </si>
  <si>
    <t>на 100 тыс. населения</t>
  </si>
  <si>
    <t xml:space="preserve">Смертность от транспортных травм всех видов </t>
  </si>
  <si>
    <t>Смертность от цереброваскулярных заболеваний</t>
  </si>
  <si>
    <t>Удельный вес больных злокачественными новообразованиями, состоящих на учете с момента установления диагноза 5 лет и более</t>
  </si>
  <si>
    <t>Число больных алкоголизмом, находящихся в ремиссии более 2 лет</t>
  </si>
  <si>
    <t>Число больных алкоголизмом, находящихся в ремиссии от 1 года до 2 лет</t>
  </si>
  <si>
    <t xml:space="preserve">число наркологических больных, находящихся в ремиссии </t>
  </si>
  <si>
    <t>Доля образцов донорской крови, тестированной на маркеры гемотрансмиссивных инфекций с помощью молекулярно-биологических исследований, проводимых дополнительно к обязательным иммунологическим исследованиям на маркеры вирусов иммунодефицита человека и гепатитов B и C</t>
  </si>
  <si>
    <t xml:space="preserve">Доля лиц, получивших амбулаторный диализ от числа нуждающихся </t>
  </si>
  <si>
    <t>Больничная летальность детей</t>
  </si>
  <si>
    <t>Выживаемость детей, имевших при рождении очень низкую и экстремально низкую массу тела в акушерском стационаре</t>
  </si>
  <si>
    <t>доля (%) выживших от числа новорожденных, родившихся с низкой и экстремально низкой массой тела в акушерском стационаре</t>
  </si>
  <si>
    <t>Доля женщин с преждевременными родами, родоразрешенных в перинатальных центрах</t>
  </si>
  <si>
    <t>Доля обследованных беременных женщин по новому алгоритму проведения комплексной пренатальной (дородовой) диагностики нарушений развития ребенка, от числа поставленных на учет в первый триместр беременности</t>
  </si>
  <si>
    <t>Охват аудиологическим скринингом (доля детей первого года жизни, обследованных на аудиологический скрининг, от общего числа детей первого года жизни)</t>
  </si>
  <si>
    <t>Охват неонатальным скринингом (доля новорожденных, обследованных на врожденные и наследственные заболевания, от общего числа родившихся живыми)</t>
  </si>
  <si>
    <t>Показатель ранней неонатальной смертности</t>
  </si>
  <si>
    <t>случаев на 100000 населения соответствующего возраста</t>
  </si>
  <si>
    <t>Число абортов</t>
  </si>
  <si>
    <t>Доля числа детей, относящихся к 1 и 2 группам здоровья</t>
  </si>
  <si>
    <t>Доля преждевременных родов на сроке 22-37 недель</t>
  </si>
  <si>
    <t>Охват санаторно-курортным лечением пациентов</t>
  </si>
  <si>
    <t>Охват реабилитацией пациентов от числа нуждающихся после оказания специализированной медицинской помощи</t>
  </si>
  <si>
    <t>Охват медицинской реабилитацией детей-инвалидов, от числа нуждающихся</t>
  </si>
  <si>
    <t>Подпрограмма «Оказание паллиативной помощи» на 2014-2020 годы</t>
  </si>
  <si>
    <t>Обеспеченность койками для оказания паллиативной помощи взрослым</t>
  </si>
  <si>
    <t>коек/100 тыс. взрослого населения</t>
  </si>
  <si>
    <t>Обеспеченность койками для оказания паллиативной помощи детям</t>
  </si>
  <si>
    <t>Подпрограмма «Кадровое обеспечение системы здравоохранения» на 2014-2020 годы</t>
  </si>
  <si>
    <t>Количество подготовленных специалистов по программам дополнительного медицинского и фармацевтического образования в государственных организациях дополнительного профессионального образования</t>
  </si>
  <si>
    <t>Количество подготовленных кадров высшей квалификации в интернатуре, ординатуре, аспирантуре по программам подготовки научно-педагогических кадров в государственных организациях дополнительного профессионального образования</t>
  </si>
  <si>
    <t>Количество подготовленных специалистов по программам дополнительного медицинского и фармацевтического образования в государственных организациях высшего образования</t>
  </si>
  <si>
    <t>Количество подготовленных специалистов по программам дополнительного медицинского и фармацевтического образования в государственных профессиональных образовательных организациях, осуществляющих подготовку специалистов среднего звена</t>
  </si>
  <si>
    <t>Количество обучающихся, прошедших подготовку в обучающих симуляционных центрах</t>
  </si>
  <si>
    <t>Доля медицинских и фармацевтических специалистов, обучавшихся в рамках целевой подготовки для нужд Иркутской области, трудоустроившихся после завершения обучения в медицинские или фармацевтические организации системы здравоохранения на территории Иркутской области</t>
  </si>
  <si>
    <t>Количество подготовленных специалистов по программам ординатуры, повышения квалификации и профессиональной переподготовки медицинских кадров</t>
  </si>
  <si>
    <t>Подпрограмма «Совершенствование системы лекарственного обеспечения, в том числе в амбулаторных условиях» на 2014-2020 годы</t>
  </si>
  <si>
    <t>Доля медицинских работников, актуальная информация о которых содержится в регистре, в общем числе медицинских работников</t>
  </si>
  <si>
    <t xml:space="preserve">Доля медицинских учреждений, ведущих паспорта без замечаний, в общем количестве медицинских учреждений  </t>
  </si>
  <si>
    <t>Доля государственных медицинских организаций, которые перевели работников на эффективный контракт</t>
  </si>
  <si>
    <t>Основное мероприятие «Осуществление бюджетных инвестиций в форме капитальных вложений в объекты государственной собственности Иркутской области в сфере здравоохранения» на 2015-2020 годы</t>
  </si>
  <si>
    <t>Обоснование причин отклонения (при наличии)</t>
  </si>
  <si>
    <t xml:space="preserve">Доля больных наркоманией, повторно госпитализированных в течение года </t>
  </si>
  <si>
    <t>ед.</t>
  </si>
  <si>
    <t>доля (%) умерших детей от числа поступивших</t>
  </si>
  <si>
    <t>Укрепление материально-технической базы медицинских организаций, подведомственных министерству здравоохранения Иркутской области</t>
  </si>
  <si>
    <t xml:space="preserve">Обеспеченность врачами сельского населения </t>
  </si>
  <si>
    <t xml:space="preserve">Консультант отдела стратегического планирования и </t>
  </si>
  <si>
    <t>медицинского страхования</t>
  </si>
  <si>
    <t>Заместитель начальника финансово-экономического управления-</t>
  </si>
  <si>
    <t>Начальник отдела стратегического планирования и</t>
  </si>
  <si>
    <t>Н.Ю.Дугина</t>
  </si>
  <si>
    <t>4.2.</t>
  </si>
  <si>
    <t>4.2.1.</t>
  </si>
  <si>
    <t>8.1.2.</t>
  </si>
  <si>
    <t>11.1.</t>
  </si>
  <si>
    <t>11.1.1.</t>
  </si>
  <si>
    <t>11.1.2.</t>
  </si>
  <si>
    <t>11.1.3.</t>
  </si>
  <si>
    <t>11.1.4.</t>
  </si>
  <si>
    <t>11.1.5.</t>
  </si>
  <si>
    <t>11.1.6.</t>
  </si>
  <si>
    <t>11.1.7.</t>
  </si>
  <si>
    <t>11.1.8.</t>
  </si>
  <si>
    <t>11.1.9.</t>
  </si>
  <si>
    <t>11.2.</t>
  </si>
  <si>
    <t>11.2.1.</t>
  </si>
  <si>
    <t>11.3.</t>
  </si>
  <si>
    <t>11.3.1.</t>
  </si>
  <si>
    <t>Основное мероприятие «Совершенствование оказания медицинской помощи детям» на 2014 - 2020 годы</t>
  </si>
  <si>
    <t>Государственная программа Иркутской области «Развитие здравоохранения» на 2014 - 2020 годы</t>
  </si>
  <si>
    <t>Областной бюджет (далее - ОБ)</t>
  </si>
  <si>
    <t>Средства, планируемые к привлечению из федерального бюджета (далее - ФБ)</t>
  </si>
  <si>
    <t>Бюджеты муниципальных образований Иркутской области (далее - МБ)</t>
  </si>
  <si>
    <t>Иные источники (далее - ИИ)</t>
  </si>
  <si>
    <t>Территориальный фонд обязательного медицинского страхования   Иркутской области</t>
  </si>
  <si>
    <t>Министерство строительства,  дорожного хозяйства Иркутской области</t>
  </si>
  <si>
    <t>Мероприятия по профилактике ВИЧ-инфекции и гепатитов B и C, в том числе с привлечением к реализации указанных меропроиятий социально ориентированных некоммерческих организаций</t>
  </si>
  <si>
    <t>Основное мероприятие «Совершенствование оказания первичной медико-санитарной помощи, специализированной, включая высокотехнологичную медицинскую помощь» на 2014-2020 годы</t>
  </si>
  <si>
    <t>Оказание высокотехнологичной медицинской помощи, не включенной в базовую программу обязательного медицинского страхования</t>
  </si>
  <si>
    <t>3.1.</t>
  </si>
  <si>
    <t>3.1.1.</t>
  </si>
  <si>
    <t>Закупка авиационной услуги для оказания медицинской помощи (скорой специализированной медицинской помощи) с применением авиации гражданам, проживающим в труднодоступных районах Иркутской области</t>
  </si>
  <si>
    <t>Подпрограмма «Развитие государственно-частного партнерства» на 2014 - 2020 годы</t>
  </si>
  <si>
    <t>Всего, в том числе</t>
  </si>
  <si>
    <t>министерство строительства, дорожного хозяйства Иркутской области</t>
  </si>
  <si>
    <t>Основное мероприятие «Развитие государственно-частного партнерства в сфере здравоохранения» на 2014 - 2020 годы</t>
  </si>
  <si>
    <t>Оказание медицинской помощи в амбулаторных условиях в рамках государственно-частного партнерства</t>
  </si>
  <si>
    <t>5.2.</t>
  </si>
  <si>
    <t>5.2.1.</t>
  </si>
  <si>
    <t>5.2.2.</t>
  </si>
  <si>
    <t>9.1.2.</t>
  </si>
  <si>
    <t>9.1.3.</t>
  </si>
  <si>
    <t>9.1.4.</t>
  </si>
  <si>
    <t>9.1.5.</t>
  </si>
  <si>
    <t>9.1.6.</t>
  </si>
  <si>
    <t>Подпрограмма «Осуществление обязательного медицинского страхования в Иркутской области» на 2017 - 2020 годы</t>
  </si>
  <si>
    <t xml:space="preserve"> Территориальный фонд обязательного медицинского страхования Иркутской области</t>
  </si>
  <si>
    <t>12.1.</t>
  </si>
  <si>
    <t>12.1.1.</t>
  </si>
  <si>
    <t>12.2.</t>
  </si>
  <si>
    <t>Основное мероприятие «Организация и реализация территориальной программы обязательного медицинского страхования» на 2017-2020 годы</t>
  </si>
  <si>
    <t>Территориальный фонд обязательного медицинского страхования  Иркутской области</t>
  </si>
  <si>
    <t>12.2.1.</t>
  </si>
  <si>
    <t>12.2.2.</t>
  </si>
  <si>
    <t>12.3.</t>
  </si>
  <si>
    <t>12.3.1.</t>
  </si>
  <si>
    <t>Финансовое обеспечение мероприятий по организации дополнительного профессионального образования медицинских работников по программам повышения квалификации, а также по приобретению и проведению ремонта медицинского оборудования</t>
  </si>
  <si>
    <t>5</t>
  </si>
  <si>
    <t>10</t>
  </si>
  <si>
    <t>1,9</t>
  </si>
  <si>
    <t>100</t>
  </si>
  <si>
    <t>80</t>
  </si>
  <si>
    <t>0</t>
  </si>
  <si>
    <t>Подпрограмма «Развитие государственно-частного партнерства» на 2014-2020 годы</t>
  </si>
  <si>
    <t>Подпрограмма «Осуществление обязательного медицинского страхования в Иркутской области» на 2017-2020 годы</t>
  </si>
  <si>
    <t>Основное мероприятие «Уплата взносов на обязательное медицинское страхование неработающего населения Иркутской области» на 2017-2020 годы</t>
  </si>
  <si>
    <t>Закупки диагностических средств для выявления и мониторинга лечения лиц, инфицированных вирусами иммунодефицита человека, в том числе в сочетании с вирусами гепатитов В и (или) С</t>
  </si>
  <si>
    <t>Соблюдение при наступлении страхового случая гарантий бесплатного оказания медицинской помощи застрахованному населению Иркутской области</t>
  </si>
  <si>
    <t>Основное мероприятие «Создание условий для обеспечения доступности медицинской помощи в амбулаторных условиях в рамках государственно-частного партнерства» на 2017 - 2020 годы</t>
  </si>
  <si>
    <t>Количество финансируемых объектов капитального строительства (реконструкции) в текущем году</t>
  </si>
  <si>
    <t>Доля детей, обеспеченных среднесуточным набором питания от числа нуждающихся</t>
  </si>
  <si>
    <t xml:space="preserve">Количество поездок ПКДЦ «Академик Федор Углов» в отдаленные населенные пункты </t>
  </si>
  <si>
    <t>Доля аккредитованных специалистов</t>
  </si>
  <si>
    <t xml:space="preserve"> чел. на 10 000  населения</t>
  </si>
  <si>
    <t>Доля рецептов, находящихся на отсроченном обеспечении</t>
  </si>
  <si>
    <t>Количество объектов здравоохранения, по которым финансируется разработка проектной документации в текущем году</t>
  </si>
  <si>
    <t>В.И.Погорелов</t>
  </si>
  <si>
    <t xml:space="preserve">Временно замещающая должность заместителя министра </t>
  </si>
  <si>
    <t>Т.Н. Захарова</t>
  </si>
  <si>
    <t>Государственная услуга носит заявительный характер</t>
  </si>
  <si>
    <t>Отклонение от планового значения показателя обусловлено направлением средств в медицинскую организацию на приобретение медицинского оборудования в связи с его постановкой в более короткие сроки</t>
  </si>
  <si>
    <t>Основная доля обращений граждан с нарушением сроков ответа объясняется тем, что снятие с контроля в отделе по обращению граждан при Правительстве ИО по факту предоставления оригинала ответа в контрольный отдел, при этом ответ самому заявителю производится в установленные законом сроки</t>
  </si>
  <si>
    <t>Ед. измерения</t>
  </si>
  <si>
    <t>Плановый/фактический срок исполнения мероприятия</t>
  </si>
  <si>
    <t>План (месяц)</t>
  </si>
  <si>
    <t>Факт (месяц)</t>
  </si>
  <si>
    <t>Наименование показателя мероприятия, единица измерения (тип показателя (прогрессирующий, регрессирующий))</t>
  </si>
  <si>
    <t>Наличие порядка предоставления субсидии, проведения конкурса (реквизиты НПА)</t>
  </si>
  <si>
    <t>Распределение по муниципальным образованиям (получателям субсидии)/реквизиты НПА, количество получателей</t>
  </si>
  <si>
    <t>Наличие соглашений о предоставлении субсидии/оказании работ, услуг (количество заключенных соглашений)</t>
  </si>
  <si>
    <r>
      <t>Процент исполнения (</t>
    </r>
    <r>
      <rPr>
        <sz val="10"/>
        <color rgb="FF000000"/>
        <rFont val="Times New Roman"/>
        <family val="1"/>
        <charset val="204"/>
      </rPr>
      <t>гр.</t>
    </r>
    <r>
      <rPr>
        <sz val="10"/>
        <color theme="1"/>
        <rFont val="Times New Roman"/>
        <family val="1"/>
        <charset val="204"/>
      </rPr>
      <t>8/</t>
    </r>
    <r>
      <rPr>
        <sz val="10"/>
        <color rgb="FF000000"/>
        <rFont val="Times New Roman"/>
        <family val="1"/>
        <charset val="204"/>
      </rPr>
      <t xml:space="preserve"> гр.</t>
    </r>
    <r>
      <rPr>
        <sz val="10"/>
        <color theme="1"/>
        <rFont val="Times New Roman"/>
        <family val="1"/>
        <charset val="204"/>
      </rPr>
      <t>7* 100), %</t>
    </r>
  </si>
  <si>
    <t>Подпрограмма «Развитие оказания скорой специализированной медицинской помощи в экстренной форме гражданам, проживающим в труднодоступных районах Иркутской области, с применением воздушных судов» на 2017-2019 годы</t>
  </si>
  <si>
    <t>Корпус «Б» здания областного перинатального центра ГБУЗ «Иркутская ордена «Знак Почета» областная клиническая больница» в в. Г. Иркутске, м/р Юбилейный, 100</t>
  </si>
  <si>
    <t>Основное мероприятие «Профилактика инфекционных и неинфекционных заболеваний и формирование здорового образа жизни» на 2014 - 2020 годы</t>
  </si>
  <si>
    <t>Медицинская деятельность, связанная с донорством органов человека в целях трансплантации (пересадки), включающей проведение мероприятий по медицинскому обследованию донора, обеспечению сохранности донорских органов до их изъятия у донора, изъятию донорских органов, хранению и транпортировке донорских органов и иных мероприятий, направленных на обеспечение этой деятельности</t>
  </si>
  <si>
    <t>Субсидии из областного бюджета местным бюджетам в целях софинансирования расходных обязательств муниципальных образований Иркутской области на обеспечение среднесуточного набора продуктов питания детей, страдающих туберкулезной интоксикацией и (или) находящихся под диспансерным наблюдением у фтизиатра, посещающих группы оздоровительной направленности в муниципальных дошкольных образовательных организациях, расположенных на территории Иркутской области</t>
  </si>
  <si>
    <t>Основное мероприятие «Обеспечение оказания экстренной медицинской помощи гражданам, проживающим в труднодоступных районах, в том числе с использованием нового воздушного судна, оснащенного медицинским модулем» на 2017-2019 годы</t>
  </si>
  <si>
    <t>Организационные мероприятия, связанные с обеспечением лиц лекарственными препаратами, предназначенными для лечения больных злокачественными новообразованиями лимфоидной, кроветворной и родственных им тканей, гемофилией, муковисцидозом, гипофизарным нанизмом, болезнью Гоше, рассеянным склерозом, а также после трансплантации органов и (или) тканей, включающие в себя хранение лекарственных препаратов, доставку лекарственных препаратов до аптечных организаций, создание и сопровождение электронных баз данных учета и движения лекарственных препаратов</t>
  </si>
  <si>
    <t>Основное мероприятие «Организация дополнительного профессионального образования медицинских работников по программам повышения квалификации, а также приобретение и проведение ремонта медицинского оборудования» на 2017-2020 годы</t>
  </si>
  <si>
    <t>Основное мероприятие «Профилактика инфекционных и неинфекционных заболеваний и формирование здорового образа жизни» на 2014-2020 годы</t>
  </si>
  <si>
    <t>Подпрограмма «Профилактика заболеваний и формирование здорового образа жизни. Развитие первичной медико-санитарной помощи» на 2014-2020 годы</t>
  </si>
  <si>
    <t>Подпрограмма «Совершенствование оказания специализированной, включая высокотехнологичную, медицинской помощи, скорой, в том числе скорой специализированной, медицинской помощи, медицинской эвакуации» на 2014-2020 годы</t>
  </si>
  <si>
    <t>Число больных наркоманией, находящихся в ремиссии более 2 лет</t>
  </si>
  <si>
    <t>Число больных наркоманией, находящихся в ремиссии от 1 года до 2 лет</t>
  </si>
  <si>
    <t>случаев на 1000 чел. населения</t>
  </si>
  <si>
    <t>24.</t>
  </si>
  <si>
    <t>Основное мероприятие «Развитие службы крови» на 2014-2020 годы</t>
  </si>
  <si>
    <t>доля (%) новорожденных, обследованных на врожденные и наследственные заболевания</t>
  </si>
  <si>
    <t>доля (%) детей первого года жизни, обследованных на аудиологический скрининг</t>
  </si>
  <si>
    <t>доля (%) женщин с преждевременными родами от общего числа родивших</t>
  </si>
  <si>
    <t>Основное мероприятие «Совершенствование оказания медицинской помощи детям» на 2014-2020 годы</t>
  </si>
  <si>
    <t>Подпрограмма «Развитие медицинской реабилитации и санаторно-курортного лечения» на 2014-2020 годы</t>
  </si>
  <si>
    <t>Основное мероприятие «Паллиативная помощь» на 2014-2020 годы</t>
  </si>
  <si>
    <t>Основное мероприятие «Кадровое обеспечение системы здравоохранения Иркутской области» на 2014-2020 годы</t>
  </si>
  <si>
    <t>Основное мероприятие «Организация обеспечения граждан качественными, эффективными, безопасными лекарственными препаратами для медицинского применения» на 2014-2020 годы</t>
  </si>
  <si>
    <t>Подпрограмма «Развитие информатизации в здравоохранении» на 2014-2020 годы</t>
  </si>
  <si>
    <t>Основное мероприятие «Информатизация здравоохранения» на 2014-2020 годы</t>
  </si>
  <si>
    <t>Основное мероприятие «Государственная политика в сфере здравоохранения Иркутской области» на 2014-2020 годы</t>
  </si>
  <si>
    <t>Основное мероприятие «Капитальный ремонт объектов здравоохранения, по которым государственным заказчиком на проведение работ определено областное государственное казенное учреждение «Управление капитального строительства Иркутской области» на 2015-2020 годы</t>
  </si>
  <si>
    <t xml:space="preserve">Количество объектов здравоохранения, по которым  государственным заказчиком на проведение работ определено областное государственное казенное учреждение «Управление капитального строительства Иркутской области», приведенных в соответствие с действующими нормативами </t>
  </si>
  <si>
    <t>Доля своевременно уплаченных страховых взносов</t>
  </si>
  <si>
    <t>Численность неработающих застрахованных лиц на 1 апреля года, предшествующего очередному</t>
  </si>
  <si>
    <t>Частота дефектов на 10 экспертных случаев</t>
  </si>
  <si>
    <t>Основное мероприятие «Совершенствование оказания скорой, в том числе скорой специализированной, медицинской помощи, медицинской эвакуации» на 2014-2020 годы</t>
  </si>
  <si>
    <t>Смертность населения в трудоспособном возрасте от болезней системы кровообращения</t>
  </si>
  <si>
    <t>Смертность населения в трудоспособном возрасте от дорожно-транспортных происшествий</t>
  </si>
  <si>
    <t>Подпрограмма «Развитие оказания скорой специализированной медицинской помощи в экстренной форме гражданам, проживающим в труднодоступных районах Иркутской области, с применением воздушных судов» на 2017-2020 годы</t>
  </si>
  <si>
    <t>Охват населения профилактическими осмотрами на туберкулёз</t>
  </si>
  <si>
    <t>Доля трансплантированных органов из числа заготовленных для трансплантации</t>
  </si>
  <si>
    <t>Охват медицинским освидетельствованием на ВИЧ-инфекцию населения Иркутской области</t>
  </si>
  <si>
    <t>Уровень информированности населения в возрасте 18-49 лет по вопросам ВИЧ-инфекции</t>
  </si>
  <si>
    <t xml:space="preserve">Доля лиц с острым нарушением мозгового кровообращения, госпитализированных по экстренным показаниям в течение первых суток </t>
  </si>
  <si>
    <t xml:space="preserve">Доля лиц с острым коронарным синдромом, госпитализированных по экстренным показаниям в течение первых суток </t>
  </si>
  <si>
    <t xml:space="preserve">Доля лиц с травмами различной этиологии, госпитализированных по экстренным показаниям в течение первых суток </t>
  </si>
  <si>
    <t>Техническая готовность объекта "Здание радиологического корпуса Восточно-Сибирского онкологического центра в г. Иркутске"</t>
  </si>
  <si>
    <t>Основное мероприятие «Создание условий для обеспечения доступности медицинской помощи в амбулаторных условиях в рамках государственно-частного партнерства» на 2017-2020 годы</t>
  </si>
  <si>
    <t>Финансовое исполнение плана мероприятий по организации дополнительного профессионального образования медицинских работников по программам повышения квалификации, а также по приобретению и проведению ремонта медицинского оборудования</t>
  </si>
  <si>
    <t>нет данных</t>
  </si>
  <si>
    <t>Увеличение показателя связано с проведением массового послетестового тестирования при выявлении ВИЧ-инфекции с целью мотивирования граждан на посещение центра СПИД для установления окончательного диагноза и постановки на диспансерный учет</t>
  </si>
  <si>
    <t>Увеличение фактического значения связано с необходимостью подготовки специалистов по программам ординатуры, повышения квалификации и профессиональной переподготовки медицинских кадров</t>
  </si>
  <si>
    <t>Отклонение от планового значения показателя по объему финансирования связано с особенностью порядка финансирования оплаты медицинской помощи по ОМС, предусматривающего авансирование в текущем месяце и завершение расчетов за оказанную медицинскую помощь в начале следующего месяца</t>
  </si>
  <si>
    <t xml:space="preserve">Отклонение от планового значения показателя по объему финансирования обусловлено особенностями практического применения Правил использования медицинскими организациями средств нормированного страхового запаса территориального фонда обязательного медицинского страхования для финансирования мероприятий, утвержденных Постановлением Правительства Российской Федерации от 21.04.2016 г. № 332, связанными с процедурой оформления документов медицинскими организациями и формированием плана мероприятий. 
Отклонение от планового значения показателя мероприятия связано с направлением в медицинскую организацию средств из НСЗ Фонда в связи с поставкой медицинского оборудования в короткие сроки.    </t>
  </si>
  <si>
    <t>Показатель не достигнут в связи со "старением" кадров, выходом специалистов на пенсию</t>
  </si>
  <si>
    <t>Увеличение показателя связано с проведением массового послетестового тестирования при выявлении ВИЧ-инфекции с целью мотивирования граждан на посещение центра СПИД для установления окончательного диагноза и постановки на диспансерный учет.</t>
  </si>
  <si>
    <t>Отсутствие регистрации заболеваемости дифтерией обусловлено высоким процентом охвата подлежащего населения профилактическими прививками против дифтерии (более 95% от плана)</t>
  </si>
  <si>
    <t xml:space="preserve">Увеличение фактического значения показателя связано с соблюдением сроков диспансеризации пациентов, слаженностью работы между ТФОМС, страховыми компаниями, МЗИО и медицинскими организациями, информированностью населения по проведению диспансеризации отдельных групп населения </t>
  </si>
  <si>
    <t>Увеличение показателя связано с эффективной профилактической работой среди населения</t>
  </si>
  <si>
    <t>Фактическое значение показателя ниже планового значения в связи со своевременностью оказания медицинской помощи в экстренной форме с использованием санитарной авиации</t>
  </si>
  <si>
    <t xml:space="preserve">Снижение показателя связано с выполнением маршрутизации беременных, рожениц, новорожденных детей в зависимости от уровня акушерского и перинатального риска, наличием экстрагенитальной патологии, заболеваний у новорожденного, своевременным оказанием специализированной медицинской помощи </t>
  </si>
  <si>
    <t xml:space="preserve">Увеличение фактического значения показателя связано с необходимостью подготовки кадров более высокой квалификации  </t>
  </si>
  <si>
    <t>Увеличение фактического значения показателя связано с необходимостью подготовки специалистов по программам дополнительного медицинского и фармацевтического образования в государственных организациях высшего образования</t>
  </si>
  <si>
    <t>Увеличение фактического значения показателя связано с необходимостью подготовки специалистов по программам дополнительного медицинского и фармацевтического образования в государственных профессиональных образовательных организациях, осуществляющих подготовку специалистов среднего звена</t>
  </si>
  <si>
    <t>Количество объектов капитального строительства (реконструкции), на которых завершены работы в текущем году</t>
  </si>
  <si>
    <t>Значение показателя перевыполнено в связи с проведением профилактических осмотров в целях ранней диагностики и выявляемости заболевания на ранней стадии</t>
  </si>
  <si>
    <t xml:space="preserve">Увеличение фактического значения показателя связано с соблюдением сроков диспансеризации пациентов из групп риска, профилактическими осмотрами, внедрением скрининговых программ, санитарно-просветительской работе по повышению грамотности пациентов </t>
  </si>
  <si>
    <t xml:space="preserve">Снижение показателя заболеваемости краснухой связано с высоким процентом охвата подлежащего населения профилактическими прививками против краснухи (более 95% от плана). </t>
  </si>
  <si>
    <t xml:space="preserve">Снижение показателя заболеваемости острым вирусным гепатитом В связано с высоким процентом охвата подлежащего населения профилактическими прививками против данной инфекции (более 95% от плана). </t>
  </si>
  <si>
    <t xml:space="preserve">Снижение показателя заболеваемости эпидемическим паротитом связано с высоким процентом охвата подлежащего населения профилактическими прививками против данной инфекции (более 95% от плана). </t>
  </si>
  <si>
    <t xml:space="preserve">Полный охват диспасеризацией указанной категории детей достигнут благодаря проведению ежемесячной корректировки плана диспансеризации, организации работы выездных бригад врачей-специалистов в медицинские организации, не имеющие необходимых врачей-специалистов </t>
  </si>
  <si>
    <t>Увеличение показателя за счет ежемесячного контроля выполнения плана вакцинации, уточнения списков граждан, подлежащих вакцинации, бесперебойного обеспечения медицинских организаций вакцинами</t>
  </si>
  <si>
    <t>Увеличение показателя за счет ежемесячного контроля выполнения плана вакцинации, уточнения списков граждан, подлежащих вакцинации,  бесперебойного обеспечения медицинских организаций вакцинами</t>
  </si>
  <si>
    <t>Фактическое значение показателя ниже уровня планового значения в результате работы суицидологической службы, кризисных стационаров, кабинета суицидолога, телефона доверия (в городах Иркутск, Ангарск, Братск, Усть-Илимск, Тулун), общего социально-экономического положения населения, повышения образования населения</t>
  </si>
  <si>
    <t>Увеличение значения показателя связано с более высокой приверженностью к лечению больных туберкулезом, повышением эффективности работы врачей-фтизиатров, более широким охватом хирургического лечения больных туберкулезом</t>
  </si>
  <si>
    <t>Увеличение фактического значения показателя связано со своевременностью оказания медицинской помощи в экстренной форме с использованием санитарной авиации</t>
  </si>
  <si>
    <t>Увеличение показателя связано с выполнением маршрутизации пациентов по профилям "акушерство и гинекология", "неонатология", "педиатрия", оказанием медицинской помощи выездными врачебными бригадами, своевременным оказанием специализированной, в том числе высокотехнологичной медиицнской помощи в медицинских организациях третьего уровня.</t>
  </si>
  <si>
    <t>Снижение показателя связано с ранней диагностикой заболеваний, профилактикой осложнений, выполнением маршрутизации при оказании медицинской помощи детям, оказанием медицинской помощи в соответствии с действующими порядками и стандартами</t>
  </si>
  <si>
    <t>Снижение показателя связано с организацией в женских консультациях доабортного консультирования женщин, проведением работы по профилактике нежелательной беременности, консультированием женщин репродуктивного возраста по выбору метода контрацепции</t>
  </si>
  <si>
    <t>Увеличение показателя связано с проведением у несовершеннолетних ежегодных медицинских осмотров, направленных на раннюю диагностику заболеваний и отклонений в состоянии здоровья, проведением нуждающимся детям медицинской реабилитации, профилактического лечения</t>
  </si>
  <si>
    <t>Увеличение показателя связано с усилением контроля со стороны руководства медицинских организаций по выполнению индивидуальных программ реабилитации и абилитации детей-инвалидов</t>
  </si>
  <si>
    <t>Увеличение фактического значения показателя связано с необходимостью подготовки специалистов по программам дополнительного медицинского и фармацевтического образования в государственных организациях дополнительного профессионального образования</t>
  </si>
  <si>
    <t>Фактическое значение показателя достигнуто в связи со своевременностью и правильностью оформления медицинской документации, выполнением порядков, стандартов медицинской помощи, клинических рекомендаций</t>
  </si>
  <si>
    <t>Предварительные данные Территориального органа Федеральной службы государственной статистики по Иркутской области</t>
  </si>
  <si>
    <t>«Развитие здравоохранения» на 2014-2020 годы по состоянию на 01.01.2019 года</t>
  </si>
  <si>
    <t xml:space="preserve">Приложение </t>
  </si>
  <si>
    <t>к распоряжению министерства</t>
  </si>
  <si>
    <t>здравоохранения Иркутской области</t>
  </si>
  <si>
    <t>от___________________________</t>
  </si>
  <si>
    <t xml:space="preserve">"Приложение к распоряжению министерства </t>
  </si>
  <si>
    <t xml:space="preserve">здравоохранения Иркутской области от </t>
  </si>
  <si>
    <t xml:space="preserve">План мероприятий на 2018 год по реализации государственной программы Иркутской области 
«Развитие здравоохранения» на 2014-2020 годы </t>
  </si>
  <si>
    <t>N п/п</t>
  </si>
  <si>
    <t>Наименование государственной программы, подпрограммы государственной программы, ведомственной целевой программы, основного мероприятия, мероприятия</t>
  </si>
  <si>
    <t>Ответственный исполнитель, соисполнитель, участники, участники мероприятий</t>
  </si>
  <si>
    <t>Срок реализации</t>
  </si>
  <si>
    <t>Объем ресурсного обеспечения на 2018 год</t>
  </si>
  <si>
    <t>Процент исполнения (гр.8/ гр.7* 100), %</t>
  </si>
  <si>
    <t>Наименование показателя мероприятия</t>
  </si>
  <si>
    <t xml:space="preserve">
Значение показателя мероприятия на 2018 год</t>
  </si>
  <si>
    <t>источник</t>
  </si>
  <si>
    <t>тыс.руб.</t>
  </si>
  <si>
    <t>8</t>
  </si>
  <si>
    <t>9</t>
  </si>
  <si>
    <t xml:space="preserve"> 01.2018</t>
  </si>
  <si>
    <t xml:space="preserve"> 12.2018</t>
  </si>
  <si>
    <t>Показатель объема: Количество размещенных информационных материалов, (ед.)</t>
  </si>
  <si>
    <t xml:space="preserve">Показатель качества: Удовлетворенность потребителей оказанной государственной работой, (%) </t>
  </si>
  <si>
    <t>Показатель объема: Количество курсов вакцинации, на которые приобретены медицинские иммунобиологические препараты, (ед.)</t>
  </si>
  <si>
    <t>Показатель качества 1: Число детей в возрасте 0-14 лет, у которых выявлен туберкулез на ранней стадии, (чел.)</t>
  </si>
  <si>
    <t>Показатель качества 2: Заболеваемость туберкулезом среди детей (на 100 тыс. населения)</t>
  </si>
  <si>
    <t>Показатель объема: Количество подготовленных методических материалов для медицинских работников, (ед.)</t>
  </si>
  <si>
    <t>Показатель качества: Соответствие Порядку организации и осуществления профилактики неинфекционных заболеваний и проведения мероприятий по формированию здорового образа жизни в медицинских организациях, (%)</t>
  </si>
  <si>
    <t>Показатель объема: Число пациентов, (чел.)</t>
  </si>
  <si>
    <t>Показатель качества: Доля обоснованных жалоб на  оказание медицинской помощи, несоответствующей стандарту по нозологической форме, (не более 5 % от числа обратившихся)</t>
  </si>
  <si>
    <t>Показатель объема: Количество обследованных на ВИЧ-инфекцию, (чел.)</t>
  </si>
  <si>
    <t>Показатель качества: Доля ВИЧ-инфицированных лиц, состоящих на диспансерном учете, от числа выявленных, (%)</t>
  </si>
  <si>
    <t>Закупки диагностических средств для выявления, определения чувствительности микобактерии туберкулеза и мониторинга лечения лиц, больных туберкулезом с множественной лекарственной устойчивостью возбудителя, в соответствии с перечнем, утвержденным Министерством здравоохранения Российской Федерации, а также медицинских изделий в соответствии со стандартом оснащения, предусмотренным порядком оказания медицинской помощи больным туберкулезом</t>
  </si>
  <si>
    <t>Показатель объема: Количество больных с впервые в жизни установленным диагнозом туберкулеза органов дыхания с бактериовыделением (чел.)</t>
  </si>
  <si>
    <t>Показатель качества: Доля больных с впервые в жизни установленным диагнозом туберкулеза органов дыхания с бактериовыделением, охваченных обследованием на множественную лекарственную устойчивость возбудителя (%)</t>
  </si>
  <si>
    <t>Показатель объема: Количество трансплантированных органов (ед.)</t>
  </si>
  <si>
    <t>Показатель качества: Доля трансплантированных органов из числа заготовленных к трансплантации, (%)</t>
  </si>
  <si>
    <t>Показатель качества: Доля обоснованных жалоб на организацию донорства органов человека, (не более 5 %  от числа обратившихся)</t>
  </si>
  <si>
    <t>Показатель объема: Количество посещений, (посещений)</t>
  </si>
  <si>
    <t>Показатель качества 1: Количество исследований (ед.)</t>
  </si>
  <si>
    <t>Показатель качества 2: Количество лиц, получающих АРВТ, (чел.)</t>
  </si>
  <si>
    <t>Показатель объема 1: Число посещений, (посещение)
Показатель качества 1: Количество медицинских освидетельствований, (ед.)</t>
  </si>
  <si>
    <t>1 954 191
36 808</t>
  </si>
  <si>
    <t>Показатель качества 2: Количество исследований (ед.)</t>
  </si>
  <si>
    <t>Показатель качества 3: Количество судебно-психиатрических экспертиз (усл.ед.)</t>
  </si>
  <si>
    <t>Показатель качества 4: Доля обоснованных жалоб на  оказание медицинской помощи, несоответствующей стандарту по нозологической форме, (не более 5 % от числа обратившихся)</t>
  </si>
  <si>
    <t>Показатель объема: Случаев лечения, (усл.единица)</t>
  </si>
  <si>
    <t>Показатель качества: Доля повторных вызовов в течение суток (за исключением активных), (%)</t>
  </si>
  <si>
    <t>Показатель объема: Количество вызовов, (вызовов)</t>
  </si>
  <si>
    <t>Показатель качества: Летальность при транспортировке больного, (%)</t>
  </si>
  <si>
    <t>Показатель объема: Количество заготовленной крови (Условная единица продукта, переработки (в перерасчете на 1 литр цельной крови)</t>
  </si>
  <si>
    <t>Показатель качества: Доля образцов донорской крови, тестированной на маркеры гемотрансмиссивных инфекций с помощью молекулярно-биологических исследований, проводимых дополнительно к обязательным иммунологическим исследованиям на маркеры вирусов иммунодефицита человека и гепатитов B и C», (%)</t>
  </si>
  <si>
    <t>Показатель объема: Количество муниципальных образований Иркутской области, получивших субсидию в соответствии с критериями отбора, (ед.)</t>
  </si>
  <si>
    <t>Показатель качества: Доля детей, обеспеченных среднесуточным набором питания от числа нуждающихся, (%)</t>
  </si>
  <si>
    <t>Основное мероприятие «Обеспечение оказания экстренной медицинской помощи гражданам, проживающим в труднодоступных районах, в том числе  с использованием нового воздушного судна, оснащенного медицинским модулем» на 2017-2019 годы</t>
  </si>
  <si>
    <t>Показатель объема: Количество объектов здравоохранения, реализуемых в рамках мероприятия, (ед.)</t>
  </si>
  <si>
    <t>Показатель качества: Степень готовности объекта, %,</t>
  </si>
  <si>
    <t>Показатель объема: Количество поездок ПКДЦ «Академик Федор Углов» в отдаленные населенные пункты », (ед.)</t>
  </si>
  <si>
    <t>Показатель качества: Доля лиц, получивших амбулаторный диализ от числа нуждающихся, (%)</t>
  </si>
  <si>
    <t>ВЦП «Развитие материально-технической базы детских поликлиник и детских поликлинических отделений медицинских организаций, подведомственных министерству здравоохранения Иркутской области» на 2018 год</t>
  </si>
  <si>
    <t>Показатель объема: Количество объектов, приобретаемых в рамках мероприятия в текущем году, (ед.)</t>
  </si>
  <si>
    <t>Показатель качества: Доля приобретенного медицинского оборудования от количества запланированного к приобретению, (%)</t>
  </si>
  <si>
    <t>100 (с учетом экономии 134)</t>
  </si>
  <si>
    <t>Показатель объема: Число посещений, (посещения)</t>
  </si>
  <si>
    <t>Показатель качества: Доля обоснованных жалоб на оказание медицинской помощи, несоответствующей стандарту по нозологической форме, (не более 5 % от числа обратившихся)</t>
  </si>
  <si>
    <t>Показатель качества: Доля женщин, направленных в перинатальные центры и ММЦ, от числа женщин группы высокого перинатального риска, (%)</t>
  </si>
  <si>
    <t>5.3.</t>
  </si>
  <si>
    <t>Основное мероприятие «Совершенствование оказания медицинской помощи детям на 2014 - 2020 годы»</t>
  </si>
  <si>
    <t>5.3.1.</t>
  </si>
  <si>
    <t>Показатель объема: Количество нуждающихся льготников, получивших специальное питание, (чел.)</t>
  </si>
  <si>
    <t>Показатель качества: Доля льготополучателей, обеспеченных специальными молочными продуктами детского питания, от числа обратившихся за предоставлением меры социальной поддержки в виде обеспечения специальными молочными продуктами детского питания, (%)</t>
  </si>
  <si>
    <t>5.3.2.</t>
  </si>
  <si>
    <t>Показатель качества: Доля человек обеспеченных полноценным питанием по медицинским показаниям от числа нуждающихся в обеспечении полноценным питанием по медицинским показаниям, (%)</t>
  </si>
  <si>
    <t>5.3.3.</t>
  </si>
  <si>
    <t>Показатель объема: Количество койко-дней, (койко-день)</t>
  </si>
  <si>
    <t>Показатель качества 1: Охват Д-наблюдением, (%)</t>
  </si>
  <si>
    <t>Показатель качества 2: Семейные формы жизнеустройства детей, (чел.)</t>
  </si>
  <si>
    <t>5.3.4.</t>
  </si>
  <si>
    <t>Показатель качества: Доля профилактических посещений, (%)</t>
  </si>
  <si>
    <t>5.3.5.</t>
  </si>
  <si>
    <t>Показатель объема: Случаев госпитализации, (усл.ед.)</t>
  </si>
  <si>
    <t>Показатель качества: Доля пациентов, которым оказана медицинская помощь в соответствии с Порядком оказания медицинской помощи, (%)</t>
  </si>
  <si>
    <t>Показатель качества: Число пролеченных больных в условиях санатория, (чел.)</t>
  </si>
  <si>
    <t>Показатель объема: Число койко-дней, (койко-день)</t>
  </si>
  <si>
    <t>Показатель качества: Доля лиц, которым оказана помощь от числа в ней нуждавшихся, (%)</t>
  </si>
  <si>
    <t>7.1.2.</t>
  </si>
  <si>
    <t>Развитие паллиативной медицинской помощи за счет средств рзервного фонда Правительства Российской Федерации</t>
  </si>
  <si>
    <t>Показатель объема: Количество медицинского оборудования, приобретаемого в рамках мероприятия (ед.)</t>
  </si>
  <si>
    <t>Показатель объема: Количество пациентов, обеспеченных обезболивающей терапией, (чел.)</t>
  </si>
  <si>
    <t>Показатель качества: Доля медицинских организаций, которые оснащены медицинским оборудованием от числа медицинских организаций запланированных к оснащению (%)</t>
  </si>
  <si>
    <t>Показатель качества: Доля пациентов, обеспеченных обезболивающей терапией от числа нуждающихся (%)</t>
  </si>
  <si>
    <t>Показатель объема: Количество подготовленных специалистов по программам повышения квалификации и профессиональной переподготовки медицинских кадров, (чел.)</t>
  </si>
  <si>
    <t>Показатель качества: Доля высококвалифицированных специалистов прошедших подготовку по программам повышения квалификации и профессиональной переподготовки медицинских кадров от общего количества подготовленных специалистов, (%)</t>
  </si>
  <si>
    <t>Единовременные компенсационные выплаты медицинским работникам (врачам, фельдшерам) в возрасте до 50 лет, прибывшим (переехавшим) на работу в сельские населенные пункты, либо рабочие поселки, либо поселки городского типа, либо города с населением до 50 тыс. человек</t>
  </si>
  <si>
    <t>Показатель объема: Количество произведенных выплат прибывшим специалистам, (ед.)</t>
  </si>
  <si>
    <t>Показатель качества: Обеспеченность  врачами сельского населения, (чел. на 10 000  населения)</t>
  </si>
  <si>
    <t>8.1.3.</t>
  </si>
  <si>
    <t>Ежемесячная денежная выплата отдельным категориям студентов в целях привлечения их для дальнейшей работы в медицинских организациях, расположенных на территории Иркутской области</t>
  </si>
  <si>
    <t>Показатель объема: Количество произведенных выплат отдельным категориям студентов в целях привлечения их для дальнейшей работы в медицинских организациях, расположенных на территории Иркутской области, (ед.)</t>
  </si>
  <si>
    <t>Показатель качества: Число выпускников, трудоустроившихся в медицицинские организации, подведомственные министерству здравоохранения Иркутской области, (чел.)</t>
  </si>
  <si>
    <t>Показатель объема: Количество человек, из числа отнесенных к отдельным категориям граждан, получивших лекарственную помощь и лечебное питание, (чел.)</t>
  </si>
  <si>
    <t>Показатель качества: Уровень обеспеченности лекарственными препаратами для медицинского применения льготополучателей, (%)</t>
  </si>
  <si>
    <t>Показатель объема: Количество экспертиз, (ед.)</t>
  </si>
  <si>
    <t>Показатель качества: Соответствие качества проверенных лекарственных препаратов для медицинского применения, показателям качества, регламентированным нормативно-технической документацией, (%)</t>
  </si>
  <si>
    <t>Показатель объема: Количество больных, получивших лекарственную помощь и лечебное питание, (чел.)</t>
  </si>
  <si>
    <t>Показатель качества: Удовлетворение потребности отдельных категорий граждан в необходимых лекарственных препаратах для медицинского применения, обеспечение которых осуществляется за счет средств федерального бюджета, (%)</t>
  </si>
  <si>
    <t>«Организационные мероприятия, связанные с обеспечением лиц лекарственными препаратами, предназначенными для лечения больных злокачественными новообразованиями лимфоидной, кроветворной и родственных им тканей, гемофилией, муковисцидозом, гипофизарным нанизмом, болезнью Гоше, рассеянным склерозом, а также после трансплантации органов и (или) тканей, включающие в себя хранение лекарственных препаратов, доставку лекарственных препаратов до аптечных организаций, создание и сопровождение электронных баз данных учета и движения лекарственных препаратов»</t>
  </si>
  <si>
    <t>Показатель объема: Количество человек, получивших лекарственную помощь, предназначенную для лечения больных злокачественными новообразованиями лимфоидной, кроветворной и родственных им тканей, гемофилией, муковисцидозом, гипофизарным нанизмом, болезнью Гоше, рассеянным склерозом, а также после трансплантации органов и (или) тканей, (чел.)</t>
  </si>
  <si>
    <t>Показатель качества: Удовлетворение потребности больных в лекарственных препаратах, предназначенных  для лечения злокачественных новообразований лимфоидной, кроветворной и родственных им тканей, гемофилии, муковисцидоза, гипофизарного нанизма, болезни Гоше, рассеянного склероза, а также после трансплантации органов и (или) тканей, (%)</t>
  </si>
  <si>
    <t>Показатель объема 1: Количество информационных ресурсов и баз данных (ед.)</t>
  </si>
  <si>
    <t>Показатель объема 2: Количество пользователей (чел.)</t>
  </si>
  <si>
    <t>Показатель качества: Доля своевременно предоставленных отчетов, (%)</t>
  </si>
  <si>
    <t>10.1.2.</t>
  </si>
  <si>
    <t>Внедрением медицинских информационных систем в медицинских организациях государственной и муниципальной систем здравоохранения, оказывающих первичную медико-санитарную помощь, за счет средств резервного фонда Правительства Российской Федерации</t>
  </si>
  <si>
    <t>Показатель объема: Количество медицинских организаций, оказывающих первичную медико-санитарную помощь, в которых внедрена медицинская информационная система, (ед.)</t>
  </si>
  <si>
    <t>Показатель качества: Доля медицинских организаций,  оказывающих первичную медико-санитарную помощь, в которых внедрена медицинская информационная система  от числа медицинских организаций, в которых запланировано внедрение медицинской информационной системы, (%)</t>
  </si>
  <si>
    <t>Показатель объема: Количество организаций, в которых планируется проведение капитального ремонта, (ед.)</t>
  </si>
  <si>
    <t>Показатель качества: Количество недостатков, выявленных в период гарантийного срока эксплуатации, (ед.)</t>
  </si>
  <si>
    <t>Показатель объема: Количество человек, получивших компенсацию, (чел.)</t>
  </si>
  <si>
    <t>Показатель качества: Доля человек, получивших компенсацию, от числа подавших заявление, (%)</t>
  </si>
  <si>
    <t>Показатель объема: Транспортировка тел умерших, не связанная с предоставлением ритуальных услуг (ед.)</t>
  </si>
  <si>
    <t>Показатель объема: Количество предоставленных, переоформленных лицензий (ед.)</t>
  </si>
  <si>
    <t>Показатель качества: Количество жалоб от заявителей на качество предоставляемых услуг, (ед.)</t>
  </si>
  <si>
    <t>Показатель объема: Количество функций, осуществляемых министерством здравоохранения Иркутской области, (ед.)</t>
  </si>
  <si>
    <t>Показатель качества: Доля обращений граждан, рассмотренных с нарушением установленных сроков, в общем числе обращений граждан, (%)</t>
  </si>
  <si>
    <t>Показатель объема: Количество вскрытий, (вскрытия)</t>
  </si>
  <si>
    <t>Показатель объема: Количество исследований, (ед.)</t>
  </si>
  <si>
    <t>Показатель качества: Уровень качества вскрытий, (%)</t>
  </si>
  <si>
    <t>Показатель качества: Доля несвоевременно направленных окончательных свидетельств о смерти при неустановленных диагнозах, (%)</t>
  </si>
  <si>
    <t>Показатель объема: Количество организаций, осуществляющих функцию по мобилизационной подготовке экономики, (ед.)</t>
  </si>
  <si>
    <t>Показатель качества: Доля проведенных мероприятий в целях мобилизационной подготовки от общего количества запланированных мероприятий в целях мобилизационной подготовки (%)</t>
  </si>
  <si>
    <t>Укрепление материально-технической базы медицинских организаций, подведомственных министерству здравоохранения Иркутской област</t>
  </si>
  <si>
    <t>Показатель объема: Количество объектов, планируемых к приобретению в рамках мероприятия в текущем году, (ед.)</t>
  </si>
  <si>
    <t>11.1.10.</t>
  </si>
  <si>
    <t>Приобретение передвижных медицинских комплексов для оказания медицинской помощи жителям населенных пунктов с численностью населения до 100 человек за счет средств резервного фонда Правительства Российской Федерации</t>
  </si>
  <si>
    <t>Показатель объема: Количество передвижных медицинских комплексов, преобретаемых в рамках мероприятия в текущем году, (ед.)</t>
  </si>
  <si>
    <t>Показатель качества: Доля приобретенных передвижных медицинских комплексов от количества запланированных к приобретению, (%)</t>
  </si>
  <si>
    <t>Показатель качества: Ввод в действие объектов здравоохранения, (ед.)</t>
  </si>
  <si>
    <t>Здание областного перинатального центра корпуса "Б" ГБУЗ "Иркутская ордена "Знак Почета" областная клиническая больница" в г. Иркутске, м/р Юбилейный, 100</t>
  </si>
  <si>
    <t>Показатель качества: Степень готовности объекта, %</t>
  </si>
  <si>
    <t>Показатель качества: Площадь объекта, (кв. м)</t>
  </si>
  <si>
    <t>Территориальный фонд обязательного медицинского страхования Иркутской области</t>
  </si>
  <si>
    <t>Показатель объема: Численность неработающих застрахованных лиц на 1 апреля года, предшествующего очередному, (чел.)</t>
  </si>
  <si>
    <t>Показатель качества: Своевременность уплаты страховых взносов, (%)</t>
  </si>
  <si>
    <t>Показатель объема: Количество медицинских организаций, осуществляемых деятельность в сфере обязательного медицинского страхования на территории Иркутской области, (ед.)</t>
  </si>
  <si>
    <t>Показатель качества: Доля лиц, обратившихся с обоснованными жалобами в общем количестве застрахованных, (%)</t>
  </si>
  <si>
    <t>Показатель объема: Количество застрахованных граждан на 1 апреля года, предшествующего очередному, (чел.)</t>
  </si>
  <si>
    <t>Показатель качества: Финансовая обеспеченность территориальной программы обязательного медицинского страхования в рамках базовой программы обязательного медицинского страхования, (%)</t>
  </si>
  <si>
    <t>Показатель объема: Количество приобретенного и/или отремонтированного оборудования, (ед.)</t>
  </si>
  <si>
    <t>Показатель качества: Доля медицинских организаций, получивших средства на реализацию мероприятий от общего количества участников территориальной программы обязательного медицинского страхования, (%)</t>
  </si>
  <si>
    <t>Заместитель министра здравоохранения Иркутской области</t>
  </si>
  <si>
    <t>Г.М. Синькова</t>
  </si>
  <si>
    <t>ВЗД заместителя начальника финансово-экономического управления-</t>
  </si>
  <si>
    <t>начальник отдела формирования сводного бюджета</t>
  </si>
  <si>
    <t>Н. Ю.Дугина</t>
  </si>
  <si>
    <t>Начальник управления развития системы здравоохранения</t>
  </si>
  <si>
    <t>Объем финансирования, предусмотренный на 2018 год, тыс. руб.</t>
  </si>
  <si>
    <t>Плановое значение показателя мероприятия на 2018 год</t>
  </si>
  <si>
    <t>Данные за 2018 год будут опубликованы Территориальным органом Федеральной службы государственной статистики по Иркутской области не ранее 01.07.2019 года</t>
  </si>
  <si>
    <t>Обеспеченность врачами, оказывающими паллиативную медицинскую помощь</t>
  </si>
  <si>
    <t>Объем паллиативной медицинской помощи в стационарных условиях</t>
  </si>
  <si>
    <t>койко-дней на 1 жителя</t>
  </si>
  <si>
    <t>0,012</t>
  </si>
  <si>
    <t>0,055</t>
  </si>
  <si>
    <t>Доля лиц, зараженных вирусом иммунодефицита человека, состоящих под диспансерным наблюдением, от общего числа лиц, зараженных вирусом иммунодефицита человека</t>
  </si>
  <si>
    <t>Доля лиц, зараженных вирусом иммунодефицита человека, получающих антиретровирусную терапию, от общего числа лиц, зараженных вирусом иммунодефицита человека, состоящих под диспансерным наблюдением</t>
  </si>
  <si>
    <t>17.</t>
  </si>
  <si>
    <t>Количество пациентов, которым оказана высокотехнологичная медицинская помощь</t>
  </si>
  <si>
    <t>Количество пациентов, которым оказана высокотехнологичная медицинская помощь, не включенная в базовую программу обязательного медицинского страхования</t>
  </si>
  <si>
    <t>Доля лиц, зараженных вирусом иммунодефицита человека, получающих антиретровирусную терапию, от общего числа лиц, зараженных вирусом иммунодефицита человека</t>
  </si>
  <si>
    <t>Основное мероприятие «Развитие государственно-частного партнерства в сфере здравоохранения» на 2014-2019 годы</t>
  </si>
  <si>
    <t>Проведение химиопрофилактики передачи ВИЧ-инфекции от матери к ребенку во время беременности</t>
  </si>
  <si>
    <t>Проведение химиопрофилактики передачи ВИЧ-инфекции от матери к ребенку во время родов</t>
  </si>
  <si>
    <t>Проведение химиопрофилактики передачи ВИЧ-инфекции от матери к ребенку новорожденному</t>
  </si>
  <si>
    <t xml:space="preserve">Доля посещений с профилактической и иными целями детьми в возрасте 0-17 лет </t>
  </si>
  <si>
    <t xml:space="preserve">Доля детей в возрасте 0-17 лет от общей численности детского населения, пролеченных в дневных стационарах медицинских организаций, оказывающих медицинскую помощь в амбулаторных условиях </t>
  </si>
  <si>
    <t>Смертность детей в возрасте от 0 до 4 лет</t>
  </si>
  <si>
    <t>на 1000 новорожденных, родившихся живыми</t>
  </si>
  <si>
    <t>Доля медицинских работников, которым фактически предоставлены единовременные компенсационные выплаты, в общей численности медицинских работников, которым запланировано представить указанные выплаты</t>
  </si>
  <si>
    <t>Удовлетворение потребности отдельных категорий граждан в необходимых лекарственных препаратах для медицинского применения, обеспечение которых осуществляется за счет средств  бюджетов субъектов Российской Федерации</t>
  </si>
  <si>
    <t xml:space="preserve">Удовлетворение потребности отдельных категорий граждан в необходимых лекарственных препаратах для медицинского применения, обеспечение которых осуществляется за счет средств  федерального бюджета </t>
  </si>
  <si>
    <t>Доля медицинских организаций, здания которых находятся в аварийном состоянии, требуют сноса, реконструкции и капитального ремонта, в общем количестве медицинских организаций</t>
  </si>
  <si>
    <t>Удовлетворенность медицинской помощью от числа опрошенных</t>
  </si>
  <si>
    <t xml:space="preserve">Объем медицинской помощи оказываемой в амбулаторных условиях </t>
  </si>
  <si>
    <t>Объем медицинской помощи оказываемой в условиях дневного стационара</t>
  </si>
  <si>
    <t>количество посещений</t>
  </si>
  <si>
    <t>количество пролеченных больных</t>
  </si>
  <si>
    <t>Количество объектов здравоохранения, на которые разработана проектная документация в текущем году</t>
  </si>
  <si>
    <t>Субсидия носит заявительный характер. Все заявки за 2018 год удовлетворены в полном объеме</t>
  </si>
  <si>
    <t>Постановление Правительства Иркутской области от 31.03.2018 года № 213-пп</t>
  </si>
  <si>
    <t>Постановление Правительства Иркутской области от 31.03.2018 года № 213-пп. 
Кол-во получателей - 9  муниципальных образований Иркутской области</t>
  </si>
  <si>
    <t>Заключено 9 соглашений: 8 - 27.04.2018г., 1 - 26.05.2018г.</t>
  </si>
  <si>
    <t>Подпрограмма «Осуществление обязательного медицинского страхования в Иркутской области» на 2018 - 2020 годы</t>
  </si>
  <si>
    <t>Основное мероприятие «Уплата взносов на обязательное медицинское страхование неработающего населения Иркутской области» на 2018-2020 годы</t>
  </si>
  <si>
    <t xml:space="preserve">Ежемесячная денежная выплата отдельным категориям студентов в целях привлечения их для дальнейшей работы в медицинских организациях, расположенных на территории Иркутской области </t>
  </si>
  <si>
    <t>Развитие паллиативной медицинской помощи за счет средств резервного фонда Правительства Российской Федерации</t>
  </si>
  <si>
    <t>Внедрение медицинских информационных систем в медицинских организациях государственной и муниципальной систем здравоохранения, оказывающих первичную медико-санитарную помощь, за счет средств резервного фонда Правительства Российской Федерации</t>
  </si>
  <si>
    <t xml:space="preserve">Выполнение целевого показателя на 2018 год за счет выполнения порядков и стандартов оказания медицинской помощи, своевременной маршрутизацией при оказании помощи по профилям "акушерство и гинекология", "педиатрия", "неонатология" </t>
  </si>
  <si>
    <t>Данные за 2018 год будут опубликованы Территориальным органом Федеральной службы государственной статистики по Иркутской области не ранее 01.06.2019 года</t>
  </si>
  <si>
    <t>Несмотря на принимаемые меры за 2018 год показатель смертности при ДТП превышает плановое значение. По сравнению с 2017 годом наблюдается снижение смертности при ДТП (в 2017 году - 12,3). Анализ показал, что увеличилось количество погибших и пострадавших в одном ДТП, возрасла тяжесть полученных травм в результате ДТП по сравнению с 2017 годом.</t>
  </si>
  <si>
    <t xml:space="preserve"> Снижение фактического значения показателя связано с профилактическими мероприятиями, повышением эффективности работы врачей-фтизиатров, более широким охватом хирургического лечения больных туберкулезом</t>
  </si>
  <si>
    <t xml:space="preserve">Снижение показателя связано с низкой укомплектованностью врачебными кадрами в медицинских орагнизациях, обслуживающих сельское население, отсутствием законченных случаев медицинских профилактических осмотров детей в связи с непроведением осморов врачами-специалистами в соответствии с действующим порядком оказания медицинской помощи </t>
  </si>
  <si>
    <r>
      <t xml:space="preserve">Удовлетворение потребности отдельных категорий граждан в необходимых лекарственных препаратах для медицинского назначения и медицинских изделиях, а также специализированных продуктов лечебного питания для детей-инвалидов (от числа лиц, имеющих право на государственную социальную помощь и не отказавшихся от получения социальной услуги), </t>
    </r>
    <r>
      <rPr>
        <sz val="12"/>
        <color indexed="8"/>
        <rFont val="Times New Roman"/>
        <family val="1"/>
        <charset val="204"/>
      </rPr>
      <t>лекарственными препаратами для медицинского назначения, медицинскими изделиями</t>
    </r>
  </si>
  <si>
    <t>Дополнительное финансирование из областного бюджета в количестве 31,7 млн руб. позволило охватить АРВТ дополнительное количество пациентов</t>
  </si>
  <si>
    <t>Все запланированные к пересадке органы пересажены своеременно</t>
  </si>
  <si>
    <t>Увеличение значения показателя связано с увеличением экспресс-тестирования при проведении массовых акций по профилактике ВИЧ-инфекции</t>
  </si>
  <si>
    <t>Запланированные две поездки в конце года были соеденены в одну с охватом всех запланированных территорий</t>
  </si>
  <si>
    <t>Показатель ниже целевого на 0,4% за счет поздней постановкой на учет по беременности, не позволившей провести 1 этап пренатальной диагностики у 4 тыс. женщин (встали на учет позже 14 недели беременности)</t>
  </si>
  <si>
    <t>Высокий показатель проведения аудиологического исследования у детей первого года жизни связан с выполнением в учреждениях родовспоможения и детских поликлиниках порядков оказания медицинской помощи по профилям "педиатрия", "неонатология".</t>
  </si>
  <si>
    <t>Выполнение показателя проведения неонатального скрининга у новорожденных связан с выполнением в учреждениях родовспоможения и детских поликлиниках порядков оказания медицинской помощи по профилям "педиатрия", "неонатология".</t>
  </si>
  <si>
    <t>Выполнение целевого показателя за счет выполнения медицинскими организациями нормативных правовых документов по проведению перинатальной профилактики передачи ВИЧ у беременных</t>
  </si>
  <si>
    <t>Увеличение показателя за счет выполнения медицинскими организациями нормативных правовых документов по проведению перинатальной профилактики передачи ВИЧ во время родов</t>
  </si>
  <si>
    <t>Выполнение целевого показателя за счет выполнения медицинскими организациями нормативных правовых документов по проведению перинатальной профилактики передачи ВИЧ у новорожденных</t>
  </si>
  <si>
    <t>Увеличение показателя связано с проведением у несовершеннолетних ежегодных медицинских осмотров, направленных на раннюю диагностику заболеваний и отклонений в состоянии здоровья, проведением нуждающимся детям медицинской реабилитации, профилактического лечения, обращения за медицинской помощью в детские центры здоровья</t>
  </si>
  <si>
    <t>Превышение показателя обусловлено развитием медицинской реабилитации, открытием новых отделений на базах медицинких организаций, повышение  доступности медицинской помощи</t>
  </si>
  <si>
    <t>коек/100 тыс. детского населения</t>
  </si>
  <si>
    <t>Уменьшение показателя связано с тем, что ГБУЗ "Иркутский областной хоспис" удовлетворяет потребности на 100%, увеличение коечного фонда нецелесообразно</t>
  </si>
  <si>
    <t>Увеличение фактического значения показателя связано с необходимостью подготовки кадров более высокой квалификации</t>
  </si>
  <si>
    <t>Причинами уменьшения фактического значения являются: декретный отпуск, отпуск по уходом за ребенком, продолжение учебы в высших учебных  заведениях, призыв в ВС РФ</t>
  </si>
  <si>
    <t>Предварительные данные формы 62, уточненные данные будут после 25 марта 2019 года</t>
  </si>
  <si>
    <t>В связи с несвоевременным представлением органами местного самоуправления земельных участков, пригодных для размещения фельдшерско-акушерских пунктов и технических условий для их подключения не представлялось возможным заключить контракты на проектные и изыскательские работы в 2018 году. Не выполнение проектными организациями сроков заверешения работ по заключенным контрактам.</t>
  </si>
  <si>
    <t>Уровень выполнения нормативных параметров сроков оказания экстренной и неотложной медицинской помощи</t>
  </si>
  <si>
    <t xml:space="preserve">Заместитель начальника отдела стратегического планирования и </t>
  </si>
  <si>
    <t>М.Р. Мустафина</t>
  </si>
  <si>
    <t xml:space="preserve">Ранняя диагностика туберкулеза у детей и подростков осуществляется по результатам иммунодиагностики в соответствии с пунктом 5.2. Приложения № 4 к приказу Министерства здравоохранения РФ от 21 марта 2003 года № 109 «О совершенствовании противотуберкулезных мероприятий в Российской Федерации». В соответствии с решениями детской центральной врачебной комиссии диагноз туберкулеза в ранней стадии был установлен у 41 ребенка в возрасте от 0 до 14 лет включительно.  </t>
  </si>
  <si>
    <t>В соотвествии с заключенным контрактом оплата производится по факту поставки, поставка произведена в конце 3 квартала</t>
  </si>
  <si>
    <t>Две поездки в конце года были соеденены в одну с охватом всех запланированных территорий</t>
  </si>
  <si>
    <t xml:space="preserve">Снижение объема паллиативной помощи связано с тем, в течении 2018 года были сокращены койки  паллиативной помощи в г. Нижнеудинске, в соответствии с дорожной картой по развитию паллиативной медицинской помощи в 2019 году планируется открытие новых отделений, оказывающих паллиативную медицинскую помощь, с оснащением их необходимым медицинским оборудованием, обучение кадрового состава </t>
  </si>
  <si>
    <t>Обоснование причин отклонения 
(при отклонении на +/- 5%)</t>
  </si>
  <si>
    <t>Наименование подпрограммы государственной программы, ведомственной целевой программы, основного мероприятия, проекта, мероприятия</t>
  </si>
  <si>
    <t>План (с месяца по месяц)</t>
  </si>
  <si>
    <t>Факт (с месяца по месяц)</t>
  </si>
  <si>
    <t xml:space="preserve">Зарегистрировано больных с диагнозом, установленным впервые в жизни, активный туберкулез </t>
  </si>
  <si>
    <t>чел. на 10 000 населения</t>
  </si>
  <si>
    <t>чел. на 100 000 населения</t>
  </si>
  <si>
    <t>Смертность от новообразований (в том числе от злокачественных)</t>
  </si>
  <si>
    <t>Государственная программа Иркутской области «Развитие здравоохранения» на 2014-2020 годы</t>
  </si>
  <si>
    <t xml:space="preserve">Доля больных с выявленными злокачественными новообразованиями на I-II ст. </t>
  </si>
  <si>
    <t>число больных алкоголизмом, находящихся в ремиссии</t>
  </si>
  <si>
    <t>Подпрограмма «Охрана здоровья матери и ребенка» на 2014-2020 годы</t>
  </si>
  <si>
    <t>Смертность детей в возрасте 0-17 лет</t>
  </si>
  <si>
    <t>на 1000 женщин в возрасте 15-49 лет</t>
  </si>
  <si>
    <t>Количество детских поликлиник и детских поликлинических отделений, в которых произведено дооснащение медицинскими изделиями с целью приведения их в соответствие с требованиями приказа Минздрава России от 7 марта 2018 года №92н</t>
  </si>
  <si>
    <t>Основное мероприятие «Совершенствование службы родовспоможения» на 2014-2020 годы</t>
  </si>
  <si>
    <t>ВЦП «Развитие материально-технической базы детских поликлиник и детских поликлинических отделений медицинских организаций, подведомственных министерству здравоохранения Иркутской области» на 2018-2020 годы, утвержденная приказом министерства здравоохранения Иркутской области от 10 июля 2018 года №55-мпр</t>
  </si>
  <si>
    <t xml:space="preserve">Доля детских поликлиник и детских поликлинических отделений, дооснащенных медицинскими изделиями с целью приведения их в соответствие с требованиями приказа Минздрава России от 7 марта 2018 года № 92н </t>
  </si>
  <si>
    <t>Доля детских поликлиник и детских поликлинических отделений, реализовавших организационно-планировочные решения внутренних пространств, обеспечивающих комфортность пребывания детей, в соответствии с требованиями приказа Минздрава России от 7 марта 2018 года № 92н</t>
  </si>
  <si>
    <t>чел. на 10 тыс. населения</t>
  </si>
  <si>
    <t>Доля государственных медицинских организаций, входящих в региональный фрагмент единой государственной информационной системы здравоохранения (РФ ЕГИСЗ)</t>
  </si>
  <si>
    <t>Доля проведенных плановых проверок финансово-хозяйственной деятельности от общего числа запланированных проверок финансово-хозяйственной деятельности</t>
  </si>
  <si>
    <t>Доля государственных служащих прошедших обучение по программе повышение квалификации от запланированных в году</t>
  </si>
  <si>
    <t>В 2018 году выявлено и поставлено на учет больше случаев злокачественных новообразований, а также увеличилось число случаев, выявленных в III-IV стадии заболевания за счет опухолей легких, печени, поджелудочной железы и головного мозга, выживаемость которых составила несколько месяцев</t>
  </si>
  <si>
    <t>Рост показателя заболеваемости корью связан с ростом заболеваемости корью в целом по Российской Федерации и завозом случаев заболевания из других субъектов Российской Федерации</t>
  </si>
  <si>
    <t>Фактическое значение показателя ниже планового значения на 14.6 % в связи с выполнением порядков и стандартов оказания медицинской помощи, своевременной маршрутизацией при оказании помощи по профилю "психиатрия"</t>
  </si>
  <si>
    <t xml:space="preserve">Взаимосвязанная работа врачей психиатров-наркологов со специалистами ОГКУ «Центр профилактики наркомании» заметно повышает мотивацию населения к обращению за наркологической помощью. Благоприятное воздействие на мотивацию оказывают и возрастающие возможности наркологической службы с учетом отделений медицинской реабилитации.  </t>
  </si>
  <si>
    <t>Показатель достигнут за счет выполнения действующих порядков и стандартов медицинской помощи, маршрутизации детей с учетом профиля заболевания</t>
  </si>
  <si>
    <t>Увеличение показателя связано с рациональным использованием средств областного и федерального бюджета, проведением конкурсных процедур по закупке медицинских изделий, что позволило приобрести медицинские изделия дополнительно для 3 детских поликлиник/детских поликлинических отделений медицинских организаций</t>
  </si>
  <si>
    <t xml:space="preserve">Дооснащены медицинскими изделиями в соответствии с приказом Минздрава России от 7 марта 2018 года № 92н 3 детские поликлиники/ поликлинические отделения медицинских организаций из 49, что составило 6,1%  </t>
  </si>
  <si>
    <t xml:space="preserve">Проведены организационно-планировочные решения в соответствии с приказом Минздрава России от 7 марта 2018 года № 92н в 3 детских поликлиниках/ поликлинических отделениях медицинских организаций из 49, что составило 6,1%  </t>
  </si>
  <si>
    <t>Превышение показателя обусловлено развитием медицинской реабилитации, открытием новых отделений на базах медицинских организаций, повышением доступности медицинской помощи</t>
  </si>
  <si>
    <t>Причинами уменьшения фактического значения являются: декретный отпуск, отпуск по уходом за ребенком, продолжение учебы в высших учебных заведениях, призыв в ВС РФ</t>
  </si>
  <si>
    <t>Увеличение фактического значения связано с необходимостью трудоустройства медицинских работников в сельской местности</t>
  </si>
  <si>
    <t>Увеличение фактического значения связано с исполнением целевых показателей Плана мероприятий "Дорожная карта" по развитию Единой государственной информационной системы в сфере здравоохранения 2015-2018 гг., продолжением работы по актуализации данных медицинских работников в Федеральном регистре медицинских работников на портале https://nr.egisz.rosminzdrav.ru</t>
  </si>
  <si>
    <t xml:space="preserve">Увеличение фактического значения связано с исполнением целевых показателей Плана мероприятий "Дорожная карта" по развитию Единой государственной информационной системы в сфере здравоохранения 2015-2018 гг. с продолжением работы по ведению федеральных регистров учета административно-хозяйственной деятельности, в том числе в части медработников и медицинских организаций </t>
  </si>
  <si>
    <t>В связи с тем, что проведена инвентаризация материально-технической базы медицинских организаций с  последующим обследованием, выявлены дополнительные здания находящиеся в аварийном состоянии, требующие сноса, реконструкции и проведения капитального ремонта</t>
  </si>
  <si>
    <t>Причиной уменьшения фактического значения являлась производственная занятость</t>
  </si>
  <si>
    <t>В 2018 году введен в эксплуатацию стационар на 155 коек ЦРБ в пос. Бохан. Не введена в эксплуатацию поликлиника № 8 в связи с невыполнением подрядной организацией сроков завершения работ, проведением корректировки проекта с целью приведения его в соответствие с действующими нормами</t>
  </si>
  <si>
    <t>В связи с несвоевременным представлением органами местного самоуправления земельных участков, пригодных для размещения фельдшерско-акушерских пунктов и технических условий для их подключения не представлялось возможным заключить контракты на проектные и изыскательские работы в 2018 году</t>
  </si>
  <si>
    <t>Закупки диагностических средств для выявления, определения чувствительности микобактерии туберкулеза и мониторинга лечения лиц, больных туберкулезом с множественной лекарственной устойчивостью возбудителя, в соответствии с перечнем, утвержденным Министерством здравоохранения Российской Федерации, и медицинских изделий в соответствии со стандартом оснащения, предусмотренным порядком оказания медицинской помощи больным туберкулезом</t>
  </si>
  <si>
    <t>Показатель объема: Количество размещенных информационных материалов, (ед.), прогрессирующий</t>
  </si>
  <si>
    <t>Показатель качества: Удовлетворенность потребителей оказанной государственной работой, (%), прогрессирующий</t>
  </si>
  <si>
    <t>Показатель объема: Количество курсов вакцинации, на которые приобретены медицинские иммунобиологические препараты, (ед.), прогрессирующий</t>
  </si>
  <si>
    <t>Показатель качества 2: Заболеваемость туберкулезом среди детей (на 100 тыс. населения), регрессирующий</t>
  </si>
  <si>
    <t>Показатель объема: Количество подготовленных методических материалов для медицинских работников, (ед.), прогрессирующий</t>
  </si>
  <si>
    <t>Показатель качества: Соответствие Порядку организации и осуществления профилактики неинфекционных заболеваний и проведения мероприятий по формированию здорового образа жизни в медицинских организациях, (%), прогрессирующий</t>
  </si>
  <si>
    <t>Показатель объема: Число пациентов, (чел.), прогрессирующий</t>
  </si>
  <si>
    <t>Показатель качества: Доля обоснованных жалоб на  оказание медицинской помощи, несоответствующей стандарту по нозологической форме, (не более 5 % от числа обратившихся), регрессирующий</t>
  </si>
  <si>
    <t>Показатель объема: Количество обследованных на ВИЧ-инфекцию, (чел.), прогрессирующий</t>
  </si>
  <si>
    <t>Показатель качества: Доля ВИЧ-инфицированных лиц, состоящих на диспансерном учете, от числа выявленных, (%), прогрессирующий</t>
  </si>
  <si>
    <t>Показатель качества: Доля больных с впервые в жизни установленным диагнозом туберкулеза органов дыхания с бактериовыделением, охваченных обследованием на множественную лекарственную устойчивость возбудителя (%), прогрессирующий</t>
  </si>
  <si>
    <t>Показатель объема: Количество трансплантированных органов (ед.), прогрессирующий</t>
  </si>
  <si>
    <t>Показатель качества: Доля трансплантированных органов из числа заготовленных к трансплантации, (%), прогрессирующий</t>
  </si>
  <si>
    <t>Показатель объема: Количество посещений, (посещений), прогрессирующий</t>
  </si>
  <si>
    <t>Показатель качества 1: Количество исследований (ед.), прогрессирующий</t>
  </si>
  <si>
    <t>Показатель качества 2: Количество лиц, получающих АРВТ, (чел.), прогрессирующий</t>
  </si>
  <si>
    <t>Показатель качества 2: Количество исследований (ед.), прогрессирующий</t>
  </si>
  <si>
    <t>Показатель качества 3: Количество судебно-психиатрических экспертиз (усл.ед.), прогрессирующий</t>
  </si>
  <si>
    <t>Показатель объема: Случаев лечения, (усл.единица), прогрессирующий</t>
  </si>
  <si>
    <t>Показатель качества: Доля повторных вызовов в течение суток (за исключением активных), (%), регрессирующий</t>
  </si>
  <si>
    <t>Показатель объема: Количество вызовов, (вызовов), прогрессирующий</t>
  </si>
  <si>
    <t>Показатель качества: Летальность при транспортировке больного, (%), регрессирующий</t>
  </si>
  <si>
    <t>Показатель объема: Количество заготовленной крови (Условная единица продукта, переработки (в перерасчете на 1 литр цельной крови), прогрессирующий</t>
  </si>
  <si>
    <t>Показатель качества: Доля образцов донорской крови, тестированной на маркеры гемотрансмиссивных инфекций с помощью молекулярно-биологических исследований, проводимых дополнительно к обязательным иммунологическим исследованиям на маркеры вирусов иммунодефицита человека и гепатитов B и C», (%), прогрессирующий</t>
  </si>
  <si>
    <t>Показатель объема: Количество муниципальных образований Иркутской области, получивших субсидию в соответствии с критериями отбора, (ед.), прогрессирующий</t>
  </si>
  <si>
    <t>Показатель качества: Доля детей, обеспеченных среднесуточным набором питания от числа нуждающихся, (%), прогрессирующий</t>
  </si>
  <si>
    <t>Показатель объема: Количество объектов здравоохранения, реализуемых в рамках мероприятия, (ед.), прогрессирующий</t>
  </si>
  <si>
    <t>Показатель качества: Степень готовности объекта, %, прогрессирующий</t>
  </si>
  <si>
    <t>Показатель объема: Количество поездок ПКДЦ «Академик Федор Углов» в отдаленные населенные пункты », (ед.), прогрессирующий</t>
  </si>
  <si>
    <t>Показатель качества: Доля лиц, получивших амбулаторный диализ от числа нуждающихся, (%), прогрессирующий</t>
  </si>
  <si>
    <t>Показатель объема: Количество объектов, приобретаемых в рамках мероприятия в текущем году, (ед.), прогрессирующий</t>
  </si>
  <si>
    <t>Показатель качества: Доля приобретенного медицинского оборудования от количества запланированного к приобретению, (%), прогрессирующий</t>
  </si>
  <si>
    <t>Показатель объема: Число посещений, (посещения), прогрессирующий</t>
  </si>
  <si>
    <t>Показатель качества: Доля обоснованных жалоб на оказание медицинской помощи, несоответствующей стандарту по нозологической форме, (не более 5 % от числа обратившихся), регрессирующий</t>
  </si>
  <si>
    <t>Показатель качества: Доля женщин, направленных в перинатальные центры и ММЦ, от числа женщин группы высокого перинатального риска, (%), прогрессирующий</t>
  </si>
  <si>
    <t>Показатель объема: Количество нуждающихся льготников, получивших специальное питание, (чел.), прогрессирующий</t>
  </si>
  <si>
    <t>Показатель качества: Доля льготополучателей, обеспеченных специальными молочными продуктами детского питания, от числа обратившихся за предоставлением меры социальной поддержки в виде обеспечения специальными молочными продуктами детского питания, (%), прогрессирующий</t>
  </si>
  <si>
    <t>Показатель качества: Доля человек обеспеченных полноценным питанием по медицинским показаниям от числа нуждающихся в обеспечении полноценным питанием по медицинским показаниям, (%), прогрессирующий</t>
  </si>
  <si>
    <t>Показатель объема: Количество койко-дней, (койко-день), прогрессирующий</t>
  </si>
  <si>
    <t>Показатель качества 1: Охват Д-наблюдением, (%), прогрессирующий</t>
  </si>
  <si>
    <t>Показатель качества 2: Семейные формы жизнеустройства детей, (чел.), прогрессирующий</t>
  </si>
  <si>
    <t>Показатель качества: Доля профилактических посещений, (%), прогрессирующий</t>
  </si>
  <si>
    <t>Показатель объема: Случаев госпитализации, (усл.ед.), прогрессирующий</t>
  </si>
  <si>
    <t>Показатель качества: Доля пациентов, которым оказана медицинская помощь в соответствии с Порядком оказания медицинской помощи, (%), прогрессирующий</t>
  </si>
  <si>
    <t>Показатель качества: Число пролеченных больных в условиях санатория, (чел.), прогрессирующий</t>
  </si>
  <si>
    <t>Показатель объема: Число койко-дней, (койко-день), прогрессирующий</t>
  </si>
  <si>
    <t>Показатель качества: Доля лиц, которым оказана помощь от числа в ней нуждавшихся, (%), прогрессирующий</t>
  </si>
  <si>
    <t>Показатель объема: Количество медицинского оборудования, приобретаемого в рамках мероприятия (ед.), прогрессирующий</t>
  </si>
  <si>
    <t>Показатель объема: Количество пациентов, обеспеченных обезболивающей терапией, (чел.), прогрессирующий</t>
  </si>
  <si>
    <t>Показатель качества: Доля медицинских организаций, которые оснащены медицинским оборудованием от числа медицинских организаций запланированных к оснащению (%), прогрессирующий</t>
  </si>
  <si>
    <t>Показатель качества: Доля пациентов, обеспеченных обезболивающей терапией от числа нуждающихся (%), прогрессирующий</t>
  </si>
  <si>
    <t>Показатель объема: Количество подготовленных специалистов по программам повышения квалификации и профессиональной переподготовки медицинских кадров, (чел.), прогрессирующий</t>
  </si>
  <si>
    <t>Показатель качества: Доля высококвалифицированных специалистов прошедших подготовку по программам повышения квалификации и профессиональной переподготовки медицинских кадров от общего количества подготовленных специалистов, (%), прогрессирующий</t>
  </si>
  <si>
    <t>Показатель объема: Количество произведенных выплат прибывшим специалистам, (ед.), прогрессирующий</t>
  </si>
  <si>
    <t>Показатель объема: Количество произведенных выплат отдельным категориям студентов в целях привлечения их для дальнейшей работы в медицинских организациях, расположенных на территории Иркутской области, (ед.), прогрессирующий</t>
  </si>
  <si>
    <t>Показатель качества: Число выпускников, трудоустроившихся в медицицинские организации, подведомственные министерству здравоохранения Иркутской области, (чел.), прогрессирующий</t>
  </si>
  <si>
    <t>Показатель объема: Количество человек, из числа отнесенных к отдельным категориям граждан, получивших лекарственную помощь и лечебное питание, (чел.), прогрессирующий</t>
  </si>
  <si>
    <t>Показатель качества: Уровень обеспеченности лекарственными препаратами для медицинского применения льготополучателей, (%), прогрессирующий</t>
  </si>
  <si>
    <t>Показатель объема: Количество экспертиз, (ед.), прогрессирующий</t>
  </si>
  <si>
    <t>Показатель качества: Соответствие качества проверенных лекарственных препаратов для медицинского применения, показателям качества, регламентированным нормативно-технической документацией, (%), прогрессирующий</t>
  </si>
  <si>
    <t>Показатель объема: Количество больных, получивших лекарственную помощь и лечебное питание, (чел.), прогрессирующий</t>
  </si>
  <si>
    <t>Показатель качества: Удовлетворение потребности отдельных категорий граждан в необходимых лекарственных препаратах для медицинского применения, обеспечение которых осуществляется за счет средств федерального бюджета, (%), прогрессирующий</t>
  </si>
  <si>
    <t>Показатель объема: Количество человек, получивших лекарственную помощь, предназначенную для лечения больных злокачественными новообразованиями лимфоидной, кроветворной и родственных им тканей, гемофилией, муковисцидозом, гипофизарным нанизмом, болезнью Гоше, рассеянным склерозом, а также после трансплантации органов и (или) тканей, (чел.), прогрессирующий</t>
  </si>
  <si>
    <t>Показатель качества: Удовлетворение потребности больных в лекарственных препаратах, предназначенных  для лечения злокачественных новообразований лимфоидной, кроветворной и родственных им тканей, гемофилии, муковисцидоза, гипофизарного нанизма, болезни Гоше, рассеянного склероза, а также после трансплантации органов и (или) тканей, (%), прогрессирующий</t>
  </si>
  <si>
    <t>Показатель объема 1: Количество информационных ресурсов и баз данных (ед.), прогрессирующий</t>
  </si>
  <si>
    <t>Показатель объема 2: Количество пользователей (чел.), прогрессирующий</t>
  </si>
  <si>
    <t>Показатель качества: Доля своевременно предоставленных отчетов, (%), прогрессирующий</t>
  </si>
  <si>
    <t>Показатель объема: Количество медицинских организаций, оказывающих первичную медико-санитарную помощь, в которых внедрена медицинская информационная система, (ед.), прогрессирующий</t>
  </si>
  <si>
    <t>Показатель качества: Доля медицинских организаций,  оказывающих первичную медико-санитарную помощь, в которых внедрена медицинская информационная система  от числа медицинских организаций, в которых запланировано внедрение медицинской информационной системы, (%), прогрессирующий</t>
  </si>
  <si>
    <t>Показатель качества: Количество недостатков, выявленных в период гарантийного срока эксплуатации, (ед.), регрессирующий</t>
  </si>
  <si>
    <t>Показатель объема: Количество человек, получивших компенсацию, (чел.), прогрессирующий</t>
  </si>
  <si>
    <t>Показатель качества: Доля человек, получивших компенсацию, от числа подавших заявление, (%), прогрессирующий</t>
  </si>
  <si>
    <t>Показатель объема: Транспортировка тел умерших, не связанная с предоставлением ритуальных услуг (ед.), прогрессирующий</t>
  </si>
  <si>
    <t>Показатель объема: Количество предоставленных, переоформленных лицензий (ед.), прогрессирующий</t>
  </si>
  <si>
    <t>Показатель качества: Количество жалоб от заявителей на качество предоставляемых услуг, (ед.), прогрессирующий</t>
  </si>
  <si>
    <t>Показатель объема: Количество функций, осуществляемых министерством здравоохранения Иркутской области, (ед.), прогрессирующий</t>
  </si>
  <si>
    <t>Показатель качества: Доля обращений граждан, рассмотренных с нарушением установленных сроков, в общем числе обращений граждан, (%), регрессирующий</t>
  </si>
  <si>
    <t>Показатель объема: Количество вскрытий, (вскрытия), прогрессирующий</t>
  </si>
  <si>
    <t>Показатель объема: Количество исследований, (ед.), прогрессирующий</t>
  </si>
  <si>
    <t>Показатель качества: Уровень качества вскрытий, (%), прогрессирующий</t>
  </si>
  <si>
    <t>Показатель качества: Доля несвоевременно направленных окончательных свидетельств о смерти при неустановленных диагнозах, (%), регрессирующий</t>
  </si>
  <si>
    <t>Показатель объема: Количество организаций, осуществляющих функцию по мобилизационной подготовке экономики, (ед.), прогрессирующий</t>
  </si>
  <si>
    <t>Показатель качества: Доля проведенных мероприятий в целях мобилизационной подготовки от общего количества запланированных мероприятий в целях мобилизационной подготовки (%), прогрессирующий</t>
  </si>
  <si>
    <t>Показатель объема: Количество объектов, планируемых к приобретению в рамках мероприятия в текущем году, (ед.), прогрессирующий</t>
  </si>
  <si>
    <t>Показатель объема: Количество передвижных медицинских комплексов, преобретаемых в рамках мероприятия в текущем году, (ед.), прогрессирующий</t>
  </si>
  <si>
    <t>Показатель качества: Доля приобретенных передвижных медицинских комплексов от количества запланированных к приобретению, (%), прогрессирующий</t>
  </si>
  <si>
    <t>Показатель качества: Ввод в действие объектов здравоохранения, (ед.), прогрессирующий</t>
  </si>
  <si>
    <t>Показатель качества: Площадь объекта, (кв. м), прогрессирующий</t>
  </si>
  <si>
    <t>Показатель объема: Численность неработающих застрахованных лиц на 1 апреля года, предшествующего очередному, (чел.), прогрессирующий</t>
  </si>
  <si>
    <t>Показатель качества: Своевременность уплаты страховых взносов, (%), прогрессирующий</t>
  </si>
  <si>
    <t>Показатель объема: Количество медицинских организаций, осуществляемых деятельность в сфере обязательного медицинского страхования на территории Иркутской области, (ед.), прогрессирующий</t>
  </si>
  <si>
    <t>Показатель качества: Доля лиц, обратившихся с обоснованными жалобами в общем количестве застрахованных, (%), регрессирующий</t>
  </si>
  <si>
    <t>Показатель объема: Количество застрахованных граждан на 1 апреля года, предшествующего очередному, (чел.), прогрессирующий</t>
  </si>
  <si>
    <t>Показатель качества: Финансовая обеспеченность территориальной программы обязательного медицинского страхования в рамках базовой программы обязательного медицинского страхования, (%), прогрессирующий</t>
  </si>
  <si>
    <t>Показатель объема: Количество приобретенного и/или отремонтированного оборудования, (ед.), прогрессирующий</t>
  </si>
  <si>
    <t>Показатель качества: Доля медицинских организаций, получивших средства на реализацию мероприятий от общего количества участников территориальной программы обязательного медицинского страхования, (%), прогрессирующий</t>
  </si>
  <si>
    <t>Показатель качества 1: Число детей в возрасте 0-14 лет, у которых выявлен туберкулез на ранней стадии, (чел.), прогрессирующий</t>
  </si>
  <si>
    <t>Превышение целевого показателя за счет образовавшейся экономии</t>
  </si>
  <si>
    <t>Показатель объема 1: Число посещений, (посещение), прогрессирующий</t>
  </si>
  <si>
    <t>Показатель качества 1: Количество медицинских освидетельствований, (ед.), прогрессирующий</t>
  </si>
  <si>
    <t>Увеличение показателя связано с большой потребностью в медицинской помощи, с увеличением обращаемости пациентов. В рамках уcтановленных государственных заданий допускается отклонение в размере 5 %</t>
  </si>
  <si>
    <t>Показатель не достигнут в связи с уменьшением количества дней пребывания больного на койке в IV квартале по ряду учреждений. В рамках уcтановленных государственных заданий допускается отклонение в размере 5%</t>
  </si>
  <si>
    <t>Увеличение показателя связано с большой потребностью в данном виде медицинской помощи</t>
  </si>
  <si>
    <t>Дополнительное открытие кабинетов оказания паллиативной медицинской помощи</t>
  </si>
  <si>
    <t>В рамках уcтановленных государственных заданий допускается отклонение в размере 5 %</t>
  </si>
  <si>
    <t>Фактическое значение ниже планового, так как услуга носит заявительный характер</t>
  </si>
  <si>
    <t>За счет образовавшейся экономии (64 медицинских организации)</t>
  </si>
  <si>
    <t>В связи с тем, что многие сотрудники воспользовались железнодорожным транспортом, уменьшилась стоимость расходов, образовавшимися свободными лимитами смогли воспользоваться большее количество сотрудников, чем предполагалось</t>
  </si>
  <si>
    <t xml:space="preserve"> Выполнение данного показатедя составило 99,2 %. В рамках уcтановленных государственных заданий допускается отклонение в размере 5 %</t>
  </si>
  <si>
    <t xml:space="preserve">Снижение показателя заболеваемости туберкулезом среди детей за счет выполнения показателя охвата вакцинацией детей против туберкулеза, проведения иммунодиагностики туберкулеза, проведения профилактического лечения у детей по медицинским показаниям после проведения пробы Манту </t>
  </si>
  <si>
    <t>Показатель объема: Количество больных с впервые в жизни установленным диагнозом туберкулеза органов дыхания с бактериовыделением (чел.), прогрессирующий</t>
  </si>
  <si>
    <t>Показатель качества: Доля обоснованных жалоб на организацию донорства органов человека, (не более 5 % от числа обратившихся), регрессирующий</t>
  </si>
  <si>
    <t>Перевыполннеие данного показателя связано с усилением профилактических мероприятий, что повлияло на увеличение потока пациентов</t>
  </si>
  <si>
    <t>Увеличение показателя связано с большой потребностью в судебно-психиатрических экспертизах. План расчитывается исходя из норм нагрузки на врача судмедэксперта</t>
  </si>
  <si>
    <t>Показатель качества 4: Доля обоснованных жалоб на оказание медицинской помощи, несоответствующей стандарту по нозологической форме, (не более 5 % от числа обратившихся), регрессирующий</t>
  </si>
  <si>
    <t>Увеличение показателя связано с большой потребностью в медицинской помощи и увеличением обращаемости пациентов</t>
  </si>
  <si>
    <t>почему так?</t>
  </si>
  <si>
    <t>за счет чего?</t>
  </si>
  <si>
    <t>Показатель качества: Обеспеченность врачами сельского населения, (чел. на 10 000 населения), прогрессирующий</t>
  </si>
  <si>
    <r>
      <t xml:space="preserve">Показатель объема: Количество организаций, в которых </t>
    </r>
    <r>
      <rPr>
        <sz val="10"/>
        <color rgb="FFFF0000"/>
        <rFont val="Times New Roman"/>
        <family val="1"/>
        <charset val="204"/>
      </rPr>
      <t xml:space="preserve">планируется проведение </t>
    </r>
    <r>
      <rPr>
        <sz val="10"/>
        <rFont val="Times New Roman"/>
        <family val="1"/>
        <charset val="204"/>
      </rPr>
      <t>капитального ремонта, (ед.), прогрессирующий</t>
    </r>
  </si>
  <si>
    <t>в след. Поменять!!!!!</t>
  </si>
  <si>
    <t>Отклонение от планового значения показателя по объему финансирования связано с тем, что финансирование расходов бюджета Фонда по данному мероприятию осуществлено в пределах фактически полученных неналоговых доходов</t>
  </si>
  <si>
    <t>внутри мероприятие</t>
  </si>
  <si>
    <t>01.2018</t>
  </si>
  <si>
    <t>дополнительный трансферт на ОНЛС из ФБ в сумме 5265,2 т.р. поступил в коце декабря, в последнюю редакцию ГП не попал, в сводную бюджетную роспись попал.</t>
  </si>
  <si>
    <t xml:space="preserve">
Ввиду выявления в процессе капремонта объекта дополнительных работ не учтенных проектом, работы приостановлены, внесены изменения в проектную документацию, которая проходит экспертизу. Возобновление работ в 2019 году.
</t>
  </si>
  <si>
    <t xml:space="preserve"> 01.2018-12.2018</t>
  </si>
  <si>
    <t>Показатель не достигнут по следующим причинам:
1. низкая наполняемость домов ребенка;
2.  передача детей-сирот, проживающих в домах ребенка, в различные формы жизнеустройства (опека, усыновление)
3. перепрофилированием ОГКАУЗ "Областной дом ребенка № 3" в ОГБУЗ "Областной хоспис", финансирование которого производилось в рамках паллиативной помощи;
4. подготовка к слиянию ОГКУЗ "Областной дом ребенка № 2" с ОГАУЗ "ИМДКБ" и слиянию ОГКУЗ "Слюдянский дом ребенка" в ОГБУЗ "ОДТБ"
В 2018 году в домах ребенка количество мест - 300, поступило за год 437 детей, выбыло 394. Проведено всеми детьми 79 802 койко-дня. На 31.12.2018г. в домах ребенка проживало 226 детей. Отказов в помещении детей в дома-ребенка не было.</t>
  </si>
  <si>
    <t>Доля лиц, госпитализированных по экстренным показаниям в течение первых суток, в общей численности госпитализированных по экстренным показаниям</t>
  </si>
  <si>
    <t>Увеличение показателя вызвано ростом соматической, экстрагенитальной патологии у беременных женщин, наличием инфекций, которые способствуют преждевременным родам</t>
  </si>
  <si>
    <t>Основное мероприятие «Медицинская реабилитация и санаторно-курортное лечение» на 2014-2020 годы</t>
  </si>
  <si>
    <t xml:space="preserve">Плановое значение показателя требует корректировки в связи со сложившейся фактической динамикой </t>
  </si>
  <si>
    <t>Увеличение коечного фонда связано с тем, что только с августа 2018 года начали работать паллиативные койки в ОГБУЗ "Усольская городская больница"</t>
  </si>
  <si>
    <t>В связи с уменьшением софинансирования программы "Земский доктор" из Федерального фонда обязательного медицинского страхования по сравнению с 2017 годом. "Старение" кадров, выход специалистов на пенсию</t>
  </si>
  <si>
    <t>Удовлетворенность населения доступностью и полнотой информации по вопросам деятельности учреждений здравоохранения (от числа опрошенных)</t>
  </si>
  <si>
    <t xml:space="preserve">в 2017 году приобретено дополнительно лабораторного оборудование для ускоренной диагностики туберкулеза молекулярно-диагностическим методом в количестве 6 аппаратов «Генэксперт» и 1 аппарат для определения МБТ на жидких питательных средах «Bactec-360», что позволило  снизить число больных с бактериовыделением среди больных с впервые в жизни установленным диагнозом туберкулеза органов дыхания с 960 до 846 чел, темп снижения составил -11,9%. </t>
  </si>
  <si>
    <t>Увеличение показателя по количеству вскрытий связано с большой потребностью в данной услуге. План расчитывается исходя из норм нагрузки на врача патологоанатома.</t>
  </si>
  <si>
    <t xml:space="preserve">19 единиц медицинского оборудования учтены в реестре медицинского оборудования в рамках  ВЦП "Развитие материально-технической базы детских поликлиник и детских поликлинических отделений медицинских организаций, подведомственных министерству здравоохранения Иркутской области» на 2018 год"в целях софинансирования федеральных средств </t>
  </si>
  <si>
    <t xml:space="preserve">19 единиц медицинского оборудования исключены из реестра медицинского обрудования за счет централизованных средств областного бюджета и учтены в реестре медицинского оборудования в рамках  ВЦП "Развитие материально-технической базы детских поликлиник и детских поликлинических отделений медицинских организаций, подведомственных министерству здравоохранения Иркутской области» на 2018 год"в целях софинансирования федеральных средств </t>
  </si>
  <si>
    <t>В сравнении с 2015-2017 годами имеет место снижение фактического показателя смертности от всех причин (2015г. - 13,6, 2016г. - 13,4, 2017г. - 12,9). Недостижение значения целевого показателя связано с высоким уровнем смертности от онкозаболеваний и ВИЧ-инфекции.</t>
  </si>
  <si>
    <t>Осуществление эвакуация пациентов в труднодоступных районах региона с использованием медицинских вертолетов позволило перевыполнить показатель</t>
  </si>
  <si>
    <t>Данный показатель не зависит от общей заболеваемости населения туберкулезом, министерство здравоохранения не оказывает влияния на данный показатель, так как ГУФСИН не является подведомственным учреждением, в связи с этим с 2019 года показатель упразднен.</t>
  </si>
  <si>
    <t>В 2018 году открыт второй региональный сосудистый центр на базе ОГАУЗ "Братская ГБ2", открыто девятое первичное сосудистое отделение в ОГБУЗ "Черемховская ГБ1". Также начата подготовка  реализации регионального проекта "Борьба с сердечно-сосудистыми заболеваниями"</t>
  </si>
  <si>
    <t>Несмотря на принимаемые меры за 2018 год показатель смертности от транспортных травм всех видов превышает плановое значение. По сравнению с 2017 годом наблюдается снижение смертности от транспортных травм всех видов (в 2017 году - 17,1)</t>
  </si>
  <si>
    <t>В 2018 году открыт второй региональный сосудистый центр на базе ОГАУЗ "Братская ГБ2", открыто девятое первичное сосудистое отделение в ОГБУЗ "Черемховская ГБ1". Также начата подготовка реализации регионального проекта "Борьба с сердечно-сосудистыми заболеваниями"</t>
  </si>
  <si>
    <t>Показатель перевыполнен так как уже в 2018 году начата подготовка реализации регионального проекта "Борьба с онкологическими заболеваниями", который направлен на раннее выявление онкологических заболеваний</t>
  </si>
  <si>
    <t>Своевременное оказания экстренной медицинской помощи гражданам, проживающим в труднодоступных районах позволило практически на 100 % достичь плановое значения показателя</t>
  </si>
  <si>
    <t>Показатель ниже целевого на 0,4% за счет поступления женщин в медицинские организации 1 и 2 уровня с преждевременными родами в активную фазу родов, не позволяющее осуществить их перевод в перинатальные центры, а также за счет домашних родов и рожениц, не состоявших на учете по беременности</t>
  </si>
  <si>
    <r>
      <t>Превышение целевого показателя связано с большой долей случаев смерти детей в возрасте от 1 года до 4 лет от внешних причин смерт</t>
    </r>
    <r>
      <rPr>
        <sz val="12"/>
        <rFont val="Times New Roman"/>
        <family val="1"/>
        <charset val="204"/>
      </rPr>
      <t>и (погибл</t>
    </r>
    <r>
      <rPr>
        <sz val="12"/>
        <color theme="1"/>
        <rFont val="Times New Roman"/>
        <family val="1"/>
        <charset val="204"/>
      </rPr>
      <t xml:space="preserve">о 32 ребенка, из них 19 - на пожарах и от термических ожогов). </t>
    </r>
  </si>
  <si>
    <t>В 2018 году финансировались (поликлиники № 8, 9, Бохан, Радиология, Онкоцентр исполнительный лист, реконструкция административного здания Мегет исполнительный лист)</t>
  </si>
  <si>
    <t>Денежные средства в размере 5 млн были выделены на капитальный ремонт перинатального центра ГБУЗ "Иркутская ордена «Знак Почета» областная клиническая больница",  фактически работы были приостановлены в 2017 году, в связи с принятие решения проведения корректировки проектной документации работы, оплата была произведена в 2018 году за фактически выполненные работы в 2017 году</t>
  </si>
  <si>
    <t>Увеличение фактического значения показателя связано с необходимостью подготовки специалистов по программам дополнительного медицинского и фармацевтического образования в государственных организациях высшего образования, подготовка кадров производилась в большей степени по краткосрочным программам дополнительного профессиональго образования с наименьшей стоимостью</t>
  </si>
  <si>
    <t>Дополнительно 5 единиц медицинского оборудования приобретено за счет образовавшейся экономии денежных средств</t>
  </si>
  <si>
    <t>Между Правительством Иркутской области и Акционерным обществом «РУСАТОМ ХЭЛСКЕА» 13 июня 2018 года заключено Концессионное соглашение № 05-52-7/18 в отношении создания и эксплуатации здания радиологического корпуса Восточно-Сибирского онкологического центра в г. Иркутске. В 2018 году планировалось начать строительство радиологического корпуса ОГБУЗ "Онкологический диспансер" в рамках концессионного соглашения.  АО «РУСАТОМ ХЭЛСКЕА» представлен пакет документов в Главгосэкспертизу. Получены замечания, которые до настоящего времени не устранены, в связи с проведением актуализацией проектной документации. Проведена оплата за фактически выполненные работы: демонтаж (снос) старого корпуса, устройство ограждения и вынос инженерных сетей участка строительства.</t>
  </si>
  <si>
    <t>Увеличение за счет количества льготополучателей, обратившихся за льготным лекарственным обеспечением (дополнительно заявивших своё право на льготное лекарственное обеспечение)</t>
  </si>
  <si>
    <t>Все льготополучатели обеспечены лекарственными препаратами, специализированными продуктами лечебного питания в соответствии с заявленной потребностью медицинских организаций</t>
  </si>
  <si>
    <t xml:space="preserve">Все льготополучатели обеспечены лекарственными препаратами </t>
  </si>
  <si>
    <t xml:space="preserve">Общая сумма денежных средств, выделенная на приобретение передвижных медицинских комплексов (далее - ФАП) в 2018 году составляла 26 172 тыс. руб. В 2018 году ФАП приобретен только одной медицинской организацией (далее - МО) на сумму 5 234,0 тыс. рублей, поставлен 9.02.2019 г.
При анализе закупок ФАП субъектами РФ в 2018 году выявлено, что средняя стоимость передвижного ФАП составляет 6 337,1 тыс. руб. В связи с тем, что первоначально выделенной суммы – 5 234,4 тыс. руб. не хватало на закупку ФАП, МЗ ИО принято решение распределить денежные средства между тремя МО (денежные средства в полном объеме переданы в медицинские оргнаизации в виде субсидии на иные цели), которыми проведены повторные аукционные процедуры, которые в 2018 году не состоялись из-за отсутствия заявок от поставщиков. 
В соответствии с приказом министерства финансов Иркутской области от 7 сентября  2011 года № 29н-мпр «О порядке взыскания в областной бюджет неиспользованных остатков субсидий, предоставленных бюджетным и автономным учреждениям, государственным унитарным предприятиям Иркутской области из областного бюджета», в январе 2019 года согласовано Решение МЗ ИО о наличии потребности медицинских организаций в направлении целевых средств, на те же цели в 2019 году в размере 20 937.6 тыс. руб. МО начата работа по проведению аукционных процедур на закупку трех передвижных ФАП в 2019 году.
</t>
  </si>
  <si>
    <t>Услуга носит заявительный характер, все льготополучатели обеспечены 100%. Показатель в части финансовой составляющей исполнен не полностью, что связано с наличием экономии по итогам проведенных торгов</t>
  </si>
  <si>
    <t xml:space="preserve">Невыполнение показателя в части финансирования связано с:
1. длительностью проведения конкурсных процедур;
2. экономией по итогам проведения конкурсных торгов.
Реализация мероприятий ведется по 13 объектам здравоохранения (поликлиники № 8,9, Качуг, ЦРБ Бохан, ОГБУЗ Катанга, тубдиспансеры Иркутск, Тулун, Нижнеудинск, филиал полклиники № 1, Сосновый Бор, амбулатория пос. Мегет, перинатальный центр г. Братска, региональный детский МФЦ), пиры по 4 объектам (поликлиника № 10, 15, амбулатория Мишелевка, трампапункт 3КБ). 
В 2018 году  получено разрешение на Ввод в эксплуатацию  ЦРБ Бохан., поликлиника № 8 - перенесен на 2019 год из-за приостановки работ в связи с проведением корректировки проектной документации, прохождением государственной экспертизы в ГАУ ИО «Экспертиза в строительстве Иркутской области».
</t>
  </si>
  <si>
    <t>На перевыполнение показателя повлияло множество факторов: успешная реализация ранее проводимых программ, мероприятий направленных на профилактику злоупотребления наркотическими средствами и психотропными веществами; создание целостной системы реабилитации наркозависимых, создание единой компьютерной базы данных больных наркологическими заболеваниями, перепрофилирование отделения медико-социальной реабилитации ОГБУЗ «Иркутский областной психоневрологический диспансер» в Центр медико-социальной реабилитации больных с наркологическими заболеваниями, проведение плановых периодических скрининговых исследований лиц, вступивших в реабилитационный процесс, организационно-методическая работа с врачами медицинских учреждений, проведение мероприятий по содействию в трудоустройстве пациентов, проведение мероприятий по медико-социальной реабилитации семьям групп высокого медико-социального риска.</t>
  </si>
  <si>
    <t xml:space="preserve">Решением комиссии по разработке Территориальной программы ОМС скорректирован объем ВМП на уровень 7719 случаев госпитализации путем перераспределения 38 случаев на специализированную медицинскую помощь. В федеральной программе государственных гарантий нет утвержденного норматива для планирования ВМП  </t>
  </si>
  <si>
    <t>Между Правительством Иркутской области и Акционерным обществом «РУСАТОМ ХЭЛСКЕА» 13 июня 2018 года заключено Концессионное соглашение № 05-52-7/18 в отношении создания и эксплуатации здания радиологического корпуса Восточно-Сибирского онкологического центра в г. Иркутске. В 2018 году планировалось начать строительство радиологического корпуса ОГБУЗ "Онкологический диспансер" в рамках концессионного соглашения. АО «РУСАТОМ ХЭЛСКЕА» представлен пакет документов в Главгосэкспертизу. Получены замечания, которые до настоящего времени не устранены, в связи с проведением актуализацией проектной документации. Проведена оплата за фактически выполненные работы: демонтаж (снос) старого корпуса, устройство ограждения и вынос инженерных сетей участка строительства.</t>
  </si>
  <si>
    <t xml:space="preserve">В 2017 году было приобретено дополнительно лабораторное оборудование для ускоренной диагностики туберкулеза молекулярно-диагностическим методом в количестве 6 аппаратов «Генэксперт» и 1 аппарат для определения МБТ на жидких питательных средах «Bactec-360», что позволило в 2018 году снизить число больных с бактериовыделением среди больных с впервые в жизни установленным диагнозом туберкулеза органов дыхания с 960 в 2017 году до 846 чел в 2018 году, темп снижения составил -11,9%. </t>
  </si>
  <si>
    <t>Постановление Правительства Иркутской области от 31.03.2018 года № 213-пп. 
Кол-во получателей - 9 муниципальных образований Иркутской области</t>
  </si>
  <si>
    <t>мне переговорить с минобром, кто занимается?</t>
  </si>
  <si>
    <t xml:space="preserve">19 единиц медицинского оборудования исключены из реестра медицинского обрудования за счет централизованных средств областного бюджета и учтены в реестре медицинского оборудования в рамках ВЦП "Развитие материально-технической базы детских поликлиник и детских поликлинических отделений медицинских организаций, подведомственных министерству здравоохранения Иркутской области" в целях софинансирования федеральных средств </t>
  </si>
  <si>
    <t>внутри мероприятие!!!</t>
  </si>
  <si>
    <t>Все льготополучатели обеспечены лекарственными препаратами</t>
  </si>
  <si>
    <t xml:space="preserve">19 единиц медицинского оборудования учтены в реестре медицинского оборудования в рамках ВЦП "Развитие материально-технической базы детских поликлиник и детских поликлинических отделений медицинских организаций, подведомственных министерству здравоохранения Иркутской области" в целях софинансирования федеральных средств </t>
  </si>
  <si>
    <t>Общая сумма денежных средств, выделенная на приобретение передвижных медицинских комплексов (далее - ФАП) в 2018 году составляла 26 172 тыс. руб. В 2018 году ФАП приобретен только одной медицинской организацией (далее - МО) на сумму 5 234,0 тыс. рублей, поставлен 9.02.2019 г.
При анализе закупок ФАП субъектами РФ в 2018 году выявлено, что средняя стоимость передвижного ФАП составляет 6 337,1 тыс. руб. В связи с тем, что первоначально выделенной суммы – 5 234,4 тыс. руб. не хватало на закупку ФАП, МЗ ИО принято решение распределить денежные средства между тремя МО (денежные средства в полном объеме переданы в медицинские оргнаизации в виде субсидии на иные цели), которыми проведены повторные аукционные процедуры, которые в 2018 году не состоялись из-за отсутствия заявок от поставщиков. 
В соответствии с приказом министерства финансов Иркутской области от 7 сентября 2011 года № 29н-мпр «О порядке взыскания в областной бюджет неиспользованных остатков субсидий, предоставленных бюджетным и автономным учреждениям, государственным унитарным предприятиям Иркутской области из областного бюджета», в январе 2019 года согласовано Решение МЗ ИО о наличии потребности медицинских организаций в направлении целевых средств, на те же цели в 2019 году в размере 20 937,6 тыс. руб. МО начата работа по проведению аукционных процедур на закупку трех передвижных ФАП в 2019 году.</t>
  </si>
  <si>
    <t>Невыполнение показателя в части финансирования связано с:
1. длительностью проведения конкурсных процедур;
2. экономией по итогам проведения конкурсных торгов.
Реализация мероприятий ведется по 13 объектам здравоохранения (поликлиники № 8, 9, Качуг, ЦРБ Бохан, ОГБУЗ Катанга, тубдиспансеры Иркутск, Тулун, Нижнеудинск, филиал поликлиники № 1, Сосновый Бор, амбулатория пос. Мегет, перинатальный центр г. Братска, региональный детский МФЦ), пиры по 4 объектам (поликлиника № 10, 15, амбулатория Мишелевка, травмпункт 3КБ). 
В 2018 году  получено разрешение на ввод в эксплуатацию ЦРБ Бохан, поликлиника № 8 - перенесен на 2019 год из-за приостановки работ в связи с проведением корректировки проектной документации, прохождением государственной экспертизы в ГАУ ИО «Экспертиза в строительстве Иркутской области».</t>
  </si>
  <si>
    <t>Ввиду выявления в процессе капремонта объекта дополнительных работ не учтенных проектом, работы приостановлены, внесены изменения в проектную документацию, которая проходит экспертизу. Возобновление работ в 2019 году.</t>
  </si>
  <si>
    <t>Государственная программа Иркутской области «Развитие здравоохранения» на 2019-2024 годы</t>
  </si>
  <si>
    <t>Областной бюджет 
(далее – ОБ)</t>
  </si>
  <si>
    <t>Средства, планируемые к привлечению из федерального бюджета 
(далее – ФБ)</t>
  </si>
  <si>
    <t>Бюджеты муниципальных образований Иркутской области 
(далее – МБ)</t>
  </si>
  <si>
    <t>Иные источники (далее – ИИ)</t>
  </si>
  <si>
    <t>Подпрограмма «Совершенствование оказания медицинской помощи, включая профилактику заболеваний и формирование здорового образа жизни» на 2019-2024 годы</t>
  </si>
  <si>
    <t>Основное мероприятие «Профилактика инфекционных и неинфекционных заболеваний и формирование здорового образа жизни» на 2019-2024 годы</t>
  </si>
  <si>
    <t xml:space="preserve"> Основное мероприятие «Профилактика инфекционных и неинфекционных заболеваний и формирование здорового образа жизни» на 2019-2024 годы</t>
  </si>
  <si>
    <t>Лисянская И.Н.</t>
  </si>
  <si>
    <t xml:space="preserve"> «Иммунопрофилактика»</t>
  </si>
  <si>
    <t>Матысик Т.А.</t>
  </si>
  <si>
    <t>Профилактика ВИЧ-инфекции и гепатитов B и C, в том числе с привлечением к реализации указанных мероприятий социально ориентированных некоммерческих организаций</t>
  </si>
  <si>
    <t>Карташева Т.С.</t>
  </si>
  <si>
    <t xml:space="preserve"> «Мероприятия по профилактике ВИЧ-инфекции и гепатитов В и С, в том числе с привлечением к реализации указанных мероприятий социально ориентированных некоммерческих организаций»</t>
  </si>
  <si>
    <t xml:space="preserve"> «Первичная медико-санитарная помощь, в части профилактики»</t>
  </si>
  <si>
    <t>1.2.</t>
  </si>
  <si>
    <t>Региональный проект Иркутской области «Формирование системы мотивации граждан к здоровому образу жизни, включая здоровое питание и отказ от вредных привычек» на 2019-2024 годы</t>
  </si>
  <si>
    <t>1.2.1.</t>
  </si>
  <si>
    <t>Проведение коммуникационной компании по формированию здорового образа жизни</t>
  </si>
  <si>
    <t>1.3.</t>
  </si>
  <si>
    <t>Основное мероприятие «Совершенствование оказания первичной медико-санитарной помощи, специализированной, включая высокотехнологичную медицинскую помощь» на 2019-2024 годы</t>
  </si>
  <si>
    <t xml:space="preserve"> Основное мероприятие «Совершенствование оказания первичной медико-санитарной помощи, специализированной, включая высокотехнологичную медицинскую помощь» на 2019-2024 годы</t>
  </si>
  <si>
    <t>1.3.1.</t>
  </si>
  <si>
    <t xml:space="preserve">Зверева А. </t>
  </si>
  <si>
    <t xml:space="preserve"> «Оказание высокотехнологичной медицинской помощи, не включенной в базовую программу обязательного медицинского страхования»</t>
  </si>
  <si>
    <t>Дертышникова О.В.</t>
  </si>
  <si>
    <t>1.3.2.</t>
  </si>
  <si>
    <t>Закупка диагностических средств для выявления и мониторинга лечения лиц, инфицированных вирусами иммунодефицита человека, в том числе в сочетании с вирусами гепатитов В и (или) С, в соотвествии с перечнем, утвержденным Министерством здравоохранения Иркутской области</t>
  </si>
  <si>
    <t xml:space="preserve"> «Закупки диагностических средств для выявления и мониторинга лечения лиц, инфицированных вирусами иммунодефицита человека, в том числе в сочетании с вирусами гепатитов В и (или) С»</t>
  </si>
  <si>
    <t>1.3.3.</t>
  </si>
  <si>
    <t>Закупка диагностических средств для выявления, определения чувствительности микобактерии туберкулеза и мониторинга лечения лиц, больных туберкулезом с множественной лекарственной устойчивостью возбудителя, в соответствии с перечнем, утвержденным Министерством здравоохранения Российской Федерации, а также медицинских изделий в соответствии со стандартом оснащения, предусмотренным порядком оказания медицинской помощи больным туберкулезом</t>
  </si>
  <si>
    <t xml:space="preserve"> «Закупки диагностических средств для выявления, определения чувствительности микобактерии туберкулеза и мониторинга лечения лиц, больных туберкулезом с множественной лекарственной устойчивостью возбудителя, в соответствии с перечнем, утвержденным Министерством здравоохранения Российской Федерации, а также медицинских изделий в соответствии со стандартом оснащения, предусмотренным порядком оказания медицинской помощи больным туберкулезом»</t>
  </si>
  <si>
    <t>1.3.4.</t>
  </si>
  <si>
    <t>Медицинская деятельность, связанная с донорством органов человека в целях трансплантации (пересадки), включающей проведение мероприятий по медицинскому обследованию донора, обеспечению сохранности донорских органов до их изъятия у донора, изъятию донорских органов, хранению и транспортировке донорских органов и иных мероприятий, направленных на обеспечение этой деятельности</t>
  </si>
  <si>
    <t xml:space="preserve"> «Медицинская деятельность, связанная с донорством органов человека в целях трансплантации (пересадки), включающей проведение мероприятий по медицинскому обследованию донора, обеспечению сохранности донорских органов до их изъятия у донора, изъятию донорских органов, хранению и транспортировке донорских органов и иных мероприятий, направленных на обеспечение этой деятельности»</t>
  </si>
  <si>
    <t>1.3.5.</t>
  </si>
  <si>
    <t xml:space="preserve"> «Организация и оказание медицинской помощи больным ВИЧ-инфекцией, осуществление мероприятий по профилактике ВИЧ-инфекции»</t>
  </si>
  <si>
    <t>1.3.6.</t>
  </si>
  <si>
    <t xml:space="preserve"> «Первичная специализированная медико-санитарная помощь в амбулаторных условиях в медицинских организациях, подведомственных министерству здравоохранения Иркутской области»</t>
  </si>
  <si>
    <t xml:space="preserve">Дертышникова О.В. </t>
  </si>
  <si>
    <t>1.3.7.</t>
  </si>
  <si>
    <t xml:space="preserve"> «Специализированная медицинская помощь в условиях дневного стационара в медицинских организациях, подведомственных министерству здравоохранения Иркутской области»</t>
  </si>
  <si>
    <t>1.3.8.</t>
  </si>
  <si>
    <t xml:space="preserve"> «Специализированная медицинская помощь в стационарных условиях в медицинских организациях, подведомственных министерству здравоохранения Иркутской области»</t>
  </si>
  <si>
    <t>1.4.</t>
  </si>
  <si>
    <t>Основное мероприятие «Совершенствование оказания скорой, в том числе скорой специализированной, медицинской помощи, медицинской эвакуации» на 2019-2024 годы</t>
  </si>
  <si>
    <t xml:space="preserve"> Основное мероприятие «Совершенствование оказания скорой, в том числе скорой специализированной, медицинской помощи, медицинской эвакуации» на 2019-2024 годы</t>
  </si>
  <si>
    <t>1.4.1.</t>
  </si>
  <si>
    <t>Зверева А.</t>
  </si>
  <si>
    <t xml:space="preserve"> «Оказание скорой специализированной медицинской помощи (медицинская эвакуация)»</t>
  </si>
  <si>
    <t>Исаева Д+Ворожба</t>
  </si>
  <si>
    <t>1.4.2.</t>
  </si>
  <si>
    <t xml:space="preserve"> «Оказание скорой, в том числе скорой специализированной, медицинской помощи»</t>
  </si>
  <si>
    <t>1.5.</t>
  </si>
  <si>
    <t>Основное мероприятие «Развитие службы крови» на 2019-2024 годы</t>
  </si>
  <si>
    <t xml:space="preserve"> Основное мероприятие «Развитие службы крови» на 2019-2024 годы</t>
  </si>
  <si>
    <t>1.5.1.</t>
  </si>
  <si>
    <t xml:space="preserve"> «Заготовка, хранение, обеспечение донорской кровью и ее компонентами»</t>
  </si>
  <si>
    <t>1.6.</t>
  </si>
  <si>
    <t>Основное мероприятие «Обеспечение среднесуточного набора питания детям, страдающим туберкулезом и/или наблюдающимся в связи с туберкулезом» на 2019-2024 годы</t>
  </si>
  <si>
    <t xml:space="preserve"> Основное мероприятие «Предоставление субсидий местным бюджетам на обеспечение среднесуточного набора питания детям, страдающим туберкулезом и/или наблюдающимся в связи с туберкулезом»</t>
  </si>
  <si>
    <t>1.6.1.</t>
  </si>
  <si>
    <t>Предоставление субсидии местным бюджетам на обеспечение среднесуточного набора питания детям, страдающим туберкулезом и/или наблюдающимся в связи с туберкулезом</t>
  </si>
  <si>
    <t>Минобр</t>
  </si>
  <si>
    <t xml:space="preserve"> «Субсидии из областного бюджета местным бюджетам в целях софинансирования расходных обязательств муниципальных образований Иркутской области на обеспечение среднесуточного набора продуктов питания детей, страдающих туберкулезной интоксикацией и (или) находящихся под диспансерным наблюдением у фтизиатра, посещающих группы оздоровительной направленности в муниципальных дошкольных образовательных организациях, расположенных на территории Иркутской области»</t>
  </si>
  <si>
    <t>1.7.</t>
  </si>
  <si>
    <t>Основное мероприятие «Совершенствование службы родовспоможения» на 2019-2024 годы</t>
  </si>
  <si>
    <t xml:space="preserve"> Основное мероприятие «Совершенствование службы родовспоможения» на 2019-2024 годы</t>
  </si>
  <si>
    <t>1.7.1.</t>
  </si>
  <si>
    <t xml:space="preserve"> «Первичная медико-санитарная помощь в амбулаторных условиях в медицинских организациях родовспоможения, подведомственных министерству здравоохранения Иркутской области»</t>
  </si>
  <si>
    <t>Попова Е.В</t>
  </si>
  <si>
    <t>1.7.2.</t>
  </si>
  <si>
    <t xml:space="preserve"> «Специализированная медицинская помощь в стационарных условиях в медицинских организациях родовспоможения, подведомственных министерству здравоохранения Иркутской области»</t>
  </si>
  <si>
    <t>1.8.</t>
  </si>
  <si>
    <t>Основное мероприятие «Совершенствование оказания медицинской помощи детям» на 2019-2024 годы</t>
  </si>
  <si>
    <t xml:space="preserve"> Основное мероприятие «Совершенствование оказания медицинской помощи детям» на 2019-2024 годы</t>
  </si>
  <si>
    <t>1.8.1.</t>
  </si>
  <si>
    <t xml:space="preserve"> «Обеспечение детей первого - второго года жизни специальными молочными продуктами детского питания»</t>
  </si>
  <si>
    <t>1.8.2.</t>
  </si>
  <si>
    <t xml:space="preserve"> «Обеспечение полноценным питанием беременных женщин, кормящих матерей, а также детей в возрасте до трех лет через специальные пункты питания и организации торговли по заключению врачей»</t>
  </si>
  <si>
    <t>1.8.3.</t>
  </si>
  <si>
    <t>1.8.4.</t>
  </si>
  <si>
    <t xml:space="preserve"> «Первичная медико-санитарная помощь в амбулаторных условиях в детских медицинских организациях, подведомственных министерству здравоохранения Иркутской области»</t>
  </si>
  <si>
    <t>1.8.5.</t>
  </si>
  <si>
    <t xml:space="preserve"> «Специализированная медицинская помощь в стационарных условиях в детских медицинских организациях, подведомственных министерству здравоохранения Иркутской области»</t>
  </si>
  <si>
    <t>Попова Е.В.</t>
  </si>
  <si>
    <t>1.9.</t>
  </si>
  <si>
    <t xml:space="preserve">Основное мероприятие «Медицинская реабилитация и санаторно-курортное лечение» на 2019-2024 годы </t>
  </si>
  <si>
    <t xml:space="preserve"> Основное мероприятие «Медицинская реабилитация и санаторно-курортное лечение» на 2019-2024 годы</t>
  </si>
  <si>
    <t>1.9.1.</t>
  </si>
  <si>
    <t xml:space="preserve"> «Санаторно-курортное лечение в медицинских организациях, подведомственных министерству здравоохранения Иркутской области»</t>
  </si>
  <si>
    <t>1.10.</t>
  </si>
  <si>
    <t>Основное мероприятие «Паллиативная помощь» на 2019-2024 годы</t>
  </si>
  <si>
    <t xml:space="preserve"> Основное мероприятие «Паллиативная помощь» на 2019-2024 годы</t>
  </si>
  <si>
    <t>1.10.1.</t>
  </si>
  <si>
    <t xml:space="preserve"> «Паллиативная медицинская помощь»</t>
  </si>
  <si>
    <t>Исаева Д+Бессонов</t>
  </si>
  <si>
    <t>1.10.2.</t>
  </si>
  <si>
    <t>Развитие паллиативной медицинской помощи</t>
  </si>
  <si>
    <t>Доркина Л.А.</t>
  </si>
  <si>
    <t>Ланчу О.Г.</t>
  </si>
  <si>
    <t>1.11.</t>
  </si>
  <si>
    <t>Основное мероприятие «Организация обеспечения граждан качественными, эффективными, безопасными лекарственными препаратами для медицинского применения» на 2019-2024 годы</t>
  </si>
  <si>
    <t xml:space="preserve"> Основное мероприятие «Организация обеспечения граждан качественными, эффективными, безопасными лекарственными препаратами для медицинского применения» на 2019-2024 годы</t>
  </si>
  <si>
    <t>1.11.1.</t>
  </si>
  <si>
    <t xml:space="preserve"> «Льготное обеспечение лекарственными препаратами, специализированными продуктами лечебного питания, медицинскими изделиями отдельных категорий граждан в соответствии с Законом Иркутской области от 17 декабря 2008 года № 106-оз»</t>
  </si>
  <si>
    <t>1.11.2.</t>
  </si>
  <si>
    <t>Исаева Д.</t>
  </si>
  <si>
    <t xml:space="preserve"> «Обеспечение лекарственными препаратами для медицинского применения, медицинскими изделиями и специализированными продуктами лечебного питания, не входящими в соответствующий стандарт медицинской помощи, в случае наличия медицинских показаний (индивидуальной непереносимости, по жизненным показаниям) по решению врачебной комиссии»</t>
  </si>
  <si>
    <t>1.11.3.</t>
  </si>
  <si>
    <t>Oрганизационные мероприятия, связанные с обеспечением лиц лекарственными препаратами, предназначенными для лечения больных гемофилией, муковисцидозом, гипофизарным нанизмом, болезнью Гоше, злокачественными новообразованиями лимфоидной, кроветворной и родственных им тканей, рассеянным склерозом, гемолитико-уремическим синдромом, юношеским артритом с системным началом, мукополисахаридозом I, II и VI типов а также после трансплантации органов и (или) тканей</t>
  </si>
  <si>
    <t>1.11.4.</t>
  </si>
  <si>
    <t xml:space="preserve"> «Отдельные полномочия в области лекарственного обеспечения»</t>
  </si>
  <si>
    <t>1.11.5.</t>
  </si>
  <si>
    <t xml:space="preserve"> «Экспертиза качества фармацевтической субстанции, произведенной для реализации»</t>
  </si>
  <si>
    <t>1.11.6.</t>
  </si>
  <si>
    <t>1.12.</t>
  </si>
  <si>
    <t>Региональный проект Иркутской области «Развитие системы оказания первичной медико-санитарной помощи» на 2019-2024 годы</t>
  </si>
  <si>
    <t>1.12.1.</t>
  </si>
  <si>
    <t>Обеспечение закупки авиационных работ органами государственной власти субъектов Российской Федерации в целях оказания медицинской помощи</t>
  </si>
  <si>
    <t>1.13.</t>
  </si>
  <si>
    <t>Региональный проект «Программа развития детского здравоохранения Иркутской области, включая создание современной инфраструктуры оказания медицинской помощи детям» на 2019-2024 годы</t>
  </si>
  <si>
    <t>1.13.1.</t>
  </si>
  <si>
    <t>Развитие материально-технической базы детских поликлиник и детских поликлинических отделений медицинских организаций, оказывающих первичную медико-санитарную помощь</t>
  </si>
  <si>
    <t>1.13.2.</t>
  </si>
  <si>
    <t>Расширение программы иммунизации детского населения за счет регионального календаря профилактических прививок</t>
  </si>
  <si>
    <t>1.14.</t>
  </si>
  <si>
    <t>Региональный проект «Разработка и реализация программы системной поддержки и повышения качества жизни граждан старшего поколения (Иркутская область)» на 2019-2024 годы</t>
  </si>
  <si>
    <t>1.14.1.</t>
  </si>
  <si>
    <t>Проведение вакцинации против пневмококковой инфекции граждан старше трудоспособного возраста из групп риска, проживающих в организациях социального обслуживания</t>
  </si>
  <si>
    <t>1.15.</t>
  </si>
  <si>
    <t>Региональный проект «Развитие экспорта медицинских услуг на территории Иркутской области» на 2019-2024 годы</t>
  </si>
  <si>
    <t>1.15.1</t>
  </si>
  <si>
    <t>Объем экспорта медицинских услуг - оказание медицинской помощи иностранным гражданам</t>
  </si>
  <si>
    <t>Подпрограмма «Развитие государственно-частного партнерства» на 2019-2024 годы</t>
  </si>
  <si>
    <t xml:space="preserve"> Подпрограмма «Развитие государственно-частного партнерства» на 2019-2024 годы</t>
  </si>
  <si>
    <t>Основное мероприятие «Создание условий для обеспечения доступности медицинской помощи в амбулаторных условиях в рамках государственно-частного партнерства» на 2019-2024 годы</t>
  </si>
  <si>
    <t xml:space="preserve"> Основное мероприятие «Создание условий для обеспечения доступности медицинской помощи в амбулаторных условиях в рамках государственно-частного партнерства» на 2019-2024 годы</t>
  </si>
  <si>
    <t>Дугина Н.Ю.</t>
  </si>
  <si>
    <t xml:space="preserve"> «Оказание медицинской помощи в амбулаторных условиях в рамках государственно-частного партнерства»</t>
  </si>
  <si>
    <t>Основное мероприятие «Развитие государственно-частного партнерства в сфере здравоохранения» на 2019-2024 годы</t>
  </si>
  <si>
    <t xml:space="preserve"> Основное мероприятие «Развитие государственно-частного партнерства в сфере здравоохранения»</t>
  </si>
  <si>
    <t>Галкова Л.В. (МИНСТРОЙ)</t>
  </si>
  <si>
    <t xml:space="preserve"> «Государственно-частное партнерство в сфере здравоохранения»</t>
  </si>
  <si>
    <t>Подпрограмма «Кадровое обеспечение системы здравоохранения» на 2019-2024 годы</t>
  </si>
  <si>
    <t>Основное мероприятие «Кадровое обеспечение системы здравоохранения Иркутской области» на 2019-2024 годы</t>
  </si>
  <si>
    <t xml:space="preserve"> Основное мероприятие «Кадровое обеспечение системы здравоохранения Иркутской области» на 2019-2024 годы</t>
  </si>
  <si>
    <t xml:space="preserve"> «Единовременные компенсационные выплаты медицинским работникам (врачам, фельдшерам) в возрасте до 50 лет, прибывшим (переехавшим) на работу в сельские населенные пункты, либо рабочие поселки, либо поселки городского типа, либо города с населением до 50 тыс. человек»</t>
  </si>
  <si>
    <t>3.2</t>
  </si>
  <si>
    <t>Региональный проект «Обеспечение медицинских организаций системы здравоохранения Иркутской области квалифицированными кадрами» на 2019-2024 годы</t>
  </si>
  <si>
    <t>3.2.1.</t>
  </si>
  <si>
    <t xml:space="preserve"> «Повышение качества подготовки и уровня квалификации медицинских кадров»</t>
  </si>
  <si>
    <t>3.2.2.</t>
  </si>
  <si>
    <t xml:space="preserve"> «Ежемесячная денежная выплата отдельным категориям студентов в целях привлечения их для дальнейшей работы в медицинских организациях, расположенных на территории Иркутской области»</t>
  </si>
  <si>
    <t>3.2.3.</t>
  </si>
  <si>
    <t>Финансовое обеспечение организации обязательного медицинского страхования на территориях субъектов Российской Федерации (Софинансирование расходов медицинских организаций на оплату труда врачей и среднего медицинского персонала)</t>
  </si>
  <si>
    <t>ТФОМС</t>
  </si>
  <si>
    <t>Подпрограмма «Развитие информатизации в здравоохранении» на 2019-2024 годы</t>
  </si>
  <si>
    <t xml:space="preserve"> Подпрограмма «Развитие информатизации в здравоохранении» на 2019-2024 годы</t>
  </si>
  <si>
    <t>Основное мероприятие «Информатизация здравоохранения» на 2019-2024 годы</t>
  </si>
  <si>
    <t xml:space="preserve"> Основное мероприятие «Информатизация здравоохранения» на 2019-2024 годы</t>
  </si>
  <si>
    <t>Формирование и развитие регионального фрагмента Единой государственной информационной системы в сфере здравоохранения</t>
  </si>
  <si>
    <t>МИАЦ</t>
  </si>
  <si>
    <t>4.1.2.</t>
  </si>
  <si>
    <t xml:space="preserve"> «Формирование и ведение единой статистическо-информационной системы здравоохранения в Иркутской области»</t>
  </si>
  <si>
    <t>Региональный проект Иркутской области «Создание единого цифрового контура в здравоохранении на основе единой государственной информационной системы в сфере здравоохранения (ЕГИСЗ)» на 2019-2024 годы</t>
  </si>
  <si>
    <t>4.2.1</t>
  </si>
  <si>
    <t>Создание единого цифрового контура в здравоохранении на основе единой государственной информационной системы здравоохранения (ЕГИСЗ)</t>
  </si>
  <si>
    <t>Подпрограмма «Повышение эффективности функционирования системы здравоохранения» на 2019-2024 годы</t>
  </si>
  <si>
    <t xml:space="preserve"> Подпрограмма «Повышение эффективности функционирования системы здравоохранения» на 2019-2024 годы</t>
  </si>
  <si>
    <t>Основное мероприятие «Государственная политика в сфере здравоохранения Иркутской области» на 2019-2024 годы</t>
  </si>
  <si>
    <t xml:space="preserve"> Основное мероприятие «Государственная политика в сфере здравоохранения Иркутской области»</t>
  </si>
  <si>
    <t>5.1.1.</t>
  </si>
  <si>
    <t xml:space="preserve"> «Проведение судебно-медицинских экспертиз»</t>
  </si>
  <si>
    <t>5.1.2.</t>
  </si>
  <si>
    <t>Обласов Р.Ю.</t>
  </si>
  <si>
    <t xml:space="preserve"> «Реализация государственных функций по мобилизационной подготовке экономики»</t>
  </si>
  <si>
    <t>Обеспечение предоставления единовременной выплаты к профессиональным праздникам в 2019 году в соответствии с указом Губернатора Иркутской области от 12 ноября 2018 года № 233-уг «Об установлении единовременной выплаты к профессиональным праздникам отдельным категориям работников в Иркутской области»</t>
  </si>
  <si>
    <t>Тимофеева О.В.</t>
  </si>
  <si>
    <t>Приобретение материальных запасов медицинскими организациями, подведомственными министерству здравоохранения Иркутской области, пострадавшими в результате чрезвычайной ситуации в июне 2019 года</t>
  </si>
  <si>
    <t>Царан И.А.</t>
  </si>
  <si>
    <t>Мероприятия по иммунопрофилактике, проводимые на территориях муниципальных образований Иркутской области, пострадавших в результате чрезвычайной ситуации в июне 2019 года</t>
  </si>
  <si>
    <t>5.1.3.</t>
  </si>
  <si>
    <t xml:space="preserve"> «Укрепление материально-технической базы медицинских организаций, подведомственных министерству здравоохранения Иркутской области»</t>
  </si>
  <si>
    <t>5.1.4.</t>
  </si>
  <si>
    <t xml:space="preserve"> «Капитальный ремонт, разработка и экспертиза проектно-сметной документации для проведения капитального ремонта объектов здравоохранения и проектно-сметные работы объектов здравоохранения»</t>
  </si>
  <si>
    <t>5.1.5.</t>
  </si>
  <si>
    <t>Тормозова О.Р.</t>
  </si>
  <si>
    <t xml:space="preserve"> «Обеспечение гарантий и компенсаций для лиц, работающих в медицинских организациях, учредителем которых является министерство здравоохранения Иркутской области, расположенных в районах Крайнего Севера и приравненных к ним местностях»</t>
  </si>
  <si>
    <t>5.1.6.</t>
  </si>
  <si>
    <t xml:space="preserve"> «Проведение патологоанатомических исследований»</t>
  </si>
  <si>
    <t>Дертышникова О.В. + ПАБ</t>
  </si>
  <si>
    <t xml:space="preserve"> «Осуществление переданных полномочий РФ в сфере охраны здоровья граждан»</t>
  </si>
  <si>
    <t>5.1.8.</t>
  </si>
  <si>
    <t>Ильина А.В.</t>
  </si>
  <si>
    <t xml:space="preserve"> «Осуществление функций государственной власти в сфере здравоохранения»</t>
  </si>
  <si>
    <t>5.1.9.</t>
  </si>
  <si>
    <t>Компенсация работникам учреждений в установленном порядке части стоимости путевки на санаторно-курортное лечение в санаторно-курортных организациях, расположенных на территории Иркутской области</t>
  </si>
  <si>
    <t xml:space="preserve"> «омпенсация работникам учреждений в установленном порядке части стоимости путевки на санаторно-курортное лечение в санаторно-курортных организациях, расположенных на территории Иркутской области»</t>
  </si>
  <si>
    <t>Проведение независимой оценки качества условий оказания услуг медицинскими организациями</t>
  </si>
  <si>
    <t>Карташева Т.С</t>
  </si>
  <si>
    <t>Выплата медицинским работникам, отличившимся при ликвидации чрезвычайной ситуации, сложившейся в результате паводка в июне 2019 года</t>
  </si>
  <si>
    <t>Расходы, связанные с направлением медицинских работников на ликвидацию чрезвычайной ситуации, сложившейся в результате паводка в июне 2019 года</t>
  </si>
  <si>
    <t>5.2</t>
  </si>
  <si>
    <t>Региональный проект Иркутской области «Борьба с онкологическими заболеваниями» на 2019-2024 годы</t>
  </si>
  <si>
    <t>5.2.1</t>
  </si>
  <si>
    <t>Переоснащение медицинских организаций, оказывающих медицинскую помощь больным с онкологическими заболеваниями</t>
  </si>
  <si>
    <t>5.3</t>
  </si>
  <si>
    <t>Региональный проект Иркутской области «Борьба с сердечно-сосудистыми заболеваниями» на 2019-2024 годы</t>
  </si>
  <si>
    <t>5.3.1</t>
  </si>
  <si>
    <t>Оснащение оборудованием региональных сосудистых центров и первичных сосудистых отделений</t>
  </si>
  <si>
    <t>5.4</t>
  </si>
  <si>
    <t>Оснащение медицинских организаций передвижными медицинскими комплексами для оказания медицинской помощи жителям населенных пунктов с численностью населения до 100 человек</t>
  </si>
  <si>
    <t>5.4.1</t>
  </si>
  <si>
    <t>Создание и замена фельдшерских, фельдшерско-акушерских пунктов и врачебных амбулаторий для населенных пунктов с численностью населения от 100 до 2000 человек</t>
  </si>
  <si>
    <t>5.5</t>
  </si>
  <si>
    <t>5.5.1</t>
  </si>
  <si>
    <t>5.6</t>
  </si>
  <si>
    <t>5.6.1</t>
  </si>
  <si>
    <t>Строительство объектов здравоохранения в целях создания современной инфраструктуры оказания медицинской помощи детям</t>
  </si>
  <si>
    <t xml:space="preserve">Основное мероприятие «Строительство, реконструкция, в том числе выполнение проектных и изыскательских работ, объектов государственной собственности Иркутской области в сфере здравоохранения» на 2019-2024 годы </t>
  </si>
  <si>
    <t xml:space="preserve"> Основное мероприятие «Осуществление бюджетных инвестиций в форме капитальных вложений в объекты государственной собственности Иркутской области в сфере здравоохранения» на 2019-2024 годы</t>
  </si>
  <si>
    <t>5.7.1.</t>
  </si>
  <si>
    <t>Строительство, реконструкция, в том числе выполнение проектных и изыскательских работ, объектов государственной собственности Иркутской области в сфере здравоохранения</t>
  </si>
  <si>
    <t>Основное мероприятие «Капитальный ремонт объектов здравоохранения, по которым государственным заказчиком на проведение работ определено областное государственное казенное учреждение «Управление капитального строительства Иркутской области» на 2019-2020 годы</t>
  </si>
  <si>
    <t>5.8.1.</t>
  </si>
  <si>
    <t>Капитальный ремонт объектов здравоохранения, по которым государственным заказчиком на проведение работ определено областное государственное казенное учреждение «Управление капитального строительства Иркутской области»</t>
  </si>
  <si>
    <t>Подпрограмма «Осуществление обязательного медицинского страхования в Иркутской области» на 2019-2024 годы</t>
  </si>
  <si>
    <t xml:space="preserve"> Подпрограмма «Осуществление обязательного медицинского страхования в Иркутской области» на 2019-2024 годы</t>
  </si>
  <si>
    <t>Основное мероприятие «Уплата взносов на обязательное медицинское страхование неработающего населения Иркутской области» на 2019-2024 годы</t>
  </si>
  <si>
    <t xml:space="preserve"> Основное мероприятие «Уплата взносов на обязательное медицинское страхование неработающего населения Иркутской области» на 2019-2024 годы</t>
  </si>
  <si>
    <t xml:space="preserve"> «Страховые взносы на обязательное медицинское страхование неработающего населения Иркутской области»</t>
  </si>
  <si>
    <t>6.2.</t>
  </si>
  <si>
    <t>Основное мероприятие «Организация и реализация территориальной программы обязательного медицинского страхования» на 2019-2024 годы</t>
  </si>
  <si>
    <t xml:space="preserve"> Основное мероприятие «Организация и реализация территориальной программы обязательного медицинского страхования» на 2019-2024 годы</t>
  </si>
  <si>
    <t>6.2.1.</t>
  </si>
  <si>
    <t xml:space="preserve"> «Дополнительное финансовое обеспечение организации обязательного медицинского страхования на территории Иркутской области»</t>
  </si>
  <si>
    <t>6.2.2.</t>
  </si>
  <si>
    <t xml:space="preserve"> «Финансовое обеспечение организации обязательного медицинского страхования на территориях субъектов Российской Федерации»</t>
  </si>
  <si>
    <t>6.3.</t>
  </si>
  <si>
    <t>Основное мероприятие «Организация дополнительного профессионального образования медицинских работников по программам повышения квалификации, а также приобретение и проведение ремонта медицинского оборудования» на 2019-2024 годы</t>
  </si>
  <si>
    <t xml:space="preserve"> Основное мероприятие «Организация дополнительного профессионального образования медицинских работников по программам повышения квалификации, а также приобретение и проведение ремонта медицинского оборудования» на 2019-2024 годы</t>
  </si>
  <si>
    <t>6.3.1.</t>
  </si>
  <si>
    <t xml:space="preserve"> «Финансовое обеспечение мероприятий по организации дополнительного профессионального образования медицинских работников по программам повышения квалификации, а также по приобретению и проведению ремонта медицинского оборудования»</t>
  </si>
  <si>
    <t xml:space="preserve"> 01.2019 - 12.2019</t>
  </si>
  <si>
    <t>Показатель объема: Количество курсов вакцинации, на которые приобретены медицинские иммунобиологические препараты (ед.), прогрессирующий</t>
  </si>
  <si>
    <t>Показатель качества 1: Число детей в возрасте 0-14 лет, у которых выявлен туберкулез на ранней стадии (чел.), прогрессирующий</t>
  </si>
  <si>
    <t>Показатель объема: Количество размещенных информационных материалов (ед.), прогрессирующий</t>
  </si>
  <si>
    <t>Показатель объема: Количество подготовленных методических материалов для медицинских работников (ед.), прогрессирующий</t>
  </si>
  <si>
    <t>Показатель качества: Соответствие Порядку организации и осуществления профилактики неинфекционных заболеваний и проведения мероприятий по формированию здорового образа жизни в медицинских организациях (%), прогрессирующий</t>
  </si>
  <si>
    <t xml:space="preserve">Показатель объема: Количество проведенных мероприятий и форумов по общественному здоровью для специалистов и населения (ед.), прогрессирующий  </t>
  </si>
  <si>
    <t>Показатель качества: Охват коммуникационной кампанией аудитории граждан старше 12 лет по основным каналам: телевидение, радио и в информационно-телекоммуникационной сети «Интернет» (%), прогрессирующий</t>
  </si>
  <si>
    <t>Показатель объема: Число пациентов (чел.), прогрессирующий</t>
  </si>
  <si>
    <t>Показатель качества: Доля обоснованных жалоб на  оказание медицинской помощи, несоответствующей стандарту по нозологической форме (не более 5 % от числа обратившихся),  регрессирующий</t>
  </si>
  <si>
    <t>Показатель объема: Количество обследованных на ВИЧ-инфекцию (чел.), прогрессирующий</t>
  </si>
  <si>
    <t>Показатель качества: Доля ВИЧ-инфицированных лиц, состоящих на диспансерном учете, от числа выявленных (%), прогрессирующий</t>
  </si>
  <si>
    <t>Показатель качества: Доля трансплантированных органов из числа заготовленных к трансплантации (%), прогрессирующий</t>
  </si>
  <si>
    <t>Показатель объема: Количество посещений (посещений), прогрессирующий</t>
  </si>
  <si>
    <t>Показатель качества: Количество исследований (ед.), прогрессирующий</t>
  </si>
  <si>
    <t>Показатель качества: Количество лиц, получающих АРВТ (чел.), прогрессирующий</t>
  </si>
  <si>
    <t>Показатель объема: Число посещений (посещение), прогрессирующий</t>
  </si>
  <si>
    <t>Показатель качества: Количество медицинских освидетельствований (ед.), прогрессирующий</t>
  </si>
  <si>
    <t>Показатель качества: Количество судебно-психиатрических экспертиз (усл.ед.), прогрессирующий</t>
  </si>
  <si>
    <t>Показатель объема: Случаев лечения (усл.единица), прогрессирующий</t>
  </si>
  <si>
    <t>Показатель объема: Количество вызовов (вызовов), прогрессирующий</t>
  </si>
  <si>
    <t>Показатель качества: Летальность при транспортировке больного (%), регрессирующий</t>
  </si>
  <si>
    <t>Показатель качества: Доля повторных вызовов в течение суток (за исключением активных) (%), регрессирующий</t>
  </si>
  <si>
    <t>Показатель объема: Условная единица продукта, переработки (в перерасчете на 1 литр цельной крови), прогрессирующий</t>
  </si>
  <si>
    <t>Показатель качества: Доля образцов донорской крови, тестированной на маркеры гемотрансмиссивных инфекций с помощью молекулярно-биологических исследований, проводимых дополнительно к обязательным иммунологическим исследованиям на маркеры вирусов иммунодефицита человека и гепатитов B и C» (%), прогрессирующий</t>
  </si>
  <si>
    <t>Показатель объема: Количество муниципальных образований Иркутской области, получивших субсидию в соответствии с критериями отбора (ед.), прогрессирующий</t>
  </si>
  <si>
    <t>Постановление Правительства Иркутской области № 390-пп от 22.06.2016 года</t>
  </si>
  <si>
    <t>Постановление Правительства Иркутской области № 127-пп от 19.02.2018 года</t>
  </si>
  <si>
    <t>Все 10 соглашений заключены 28.03.2019 года.</t>
  </si>
  <si>
    <t>Показатель качества: Доля детей, обеспеченных среднесуточным набором питания от числа нуждающихся (%), прогрессирующий</t>
  </si>
  <si>
    <t>Показатель объема: Число посещений (посещения), прогрессирующий</t>
  </si>
  <si>
    <t>Показатель качества: Доля обоснованных жалоб на оказание медицинской помощи, несоответствующей стандарту по нозологической форме (не более 5 % от числа обратившихся), регрессирующий</t>
  </si>
  <si>
    <t>Показатель качества: Доля женщин, направленных в перинатальные центры и ММЦ, от числа женщин группы высокого перинатального риска (%), прогрессирующий</t>
  </si>
  <si>
    <t>Показатель объема: Количество нуждающихся льготников, получивших специальное питание (чел.), прогрессирующий</t>
  </si>
  <si>
    <t>Показатель качества: Доля льготополучателей, обеспеченных специальными молочными продуктами детского питания, от числа обратившихся за предоставлением меры социальной поддержки в виде обеспечения специальными молочными продуктами детского питания (%), прогрессирующий</t>
  </si>
  <si>
    <t>Показатель качества: Доля лиц, обеспеченных полноценным питанием по медицинским показаниям от числа нуждающихся в обеспечении полноценным питанием по медицинским показаниям (%), прогрессирующий</t>
  </si>
  <si>
    <t>Показатель объема: Количество койко-дней (койко-день), прогрессирующий</t>
  </si>
  <si>
    <t>Показатель качества : Охват Д-наблюдением (%), прогрессирующий</t>
  </si>
  <si>
    <t>Показатель качества: Доля профилактических посещений (%), прогрессирующий</t>
  </si>
  <si>
    <t>Показатель объема: Случаев госпитализации (усл.ед.), прогрессирующий</t>
  </si>
  <si>
    <t>Показатель качества: Доля пациентов, которым оказана медицинская помощь в соответствии с Порядком оказания медицинской помощи (%), прогрессирующий</t>
  </si>
  <si>
    <t>Показатель качества: Число пролеченных больных в условиях санатория (чел.), прогрессирующий</t>
  </si>
  <si>
    <t>Показатель объема: Число койко-дней (койко-день), прогрессирующий</t>
  </si>
  <si>
    <t>Показатель качества: Число посещений (посещения), прогрессирующий</t>
  </si>
  <si>
    <t>Показатель качества: Доля лиц, которым оказана специализированная паллиативная помощь от числа в ней нуждавшихся (%), прогрессирующий</t>
  </si>
  <si>
    <t>Показатель объема: Количество пациентов, обеспеченных обезболивающей терапией (чел.), прогрессирующий</t>
  </si>
  <si>
    <t>Показатель объема: Количество человек, из числа отнесенных к отдельным категориям граждан, получивших лекарственную помощь и лечебное питание (чел.), прогрессирующий</t>
  </si>
  <si>
    <t>Показатель качества: Уровень обеспеченности лекарственными препаратами для медицинского применения льготополучателей (%), прогрессирующий</t>
  </si>
  <si>
    <t>Показатель объема: Количество больных, получивших лекарственную помощь и лечебное питание (чел.), прогрессирующий</t>
  </si>
  <si>
    <t>Показатель объема: Количество человек, получивших лекарственную помощь, предназначенную для лечения больных злокачественными новообразованиями лимфоидной, кроветворной и родственных им тканей, гемофилией, муковисцидозом, гипофизарным нанизмом, болезнью Гоше, рассеянным склерозом, а также после трансплантации органов и (или) тканей (чел.), прогрессирующий</t>
  </si>
  <si>
    <t>Показатель качества: Доля удовлетворенной потребности больных в лекарственных препаратах, предназначенных  для лечения злокачественных новообразований лимфоидной, кроветворной и родственных им тканей, гемофилии, муковисцидоза, гипофизарного нанизма, болезни Гоше, рассеянного склероза, а также после трансплантации органов и (или) тканей (%), прогрессирующий</t>
  </si>
  <si>
    <t>Показатель качества: Доля удовлетворенной потребности больных в лекарственных препаратах, предназначенных для лечения злокачественных новообразований лимфоидной, кроветворной и родственных им тканей, гемофилии, муковисцидоза, гипофизарного нанизма, болезни Гоше, рассеянного склероза, а также после трансплантации органов и (или) тканей (%), прогрессирующий</t>
  </si>
  <si>
    <t>Показатель качества: Доля удовлетворенной потребности отдельных категорий граждан в необходимых лекарственных препаратах для медицинского применения, обеспечение которых осуществляется за счет средств федерального бюджета (%), прогрессирующий</t>
  </si>
  <si>
    <t>Показатель объема: Количество экспертиз (ед.), прогрессирующий</t>
  </si>
  <si>
    <t>Показатель качества: Доля соответствующих качеству проверенных лекарственных препаратов для медицинского применения, показателям качества, регламентированным нормативно-технической документацией (%), прогрессирующий</t>
  </si>
  <si>
    <t>1.11.7.</t>
  </si>
  <si>
    <t>Показатель объема: Число пациентов, дополнительно эвакуированных с использованием санитарной авиации (чел.), прогрессирующий</t>
  </si>
  <si>
    <t>Показатель объема: Количество объектов, приобретаемых в рамках мероприятия в текущем году (ед.), прогрессирующий</t>
  </si>
  <si>
    <t>Показатель качества: Доля приобретенного медицинского оборудования от количества запланированного к приобретению (%), прогрессирующий</t>
  </si>
  <si>
    <t>Показатель объема: Количество доз иммунобиологических лекарственных препаратов для проведения дополнительной вакцинации детей группы риска (ед.), прогрессирующий</t>
  </si>
  <si>
    <t>Показатель качества: Охват детей группы риска дополнительной вакцинацией от числа подлежащих (%), прогрессирующий</t>
  </si>
  <si>
    <t>Показатель объема: Количество приобретенных вакцин против пневмококковой инфекции граждан старше трудоспособного возраста из групп риска, проживающих в организациях социального обслуживания (ед.), прогрессирующий</t>
  </si>
  <si>
    <t>Показатель качества: Доля граждан старше трудоспособного возраста из групп риска, проживающих в организациях социального обслуживания, прошедших процедуру вакцинации против пневмококковой инфекции (%), прогрессирующий</t>
  </si>
  <si>
    <t>Показатель объема: Количество медицинских организаций, участвующих в программе по развитию экспорта медицинских услуг (ед.), прогрессирующий</t>
  </si>
  <si>
    <t>Показатель объема: Количество пролеченных иностранных граждан ( тысяч чел.), прогрессирующий</t>
  </si>
  <si>
    <t>Показатель качества: Доля пролеченных иностранных граждан от числа запланированных к лечению (%), прогрессирующий</t>
  </si>
  <si>
    <t>Показатель объема: Количество поездок ПКДЦ «Академик Федор Углов» в отдаленные населенные пункты » (ед.), прогрессирующий</t>
  </si>
  <si>
    <t>Показатель качества: Доля лиц, получивших амбулаторный диализ от числа нуждающихся (%), прогрессирующий</t>
  </si>
  <si>
    <t>Показатель объема: Количество объектов здравоохранения, реализуемых в рамках мероприятия (ед.), прогрессирующий</t>
  </si>
  <si>
    <t>Показатель качества: Степень готовности объекта (%), прогрессирующий</t>
  </si>
  <si>
    <t>Показатель объема: Количество произведенных выплат прибывшим специалистам (ед.), прогрессирующий</t>
  </si>
  <si>
    <t>Показатель качества: Обеспеченность врачами сельского населения (чел. на 10 000 населения), прогрессирующий</t>
  </si>
  <si>
    <t>Показатель объема: Количество подготовленных специалистов по программам повышения квалификации и профессиональной переподготовки медицинских кадров (чел.), прогрессирующий</t>
  </si>
  <si>
    <t>Показатель качества: Доля высококвалифицированных специалистов прошедших подготовку по программам повышения квалификации и профессиональной переподготовки медицинских кадров от общего количества подготовленных специалистов (%), прогрессирующий</t>
  </si>
  <si>
    <t>Показатель объема: Количество произведенных выплат отдельным категориям студентов в целях привлечения их для дальнейшей работы в медицинских организациях, расположенных на территории Иркутской области (ед.), прогрессирующий</t>
  </si>
  <si>
    <t>Показатель качества: Число выпускников, трудоустроившихся в медицинские организации, подведомственные министерству здравоохранения Иркутской области (чел.), прогрессирующий</t>
  </si>
  <si>
    <t>Показатель рассчитывается с учетом количества студентов, приступивших к обучению, в том числе по программам ординатуры, на 1 октября, и сроков завершения прохождения первичной аккредитации специалистов.</t>
  </si>
  <si>
    <t>Показатель объема: Количество медицинских организаций государственной системы здравоохранения, оказывающих первичную медико-санитарную помощь в соответствии с территориальной программой обязательного медицинского страхования Иркутской области и участвующих в софинансировании оплаты труда медицинских работников, (ед.), прогрессирующий</t>
  </si>
  <si>
    <t>Показатель качества: Доля исполненных заявок медицинских организаций на предоставление НСЗ ТФОМС для софинансирования расходов медицинских организаций на оплату труда врачей и среднего медицинского персонала, согласованных министерством здравоохранения Иркутской области, к общему количеству согласованных и предоставленных в ТФОМС заявок, (%), прогрессирующий</t>
  </si>
  <si>
    <t>Показатель объема: Количество государственных медицинских организаций, входящих в региональный фрагмент единой государственной информационной системы здравоохранения (РФ ЕГИСЗ) (ед.), прогрессирующий</t>
  </si>
  <si>
    <t>Показатель качества: Доля государственных медицинских организаций, входящих в региональный фрагмент единой государственной информационной системы здравоохранения (РФ ЕГИСЗ) (%), прогрессирующий</t>
  </si>
  <si>
    <t>Показатель качества: Доля медицинских работников, актуальная информация о которых содержится в регистре, в общем числе медицинских работников (%), прогрессирующий</t>
  </si>
  <si>
    <t>Показатель объема: Количество информационных ресурсов и баз данных (ед.), прогрессирующий</t>
  </si>
  <si>
    <t>Показатель качества: Количество пользователей (чел.), прогрессирующий</t>
  </si>
  <si>
    <t>Показатель качества: Доля своевременно предоставленных отчетов (%), прогрессирующий</t>
  </si>
  <si>
    <t>Показатель объема: Количество медицинских организаций государственной и муниципальной систем здравоохранения, использующих медицинские информационные системы для организации и оказания медицинской помощи гражданам, обеспечивающих информационное взаимодействие с ЕГИСЗ (%), прогрессирующий</t>
  </si>
  <si>
    <t>Показатель качества: Доля медицинских организаций государственной и муниципальной систем здравоохранения, использующих медицинские информационные системы для организации и оказания медицинской помощи гражданам, обеспечивающих информационное взаимодействие с ЕГИСЗ (%), прогрессирующий</t>
  </si>
  <si>
    <t>Показатель качества: Доля несвоевременно направленных окончательных свидетельств о смерти при неустановленных диагнозах (%), прогрессирующий</t>
  </si>
  <si>
    <t>Показатель объема: Количество организаций, осуществляющих функцию по мобилизационной подготовке экономики (ед.), прогрессирующий</t>
  </si>
  <si>
    <t xml:space="preserve"> 06.2019-12.2019</t>
  </si>
  <si>
    <t>Показатель объема: Количество медицинских работников, получивших единовременную выплату (чел.), прогрессирующий</t>
  </si>
  <si>
    <t>Показатель качества: Доля медицинских работников, своевременно получивших единовременную выплату, в общем количестве работников, имеющих на нее право (%), прогрессирующий</t>
  </si>
  <si>
    <t>10.2019-12.2019</t>
  </si>
  <si>
    <t>Показатель объема: Количество организаций, получивших субсидию на иные цели в целях приобретения материальных запасов медицинскими организациями, подведомственными министерству здравоохранения Иркутской области, пострадавшими в результате чрезвычайной ситуации в июне 2019 года, (ед.), прогрессирующий</t>
  </si>
  <si>
    <t>Показатель качества: Доля медицинских организаций, своевременно получивших денежные средства, в общем количестве медицинских организаций, имеющих на нее право (%), прогрессирующий</t>
  </si>
  <si>
    <t>Показатель объема: Количество доз против гепатита А для проведения вакцинации на территориях муниципальных образований Иркутской области, пострадавших в результате чрезвычайной ситуации в июне 2019 года (ед.), прогрессирующий</t>
  </si>
  <si>
    <t>Показатель качества: Охват вакцинацией граждан, подлежащих вакцинации на территориях муниципальных образований Иркутской области, пострадавших в результате чрезвычайной ситуации в июне 2019 года (%), прогрессирующий</t>
  </si>
  <si>
    <t>Показатель объема: Количество объектов, планируемых к приобретению в рамках мероприятия в текущем году (ед.), прогрессирующий</t>
  </si>
  <si>
    <t>Показатель объема: Количество организаций, в которых планируется проведение капитального ремонта (ед.), прогрессирующий</t>
  </si>
  <si>
    <t>Показатель качества: Количество недостатков, выявленных в период гарантийного срока эксплуатации (ед.), регрессирующий</t>
  </si>
  <si>
    <t>Показатель объема: Количество человек, получивших компенсацию (чел.), прогрессирующий</t>
  </si>
  <si>
    <t>Показатель качества: Доля лиц, получивших компенсацию, от числа подавших заявление (%), прогрессирующий</t>
  </si>
  <si>
    <t>5.1.7.</t>
  </si>
  <si>
    <t>Показатель объема: Количество вскрытий (вскрытия), прогрессирующий</t>
  </si>
  <si>
    <t>Показатель качества: Уровень качества вскрытий (%), прогрессирующий</t>
  </si>
  <si>
    <t>Показатель качества: Количество жалоб от заявителей на качество предоставляемых услуг (ед.), прогрессирующий</t>
  </si>
  <si>
    <t>Показатель объема: Количество функций, осуществляемых министерством здравоохранения Иркутской области (ед.), прогрессирующий</t>
  </si>
  <si>
    <t>Показатель качества: Доля обращений граждан, рассмотренных с нарушением установленных сроков, в общем числе обращений граждан (%), регрессирующий</t>
  </si>
  <si>
    <t>5.1.10.</t>
  </si>
  <si>
    <t>5.1.11.</t>
  </si>
  <si>
    <t>Показатель качества: Доля медицинских организаций, в отношении которых проведена независимая оценка качества услових оказания услуг, в общем количестве организаций, подлежащих независимой оценке качества условий оказания услуг (%), прогрессирующий</t>
  </si>
  <si>
    <t>5.1.12.</t>
  </si>
  <si>
    <t>Показатель объема: Количество сотрудников, получивших единовременную выплату (чел.), прогрессирующий</t>
  </si>
  <si>
    <t>Показатель качества: Доля сотрудников, своевременно получивших единовременную выплату, в общем количестве сотрудников, имеющих на нее право (%), прогрессирующий</t>
  </si>
  <si>
    <t>5.1.13.</t>
  </si>
  <si>
    <t>Показатель объема: Количество медицинских организаций, получивших денежные средства, связанные с направлением сотрудников на ликвидацию чрезвычайной ситуации (ед), прогрессирующий</t>
  </si>
  <si>
    <t>Показатель качества:Доля медицинских организаций, своевременно получивших денежные средства, в общем количестве медицинских организаций, имеющих на нее право (%), прогрессирующий</t>
  </si>
  <si>
    <t xml:space="preserve">Показатель объема: Количество приобретенных передвижных медицинских комплексов (ед.), прогрессирующий </t>
  </si>
  <si>
    <t>Показатель качества: Доля приобретенных  передвижных медицинских комплексов от числа запланированных к приобретению (%), прогрессирующий</t>
  </si>
  <si>
    <t>5.4.2</t>
  </si>
  <si>
    <t>Показатель объема: Количество приобретенных модульных конструкций ФАПов (ед.), прогрессирующий</t>
  </si>
  <si>
    <t>Показатель качества: Доля приобретенных модульных конструкций ФАПов от числа запланированных к приобретению (%), прогрессирующий</t>
  </si>
  <si>
    <t xml:space="preserve"> 10.2019 - 12.2019</t>
  </si>
  <si>
    <t>Показатель качества: Степень готовности детской поликлиники ОГАУЗ «Иркутская городская клиническая больница № 9» по ул. Радищева, 5 в г. Иркутске (%), прогрессирующий</t>
  </si>
  <si>
    <t>Показатель качества: Техническая готовность проектно-сметной документации по строительству регионального детского многофункционального медицинского центра «Областная детская клиническая больница» (%), прогрессирующий</t>
  </si>
  <si>
    <t>5.7.</t>
  </si>
  <si>
    <t xml:space="preserve"> «Капитальные вложения в объекты государственной собственности Иркутской области в сфере здравоохранения»</t>
  </si>
  <si>
    <t>Показатель качества: Ввод в действие объектов здравоохранения (ед.), прогрессирующий</t>
  </si>
  <si>
    <t>5.8.</t>
  </si>
  <si>
    <t>Показатель объема: Количество организаций, в которых проводится капитальный ремонт (ед.), прогрессирующий</t>
  </si>
  <si>
    <t>Показатель качества: Доля выполненнных работ (%), прогрессирующий</t>
  </si>
  <si>
    <t>Показатель объема: Численность неработающих застрахованных лиц на 1 января года, предшествующего очередному (чел.), регрессирующий</t>
  </si>
  <si>
    <t>Показатель качества: Доля своевременно уплаченных страховых взносов (%), прогрессирующий</t>
  </si>
  <si>
    <t>Показатель объема: Количество медицинских организаций, осуществляемых деятельность в сфере обязательного медицинского страхования на территории Иркутской области (ед.), прогрессирующий</t>
  </si>
  <si>
    <t>Показатель качества: Доля лиц, обратившихся в страховые медицинские оргнизации и ТФОМС с обоснованными жалобами в общем количестве застрахованных (%), регрессирующий</t>
  </si>
  <si>
    <t>Показатель объема: Количество застрахованных граждан на 1 января года, предшествующего очередному (чел.), прогрессирующий</t>
  </si>
  <si>
    <t>Показатель качества: Финансовая обеспеченность территориальной программы обязательного медицинского страхования в рамках базовой программы обязательного медицинского страхования (%), прогрессирующий</t>
  </si>
  <si>
    <t>Показатель объема: Количество приобретенного и/или отремонтированного оборудования (ед.), прогрессирующий</t>
  </si>
  <si>
    <t>Показатель качества: Доля медицинских организаций, получивших средства на реализацию мероприятий от общего количества участников территориальной программы обязательного медицинского страхования (%), прогрессирующий</t>
  </si>
  <si>
    <t>Плановое значение показателя мероприятия на 2019 год</t>
  </si>
  <si>
    <t>Объем финансирования, предусмотренный на 2019  год, тыс. руб.</t>
  </si>
  <si>
    <t>Центр экспертизы и качества ЛС</t>
  </si>
  <si>
    <t>5.1.14.</t>
  </si>
  <si>
    <t>5.1.15.</t>
  </si>
  <si>
    <t>Кураторы (ответственные за предоставление информации)</t>
  </si>
  <si>
    <t>КУРАТОРЫ</t>
  </si>
  <si>
    <t>«Развитие здравоохранения» на 2019-2024 годы по состоянию на 01.01.2020 года</t>
  </si>
  <si>
    <t>ИСТОЧНИК ДАННЫХ (из методики расчета)</t>
  </si>
  <si>
    <t>Рехова Е.В.</t>
  </si>
  <si>
    <t xml:space="preserve">Табарова И.И. </t>
  </si>
  <si>
    <t>Королева Т.Ю.</t>
  </si>
  <si>
    <t>Матысик Т.А.,</t>
  </si>
  <si>
    <t>Перфильева Н.В.</t>
  </si>
  <si>
    <t xml:space="preserve">Тормозова О.Р. </t>
  </si>
  <si>
    <t>к государственной программе Иркутской области</t>
  </si>
  <si>
    <t>«Развитие здравоохранения» на 2019-2024 годы</t>
  </si>
  <si>
    <t>4</t>
  </si>
  <si>
    <t>6</t>
  </si>
  <si>
    <t>7</t>
  </si>
  <si>
    <t>11</t>
  </si>
  <si>
    <t>12.1</t>
  </si>
  <si>
    <t>15</t>
  </si>
  <si>
    <t>14</t>
  </si>
  <si>
    <t>13</t>
  </si>
  <si>
    <t>2.5</t>
  </si>
  <si>
    <t>2.8</t>
  </si>
  <si>
    <t>2.9</t>
  </si>
  <si>
    <t>3</t>
  </si>
  <si>
    <t>3.1</t>
  </si>
  <si>
    <t>Обеспеченность врачами</t>
  </si>
  <si>
    <t>чел на 10 000  населения</t>
  </si>
  <si>
    <t>Обеспечение отношения средней заработной платы врачей и работников медицинских организаций, имеющих высшее медицинское (фармацевтическое) или иное высшее образование, предоставляющих медицинские услуги (обеспечивающих предоставление медицинских услуг) к среднемесячному доходу от трудовой деятельности в Иркутской области</t>
  </si>
  <si>
    <t>200</t>
  </si>
  <si>
    <t>Обеспечение отношения средней заработной платы младшего медицинского персонала (персонала, обеспечивающего условия для предоставления медицинских услуг) к среднемесячному доходу от трудовой деятельности в Иркутской области</t>
  </si>
  <si>
    <t>Обеспечение отношения средней заработной платы среднего медицинского (фармацевтического) персонала (персонала, обеспечивающего условия для предоставления медицинских услуг) к среднемесячному доходу от трудовой деятельности в Иркутской области</t>
  </si>
  <si>
    <t>8.3</t>
  </si>
  <si>
    <t>Розничные продажи алкогольной продукции на душу населения (в литрах этанола)</t>
  </si>
  <si>
    <t>л 100% спирта</t>
  </si>
  <si>
    <t>Число граждан, прошедших профилактические осмотры</t>
  </si>
  <si>
    <t>млн. чел.</t>
  </si>
  <si>
    <t>Охват граждан старше трудоспособного возраста
профилактическими осмотрами, включая диспансеризацию</t>
  </si>
  <si>
    <t>1</t>
  </si>
  <si>
    <t>75</t>
  </si>
  <si>
    <t>90</t>
  </si>
  <si>
    <t>2</t>
  </si>
  <si>
    <t>Доля больных алкоголизмом, повторно госпитализированных в течение года</t>
  </si>
  <si>
    <t>22.5</t>
  </si>
  <si>
    <t>22.2</t>
  </si>
  <si>
    <t>Доля больных наркоманиями, повторно госпитализированных в течение года</t>
  </si>
  <si>
    <t>22.6</t>
  </si>
  <si>
    <t>22.4</t>
  </si>
  <si>
    <t>22.1</t>
  </si>
  <si>
    <t>Доля больных с выявленными злокачественными новообразованиями на I-II ст.</t>
  </si>
  <si>
    <t>Охват иммунизации населения против кори в декретированные сроки</t>
  </si>
  <si>
    <t>Охват иммунизации взрослого населения против пневмококовой инфекции</t>
  </si>
  <si>
    <t>2.26</t>
  </si>
  <si>
    <t>94</t>
  </si>
  <si>
    <t>95</t>
  </si>
  <si>
    <t xml:space="preserve">Ожидаемая продолжительность жизни лиц, достигших 45 лет, оба пола </t>
  </si>
  <si>
    <t>32.1</t>
  </si>
  <si>
    <t>12</t>
  </si>
  <si>
    <t>Удовлетворение потребности отдельных категорий граждан в необходимых лекарственных препаратах для медицинского назначения и медицинских изделиях, а также специализированных продуктах лечебного питания для детей-инвалидов (от числа лиц, имеющих право на государственную социальную помощь и не отказавшихся от получения социальной услуги), лекарственных препаратах для медицинского назначения, медицинских изделиях</t>
  </si>
  <si>
    <t>Удовлетворение спроса на лекарственные препараты, предназначенные для лечения больных злокачественными новообразованиями лимфоидной, кроветворной и родственных им тканей, гемофилией, муковисцидозом, гипофизарным нанизмом, болезнью Гоше, рассеянным склерозом, а также трансплантации органов и (или) тканей</t>
  </si>
  <si>
    <t>Доля абацилированных больных туберкулёзом от числа больных туберкулёзом с бактериовыделением</t>
  </si>
  <si>
    <t>65</t>
  </si>
  <si>
    <t>16</t>
  </si>
  <si>
    <t>20</t>
  </si>
  <si>
    <t>17</t>
  </si>
  <si>
    <t>18</t>
  </si>
  <si>
    <t>30</t>
  </si>
  <si>
    <t>51</t>
  </si>
  <si>
    <t>19</t>
  </si>
  <si>
    <t>Доля донорской крови и (или) ее компонентов, обследованная на гемотрансмиссивные инфекции иммунологическими и молекулярно-биологическими методами</t>
  </si>
  <si>
    <t>21</t>
  </si>
  <si>
    <t>22</t>
  </si>
  <si>
    <t>23</t>
  </si>
  <si>
    <t>24</t>
  </si>
  <si>
    <t>35</t>
  </si>
  <si>
    <t>25</t>
  </si>
  <si>
    <t>26</t>
  </si>
  <si>
    <t>доля (%) выживших от числа новорожденных, родивших</t>
  </si>
  <si>
    <t>27</t>
  </si>
  <si>
    <t xml:space="preserve">Доля преждевременных родов (22-37 недель) в перинатальных центрах </t>
  </si>
  <si>
    <t>73</t>
  </si>
  <si>
    <t>28</t>
  </si>
  <si>
    <t>Доля обследованных беременных женщин по новому алгоритму проведения комплексной пренатальной (дородовой) диагностики нарушений развития ребенка от числа поставленных на учет в первый триместр беременности</t>
  </si>
  <si>
    <t>92</t>
  </si>
  <si>
    <t>29</t>
  </si>
  <si>
    <t>доля (процент) детей первого года жизни, обследованных на аудиологический скриннинг</t>
  </si>
  <si>
    <t>доля (процент) новорожденных, обследованных на врожденные и наследственные заболевания</t>
  </si>
  <si>
    <t>99</t>
  </si>
  <si>
    <t>31</t>
  </si>
  <si>
    <t>32</t>
  </si>
  <si>
    <t>33</t>
  </si>
  <si>
    <t>34</t>
  </si>
  <si>
    <t>Количество детских поликлиник и детских поликлинических отделений, в которых произведено дооснащение медицинскими изделиями с целью приведения их в соответствие с требованиями приказа Минздрава России от 7 марта 2018 года № 92н</t>
  </si>
  <si>
    <t>38</t>
  </si>
  <si>
    <t>47</t>
  </si>
  <si>
    <t>Уровень обеспеченности койками для оказания паллиативной
медицинской помощи</t>
  </si>
  <si>
    <t>число коек на 10000 человек</t>
  </si>
  <si>
    <t>1,4</t>
  </si>
  <si>
    <t>1.4</t>
  </si>
  <si>
    <t>тысяча коек</t>
  </si>
  <si>
    <t>0,336</t>
  </si>
  <si>
    <t>Удовлетворение потребности отдельных категорий граждан в необходимых лекарственных препаратах для медицинского применения и медицинских изделиях, обеспечение которых осуществляется за счет средств бюджетов субъектов Российской Федерации</t>
  </si>
  <si>
    <t>97</t>
  </si>
  <si>
    <t>Удовлетворение потребности отдельных категорий граждан в необходимых лекарственных препаратах для медицинского применения, обеспечение которых осуществляется за счет средств федерального бюджета</t>
  </si>
  <si>
    <t>Доля рецептов находящихся на отсроченном обеспечении</t>
  </si>
  <si>
    <t>7.1</t>
  </si>
  <si>
    <t>Количество посещений при выездах мобильных медицинских бригад</t>
  </si>
  <si>
    <t>тысяч посещений</t>
  </si>
  <si>
    <t xml:space="preserve">Число лиц (пациентов), дополнительно эвакуированных с использованием санитарной авиации </t>
  </si>
  <si>
    <t>ежегодно человек</t>
  </si>
  <si>
    <t>44</t>
  </si>
  <si>
    <t xml:space="preserve">Уровень госпитализации на геронтологические койки лиц старше 60 лет </t>
  </si>
  <si>
    <t>на 10 тыс. населения соответствующего
возраста</t>
  </si>
  <si>
    <t>45</t>
  </si>
  <si>
    <t>Смертность от инфаркта миокарда</t>
  </si>
  <si>
    <t>человек на 100 тыс. населения</t>
  </si>
  <si>
    <t>46</t>
  </si>
  <si>
    <t>Смертность от острого нарушения мозгового кровообращения</t>
  </si>
  <si>
    <t>Больничная летальность от инфаркта миокарда</t>
  </si>
  <si>
    <t>48</t>
  </si>
  <si>
    <t>Больничная летальность от острого нарушения мозгового кровообращения</t>
  </si>
  <si>
    <t>15.9</t>
  </si>
  <si>
    <t>49</t>
  </si>
  <si>
    <t>Отношение числа рентген-эндоваскулярных вмешательств в лечебных целях, к общему числу выбывших больных, перенесших острый коронарный синдром</t>
  </si>
  <si>
    <t>14.2</t>
  </si>
  <si>
    <t>30.1</t>
  </si>
  <si>
    <t>50</t>
  </si>
  <si>
    <t>Количество рентген-эндоваскулярных вмешательств в лечебных целях</t>
  </si>
  <si>
    <t>тыс. ед.</t>
  </si>
  <si>
    <t>Доля профильных госпитализаций пациентов с острыми нарушениями мозгового кровообращения, доставленных автомобилями скорой медицинской помощи</t>
  </si>
  <si>
    <t>Доля лиц, инфицированных вирусом иммунодефицита человека, состоящих под диспансерным наблюдением на конец отчетного года, охваченных обследованием на количественное определение РНК вируса иммунодефицита человека</t>
  </si>
  <si>
    <t xml:space="preserve">Количество человек, обратившихся в медицинские организации по вопросам здорового образа жизни </t>
  </si>
  <si>
    <t>тыс. человек</t>
  </si>
  <si>
    <t>Число населенных пунктов с численностью населения свыше 100 человек, по данным геоинформационной системы Минздрава России, находящихся вне зоны доступности от медицинской организации или ее структурного подразделения, оказывающих первичную медико-санитарную помощь</t>
  </si>
  <si>
    <t xml:space="preserve">Количество медицинских организаций, участвующих в создании и тиражировании «Новой модели медицинской организации, оказывающей первичную медико-санитарную помощь» </t>
  </si>
  <si>
    <t>Доля застрахованных лиц, проинформированных страховыми медицинскими представителями о праве на прохождение профилактического медицинского осмотра ежегодно</t>
  </si>
  <si>
    <t>22.3</t>
  </si>
  <si>
    <t>Доля лиц, госпитализированных по экстренным показаниям в течение первых суток от общего числа больных, к которым совершены вылеты</t>
  </si>
  <si>
    <t>Доля детей, обеспеченных среднесуточным набором питания, от числа нуждающихся</t>
  </si>
  <si>
    <t>Основное мероприятие «Обеспечение оказания экстренной медицинской помощи гражданам, проживающим в труднодоступных районах, в том числе с использованием нового воздушного судна, оснащенного медицинским модулем» на 2019 год</t>
  </si>
  <si>
    <t>4.3</t>
  </si>
  <si>
    <t>4.2</t>
  </si>
  <si>
    <t>4.1</t>
  </si>
  <si>
    <t>Доля посещений детьми медицинских организаций с профилактическими целями</t>
  </si>
  <si>
    <t>Основное мероприятие «Медицинская реабилитация и санаторно-курортное лечение» на 2019-2024 годы</t>
  </si>
  <si>
    <t xml:space="preserve">Количество детей, получивших санаторно-курортное лечение </t>
  </si>
  <si>
    <t xml:space="preserve">Число амбулаторных посещений с целью получения паллиативной
помощи врачей-специалистов и среднего медицинского персонала любых
специальностей </t>
  </si>
  <si>
    <t>число амбулаторных посещений на 10000 человек</t>
  </si>
  <si>
    <t>11.1</t>
  </si>
  <si>
    <t xml:space="preserve">Число амбулаторных посещений с паллиативной целью
к врачам-специалистам и среднего медицинскому персоналу любых
специальностей </t>
  </si>
  <si>
    <t>тысяча посещений</t>
  </si>
  <si>
    <t>2.7</t>
  </si>
  <si>
    <t>Доля посещений выездной патронажной службой на дому для оказания паллиативной медицинской помощи в общем количестве посещений для оказания паллиативной медицинской помощи</t>
  </si>
  <si>
    <t>Уровень обеспеченности льготополучателей лекарственными препаратами для медицинского применения и медицинскими изделиями</t>
  </si>
  <si>
    <t xml:space="preserve"> Основное мероприятие «Обеспечение профилактики развития сердечно-сосудистых заболеваний и сердечно-сосудистых осложнений у пациентов высокого риска, находящихся на диспансерном наблюдении» на 2020-2024 годы </t>
  </si>
  <si>
    <t>Проведение профилактики развития сердечно-сосудистых заболеваний и сердечно-сосудистых осложнений у пациентов высокого риска</t>
  </si>
  <si>
    <t xml:space="preserve">Региональный проект «Развитие системы оказания первичной медико-санитарной помощи»  на 2019-2024 годы </t>
  </si>
  <si>
    <t>Доля обоснованных жалоб (от общего количества жалоб), урегулированных в досудебном порядке страховыми медицинскими организациями</t>
  </si>
  <si>
    <t>Доля медицинских организаций, оказывающих в рамках обязательного медицинского страхования первичную медико-санитарную помощь, на базе которых функционируют каналы обратной связи граждан со страховыми представителями</t>
  </si>
  <si>
    <t>34.1</t>
  </si>
  <si>
    <t>Доля впервые в жизни установленных неинфекционных заболеваний, выявленных при проведении диспансеризации и профилактическим медицинским осмотре у взрослого населения, от общего числа неинфекционных заболеваний с впервые установленным диагнозом</t>
  </si>
  <si>
    <t>15.8</t>
  </si>
  <si>
    <t>Доля записей к врачу, совершенных гражданами без очного обращения в регистратуру медицинской организации</t>
  </si>
  <si>
    <t>40</t>
  </si>
  <si>
    <t>1.7</t>
  </si>
  <si>
    <t>Доля взятых под диспансерное наблюдение детей в возрасте 0-17 лет с впервые в жизни установленными диагнозами болезней костно-мышечной системы и соединительной ткани</t>
  </si>
  <si>
    <t>Доля взятых под диспансерное наблюдение детей в возрасте 0-17 лет с впервые в жизни установленными диагнозами болезней глаза и его придаточного аппарата</t>
  </si>
  <si>
    <t>14.3</t>
  </si>
  <si>
    <t>Доля взятых под диспансерное наблюдение детей в возрасте 0-17 лет с впервые в жизни установленными диагнозами болезней органов пищеварения</t>
  </si>
  <si>
    <t>Доля взятых под диспансерное наблюдение детей в возрасте 0-17 лет с впервые в жизни установленными диагнозами болезней органов кровообращения</t>
  </si>
  <si>
    <t>Доля взятых под диспансерное наблюдение детей в возрасте 0-17 лет с впервые в жизни установленными диагнозами болезней эндокринной системы, расстройств питания и нарушения обмена веществ</t>
  </si>
  <si>
    <t>Доля лиц старше трудоспособного возраста из групп риска, проживающих в организациях социального обслуживания, продедшие вакцинацию против пневмококковой инфекции</t>
  </si>
  <si>
    <t>Доля проведенных дополнительных скринингов лицам старше 65 лет, проживающим в сельской местности на выявления отдельных социально-значимых неинфекционных заболеваний, оказывающих вклад в структуру смертности населения, с возможностью доставки данных лиц в медицинские организации</t>
  </si>
  <si>
    <t>Доля лиц старше трудоспособного возраста, у которых выявлены заболевания и патологические состояния, находящихся под диспансерным наблюдением</t>
  </si>
  <si>
    <t xml:space="preserve">Региональный проект Иркутской области «Формирование системы мотивации граждан к здоровому образу жизни, включая здоровое питание и отказ от вредных привычек» на 2019-2024 годы </t>
  </si>
  <si>
    <t xml:space="preserve">Смертность мужчин в возрасте 16-59 лет </t>
  </si>
  <si>
    <t xml:space="preserve">Смертность женщин в возрасте 16-54 лет </t>
  </si>
  <si>
    <t xml:space="preserve">Региональный проект «Развитие экспорта медицинских услуг» на территории Иркутской области на 2019-2024 годы </t>
  </si>
  <si>
    <t xml:space="preserve">Количество пролеченных иностранных граждан </t>
  </si>
  <si>
    <t>тыс. чел.</t>
  </si>
  <si>
    <t>Техническая готовность объекта «Здание радиологического корпуса Восточно-Сибирского онкологического центра в г. Иркутске»</t>
  </si>
  <si>
    <t>Количество поездок ПККЦ «Академик Федор Углов» в отдаленные населенные пункты</t>
  </si>
  <si>
    <t>Основное мероприятие «Развитие государственно-частного партнерства в сфере здравоохранения» на 2019-2022 годы</t>
  </si>
  <si>
    <t>Количество врачей, обучавшихся в рамках целевой подготовки для нужд Иркутской области, трудоустроившихся после завершения обучения в медицинские организации Иркутской области</t>
  </si>
  <si>
    <t>110</t>
  </si>
  <si>
    <t>Количество врачей, трудоустроившихся в первичное звено после аккредитации</t>
  </si>
  <si>
    <t>Количество средних медицинских работников, трудоустроившихся в медицинские организации Иркутской области после аккредитации</t>
  </si>
  <si>
    <t>Численность врачей, работающих в государственных и муниципальных медицинских организациях</t>
  </si>
  <si>
    <t>Численность средних медицинских работников, работающих в государственных и муниципальных медицинских организациях</t>
  </si>
  <si>
    <t>Основное мероприятие  «Кадровое обеспечение системы здравоохранения Иркутской области» на 2019-2024 годы</t>
  </si>
  <si>
    <t>Обеспеченность врачами сельского населения</t>
  </si>
  <si>
    <t>Доля студентов, которым фактически предоставлены единовременные денежные выплаты на обучение, в общей численности студентов, которым запланировано представить указанные выплаты</t>
  </si>
  <si>
    <t xml:space="preserve"> Региональный проект «Обеспечение медицинских организаций системы здравоохранения Иркутской области квалифицированными кадрами» на 2019-2024 годы</t>
  </si>
  <si>
    <t>Количество подготовленных специалистов по программам повышения квалификации и профессиональной переподготовки медицинских кадров</t>
  </si>
  <si>
    <t>Доля специалистов, допущенных к профессиональной деятельности через процедуру аккредитации, от общего количества работающих специалистов</t>
  </si>
  <si>
    <t>Укомплектованность участков медицинских организаций, оказывающих первичную медико-санитарную помощь, врачами-терапевтами участковыми, врачами-педиатрами участковыми, врачами общей практики (семейной медицины) (физическими лицами)</t>
  </si>
  <si>
    <t>Укомплектованность штатных должностей фельдшерско-акушерских (фельдшерских) пунктов средним медицинским персоналом (физическими лицами)</t>
  </si>
  <si>
    <t>Укомплектованность должностей среднего медицинского персонала в подразделениях, оказывающих медицинскую помощь в амбулаторных условиях (физическими лицами при коэффициенте совместительства 1,2)</t>
  </si>
  <si>
    <t>Укомплектованность врачебных должностей в подразделениях, оказывающих медицинскую помощь в амбулаторных условиях (физическими лицами при коэффициенте совместительства 1,2)</t>
  </si>
  <si>
    <t>Доля медицинских организаций государственной и муниципальной систем здравоохранения, использующих медицинские информационные системы для организации и оказания медицинской помощи гражданам, обеспечивающих информационное взаимодействие с ЕГИСЗ</t>
  </si>
  <si>
    <t>Доля информации о количестве случаев оказания медицинской помощи, которая передана в систему интегрированной медицинской электронной карты единой государственной информационной системы здравоохранения, в общем количестве случаев оказания медицинской помощи</t>
  </si>
  <si>
    <t>Доля медицинских учреждений, ведущих паспорта без замечаний, в общем количестве медицинских учреждений</t>
  </si>
  <si>
    <t xml:space="preserve"> Региональный проект Иркутской области  «Создание единого цифрового контура в здравоохранении на основе единой государственной информационной системы в сфере здравоохранения (ЕГИСЗ)» на 2019-2024 годы</t>
  </si>
  <si>
    <t xml:space="preserve">Число граждан, воспользовавшихся услугами (сервисами) в Личном кабинете пациента "Мое здоровье" на Едином портале государственных услуг и функций </t>
  </si>
  <si>
    <t>Доля медицинских организаций государственной и муниципальной систем здравоохранения, обеспечивающих преемственность оказания медицинской помощи гражданам путем организации взаимодействия с централизованными подсистемами государственных информационных систем в сфере здравоохранения субъектов Российской Федерации</t>
  </si>
  <si>
    <t>Доля медицинских организаций государственной и муниципальной систем здравоохранения, обеспечивающих доступ гражданам к электронным медицинским документам в Личном кабинете пациента "Мое здоровье" на Едином портале государственных услуг и функций</t>
  </si>
  <si>
    <t>Уровень оснащения медицинских организаций в соответствии с порядками оказания медицинской помощи</t>
  </si>
  <si>
    <t>36</t>
  </si>
  <si>
    <t>Доля принятых решений о предоставлении, переоформлении, отказе в предоставлении, отказе в переоформлении лицензии в установленный законодательством срок</t>
  </si>
  <si>
    <t>Доля государственных служащих, прошедших обучение по программе повышение квалификации от запланированных в году</t>
  </si>
  <si>
    <t>Количество объектов здравоохранения, по которым государственным заказчиком на проведение работ по капитальному ремонту определено областное государственное казенное учреждение «Управление капитального строительства Иркутской области», приведенных в соответствие с действующими нормативами</t>
  </si>
  <si>
    <t xml:space="preserve">Основное мероприятие «Приобретение, поставка и монтаж модульных конструкций для размещения фельдшерско-акушерских пунктов» на 2019-2022 годы </t>
  </si>
  <si>
    <t>Основное мероприятие «Строительство, реконструкция, в том числе выполнение проектных и изыскательских работ, объектов государственной собственности Иркутской области в сфере здравоохранения» на 2019-2024 годы</t>
  </si>
  <si>
    <t>Количество переоснащенных медицинским оборудованием региональных медицинских организаций, оказывающих помощь больным онкологическими заболеваниями (диспансеров/больниц)</t>
  </si>
  <si>
    <t>Количество переоснащенных/дооснащенных медицинским оборудованием региональных сосудистых центров и первичных сосудистых отделений</t>
  </si>
  <si>
    <t xml:space="preserve">Количество приобретенных передвижных медицинских комплексов для оказания медицинской помощи жителям населенных пунктов с численностью населения до 100 человек </t>
  </si>
  <si>
    <t>Количество замененных фельдшерских, фельдшерско-акушерских пунктов и врачебных амбулаторий для населенных пунктов с численностью населения от 100 до 2000 человек</t>
  </si>
  <si>
    <t>Техническая готовность объекта «Детская поликлиника ОГАУЗ «Иркутская городская клиническая больница № 9» по ул. Радищева, 5 в г. Иркутске»</t>
  </si>
  <si>
    <t>Численность неработающих застрахованных лиц на 1 января года, предшествующего очередному</t>
  </si>
  <si>
    <t>62</t>
  </si>
  <si>
    <t>6,8</t>
  </si>
  <si>
    <t>600,1</t>
  </si>
  <si>
    <t>12,7</t>
  </si>
  <si>
    <t>212,2</t>
  </si>
  <si>
    <t>70,2</t>
  </si>
  <si>
    <t>2,9</t>
  </si>
  <si>
    <t>37,3</t>
  </si>
  <si>
    <t>1,07</t>
  </si>
  <si>
    <t>21,5</t>
  </si>
  <si>
    <t>84,7</t>
  </si>
  <si>
    <t>22,8</t>
  </si>
  <si>
    <t>22,4</t>
  </si>
  <si>
    <t>54,3</t>
  </si>
  <si>
    <t>97,4</t>
  </si>
  <si>
    <t>97,9</t>
  </si>
  <si>
    <t>97,8</t>
  </si>
  <si>
    <t>30,5</t>
  </si>
  <si>
    <t>98,1</t>
  </si>
  <si>
    <t>99,9</t>
  </si>
  <si>
    <t>89,5</t>
  </si>
  <si>
    <t>81,2</t>
  </si>
  <si>
    <t>85,2</t>
  </si>
  <si>
    <t>92,5</t>
  </si>
  <si>
    <t>94,5</t>
  </si>
  <si>
    <t>99,8</t>
  </si>
  <si>
    <t>97,1</t>
  </si>
  <si>
    <t>8,5</t>
  </si>
  <si>
    <t>5,6</t>
  </si>
  <si>
    <t>42,7</t>
  </si>
  <si>
    <t>85,9</t>
  </si>
  <si>
    <t>10,7</t>
  </si>
  <si>
    <t>18,5</t>
  </si>
  <si>
    <t>30,1</t>
  </si>
  <si>
    <t>3,559</t>
  </si>
  <si>
    <t>83,1</t>
  </si>
  <si>
    <t>5,8</t>
  </si>
  <si>
    <t>4,4</t>
  </si>
  <si>
    <t>6,5</t>
  </si>
  <si>
    <t>58,3</t>
  </si>
  <si>
    <t>34,1</t>
  </si>
  <si>
    <t>14,7</t>
  </si>
  <si>
    <t>48,5</t>
  </si>
  <si>
    <t>1,7</t>
  </si>
  <si>
    <t>60,8</t>
  </si>
  <si>
    <t>0,354</t>
  </si>
  <si>
    <t>13,3</t>
  </si>
  <si>
    <t>72,9</t>
  </si>
  <si>
    <t>87,8</t>
  </si>
  <si>
    <t>68,4</t>
  </si>
  <si>
    <t>74,5</t>
  </si>
  <si>
    <t>77,02</t>
  </si>
  <si>
    <t>3,8</t>
  </si>
  <si>
    <t xml:space="preserve">Превышение целевого показателя связано с большой долей случаев смерти детей в возрасте от 1 года до 4 лет от внешних причин смерти (погибло 32 ребенка, из них 19 - на пожарах и от термических ожогов). </t>
  </si>
  <si>
    <t>Пономарева Р.С.</t>
  </si>
  <si>
    <t>Тимофеева О.Л.</t>
  </si>
  <si>
    <t>Войцеховская В.В.</t>
  </si>
  <si>
    <t>Исаева Д.В.</t>
  </si>
  <si>
    <t>Галкова Л.В.</t>
  </si>
  <si>
    <t>Шувалова Н.Н.</t>
  </si>
  <si>
    <t>Мархеева О.Ю.</t>
  </si>
  <si>
    <t>Зверева (данные гос заданий)</t>
  </si>
  <si>
    <t>Зверева +ТФОМС</t>
  </si>
  <si>
    <t>данные ТФОМС</t>
  </si>
  <si>
    <t xml:space="preserve">ЗАПОЛНИТЬ_Фактическое значение </t>
  </si>
  <si>
    <t>ЗАПОЛНИТЬ_Обоснование причин отклонения 
(при отклонении на +/- 5%)</t>
  </si>
  <si>
    <t>Иркутскстат</t>
  </si>
  <si>
    <t xml:space="preserve">форма федерального статистического наблюдения №30 </t>
  </si>
  <si>
    <t>«Приложение 12</t>
  </si>
  <si>
    <t xml:space="preserve">МЕТОДИКА
РАСЧЕТА ЦЕЛЕВЫХ ПОКАЗАТЕЛЕЙ ГОСУДАРСТВЕННОЙ ПРОГРАММЫ ИРКУТСКОЙ ОБЛАСТИ
«РАЗВИТИЕ ЗДРАВООХРАНЕНИЯ» НА 2019 - 2024 ГОДЫ
</t>
  </si>
  <si>
    <t>№п/п</t>
  </si>
  <si>
    <t>Наименование целевых показателей</t>
  </si>
  <si>
    <t>Порядок расчета</t>
  </si>
  <si>
    <t>Источник информации</t>
  </si>
  <si>
    <t>Государственная программа Иркутской области «Развитие здравоохранения» на 2019 - 2024 годы</t>
  </si>
  <si>
    <t>1.1</t>
  </si>
  <si>
    <t>КСМП = А/ В, где:</t>
  </si>
  <si>
    <t>форма федерального статистического наблюдения №30 "Сведения о медицинской организации", утвержденная Приказом Росстата от 27.12.2016 № 866 "Об утверждении статистического инструментария для организации Министерством здравоохранения Российской Федерации федерального статистического наблюдения в сфере охраны здоровья" (далее - форма федерального статистического наблюдения №30 "Сведения о медицинской организации"), таблица 1100</t>
  </si>
  <si>
    <t>КСМП - количество среднего медицинского персонала, приходящегося на 1 врача;</t>
  </si>
  <si>
    <t>А - число физических лиц среднего медицинского персонала в государственных медицинских организациях Иркутской области;</t>
  </si>
  <si>
    <t>В - число физических лиц врачей в государственных медицинских организациях</t>
  </si>
  <si>
    <t>1.2</t>
  </si>
  <si>
    <t>MС = А/В x 1000, где:</t>
  </si>
  <si>
    <t>данные Территориального органа Федеральной службы государственной статистики по Иркутской области (далее - Иркутскстат)</t>
  </si>
  <si>
    <t>MС - младенческая смертность;</t>
  </si>
  <si>
    <t xml:space="preserve">А - число умерших в возрасте до 1 года; </t>
  </si>
  <si>
    <t>В - число родившихся живыми</t>
  </si>
  <si>
    <t>1.3</t>
  </si>
  <si>
    <t>ОВ = А x 10 000 / В, где:</t>
  </si>
  <si>
    <t>форма федерального статистического наблюдения №30 "Сведения о медицинской организации", таблица 1100</t>
  </si>
  <si>
    <t>ОВ - обеспеченность врачами;</t>
  </si>
  <si>
    <t>А - число физических лиц врачей в государственных медицинских организациях;</t>
  </si>
  <si>
    <t>В - численность населения области на конец года</t>
  </si>
  <si>
    <t>методика утверждена приказом Федеральной службы государственной статистики от 5 июля 2013 года № 261. Показатель рассчитывается на основе половозрастного состава населения и числа умерших, распределенных по однолетним возрастам. Показатель представляется поэтапно в следующие сроки:</t>
  </si>
  <si>
    <t>данные Иркутскстата</t>
  </si>
  <si>
    <t>1-я оценка (предварительная) - 15 марта;</t>
  </si>
  <si>
    <t>2-я оценка (окончательная) - 15 августа</t>
  </si>
  <si>
    <t>1.5</t>
  </si>
  <si>
    <t>Обеспечение отношения средней заработной платы врачей и работников медицинских организаций, имеющих высшее медицинское (фармацевтическое) или иное высшее образование, предоставляющих медицинские услуги (обеспечивающих предоставление медицинских услуг) к среднемесячному доходу  от трудовой деятельности в  Иркутской области</t>
  </si>
  <si>
    <t>ОСЗПвр = А/В x 100, где:</t>
  </si>
  <si>
    <t>ОСЗПвр - наименование показателя Программы;</t>
  </si>
  <si>
    <t>А - значение средней заработной платы врачей и работников медицинских организаций, имеющих высшее медицинское (фармацевтическое) или иное высшее образование, предоставляющих медицинские услуги (обеспечивающих предоставление медицинских услуг);</t>
  </si>
  <si>
    <t>В - значение среднемесячного дохода  от трудовой деятельности в  Иркутской области</t>
  </si>
  <si>
    <t>1.6</t>
  </si>
  <si>
    <t>Обеспечение отношения заработной платы младшего медицинского персонала (персонала, обеспечивающего условия для предоставления медицинских услуг) к среднемесячному доходу  от трудовой деятельности в  Иркутской области</t>
  </si>
  <si>
    <t>ОСЗПмл = А/В x 100, где:</t>
  </si>
  <si>
    <t>ОСЗПмл - наименование показателя Программы;</t>
  </si>
  <si>
    <t>А - значение средней заработной платы младшего медицинского персонала (персонала, обеспечивающего условия для предоставления медицинских услуг);</t>
  </si>
  <si>
    <t>Обеспечение отношения заработной платы среднего медицинского (фармацевтического) персонала (персонала, обеспечивающего условия для предоставления медицинских услуг) к среднемесячному доходу  от трудовой деятельности в  Иркутской области</t>
  </si>
  <si>
    <t>ОСЗПср = А/В x 100, где:</t>
  </si>
  <si>
    <t>ОСЗПср - наименование показателя Программы;</t>
  </si>
  <si>
    <t>А - значение среднего медицинского (фармацевтического) персонала (персонала, обеспечивающего условия для предоставления медицинских услуг);</t>
  </si>
  <si>
    <t>1.8</t>
  </si>
  <si>
    <t>Valkio=Salk+Spn</t>
  </si>
  <si>
    <t>данные Федеральной службы государственной статистики (Росстат)</t>
  </si>
  <si>
    <t>Valkio - наименование показателя Программы;</t>
  </si>
  <si>
    <t>Salk - оборот розничной торговли алкогольными напитками торгующих организаций</t>
  </si>
  <si>
    <t>Spn- оборот розничной торговли пивом и пивными напитками индивидуальных предпринимателей</t>
  </si>
  <si>
    <t>1.9</t>
  </si>
  <si>
    <t>Сбк = А/В x 100 000, где:</t>
  </si>
  <si>
    <t>Сбк - смертность от болезней системы кровообращения;</t>
  </si>
  <si>
    <t>А - общее число умерших от болезней системы кровообращения за год;</t>
  </si>
  <si>
    <t>В - среднегодовая численность населения</t>
  </si>
  <si>
    <t>1.10</t>
  </si>
  <si>
    <t>С = А/В x 1000, где:</t>
  </si>
  <si>
    <t>С - смертность от всех причин;</t>
  </si>
  <si>
    <t>А - общее число умерших от всех причин за год;</t>
  </si>
  <si>
    <t>1.11</t>
  </si>
  <si>
    <t>Сн =А/В x 100 000, где:</t>
  </si>
  <si>
    <t>Сн - смертность от новообразований (в том числе от злокачественных);</t>
  </si>
  <si>
    <t>А - общее число умерших от новообразований (в том числе от злокачественных) за год;</t>
  </si>
  <si>
    <t>1.12</t>
  </si>
  <si>
    <t>Смертность от туберкулеза</t>
  </si>
  <si>
    <t>Стуб = А/В x 100 000, где:</t>
  </si>
  <si>
    <t>Стуб - смертность от туберкулеза;</t>
  </si>
  <si>
    <t>А - общее число умерших от туберкулеза за год;</t>
  </si>
  <si>
    <t>1.13</t>
  </si>
  <si>
    <t>млн чел.</t>
  </si>
  <si>
    <t>согласно фактическим данным</t>
  </si>
  <si>
    <t>форма федерального статистического наблюдения №30 «Сведения о медицинской организации» таблица 2510</t>
  </si>
  <si>
    <t>1.14</t>
  </si>
  <si>
    <t>Охват граждан старше трудоспособного возраста профилактическими осмотрами, включая диспансеризацию</t>
  </si>
  <si>
    <t xml:space="preserve">% </t>
  </si>
  <si>
    <t>Огств=А/В  х 100, где:</t>
  </si>
  <si>
    <t xml:space="preserve">форма федерального статистического наблюдения №30 «Сведения о медицинской организации» </t>
  </si>
  <si>
    <t>Огств-охват граждан старше трудоспособного возраста профилактическими медицинскими осмотрами, включая диспансеризацию;</t>
  </si>
  <si>
    <t xml:space="preserve">A- число лиц старше трудоспособного возраста, прошедших профилактический медицинский осмотр, включая диспансеризацию; </t>
  </si>
  <si>
    <t>B-среднегодовая численность населения старше трудоспособного возраста</t>
  </si>
  <si>
    <t>2.1</t>
  </si>
  <si>
    <t xml:space="preserve">Доля лиц, зараженных вирусом иммунодефицита человека, состоящих под диспансерным наблюдением, от общего числа лиц, зараженных вирусом иммунодефицита человека </t>
  </si>
  <si>
    <t>ДЛЗВдн = А/В x 100, где:</t>
  </si>
  <si>
    <t>данные государственного бюджетного учреждения здравоохранения «Иркутский областной центр по профилактике и борьбе со СПИД и инфекционными заболеваниями»</t>
  </si>
  <si>
    <t>ДЛЗВдн - доля лиц, зараженных вирусом иммунодефицита человека, состоящих под диспансерным наблюдением, от общего числа лиц, зараженных вирусом иммунодефицита человека;</t>
  </si>
  <si>
    <t>А - лица, зараженные вирусом иммунодефицита человека, состоящие под диспансерным наблюдением;</t>
  </si>
  <si>
    <t>В - лица, зараженные вирусом иммунодефицита человека</t>
  </si>
  <si>
    <t>2.2</t>
  </si>
  <si>
    <t>ДБАпг = (А-В)/А x 100, где:</t>
  </si>
  <si>
    <t>данные областного государственного бюджетного учреждения здравоохранения «Иркутский областной психоневрологический диспансер»</t>
  </si>
  <si>
    <t>ДБАпг - доля больных алкоголизмом, повторно госпитализированных в течение года;</t>
  </si>
  <si>
    <t>А - общее количество госпитализированных в течении года с диагнозом "алкоголизм";</t>
  </si>
  <si>
    <t>В - количество госпитализированных впервые в году с диагнозом "алкоголизм"</t>
  </si>
  <si>
    <t>2.3</t>
  </si>
  <si>
    <t>ДБНпг = (А-В)/А x 100, где:</t>
  </si>
  <si>
    <t>ДБНпг - доля больных наркоманиями, повторно госпитализированных в течение года;</t>
  </si>
  <si>
    <t>А - общее количество госпитализированных в течении года с диагнозом "наркомания";</t>
  </si>
  <si>
    <t>В - количество госпитализированных впервые в году с диагнозом "наркомания"</t>
  </si>
  <si>
    <t>2.4</t>
  </si>
  <si>
    <t>ДБЗН = А/В x 100, где:</t>
  </si>
  <si>
    <t>форма федерального статистического наблюдения № 7 "Сведения о злокачественных новообразованиях", утвержденная Приказом Росстата от 27.12.2016 № 866 "Об утверждении статистического инструментария для организации Министерством здравоохранения Российской Федерации федерального статистического наблюдения в сфере охраны здоровья"  (далее - форма федерального статистического наблюдения №7  "Сведения о злокачественных новообразованиях"), таблица 2200</t>
  </si>
  <si>
    <t>ДБЗН - доля больных с выявленными злокачественными новообразованиями на I-II ст;</t>
  </si>
  <si>
    <t>А - общее количество больных с выявленными злокачественными новообразованиями на I-II ст;</t>
  </si>
  <si>
    <t xml:space="preserve">В - общее количество больных со вновь выявленными злокачественными новообразованиями </t>
  </si>
  <si>
    <t>ОИНг = А/В x 100, где:</t>
  </si>
  <si>
    <t>данные Роспотребнадзора</t>
  </si>
  <si>
    <t>ОИНг - охват иммунизации населения против вирусного гепатита В в декретированные сроки;</t>
  </si>
  <si>
    <t>А - число вакцинированных против вирусного гепатита в декретированные сроки;</t>
  </si>
  <si>
    <t>В - число подлежащих вакцинации против вирусного гепатита в декретированные сроки</t>
  </si>
  <si>
    <t>2.6</t>
  </si>
  <si>
    <t>ОИНд = А/В x 100, где:</t>
  </si>
  <si>
    <t>ОИНд - охват иммунизации населения  против дифтерии, коклюша и столбняка в декретированные сроки;</t>
  </si>
  <si>
    <t>А - число вакцинированных против против дифтерии, коклюша и столбняка в декретированные сроки;</t>
  </si>
  <si>
    <t>В - число подлежащих вакцинации противпротив дифтерии, коклюша и столбняка в декретированные сроки</t>
  </si>
  <si>
    <t>ОИНк = А/В x 100, где</t>
  </si>
  <si>
    <t>ОИНк - охват иммунизации населения против кори в декретированные сроки;</t>
  </si>
  <si>
    <t>А - число вакцинированных против против кори в декретированные сроки;</t>
  </si>
  <si>
    <t>В - число подлежащих вакцинации против кори в декретированные сроки</t>
  </si>
  <si>
    <t>ОИНк = А/В x 100, где:</t>
  </si>
  <si>
    <t>ОИНк - охват иммунизации населения против краснухи в декретированные сроки;</t>
  </si>
  <si>
    <t>А - число вакцинированных против против краснухи в декретированные сроки;</t>
  </si>
  <si>
    <t>В - число подлежащих вакцинации против краснухи в декретированные сроки</t>
  </si>
  <si>
    <t>Охват иммунизации населения против пневмококовой инфекции</t>
  </si>
  <si>
    <t>ОИНк - охват иммунизации населения против пневмококовой инфекции;</t>
  </si>
  <si>
    <t>А - число вакцинированных против пневмококовой инфекции;</t>
  </si>
  <si>
    <t>В - число подлежащих вакцинации против пневмококовой инфекции</t>
  </si>
  <si>
    <t>2.10</t>
  </si>
  <si>
    <t>ОМОд = А/В x 100, где:</t>
  </si>
  <si>
    <t>форма федерального статистического наблюдения №30 "Сведения о медицинской организации", таблица 2510</t>
  </si>
  <si>
    <t>ОМОд - охват профилактическими медицинскими осмотрами детей;</t>
  </si>
  <si>
    <t>А - число лиц, прошедших профилактический осмотр;</t>
  </si>
  <si>
    <t>В - численность детей, подлежащих профилактическому осмотру</t>
  </si>
  <si>
    <t>2.11</t>
  </si>
  <si>
    <t>Ожидаемая продолжительность жизни лиц, достигших 45 лет, оба пола</t>
  </si>
  <si>
    <t>методика утверждена приказом Федеральной службы государственной статистики от 5 июля 2013 года № 261. Показатель рассчитывается на основе половозрастного состава населения и числа умерших, распределенных по однолетним возрастам. Показатель представляется поэтапно в следующие сроки:
1-я оценка (предварительная) - 15 марта;
2-я оценка (предварительная) - 15 августа</t>
  </si>
  <si>
    <t>2.12</t>
  </si>
  <si>
    <t>УП = А/В x 100, где:</t>
  </si>
  <si>
    <t>данные министерства здравоохранения Иркутской области</t>
  </si>
  <si>
    <t xml:space="preserve">УП - наименование показателя Подпрограммы; </t>
  </si>
  <si>
    <t>А - число обеспеченных рецептов;</t>
  </si>
  <si>
    <t>В - число выписанных рецептов</t>
  </si>
  <si>
    <t>2.13</t>
  </si>
  <si>
    <t>УС = А/В x 100, где:</t>
  </si>
  <si>
    <t>УС - наименование показателя Подпрограммы;</t>
  </si>
  <si>
    <t>2.14</t>
  </si>
  <si>
    <t xml:space="preserve">расчет показателя производится в соответствии с методическими рекомендациями по проведению исследований оценки уровня информированности населения по вопросам ВИЧ-инфекции, разработанными ФГБУ «Центральный научно-исследовательский институт организации и информатизации здравоохранения» Министерства здравоохранения Российской Федерации
</t>
  </si>
  <si>
    <t xml:space="preserve">данные государственного бюджетного учреждения здравоохранения  «Иркутский областной центр по профилактике и борьбе со СПИД и инфекционными заболеваниями» </t>
  </si>
  <si>
    <t>2.15</t>
  </si>
  <si>
    <t>ДАБт = Абт/Бтб  x 100, где:</t>
  </si>
  <si>
    <t xml:space="preserve">форма федерального статистического наблюдения №33 "Сведения о больных туберкулезом", таблица 2500, утвержденная приказом  Росстата от 31 декабря 2010 года № 483 "Об утверждении статистического инструментария для организации Минздравсоцразвития России федерального статистического наблюдения за деятельностью учреждений системы здравоохранения"
 </t>
  </si>
  <si>
    <t>ДАБт - доля абацилированных больных туберкулёзом от числа больных туберкулёзом с бактериовыделением;</t>
  </si>
  <si>
    <t xml:space="preserve">Абт - число абацилированных больных туберкулёзом; </t>
  </si>
  <si>
    <t>Бтб - число больных туберкулёзом с бактериовыделением</t>
  </si>
  <si>
    <t>2.16</t>
  </si>
  <si>
    <t>ДБПпг = (А-В)/А x 100, где:</t>
  </si>
  <si>
    <t>ДБПпг - доля больных психиатрией, повторно госпитализированных в течение года;</t>
  </si>
  <si>
    <t>А - общее количество госпитализированных в течении года с диагнозом "психиатрия";</t>
  </si>
  <si>
    <t>В - количество госпитализированных впервые в году с диагнозом "психиатрия"</t>
  </si>
  <si>
    <t>2.17</t>
  </si>
  <si>
    <t>ДВвд = А/В x 100, где:</t>
  </si>
  <si>
    <t>форма федерального статистического наблюдения №30 "Сведения о медицинской организации", таблицы 2300, 2120</t>
  </si>
  <si>
    <t>ДВвд - доля выездов бригад скорой медицинской помощи со временем доезда до больного менее 20 минут;</t>
  </si>
  <si>
    <t>А - количество выездов бригад скорой медицинской помощи со временем доезда менее 20 минут;</t>
  </si>
  <si>
    <t>В - количество  выездов бригад скорой медицинской помощи за отчетный период</t>
  </si>
  <si>
    <t>2.18</t>
  </si>
  <si>
    <t>ДЛЗВдн = A / B x 100, где:</t>
  </si>
  <si>
    <t>данные государственного бюджетного учреждения здравоохранения "Иркутский областной центр по профилактике и борьбе со СПИДом и инфекционными заболеваниями"</t>
  </si>
  <si>
    <t>ДЛЗВдн - доля лиц, зараженных вирусом иммунодефицита человека, получающих антиретровирусную терапию, от общего числа лиц, зараженных вирусом иммунодефицита человека, состоящих под диспансерным наблюдением;</t>
  </si>
  <si>
    <t>A - лица, зараженные вирусом иммунодефицита человека, получающих антиретровирусную терапию;</t>
  </si>
  <si>
    <t>B - общего число лиц, зараженных вирусом иммунодефицита человека, состоящих под диспансерным наблюдением</t>
  </si>
  <si>
    <t>2.19</t>
  </si>
  <si>
    <t>ДДк= А/В x 100, где:</t>
  </si>
  <si>
    <t xml:space="preserve">данные государственного бюджетного учреждения здравоохранения "Иркутская областная станция переливания крови"
</t>
  </si>
  <si>
    <t>ДВвд - доля донорской крови и (или) ее компонентов, обследованная на гемотрансмиссивные инфекции иммунологическими и молекулярно-биологическими методами;</t>
  </si>
  <si>
    <t>А - количество образцов донорской крови и (или) ее компонентов, обследованных на гемотрансмиссивные инфекции иммунологическими и молекулярно-биологическими методами;</t>
  </si>
  <si>
    <t>В - общее число тестированных образцов донорской крови</t>
  </si>
  <si>
    <t>2.20</t>
  </si>
  <si>
    <t>форма федерального статистического наблюдения № 62 "Сведения о ресурсном обеспечении и оказании медицинской помощи населению", утвержденная Приказом Росстата от 29 сентября 2017 № 646 "Об утверждении статистического инструментария для организации Министерством здравоохранения Российской Федерации федерального статистического наблюдения в сфере охраны здоровья", таблица 2000</t>
  </si>
  <si>
    <t>2.21</t>
  </si>
  <si>
    <t>2.22</t>
  </si>
  <si>
    <t>ОИНт = А/В x 100, где:</t>
  </si>
  <si>
    <t>форма федерального статистического наблюдения №30 "Сведения о медицинской организации", таблица 2512</t>
  </si>
  <si>
    <t>ОИНт - охват населения профилактическими осмотрами на туберкулёз;</t>
  </si>
  <si>
    <t>А - число лиц, обследованных на туберкулез всеми методами;</t>
  </si>
  <si>
    <t>В - численность населения на конец года</t>
  </si>
  <si>
    <t>2.23</t>
  </si>
  <si>
    <t>Т = А/В x 100, где:
Т - доля трансплантированных органов из числа заготовленных для трансплантации;
А - число трансплантированных органов;
В - общее число органов, заготовленных для трансплантации</t>
  </si>
  <si>
    <t xml:space="preserve">данные государственного бюджетного учреждения здравоохранения Иркутская ордена «Знак Почета» областная клиническая больница (мониторинг отделения трансплантологии) </t>
  </si>
  <si>
    <t>2.24</t>
  </si>
  <si>
    <t>МОвич = А/В x 100, где:</t>
  </si>
  <si>
    <t>форма федерального статистического наблюдения № 61 "Сведения о болезни, вызванной вирусом иммунодефицита человека", утвержденная приказом Росстата от 30 декабря 2015 года № 672 "Об утверждении статистического инструментария для организации Министерством здравоохранения Российской Федерации федерального статистического наблюдения в сфере здравоохранения", таблица 3100</t>
  </si>
  <si>
    <t>МОвич - охват медицинским освидетельствованием на ВИЧ-инфекцию населения Иркутской области;</t>
  </si>
  <si>
    <t>А - число пациентов больных ВИЧ-инфекцией обследованные в отчетном году;</t>
  </si>
  <si>
    <t>2.25</t>
  </si>
  <si>
    <t>ДЛЗВдн - доля лиц, зараженных вирусом иммунодефицита человека, получающих антиретровирусную терапию, от общего числа лиц, зараженных вирусом иммунодефицита человека;</t>
  </si>
  <si>
    <t>B - общего число лиц, зараженных вирусом иммунодефицита человека</t>
  </si>
  <si>
    <t>ВД = А/В х 100, где:</t>
  </si>
  <si>
    <t>форма федерального статистического наблюдения  №32 "Сведения о медицинской помощи беременным, роженицам и родильницам", утвержденная приказом Росстата от 27 ноября 2015 года № 591 "Об утверждении статистического инструментария для организации Министерством здравоохранения Российской Федерации федерального статистического наблюдения в сфере здравоохранения", таблица 2245</t>
  </si>
  <si>
    <t>ВД - выживаемость детей, имевших при рождении очень низкую и экстремально низкую массу тела в акушерском стационаре;</t>
  </si>
  <si>
    <t>А - число выживших детей среди имевших при рождении очень низкую и экстремально низкую массу тела;</t>
  </si>
  <si>
    <t>В - общее количество детей, имевших при рождении очень низкую и экстремально низкую массу тела</t>
  </si>
  <si>
    <t>2.27</t>
  </si>
  <si>
    <t>ПР = А/В х 100, где:</t>
  </si>
  <si>
    <t>форма федерального статистического наблюдения  №32 "Сведения о медицинской помощи беременным, роженицам и родильницам", утвержденная приказом Росстата от 27 ноября 2015 года № 591 "Об утверждении статистического инструментария для организации Министерством здравоохранения Российской Федерации федерального статистического наблюдения в сфере здравоохранения", таблица 2210</t>
  </si>
  <si>
    <t>ПР  - доля преждевременных родов (22-37 недель) в перинатальных центрах;</t>
  </si>
  <si>
    <t>А - число женщин с преждевременными родами (22-37 недель) в перинатальных центрах</t>
  </si>
  <si>
    <t>В - общее число родивших женщин в перинатальных центрах</t>
  </si>
  <si>
    <t>2.28</t>
  </si>
  <si>
    <t>ДОБна = А/В х 100, где:</t>
  </si>
  <si>
    <t>форма федерального статистического наблюдения  №32 "Сведения о медицинской помощи беременным, роженицам и родильницам", утвержденная приказом Росстата от 27 ноября 2015 года № 591 "Об утверждении статистического инструментария для организации Министерством здравоохранения Российской Федерации федерального статистического наблюдения в сфере здравоохранения"</t>
  </si>
  <si>
    <t>ДОБна - доля обследованных беременных женщин по новому алгоритму проведения комплексной пренатальной (дородовой) диагностики нарушений развития ребенка от числа поставленных на учет в первый триместр беременности;</t>
  </si>
  <si>
    <t>А - количество обследованных беременных женщин в сроки 11 нед. - 13 нед. 6 дней по новому алггоритму;</t>
  </si>
  <si>
    <t>В - общее число поставленных на учет до 14 недель</t>
  </si>
  <si>
    <t>2.29</t>
  </si>
  <si>
    <t>ОУС = А/В х 100, где:</t>
  </si>
  <si>
    <t>форма федерального статистического наблюдения  №32 "Сведения о медицинской помощи беременным, роженицам и родильницам", утвержденная приказом Росстата от 27 ноября 2015 года № 591 "Об утверждении статистического инструментария для организации Министерством здравоохранения Российской Федерации федерального статистического наблюдения в сфере здравоохранения", таблица 2245, 2246</t>
  </si>
  <si>
    <t>ОУС - охват аудиологическим скринингом (доля детей первого года жизни, обследованных на аудиологический скрининг, от общего числа детей первого года жизни);</t>
  </si>
  <si>
    <t>А - количество новорожденных, которым проведен аудиологический скрининг;</t>
  </si>
  <si>
    <t>В - общее число новорожденных</t>
  </si>
  <si>
    <t>2.30</t>
  </si>
  <si>
    <t>ОНС = А/В х 100, где:</t>
  </si>
  <si>
    <t>ОНС - охват неонатальным скринингом (доля новорожденных, обследованных на врожденные и наследственные заболевания, от общего числа родившихся живыми);</t>
  </si>
  <si>
    <t>А - количество новорожденных, обследованных на наследственные заболевания;</t>
  </si>
  <si>
    <t>2.31</t>
  </si>
  <si>
    <t>ПХвичб = А/В х 100, где:</t>
  </si>
  <si>
    <t>ПХвичб - проведение химиопрофилактики передачи ВИЧ-инфекции от матери к ребенку во время беременности;</t>
  </si>
  <si>
    <t>А - число пар мать-ребенок ВИЧ-инфицированных беременных женщин, получивших полный курс химиопрофилактики во время беременности;</t>
  </si>
  <si>
    <t>В - число ВИЧ-инфицированных беременных женщин, закончивших беременность родами</t>
  </si>
  <si>
    <t>2.32</t>
  </si>
  <si>
    <t>ПХвичр = А/В х 100, где:</t>
  </si>
  <si>
    <t>ПХвичр - проведение химиопрофилактики передачи ВИЧ-инфекции от матери к ребенку во время родов;</t>
  </si>
  <si>
    <t>А - число пар мать-ребенок ВИЧ-инфицированных беременных женщин, получивших полный курс химиопрофилактики во время родов;</t>
  </si>
  <si>
    <t>2.33</t>
  </si>
  <si>
    <t>ПХвичн = А/В х 100, где:</t>
  </si>
  <si>
    <t>ПХвичн - проведение химиопрофилактики передачи ВИЧ-инфекции от матери к к ребенку новорожденному;</t>
  </si>
  <si>
    <t>А - число пар мать-ребенок ВИЧ-инфицированных беременных женщин, получивших полный курс химиопрофилактики после родов;</t>
  </si>
  <si>
    <t>2.34</t>
  </si>
  <si>
    <t>СД = А/В х 100 000, где:</t>
  </si>
  <si>
    <t>СД - смертность детей в возрасте 0-17 лет;</t>
  </si>
  <si>
    <t>А - число детей, умерших в возрасте 0-17 лет;</t>
  </si>
  <si>
    <t>В - среднегодовая численность населения соответствующего возраста</t>
  </si>
  <si>
    <t>2.35</t>
  </si>
  <si>
    <t>Количество детских поликлиник и детских поликлинических отделений, в которых произведено дооснащение медицинскими изделиями с целью приведения их в  соответствие с требованиями приказа Минздрава России от 7 марта 2018 года № 92н</t>
  </si>
  <si>
    <t>2.36</t>
  </si>
  <si>
    <t>Уровень обеспеченности койками для оказания паллиативной медицинской помощи</t>
  </si>
  <si>
    <t>УОпк = А/1000</t>
  </si>
  <si>
    <t>форма федерального статистического наблюдения №30 "Сведения о медицинской организации", таблица 3100</t>
  </si>
  <si>
    <t>Уопк - уровень обеспеченности койками для оказания паллиативной медицинской помощи;</t>
  </si>
  <si>
    <t>А - количество коек для оказания паллиативной помощи;</t>
  </si>
  <si>
    <t>2.37</t>
  </si>
  <si>
    <t>УПоб=А/В x 100, где:</t>
  </si>
  <si>
    <t xml:space="preserve">УПоб - наименование показателя Подпрограммы; </t>
  </si>
  <si>
    <t>2.38</t>
  </si>
  <si>
    <t>УПфб=А/В x 100, где:</t>
  </si>
  <si>
    <t xml:space="preserve">УПфб - наименование показателя Подпрограммы; </t>
  </si>
  <si>
    <t>2.39</t>
  </si>
  <si>
    <t xml:space="preserve">DROO = А/В x 100, где:
DROO - наименование показателя Подпрограммы; 
А - количество рецептов, взятых на отсроченное исполнение за год;
В - число обеспеченных рецептов
</t>
  </si>
  <si>
    <t>2.40</t>
  </si>
  <si>
    <t>Удовлетворенность населения медицинской помощью (от числа опрошенных)</t>
  </si>
  <si>
    <t>УНМП = А / В x 100, где:</t>
  </si>
  <si>
    <t>данные территориального фонда обязательного медицинского страхования</t>
  </si>
  <si>
    <t>УНМП - удовлетворенность населения медицинской помощью по итогам реализации территориальной программы государственных гарантий бесплатного оказания гражданам медицинской помощи в Иркутской области на соответствующий год;</t>
  </si>
  <si>
    <t>А - количество застрахованных, удовлетворенных качеством медицинской помощи;</t>
  </si>
  <si>
    <t>В - количество опрошенных застрахованных по вопросам качества медицинской помощи</t>
  </si>
  <si>
    <t>2.41</t>
  </si>
  <si>
    <t>Смертность детей в возрасте 0-4 лет</t>
  </si>
  <si>
    <t>СД (0-4) = А/В х 1000, где:</t>
  </si>
  <si>
    <t>СД (0-4)  - смертность детей в возрасте 0-4 лет;</t>
  </si>
  <si>
    <t>А - число детей, умерших в возрасте 0-4 лет;</t>
  </si>
  <si>
    <t>В - число новорожденных, родившихся живыми</t>
  </si>
  <si>
    <t>2.42</t>
  </si>
  <si>
    <t>форма федерального статистического наблюдения №30 "Сведения о медицинской организации"</t>
  </si>
  <si>
    <t>2.43</t>
  </si>
  <si>
    <t>учетная форма № 110-у «Карта вызова скорой медицинской помощи»</t>
  </si>
  <si>
    <t>2.44</t>
  </si>
  <si>
    <t>на 10 тысяч населения соответствующего возраста</t>
  </si>
  <si>
    <t>Уг=А/В х 10 000, где:</t>
  </si>
  <si>
    <t>Уг - уровень госпитализации на геронтологические койки лиц старше 60 лет;</t>
  </si>
  <si>
    <t>А - число лиц старше 60 лет, поступивших на геронтологические койки;</t>
  </si>
  <si>
    <t>В- среднегодовая численность населения старше 60 лет</t>
  </si>
  <si>
    <t>2.45</t>
  </si>
  <si>
    <t xml:space="preserve">Больничная летальность от инфаркта миокарда </t>
  </si>
  <si>
    <t>Блим=А/В х 100, где:</t>
  </si>
  <si>
    <t>форма федерального статистического наблюдения №14 "Сведения о деятельности подразделений медицинской организации, оказывающих медицинскую помощь в стационарных условиях"</t>
  </si>
  <si>
    <t>Блим - больничная летальность от инфаркта миокарда;</t>
  </si>
  <si>
    <t>А - число взрослых пациентов, умерших в стационаре от острого и повторного инфаркта миакарда;</t>
  </si>
  <si>
    <t>В - число выбывших (выписанных + умерших) взрослых пациентов с острым и повторным инфарктом миокарда</t>
  </si>
  <si>
    <t>2.46</t>
  </si>
  <si>
    <t>Сосмк = А/В x 100 000, где:</t>
  </si>
  <si>
    <t>Данные о численности населения берутся из текущей оценки численности населения, ежегодно рассчитываемой в соответствии с позицией 1.8.3 Федерального плана статистических работ, утвержденного распоряжением Правительства Российской Федерации от 6 мая 2008 г. N 671-р (далее - ФПСР).
Данные о числе умерших по причинам смерти разрабатываются на основании позиции 1.8.6 ФПСР.
В соответствии с позицией 1.8.8 "Специальные показатели смертности" ФСПР, данный показатель представляется 21 августа года, следующего за отчетным.</t>
  </si>
  <si>
    <t>Сосмк - смертность от острого нарушения мозгового
кровообращения;</t>
  </si>
  <si>
    <t>А - общее число умерших от острого нарушения мозгового кровообращения за год;</t>
  </si>
  <si>
    <t>2.47</t>
  </si>
  <si>
    <t>Сим = А/В x 100 000, где:</t>
  </si>
  <si>
    <t>Данные о численности населения берутся из текущей оценки численности населения, ежегодно рассчитываемой в соответствии с позицией 1.8.3 Федерального плана статистических работ, утвержденного распоряжением Правительства Российской Федерации от 6 мая 2008 г. N 671-р (далее - ФПСР).
Данные о числе умерших по причинам смерти разрабатываются на основании позиции 1.8.6 ФПСР.
В соответствии с позицией 1.8.8 "Специальные показатели смертности" ФПСР, данный показатель представляется 21 августа года, следующего за отчетным.</t>
  </si>
  <si>
    <t>Сим - смертность от инфаркта миокарда;</t>
  </si>
  <si>
    <t>А - общее число умерших от инфаркта миокарда за год;</t>
  </si>
  <si>
    <t>2.48</t>
  </si>
  <si>
    <t>Блонмк = A/B х 100, где:</t>
  </si>
  <si>
    <t>Блонмк - больничная летальность от острого нарушения мозгового кровообращения;</t>
  </si>
  <si>
    <t>А - число взрослых пациентов, умерших в стационаре от острого нарушения мозгового кровообращения (субарахноидального кровоизлияния + внутримозгового и другого внутричерепного кровоизлияния + инфаркта мозга + инсульта не уточненного, как кровоизлияние или инфаркт);</t>
  </si>
  <si>
    <t>В - число выбывших (выписанных + умерших) взрослых пациентов с острым нарушением мозгового кровообращения (субарахноидального кровоизлияния + внутримозгового и другого внутричерепного кровоизлияния + инфаркта мозга + инсульта не уточненного, как кровоизлияние или инфаркт);</t>
  </si>
  <si>
    <t>2.49</t>
  </si>
  <si>
    <t>Очрэв=А/B х 100, где:</t>
  </si>
  <si>
    <t>Очрэв - доля рентген-эндоваскулярных вмешательств в лечебных целях;</t>
  </si>
  <si>
    <t>A - число рентген-эндоваскулярных вмешательств в лечебных целях (операций ангиопластики коронарных артерий);</t>
  </si>
  <si>
    <t>B - число выбывших (выписанных + умерших) взрослых пациентов с острым коронарным синдромом (нестабильной стенокардией + острым инфарктом миокарда + повторным инфарктом миокарда + другими формами острых ишемических болезней сердца)</t>
  </si>
  <si>
    <t>2.50</t>
  </si>
  <si>
    <t>Количество рентген-эндоваскулярных вмешательств в
лечебных целях</t>
  </si>
  <si>
    <t>Крэм = Крэм/1000, где:</t>
  </si>
  <si>
    <t>Крэм- число рентген-эндоваскулярных вмешательств в лечебных целях (операций ангиопластики коронарных артерий, проведенных взрослым пациентам в стационаре)</t>
  </si>
  <si>
    <t>2.51</t>
  </si>
  <si>
    <t>Дпгп = А/ В х 100, где:</t>
  </si>
  <si>
    <t>Дпгп - доля профильных госпитализаций пациентов с острыми нарушениями мозгового кровообращения, доставленных автомобилями скорой медицинской помощи;</t>
  </si>
  <si>
    <t>А - число пациентов с острыми цереброваскулярными болезнями, доставленных в региональные сосудистые центры и первичные сосудистые отделения с места вызова скорой медицинской помощи;</t>
  </si>
  <si>
    <t>В - число пациентов с острыми цереброваскулярными болезнями</t>
  </si>
  <si>
    <t>2.52</t>
  </si>
  <si>
    <t>Дрнк = А/ В х 100, где:</t>
  </si>
  <si>
    <t>Дрнк - доля лиц, инфицированных вирусом иммунодефицита человека, состоящих под диспансерным наблюдением на конец отчетного года, охваченных обследованием на количественное определение РНК вируса иммунодефицита человека;</t>
  </si>
  <si>
    <t>А - число лиц, инфицированных вирусом иммунодефицита человека, состоящих под диспансерным наблюдением на конец отчетного года, охваченных обследованием на количественное определение РНК вируса иммунодефицита человека;</t>
  </si>
  <si>
    <t>В - число лиц, инфицированных вирусом иммунодефицита человека, состоящих под диспансерным наблюдением на конец отчетного года</t>
  </si>
  <si>
    <t xml:space="preserve">согласно фактическим данным </t>
  </si>
  <si>
    <t>форма федерального статистического наблюдения №12 "Сведения о числе заболеваний, зарегистрированных у пациентов, проживающих в районе обслуживания медицинской организации", утвержденная приказом Росстата от 21.07.2016 № 355, таблицы 1100, 2100, 3100</t>
  </si>
  <si>
    <t>ежеквартальные данные из Геоинформационной системы Минздрава России</t>
  </si>
  <si>
    <t>Количество медицинских организаций, участвующих в создании и тиражировании «Новой модели медицинской организации, оказывающей первичную медико-санитарную помощь»</t>
  </si>
  <si>
    <t>ДНМ = А/В x 100, где:</t>
  </si>
  <si>
    <t>форма федерального статистического наблюдения № 47 "Сведения о сети и деятельности медицинских организаций", утвержденная приказом Росстата от 27 ноября 2015 года № 591 "Об утверждении статистического инструментария для организации Министерством здравоохранения Российской Федерации федерального статистического наблюдения в сфере здравоохранения", таблица 0600; 
форма федерального статистического наблюдения № 30 "Сведения о медицинской организации, таблица 1001</t>
  </si>
  <si>
    <t>ДНМ - показатель подпрограммы;</t>
  </si>
  <si>
    <t>А - число медицинских организаций, участвующих в создании и тиражировании «Новой модели медицинской организации, оказывающей первичную медико-санитарную помощь»;</t>
  </si>
  <si>
    <t>В - общее число медицинских организаций, оказывающих данный вид помощи</t>
  </si>
  <si>
    <t>мониторинг Федерального фонда обязательного медицинского страхования по форме «ОИС_ЗЛ_18»</t>
  </si>
  <si>
    <t>5.1</t>
  </si>
  <si>
    <t>ЛЭГсут = A / B x 100, где:</t>
  </si>
  <si>
    <t xml:space="preserve">данные министерства здравоохранения Иркутской области
</t>
  </si>
  <si>
    <t>ДЛЭГсут - доля лиц, госпитализированных по экстренным показаниям в течение первых суток от общего числа больных, к которым совершены вылеты;</t>
  </si>
  <si>
    <t>A - общее число лиц, госпитализированных по экстренным показаниям в течение 24 часов от начала заболевания (получения травмы);</t>
  </si>
  <si>
    <t>B -  общее число больных к которым совершены вылеты</t>
  </si>
  <si>
    <t>6.1</t>
  </si>
  <si>
    <t>ДОДК = А/В x 100, где:</t>
  </si>
  <si>
    <t>данные государственного бюджетного учреждения здравоохранения «Иркутская областная станция переливания крови»</t>
  </si>
  <si>
    <t>ДОДК - доля образцов донорской крови, тестированной на маркеры гемотрансмиссивных инфекций с помощью молекулярно-биологических исследований, проводимых дополнительно к обязательным иммунологическим исследованиям на маркеры вирусов иммунодефицита человека и гепатитов B и C;</t>
  </si>
  <si>
    <t>А - число образцов донорской крови, тестированной на маркеры гемотрансмиссивных инфекций с помощью молекулярно-биологических исследований, проводимых дополнительно к обязательным иммунологическим исследованиям на маркеры вирусов иммунодефицита человека и гепатитов B и C;</t>
  </si>
  <si>
    <t>ДД = А/В x 100, где:</t>
  </si>
  <si>
    <t>ДД - доля детей, обеспеченных среднесуточным набором питания, от числа нуждающихся;</t>
  </si>
  <si>
    <t>А - число детей, обеспеченных среднесуточным набором питания;</t>
  </si>
  <si>
    <t>В - общее число нуждающихся детей</t>
  </si>
  <si>
    <t>8.1</t>
  </si>
  <si>
    <t>ДЛонмк = А/В х 100, где:</t>
  </si>
  <si>
    <t xml:space="preserve">форма федерального статистического наблюдения №14 "Сведения о деятельности подразделений медицинской организации, оказывающих медицинскую помощь в стационарных условиях", утвержденная приказом Росстата от 27.12.2016 № 866 "Об утверждении статистического инструментария для организации Министерством здравоохранения Российской Федерации федерального статистического наблюдения в сфере охраны здоровья", таблицы 2301, 2000
</t>
  </si>
  <si>
    <t>ДЛонмк - доля лиц с острым нарушением мозгового кровообращения, госпитализированных по экстренным показаниям в течение первых суток;</t>
  </si>
  <si>
    <t>А - общее число лиц с острыми цереброваскулярными болезнями, госпитализированных по экстренным показаниям в течение 24 часов от начала заболевания;</t>
  </si>
  <si>
    <t>В - общее число лиц с острыми цереброваскулярными болезнями, госпитализированных по экстренным показаниям</t>
  </si>
  <si>
    <t>8.2</t>
  </si>
  <si>
    <t>ДЛим = А/В х 100, где:</t>
  </si>
  <si>
    <t>ДЛим - доля лиц с острым коронарным синдромом, госпитализированных по экстренным показаниям в течение первых суток;</t>
  </si>
  <si>
    <t>А - общее число лиц с острым (повторным) инфарктом миокарда, госпитализированных по экстренным показаниям в течение 24 часов от начала заболевания;</t>
  </si>
  <si>
    <t>В - общее число лиц, госпитализированных с острым (повторным) инфарктом миокардам</t>
  </si>
  <si>
    <t>ДЛтр = А/В х 100, где:</t>
  </si>
  <si>
    <t>ДЛтр - доля лиц с травмами различной этиологии, госпитализированных по экстренным показаниям в течение первых суток;</t>
  </si>
  <si>
    <t>А - общее число лиц с травмами различной этиологии, госпитализированных по экстренным показаниям в течение 24 часов от начала заболевания;</t>
  </si>
  <si>
    <t>В - общее число лиц, госпитализированных с травмами различной этиологии</t>
  </si>
  <si>
    <t>9.1</t>
  </si>
  <si>
    <t>ПР = А/В х 100, где</t>
  </si>
  <si>
    <t xml:space="preserve">форма федерального статистического наблюдения  №32 "Сведения о медицинской помощи беременным, роженицам и родильницам", утвержденная приказом Росстата от 27 ноября 2015 года № 591 "Об утверждении статистического инструментария для организации Министерством здравоохранения Российской Федерации федерального статистического наблюдения в сфере здравоохранения", таблица 2210
</t>
  </si>
  <si>
    <t>ПР - доля преждевременных родов на сроке 22-37 недель;</t>
  </si>
  <si>
    <t>А -   количество преждевременных родов на сроке 22-37 недель;</t>
  </si>
  <si>
    <t>В - общее количество принятых родов</t>
  </si>
  <si>
    <t>10.1</t>
  </si>
  <si>
    <t>ДПД = А/В х 100, где:</t>
  </si>
  <si>
    <t>форма федерального статистического наблюдения №30 "Сведения о медицинской организации", таблица 2100</t>
  </si>
  <si>
    <t>ДПД - доля посещений детьми медицинских организаций с профилактическими целями;</t>
  </si>
  <si>
    <t>А -  число посещений  детьми медицинских организаций с профилактической целью;</t>
  </si>
  <si>
    <t>В - общее число посещений  детьми медицинских организаций</t>
  </si>
  <si>
    <t xml:space="preserve">данные министерства здравоохранения Иркутской области </t>
  </si>
  <si>
    <t xml:space="preserve">Число амбулаторных посещений с целью получения паллиативной помощи врачей-специалистов и среднего медицинского персонала любых специальностей </t>
  </si>
  <si>
    <t>Чап = А/В х 10 000, где:</t>
  </si>
  <si>
    <t>Чап - число амбулаторных посещений с целью получения паллиативной помощи врачей-специалистов и среднего медицинского персонала любых специальностей;</t>
  </si>
  <si>
    <t xml:space="preserve">А - число амбулаторных посещений с целью получения паллиативной помощи врачей-специалистов и среднего медицинского персонала любых специальностей; </t>
  </si>
  <si>
    <t>В - численность населения области</t>
  </si>
  <si>
    <t>12.2</t>
  </si>
  <si>
    <t>ДПвпс = А/В х 100, где:</t>
  </si>
  <si>
    <t>ДПвпс - доля посещений выездной патронажной службой на дому для оказания паллиативной медицинской помощи в общем количестве посещений для оказания паллиативной медицинской помощи;</t>
  </si>
  <si>
    <t xml:space="preserve">А - количество посещений выездной патронажной службой на дому для оказания паллиативной медицинской помощи; </t>
  </si>
  <si>
    <t>В - общее количество посещений для оказания паллиативной медицинской помощи</t>
  </si>
  <si>
    <t>12.3</t>
  </si>
  <si>
    <t xml:space="preserve">Полнота выборки наркотических и психотропных лекарственных препаратов Иркутской областью в рамках заявленных потребностей в соответствии с планом распределения наркотических лекарственных препаратов и психотропных веществ </t>
  </si>
  <si>
    <t>ПВнслп = А/В х 100, где:</t>
  </si>
  <si>
    <t>ПВнслп - полнота выборки наркотических и психотропных лекарственных препаратов субъектами Российской Федерации в рамках заявленных потребностей в соответствии с планом распределения наркотических лекарственных препаратов и психотропных веществ;</t>
  </si>
  <si>
    <t xml:space="preserve">А - количество выбранных наркотических и психотропных лекарственных препаратов Иркутской областью в рамках заявленных потребностей в соответствии с планом распределения наркотических лекарственных препаратов и психотропных веществ; </t>
  </si>
  <si>
    <t xml:space="preserve">В - количество заявленной потребности в наркотических и психотропных лекарственных препаратов Иркутской областью; </t>
  </si>
  <si>
    <t>13.1</t>
  </si>
  <si>
    <t>УОЛС = А/В x 100, где:</t>
  </si>
  <si>
    <t xml:space="preserve">УОЛС - наименование показателя Подпрограммы; </t>
  </si>
  <si>
    <t>А - число запланированных к приобретению лекарственных препаратов в текущем году;</t>
  </si>
  <si>
    <t>В - число приобретенных лекарственных препаратов в текущем году</t>
  </si>
  <si>
    <t>13а</t>
  </si>
  <si>
    <t>показатель из соглашения</t>
  </si>
  <si>
    <t>13а.1</t>
  </si>
  <si>
    <t>Ппссз = А/В x 100, где:</t>
  </si>
  <si>
    <t xml:space="preserve">Ппссз - наименование показателя Подпрограммы; </t>
  </si>
  <si>
    <t>А - количество пациентов, получивших  лекарственные препараты в целях проведении профилактики высокого риска развития сердечно сосудистых заболеваний и сердечно-сосудистых осложнений;</t>
  </si>
  <si>
    <t>B - общее количество пациентов с высоким риском развития сердечно сосудистых заболеваний и сердечно-сосудистых осложнений</t>
  </si>
  <si>
    <t xml:space="preserve">Региональный проект Иркутской области «Развитие системы оказания первичной медико-санитарной помощи» на 2019-2024 годы </t>
  </si>
  <si>
    <t>14.1</t>
  </si>
  <si>
    <t>Дж = А/В х 100, где:</t>
  </si>
  <si>
    <t>данные териториального фонда обязательного медицинского страхования</t>
  </si>
  <si>
    <t>Дж  - доля обоснованных жалоб (от общего количества жалоб), урегулированных в досудебном порядке страховыми медицинскими орагнизациями;</t>
  </si>
  <si>
    <t>А - число обоснованных жалоб, урегулированных в досудебном порядке страховыми медицинскими организациями;</t>
  </si>
  <si>
    <t>В - общее количество поступивших жалоб</t>
  </si>
  <si>
    <t>ДМОп = А/В х 100, где:</t>
  </si>
  <si>
    <t>ДМОп  - доля медицинских организаций, оказывающих в рамках обязательного медицинского страхования первичную медико-санитарную помощь, на базе которы функционируют каналы обратной связи граждан со страховыми представителями;</t>
  </si>
  <si>
    <t>А - число медицинских организаций, оказывающих в рамках обязательного медицинского страхования первичную медико-санитарную помощь, на базе которы функционируют каналы обратной связи граждан со страховыми представителями;</t>
  </si>
  <si>
    <t>В - общее число число медицинских организаций, оказывающих в рамках обязательного медицинского страхования первичную медико-санитарную помощь</t>
  </si>
  <si>
    <t>Днз = А/В х 100, где:</t>
  </si>
  <si>
    <t>форма федерального статистического наблюдения №12 "Сведения о числе заболеваний, зарегистрированных у пациентов, проживающих в районе обслуживания медицинской организации", утвержденная приказом Росстата от 21.07.2016 № 355, таблица 3000</t>
  </si>
  <si>
    <t>Днз - доля впервые в жизни установленных неинфекционных заболеваний, выявленных при проведении диспансеризации и профилактическим медицинским осмотре у взрослого населения, от общего числа неинфекционных заболеваний с впервые уставноленным диагнозом;</t>
  </si>
  <si>
    <t>А - число впервые в жизни установленных неинфекционных заболеваний, выявленных при проведении диспансеризации и профилактическим медицинским осмотре у взрослого населения;</t>
  </si>
  <si>
    <t>В - общее число неинфекционных заболеваний с впервые уставленным диагнозом у взрослого населения</t>
  </si>
  <si>
    <t>14.4</t>
  </si>
  <si>
    <t>Дзв = А/В х 100, где:</t>
  </si>
  <si>
    <t>данные областного государственного бюджетного учреждения здравоохранения "Медицинский информационно-аналитический центр Иркутской области"</t>
  </si>
  <si>
    <t>Дзв  - доля записей к врачу, совершенных гражданами без очного обращения в регистратуру медицинской орагнизации;</t>
  </si>
  <si>
    <t>А - число записей к врачу, совершенных гражданами без очного обращения в регистратуру медицинской орагнизации;</t>
  </si>
  <si>
    <t>В - общее число записей к врачу, совершенных гражданами</t>
  </si>
  <si>
    <t>15.1</t>
  </si>
  <si>
    <t xml:space="preserve">Доля детских поликлиник и детских поликлинических отделений, дооснащенных медицинскими изделиями с целью приведения их в соответствие с требованиями приказа Минздрава России от 7 марта 2018 года № 92н
</t>
  </si>
  <si>
    <t>ДДПДми= А/В х 100, где:</t>
  </si>
  <si>
    <t>ДДПДми - доля детских поликлиник и детских поликлинических отделений, дооснащенных медицинскими изделиями с целью приведения их в соответствие с требованиями приказа Минздрава России от 7 марта 2018 года № 92н;</t>
  </si>
  <si>
    <t>А - число детских поликлиник и детских поликлинических отделений, в которых завершено полностью дооснащение медицинскими изделиями в соответствии с региональным проектом;</t>
  </si>
  <si>
    <t>В - число детских поликлиник и детских поликлинических отделений, участвующих в реализации регионального проекта, в части дооснащения медицинскими изделиями</t>
  </si>
  <si>
    <t>15.2</t>
  </si>
  <si>
    <t>Доля посещений с профилактической и иными целями детьми в возрасте 0-17 лет</t>
  </si>
  <si>
    <t>ДПпр = А/В х 100, где:</t>
  </si>
  <si>
    <t>ДПпр - доля посещений с профилактической и иными целями детьми в возрасте 0-17 лет;</t>
  </si>
  <si>
    <t>А – количество посещений детьми в возрасте 0-17 лет детских поликлиник и детских поликлинических отделений с профилактической и иными целями;</t>
  </si>
  <si>
    <t>В – общее количество посещений детьми в возрасте 0-17 лет детских поликлиник и детских поликлинических отделений</t>
  </si>
  <si>
    <t>15.3</t>
  </si>
  <si>
    <t>Доля детей в возрасте 0-17 лет от общей численности детского населения, пролеченных в дневных стационарах медицинских организаций, оказывающих медицинскую помощь в амбулаторных условиях</t>
  </si>
  <si>
    <t>ДДдс = А/В х 100, где:</t>
  </si>
  <si>
    <t>ДДдс - доля детей в возрасте 0-17 лет от общей численности детского населения, пролеченных в дневных стационарах медицинских организаций, оказывающих медицинскую помощь в амбулаторных условиях;</t>
  </si>
  <si>
    <t>А – количество детей в возрасте 0-17 лет включительно, выписанных из дневных стационаров медицинских организаций, оказывающих медицинскую помощь в амбулаторных условиях;</t>
  </si>
  <si>
    <t>В – всего детей в возрасте 0 17 лет (по состоянию на 1 января отчетного периода)</t>
  </si>
  <si>
    <t>15.4</t>
  </si>
  <si>
    <t xml:space="preserve">Доля детских поликлиник и детских поликлинических отделений, реализовавших организационно-планировочные решения внутренних пространств, обеспечивающих комфортность пребывания детей, в соответствии с требованиями приказа Минздрава России  от 7 марта 2018 года № 92н
</t>
  </si>
  <si>
    <t>ДДопр = А/В х 100, где:</t>
  </si>
  <si>
    <t>ДДопр - доля детских поликлиник и детских поликлинических отделений, реализовавших организационно-планировочные решения внутренних пространств, обеспечивающих комфортность пребывания детей, в соответствии с требованиями приказа Минздрава России от 7 марта 2018 года № 92н;</t>
  </si>
  <si>
    <t>А - число детских поликлиник и детских поликлинических отделений, в которых закончена реализация организационно-планировочных решений внутренних пространств, обеспечивающих комфортность пребывания детей;</t>
  </si>
  <si>
    <t>В - число детских поликлиник и детских поликлинических отделений, участвующих в реализации регионального проекта, в части реализации организационно-планировочных решений внутренних пространств, обеспечивающих комфортность пребывания детей.</t>
  </si>
  <si>
    <t>15.5</t>
  </si>
  <si>
    <t>ДНдкм = А/В х 100, где:</t>
  </si>
  <si>
    <t>форма федерального статистического наблюдения №12 "Сведения о числе заболеваний, зарегистрированных у пациентов, проживающих в районе обслуживания медицинской организации", утвержденная приказом Росстата от 21.07.2016 № 355</t>
  </si>
  <si>
    <t>ДНдкм - название показателя регионального проекта;</t>
  </si>
  <si>
    <t>А – число детей  0-17 лет взятых под диспансерное наблюдение с диагнозами болезней костно-мышечной системы и соединительной ткани;</t>
  </si>
  <si>
    <t>В – общее  число детей с впервые установленными диагнозами болезней костно-мышечной системы и соединительной ткани</t>
  </si>
  <si>
    <t>15.6</t>
  </si>
  <si>
    <t>ДНдгп = А/В х 100, где:</t>
  </si>
  <si>
    <t>ДНдгп - название показателя регионального проекта;</t>
  </si>
  <si>
    <t>А - число детей  0-17 лет взятых под диспансерное наблюдение с диагнозами болезней болезней глаза и его придаточного аппарата;</t>
  </si>
  <si>
    <t>В – общее  число детей с впервые установленными диагнозами болезней глаза и его придаточного аппарата</t>
  </si>
  <si>
    <t>15.7</t>
  </si>
  <si>
    <t>ДНдоп = А/В х 100, где:</t>
  </si>
  <si>
    <t>ДНдоп - название показателя регионального проекта;</t>
  </si>
  <si>
    <t>А - число детей  0-17 лет взятых под диспансерное наблюдение с диагнозами болезней органов пищеварения;</t>
  </si>
  <si>
    <t>В - общее  число детей с впервые установленными диагнозами болезней органов пищеварения</t>
  </si>
  <si>
    <t>ДНдор = А/В х 100, где:</t>
  </si>
  <si>
    <t>ДНдор - название показателя регионального проекта;</t>
  </si>
  <si>
    <t>А – число детей  0-17 лет взятых под диспансерное наблюдение с диагнозами болезней органов кровообращения;</t>
  </si>
  <si>
    <t>В – общее  число детей с впервые установленными диагнозами болезней органов кровообращения</t>
  </si>
  <si>
    <t>ДНдэс = А/В х 100, где:</t>
  </si>
  <si>
    <t>ДНдэс - название показателя регионального проекта;</t>
  </si>
  <si>
    <t>А - число детей  0-17 лет взятых под диспансерное наблюдение с диагнозами болезней эндокринной системы, расстройств питания и нарушения обмена веществ;</t>
  </si>
  <si>
    <t>В - общее  число детей с впервые установленными диагнозами болезней  эндокринной системы, расстройств питания и нарушения обмена веществ</t>
  </si>
  <si>
    <t>16.1</t>
  </si>
  <si>
    <t>Днз  - доля лиц старше трудоспособного возраста из групп риска, проживающих в организациях социального обслуживания, продедшие вакцинацию против пневмококковой инфекции;</t>
  </si>
  <si>
    <t>А - число лиц старше трудоспособного возраста из групп риска, проживающих в организациях социального обслуживания, продедшие вакцинацию против пневмококковой инфекции;</t>
  </si>
  <si>
    <t>В - общее число лиц старше трудоспособного возраста из групп риска, проживающих в организациях социального обслуживания</t>
  </si>
  <si>
    <t>16.2</t>
  </si>
  <si>
    <t>методика расчета данного показателя будет разработа Минздравом России в течении 2019 года</t>
  </si>
  <si>
    <t>Дзв  - доля проведенных дополнительных скринингов лицам старше 65 лет, проживающим в сельской местности на выявления отдельных социально-значимых неинфекционных заболеваний, оказывающих вклад в структуру смертности населения, с возможностью доставки данных лиц в медицинские организации;</t>
  </si>
  <si>
    <t>А - количество проведенных дополнительных скринингов лицам старше 65 лет, проживающим в сельской местности на выявления отдельных социально-значимых неинфекционных заболеваний, оказывающих вклад в структуру смертности населения, с возможностью доставки данных лиц в медицинские организации;</t>
  </si>
  <si>
    <t xml:space="preserve">В - общее число лиц  старше 65 лет, проживающих в сельской местности </t>
  </si>
  <si>
    <t>16.3</t>
  </si>
  <si>
    <t>Длствпс=А/В х 100, где:</t>
  </si>
  <si>
    <t xml:space="preserve"> форма федерального статистического наблюдения № 12 "Сведения о числе заболеваний, зарегистрированных у пациентов, проживающих в районе обслуживания медицинской организации"
</t>
  </si>
  <si>
    <t>Длствпс - доля лиц старше трудоспособного возраста, у которых выявлены заболевания и патологические состояния, находящихся под диспансерным наблюдением, (%);</t>
  </si>
  <si>
    <t>А - число заболеваний у лиц старше трудоспособного возраста, в отношении которых установлено диспансерное наблюдение;</t>
  </si>
  <si>
    <t>В - среднегодовая численность населения старше трудоспособного возраста.</t>
  </si>
  <si>
    <t xml:space="preserve">Региональный проект Иркутской области  «Формирование системы мотивации граждан к здоровому образу жизни, включая здоровое питание и отказ от вредных привычек» на 2019-2024 годы </t>
  </si>
  <si>
    <t>17.1</t>
  </si>
  <si>
    <t>СМ (16-59) = А/В х 100 000, где:</t>
  </si>
  <si>
    <t>СМ (16-59)  - смертность мужчин в возрасте 16-59 лет;</t>
  </si>
  <si>
    <t>А - число мужчин, умерших в возрасте 16-59 лет;</t>
  </si>
  <si>
    <t>В - общее число мужчин в возрасте 16-59 лет</t>
  </si>
  <si>
    <t>17.2</t>
  </si>
  <si>
    <t>СЖ (16-54) = А/В х 100 000, где:</t>
  </si>
  <si>
    <t>СЖ (16-54) - смертность женщин в возрасте 16-54 лет;</t>
  </si>
  <si>
    <t>А - число женщин, умерших в возрасте 16-54 лет;</t>
  </si>
  <si>
    <t>В - общее число женщин в возрасте 16-54 лет</t>
  </si>
  <si>
    <t>18.1</t>
  </si>
  <si>
    <t>19.1</t>
  </si>
  <si>
    <t>ТГрк = А/В х 100, где:</t>
  </si>
  <si>
    <t>ТГрк- техническая готовность объекта "Здание радиологического корпуса Восточно-Сибирского онкологического центра в г. Иркутске;</t>
  </si>
  <si>
    <t>А - сумма средств, выделенных на строительство здания радиологического корпуса Восточно-Сибирского онкологического центра в г. Иркутске;</t>
  </si>
  <si>
    <t>В - общая сумма запланированных средств на строительство здания радиологического корпуса Восточно-Сибирского онкологического центра в г. Иркутске</t>
  </si>
  <si>
    <t>19.2</t>
  </si>
  <si>
    <t>20.1</t>
  </si>
  <si>
    <t>данные министерства здравоохранения Иркутской области (расчет показателя присутствует в разделе - Подпрограмма «Развитие государственно-частного партнерства» на 2019-2024 годы)</t>
  </si>
  <si>
    <t>21.1</t>
  </si>
  <si>
    <t>Количество врачей, обучавшихся в рамках целевой подготовки для нужд Иркутской области, трудоустроившихся после завершения обучения в медицинские организации  Иркутской области</t>
  </si>
  <si>
    <t xml:space="preserve">Количество врачей, трудоустроившихся в первичное звено после аккредитации </t>
  </si>
  <si>
    <t>Количество средних медицинских работников, трудоустроившихся в медицинские организации Иркутской области  после аккредитации</t>
  </si>
  <si>
    <t>ДЕКВ = А/В х 100, где:</t>
  </si>
  <si>
    <t>ДЕКВ - показатель подпрограммы;</t>
  </si>
  <si>
    <t>А - количество медицинских работников, которым фактически предоставлены единовременные компенсационные выплаты;</t>
  </si>
  <si>
    <t>В - общее количество медицинских работников, которым запланировано предоставить единовременные компенсационные выплаты</t>
  </si>
  <si>
    <t>23.1</t>
  </si>
  <si>
    <t>чел. на 10 000  населения</t>
  </si>
  <si>
    <t>ОВсн = А/В х 10 000, где:</t>
  </si>
  <si>
    <t>ОВсн - обеспеченность врачами сельского населения;</t>
  </si>
  <si>
    <t>А - число физических лиц врачей в организациях, расположенных в сельской местности;</t>
  </si>
  <si>
    <t>В - численность постоянного сельского населения области на конец года</t>
  </si>
  <si>
    <t>24.1</t>
  </si>
  <si>
    <t>Количество подготовленных специалистов по программам  повышения квалификации и профессиональной переподготовки медицинских кадров</t>
  </si>
  <si>
    <t>24.2</t>
  </si>
  <si>
    <t>ДСакк = А/В х 10 000, где:</t>
  </si>
  <si>
    <t>ДСакк - доля специалистов, допущенных к профессиональной деятельности через процедуру аккредитации, от общего количества работающих специалистов;</t>
  </si>
  <si>
    <t>А - число специалистов, допущенных к профессиональной деятельности через процедуру аккредитации;</t>
  </si>
  <si>
    <t>В - общее количество работающих специалистов</t>
  </si>
  <si>
    <t>24.3</t>
  </si>
  <si>
    <t>Усп = А/В х 100*1,2, где:</t>
  </si>
  <si>
    <t>Усп -укомплектованность должностей среднего медицинского персонала в подразделениях, оказывающих медицинскую помощь в амбулаторных условиях (физическими лицами при коэффициенте совместительства 1,2);</t>
  </si>
  <si>
    <t>А - число среднего медицинского персонала (физических лиц) в подразделениях медицинских организаций, оказывающих медицинскую помощь в амбулаторных условиях;</t>
  </si>
  <si>
    <t>В - число штатных должностей среднего медицинского персонала в медицинских организациях, оказывающих медицинскую помощь в амбулаторных условиях</t>
  </si>
  <si>
    <t>24.4</t>
  </si>
  <si>
    <t>Ув = А/В х 100*1,2, где:</t>
  </si>
  <si>
    <t>Ув -укомплектованность  врачебных должностей в подразделениях, оказывающих медицинскую помощь в амбулаторных условиях (физическими лицами при коэффициенте совместительства 1,2);</t>
  </si>
  <si>
    <t>А - число врачей (физических лиц) в подразделениях медицинских организаций, оказывающих медицинскую помощь в амбулаторных условиях;</t>
  </si>
  <si>
    <t>В - число штатных должностей врачей в медицинских организациях, оказывающих медицинскую помощь в амбулаторных условиях</t>
  </si>
  <si>
    <t>25.1</t>
  </si>
  <si>
    <t>Доля медицинских организаций,  подведомственных министерству здравоохранения Иркутской области, использующих медицинские информационные системы для организации и оказания медицинской помощи гражданам, обеспечивающих информационное взаимодействие с ЕГИСЗ</t>
  </si>
  <si>
    <t>ДГМОегисз = А/В x 100, где:</t>
  </si>
  <si>
    <t xml:space="preserve">ДГМОегисз - наименование показателя Подпрограммы; </t>
  </si>
  <si>
    <t>А - количество медицинских организаций, подведомственных министерству здравоохранения Иркутской области, использующих медицинские информационные системы для организации и оказания медицинской помощи гражданам, обеспечивающих информационное взаимодействие с ЕГИСЗ;</t>
  </si>
  <si>
    <t>В - количество медицинских орагнизаций, подведомственных министерству здравоохранения Иркутской области</t>
  </si>
  <si>
    <t>25.2</t>
  </si>
  <si>
    <t>ДМРфр = А/В x 100, где:</t>
  </si>
  <si>
    <t xml:space="preserve">ДМРфр - наименование показателя Подпрограммы; </t>
  </si>
  <si>
    <t>А - число медицинских работников, актуальная информация о которых содержится в регистре;</t>
  </si>
  <si>
    <t>В - общее число медицинских работников</t>
  </si>
  <si>
    <t>26.1</t>
  </si>
  <si>
    <t>ДИсмп = А/В x 100, где:</t>
  </si>
  <si>
    <t xml:space="preserve">ДИсмп - наименование показателя Подпрограммы; </t>
  </si>
  <si>
    <t>А - количество случаев оказания медицинской помощи, информация о которых передана в систему интегрированной медицинской электронной карты единой государственной информационной системы здравоохранения;</t>
  </si>
  <si>
    <t>В - общее количество случаев оказания медицинской помощи</t>
  </si>
  <si>
    <t>26.2</t>
  </si>
  <si>
    <t>ДМУп = А/В x 100, где:</t>
  </si>
  <si>
    <t xml:space="preserve">ДМУп - наименование показателя Подпрограммы; </t>
  </si>
  <si>
    <t>А - количество паспортов медицинских организаций со статусом "Подготовлен";</t>
  </si>
  <si>
    <t xml:space="preserve"> Региональный проект Иркутской области «Создание единого цифрового контура в здравоохранении на основе единой государственной информационной системы в сфере здравоохранения (ЕГИСЗ)» на 2019-2024 годы</t>
  </si>
  <si>
    <t>27.1</t>
  </si>
  <si>
    <t>27.2</t>
  </si>
  <si>
    <t>ДМприем = А/В x 100, где:</t>
  </si>
  <si>
    <t xml:space="preserve">ДМприем - наименование показателя Подпрограммы; </t>
  </si>
  <si>
    <t>А - количество медицинских организаций государственной и муниципальной систем здравоохранения, обеспечивающих преемственность оказания медицинской помощи гражданам путем организации взаимодействия с централизованными подсистемами государственных информационных систем в сфере здравоохранения субъектов Российской Федерации;</t>
  </si>
  <si>
    <t>В - общее количество медицинских организаций государственной и муниципальной систем здравоохранения</t>
  </si>
  <si>
    <t>27.3</t>
  </si>
  <si>
    <t>ДМОмз = А/В x 100, где:</t>
  </si>
  <si>
    <t xml:space="preserve">ДМОмз - наименование показателя Подпрограммы; </t>
  </si>
  <si>
    <t>А - количество медицинских организаций государственной и муниципальной систем здравоохранения, обеспечивающих доступ гражданам к электронным медицинским документам в Личном кабинете пациента "Мое здоровье" на Едином портале государственных услуг и функций;</t>
  </si>
  <si>
    <t>28.1</t>
  </si>
  <si>
    <t>ДГМОэф = А / В х 100, где:</t>
  </si>
  <si>
    <t>ДГМОэф - доля государственных медицинских организаций, которые перевели работников на эффективный контракт;</t>
  </si>
  <si>
    <t>А - государственные медицинские организации, которые перевели работников на эффективный контракт;</t>
  </si>
  <si>
    <t>В - общее количество государственных медицинских организаций</t>
  </si>
  <si>
    <t>28.2</t>
  </si>
  <si>
    <t>ДМОснос = А/ В х 100, где:</t>
  </si>
  <si>
    <t>форма федерального статистического наблюдения № 47 "Сведения о сети и деятельности медицинских организаций", утвержденная приказом Росстата от 27 ноября 2015 года № 591 "Об утверждении статистического инструментария для организации Министерством здравоохранения Российской Федерации федерального статистического наблюдения в сфере здравоохранения", таблица 1120;
форма федерального статистического наблюдения №30 "Сведения о медицинской организации", таблица 1000</t>
  </si>
  <si>
    <t xml:space="preserve">ДМОснос - наименование показателя Подпрограммы; </t>
  </si>
  <si>
    <t>А - количество зданий, которые находятся в аварийном состоянии, требуют сноса, реконструкции и капитального ремонта;</t>
  </si>
  <si>
    <t>В - общее количество медицинских организаций</t>
  </si>
  <si>
    <t>28.3</t>
  </si>
  <si>
    <t>Уо = А/В x 100, где:</t>
  </si>
  <si>
    <t>Уо - уровень оснащения медицинских организаций в соответствии с порядками оказания медицинской помощи;</t>
  </si>
  <si>
    <t>А - число медицинских организаций, материально - техническое оснащение которых приведено в соотвествие с порядками оказания медицинской помощи;</t>
  </si>
  <si>
    <t>В - общее число медицинских организаций</t>
  </si>
  <si>
    <t>29.1</t>
  </si>
  <si>
    <t>УНди = А / В x 100, где:</t>
  </si>
  <si>
    <t xml:space="preserve">УНди - наименование показателя Подпрограммы; </t>
  </si>
  <si>
    <t>А - количество удовлетворенных доступностью и полнотой информации по вопросам деятельности учреждений здравоохранения;</t>
  </si>
  <si>
    <t>В - количество опрошенных по вопросам доступности и полноты информации по вопросам деятельности учреждений здравоохранения</t>
  </si>
  <si>
    <t>29.2</t>
  </si>
  <si>
    <t>ДПП = А/ В х 100, где:</t>
  </si>
  <si>
    <t xml:space="preserve">ДПП - наименование показателя Подпрограммы; </t>
  </si>
  <si>
    <t>А - количество проведенных плановых проверок финансово-хозяйственной деятельности;</t>
  </si>
  <si>
    <t>В - общего количество запланированных проверок финансово-хозяйственной деятельности</t>
  </si>
  <si>
    <t>29.3</t>
  </si>
  <si>
    <t>ДГС = А/ В х 100, где:</t>
  </si>
  <si>
    <t xml:space="preserve">ДГС - наименование показателя Подпрограммы; </t>
  </si>
  <si>
    <t>А - количество государственных служащих прошедших обучение по программе повышения квалификации;</t>
  </si>
  <si>
    <t>В - количество государственных служащих, которым запланировано прохождение обучения по программе повышения квалификации</t>
  </si>
  <si>
    <t>29.4</t>
  </si>
  <si>
    <t>ЛВ = А/ В х 100, где:</t>
  </si>
  <si>
    <t>форма федерального статистического наблюдения № 1 -лизензирование"Сведения об осуществлении лицензирования", утвержденную приказом Росстата от 30.03.2012 № 103 "Об утверждении статистического инструментария для организации Министерством экономического развития Российской Федерации федерального статистического наблюдения за осуществлением лицензирования отдельных видов деятельности"</t>
  </si>
  <si>
    <t xml:space="preserve">ЛВ - наименование показателя Подпрограммы; </t>
  </si>
  <si>
    <t>А - количество принятых решений о предоставлении, переоформлении, отказе в предоставлении, отказе в переоформлении лицензии в установленный законодательством срок;</t>
  </si>
  <si>
    <t xml:space="preserve">В - общее количество предоставленных заявлений о предоставлении, переоформлении лицензии </t>
  </si>
  <si>
    <t>Основное мероприятие «Капитальный ремонт объектов здравоохранения, по которым государственным заказчиком на проведение работ по капитальному ремонту определено областное государственное казенное учреждение «Управление капитального строительства Иркутской области» на 2019-2020 годы</t>
  </si>
  <si>
    <t>данные министерства строительства, дорожного хозяйства Иркутской области</t>
  </si>
  <si>
    <t>31.1</t>
  </si>
  <si>
    <t>31.2</t>
  </si>
  <si>
    <t>31.3</t>
  </si>
  <si>
    <t>31.4</t>
  </si>
  <si>
    <t>Количество приобретенных, поставленных и смонтированных модульных конструкций для размещения фельдшерско-акушерских пунктов</t>
  </si>
  <si>
    <t>33.1</t>
  </si>
  <si>
    <t>35.1</t>
  </si>
  <si>
    <t>Количество приобретенных передвижных медицинских комплексов для оказания медицинской помощи жителям населенных пунктов с численностью населения до 100 человек</t>
  </si>
  <si>
    <t>35.2</t>
  </si>
  <si>
    <t>36.1</t>
  </si>
  <si>
    <t>ТГдп9 = А/В х 100, где:</t>
  </si>
  <si>
    <t>ТГдп9- Техническая готовность объекта «Детская поликлиника ОГАУЗ «Иркутская городская клиническая больница № 9» по ул. Радищева, 5 в г. Иркутске»;</t>
  </si>
  <si>
    <t>А - сумма средств, выделенных на строительство объекта «Детская поликлиника ОГАУЗ «Иркутская городская клиническая больница № 9» по ул. Радищева, 5 в г. Иркутске»;</t>
  </si>
  <si>
    <t>В - общая сумма запланированных средств на строительство объекта «Детская поликлиника ОГАУЗ «Иркутская городская клиническая больница № 9» по ул. Радищева, 5 в г. Иркутске»</t>
  </si>
  <si>
    <t>36.2</t>
  </si>
  <si>
    <t>37</t>
  </si>
  <si>
    <t>37.1</t>
  </si>
  <si>
    <t>СГСС = А/ В х 100, где:</t>
  </si>
  <si>
    <t xml:space="preserve">форма федерального статистического наблюдения № 62 «Сведения о ресурсном обеспечении и оказании медицинской помощи населению», утвержденная Приказом Росстата от 2 ноября 2018 года № 658 «Об утверждении статистического инструментария для организации Министерством здравоохранения Российской Федерации федерального статистического наблюдения в сфере охраны здоровья», форма отчетности  № ЗПЗ «Организация защиты прав застрахованных лиц в сфере обязательного медицинского страхования», утвержденная приказом Федерального фонда обязательного медицинского страхования от 25 марта 2019 года № 50 «Об установлении формы и порядка ведения отчетности  № ЗПЗ «Организация защиты прав застрахованных лиц в сфере обязательного медицинского страхования»
</t>
  </si>
  <si>
    <t xml:space="preserve">СГСС - наименование показателя Подпрограммы; </t>
  </si>
  <si>
    <t>А - количество наступивших страховых случаев в рамках территориальной программы обязательного медицинского страхования;</t>
  </si>
  <si>
    <t>В - случаи бесплатного оказания медицинской помощи застрахованному населению Иркутской области</t>
  </si>
  <si>
    <t>38.1</t>
  </si>
  <si>
    <t>ДСУСВ = А/ В х 100, где:</t>
  </si>
  <si>
    <t xml:space="preserve">ДСУСВ - наименование показателя Подпрограммы; </t>
  </si>
  <si>
    <t>А - размер уплаченных страховых взносов;</t>
  </si>
  <si>
    <t>В - общая сумма страховых взносов</t>
  </si>
  <si>
    <t>38.2</t>
  </si>
  <si>
    <t>39</t>
  </si>
  <si>
    <t>39.1</t>
  </si>
  <si>
    <t>ЧД = А/ В х 100, где:</t>
  </si>
  <si>
    <t xml:space="preserve">ЧД - наименование показателя Подпрограммы; </t>
  </si>
  <si>
    <t>А - количество выявленных нарушений при проведении медико-экономических экспертиз, экспертиз качества медицинской помощи;</t>
  </si>
  <si>
    <t>В - общее количество проведенных медико-экономических экспертиз и экспертиз качества медицинской помощи на 10 случаев, подвергнутых экспертной оценке</t>
  </si>
  <si>
    <t>40.1</t>
  </si>
  <si>
    <t>ИПМ = А/ В х 100, где:</t>
  </si>
  <si>
    <t xml:space="preserve">ИПМ - наименование показателя Подпрограммы; </t>
  </si>
  <si>
    <t>А - отношение средств нормированного страхового запаса Федерально фонда обязательного медицинского страхования, поступивших в медицинские организации в отчетном году;</t>
  </si>
  <si>
    <t>В - утвержденный объем финансирования плана мероприятий на последний квартал отчетного года</t>
  </si>
  <si>
    <t>».</t>
  </si>
  <si>
    <t>Росстат</t>
  </si>
  <si>
    <t>форма федерального статистического наблюдения №30</t>
  </si>
  <si>
    <t>Данные СПИД центра</t>
  </si>
  <si>
    <t>Данные ИОПНД</t>
  </si>
  <si>
    <t xml:space="preserve">форма федерального статистического наблюдения № 7 </t>
  </si>
  <si>
    <t>данные МЗИО</t>
  </si>
  <si>
    <t xml:space="preserve">форма федерального статистического наблюдения №33 </t>
  </si>
  <si>
    <t>ИОСПК</t>
  </si>
  <si>
    <t>форма федерального статистического наблюдения № 62</t>
  </si>
  <si>
    <t>данные Знак Почета</t>
  </si>
  <si>
    <t>форма федерального статистического наблюдения № 61</t>
  </si>
  <si>
    <t>форма федерального статистического наблюдения  №32</t>
  </si>
  <si>
    <t>форма федерального статистического наблюдения №14</t>
  </si>
  <si>
    <t xml:space="preserve">форма федерального статистического наблюдения №14 </t>
  </si>
  <si>
    <t>форма федерального статистического наблюдения №12</t>
  </si>
  <si>
    <t>данные из Геоинформационной системы Минздрава России</t>
  </si>
  <si>
    <t>форма федерального статистического наблюдения № 47 и № 30</t>
  </si>
  <si>
    <t xml:space="preserve">форма федерального статистического наблюдения  №32 </t>
  </si>
  <si>
    <t>данные МИАЦ</t>
  </si>
  <si>
    <t xml:space="preserve">форма федерального статистического наблюдения №12 </t>
  </si>
  <si>
    <t xml:space="preserve"> форма федерального статистического наблюдения № 12</t>
  </si>
  <si>
    <t>данные Минстрой</t>
  </si>
  <si>
    <t>ИСТОЧНИК ДАННЫХ (из методики расчета, формулы есть в соседнем листе)</t>
  </si>
  <si>
    <t>уточнение</t>
  </si>
  <si>
    <t>238</t>
  </si>
  <si>
    <t>Табарова И.И.</t>
  </si>
  <si>
    <t>Шкандыло Т.П.</t>
  </si>
  <si>
    <t>Царан И.</t>
  </si>
  <si>
    <t>Тютрина О., Евдокимова Света</t>
  </si>
  <si>
    <t xml:space="preserve">Рябова Елена Ивановна </t>
  </si>
  <si>
    <t>Беликова Ольга Ильинична, Лидия Дмитриевна</t>
  </si>
  <si>
    <t>МИНСТРОЙ</t>
  </si>
  <si>
    <t>Рязанцев  Сергей Леонидович</t>
  </si>
  <si>
    <t xml:space="preserve">Алексей Александрович Емелюков </t>
  </si>
  <si>
    <t>265-028</t>
  </si>
  <si>
    <t>Болотова Анна Владимировна</t>
  </si>
  <si>
    <t>280-344</t>
  </si>
  <si>
    <t>Исполнитель</t>
  </si>
  <si>
    <t>240-516</t>
  </si>
  <si>
    <t>707-318</t>
  </si>
  <si>
    <t>s.razancev@govirk.ru</t>
  </si>
  <si>
    <t>707-319</t>
  </si>
  <si>
    <t>a.emelyukov@govirk.ru</t>
  </si>
  <si>
    <t>Начальник</t>
  </si>
  <si>
    <t xml:space="preserve">Галкова Л.В. </t>
  </si>
  <si>
    <t>Солонская О.А.,Рехова Е.В.</t>
  </si>
  <si>
    <t>Мархева О.Ю.</t>
  </si>
  <si>
    <t>После прохождения стационарного лечения, больные включались в реабилитационные стационарные программы, что и повлияло на незначительное увеличение фактического показателя</t>
  </si>
  <si>
    <t>Изменение НПА в сфере лиценззирования повлекло необходимость переофрмеленяи лицензий, что повлияло на объем выполненных работ</t>
  </si>
  <si>
    <t>Отклонение от планового значения показателя обусловлено особенностью практического применения Правил использования медицинскими организациями средств нормированного страхового запаса территориального фонда обязательного медицинского страхования для финансирования мероприятий, утвержденных Постановлением Правительства Российской Федерации от 21.04.2016 г. № 332, связанными с процедурой оформления документов медицинскими организациями и формированием плана мероприятий</t>
  </si>
  <si>
    <t>На момент праздничных дат количество работников, подлежащих премированию посредством единовременной выплаты к профессиональным праздникам в 2019 году в соответствии с указом Губернатора Иркутской области от 12 ноября 2018 года № 233-уг «Об установлении единовременной выплаты к профессиональным праздникам отдельным категориям работников в Иркутской области», превысило аналогичный прогнозный показатель.</t>
  </si>
  <si>
    <t>Уточнение суммы расходов, понесенных в связи с направлением медицинских работников на ликвидацию чрезвычайной ситуации. Прекращение работы ПВР ранее запланированного срока.</t>
  </si>
  <si>
    <t xml:space="preserve">Матысик Т.А. </t>
  </si>
  <si>
    <t>В 2019 году в рамках регионального проекта «Развитие системы оказания первичной медико-санитарной помощи» национального проекта «Здравоохранение» запланировано приобретение 17 передвижных медицинских комплексов. При проведении анализа закупок и коммерческих предложений определено, что выделенной суммы 134 185,0 тыс. рублей на закупку 17 передвижных медицинских комплексов не хватает, в связи с этим было принято решение закупить 16 комплексов. Во время совещания в формате видеоконференцсвязи по вопросам реализации Федерального проекта «Развитие системы оказания первичной медико-санитарной помощи», проводимого Министерством здравоохранения Российской Федерации 8 октября 2019 года, временно замещающей должность директора департамента Э.К. Вергазовой было поручено министерству здравоохранения Иркутской области приобрести 17-ый передвижной медицинский комплекс. Заключено дополнительное соглашение 10.12.19г №056-17-2019-229/1 об увеличении денежных средств за счет средств областного бюджета. В настоящее время заключен государственный контракт на поставку передвижного ФАП, поставка планируется в 1 квартале 2020 года. По состоянию на 1 января 2019 года 16 комплексов из 17 поставлены в медицинские организации.</t>
  </si>
  <si>
    <t>За счет экономии купили больший объем под потребность</t>
  </si>
  <si>
    <t xml:space="preserve">Розничные продажи алкогольной продукции на душу населения </t>
  </si>
  <si>
    <t>литров этанола</t>
  </si>
  <si>
    <t>Полнота выборки наркотических и психотропных лекарственных препаратов Иркутской областью в рамках заявленных потребностей в соответствии с планом распределения наркотических лекарственных препаратов и психотропных веществ</t>
  </si>
  <si>
    <t>В 2019 году осуществлялись работы по капитальному ремонту перинатального центра областной больницы</t>
  </si>
  <si>
    <t>Основные работы завершены в 2019 году, ввод будет обеспечен после поставки медицинского оборудования</t>
  </si>
  <si>
    <t>Фапы д. Зуй, д. Хандагай, д. Турская поставлены и смонтированы из модульных конструкций в 2019 году.</t>
  </si>
  <si>
    <t>В 2019 году оплачивались работы МУП "Водоканал" г. Иркутска за технологическое подключение водопровода.</t>
  </si>
  <si>
    <t>В 2019 году работы не производились, ввиду корректировки АО "Русатомхелскеа" проекта, для приведения отдельных разделов в соответствие с действующими нормами.</t>
  </si>
  <si>
    <t>В 2019 году приобретено и установлено 3 ФАПа из модульных конструкций в д. Зуй, д. Хандагай, д. Турская</t>
  </si>
  <si>
    <t>Работы по проектированию осуществлять не представлялось возможным, ввиду отсутствия оформленного земельного участка</t>
  </si>
  <si>
    <t>В 2019 году оплачивались работы МУП "Водоканал" г. Иркутска за технологическое подключение водопровода. В 2019 году работы не производились, ввиду корректировки АО "Русатомхелскеа" проекта, для приведения отдельных разделов в соответствие с действующими нормами.</t>
  </si>
  <si>
    <t>Увеличение финансирования не было, дополнительные единицы приобретены в связи с заменой вышедшего из строя оборудования, а также на экономию в рамках мероприятия</t>
  </si>
  <si>
    <t>Увеличение финансирования не было, дополнительные единицы приобретены на экономию в рамках мероприятия</t>
  </si>
  <si>
    <t>Реализуемые кадровые программы способствовали достижению показателя</t>
  </si>
  <si>
    <t>Прохождение процедуры первичной аккредитации после окончания обучения носит добровольный характер. Отсутствие заинтересованности в допуске к профессиональной деятельности связано с продолжением образования в ординатуре с целью получения профильной специальности.</t>
  </si>
  <si>
    <t>Исаева Д. + Ворожба</t>
  </si>
  <si>
    <t>В 2019 году вылеты совершены к 326 пациентам, из которых эвакуированы 306 пациентов. В отношении остальных 20 пациентов эвакуация не проводилась по следующим причинам: медицинская помощь оказана на месте, эвакуация не представлялась возможной в связи с утяжелением состояния пациента за время полета медицинской бригады до ее прибытия на место вызова либо во время начала эвакуации. Мероприятия по недопущению невыполнения показателя в 2020 году: проведение анализа поступающих вызовов на обоснованность вылета авиамедицинской бригады, активное использование телемедицинских консультаций.</t>
  </si>
  <si>
    <t>Информация об изменениях объемов финансирования и целевых показателей государственной программы Иркутской области 
«Развитие здравоохранения» на 2014-2020 годы в 2018 году</t>
  </si>
  <si>
    <t>Наименование программы, подпрограммы, ведомственной целевой программы, основного мероприятия, мероприятия</t>
  </si>
  <si>
    <t>Источники финансирования / Наименование целевого показателя</t>
  </si>
  <si>
    <t>Предусмотренный объем финансирования (тыс. руб.) / Значение целевого показателя</t>
  </si>
  <si>
    <t>Редакция программы от 06.11.2018 № 816-пп</t>
  </si>
  <si>
    <t>Редакция программы от 14.02.2019 № 105-пп</t>
  </si>
  <si>
    <t>Редакция программы от 15.02.2019 № 123-пп</t>
  </si>
  <si>
    <t>Редакция программы от 15.03.2019 № 213-пп (не меняются показатели)</t>
  </si>
  <si>
    <t>Редакция программы от 29.03.2019 № 261-пп (не меняются показатели)</t>
  </si>
  <si>
    <t>Редакция программы от 21.05.2019 № 402-пп</t>
  </si>
  <si>
    <t>Редакция программы от 12.07.2019 № 543-пп (не меняются показатели)</t>
  </si>
  <si>
    <t>Редакция программы от 22.07.2019 № 574-пп</t>
  </si>
  <si>
    <t>Редакция программы от 12.09.2019 №748-пп (не меняются показатели)</t>
  </si>
  <si>
    <t>Редакция программы от 21.10.2019 №866-пп</t>
  </si>
  <si>
    <t>Редакция программы от 21.11.2019 № 962-пп</t>
  </si>
  <si>
    <t>Редакция программы от 17.12.2019 №1100-пп</t>
  </si>
  <si>
    <t>Государственная программа «Развитие здравоохранения» на 2014 - 2020 годы</t>
  </si>
  <si>
    <t>Областной бюджет (далее – ОБ)</t>
  </si>
  <si>
    <t>Средства федерального бюджета, предусмотренные в областном бюджете (далее – ФБ) – при наличии</t>
  </si>
  <si>
    <t>Младенческая смертность, случаев на 1000 родившихся живыми</t>
  </si>
  <si>
    <t>6.8</t>
  </si>
  <si>
    <t>Смертность от болезней системы кровообращения, случаев на 100 тыс. населения</t>
  </si>
  <si>
    <t>600.1</t>
  </si>
  <si>
    <t>Смертность от всех причин, случаев на 1000 чел. населения</t>
  </si>
  <si>
    <t>12.7</t>
  </si>
  <si>
    <t>Смертность от новообразований (в том числе от злокачественных), случаев на 100 тыс. населения</t>
  </si>
  <si>
    <t>212.2</t>
  </si>
  <si>
    <t>Смертность от туберкулёза, случаев на 100 тыс. населения</t>
  </si>
  <si>
    <t>16.5</t>
  </si>
  <si>
    <t>Ожидаемая продолжительность жизни при рождении, лет</t>
  </si>
  <si>
    <t>70.2</t>
  </si>
  <si>
    <t>Количество среднего медицинского персонала, приходящегося на 1 врача, чел</t>
  </si>
  <si>
    <t>Обеспеченность врачами, чел на 10 000  населения</t>
  </si>
  <si>
    <t>37.3</t>
  </si>
  <si>
    <t>Обеспечение отношения средней заработной платы врачей и работников медицинских организаций, имеющих высшее медицинское (фармацевтическое) или иное высшее образование, предоставляющих медицинские услуги (обеспечивающих предоставление медицинских услуг) к среднемесячному доходу от трудовой деятельности в Иркутской области, %</t>
  </si>
  <si>
    <t>Обеспечение отношения средней заработной платы младшего медицинского персонала (персонала, обеспечивающего условия для предоставления медицинских услуг) к среднемесячному доходу от трудовой деятельности в Иркутской области, %</t>
  </si>
  <si>
    <t>Обеспечение отношения средней заработной платы среднего медицинского (фармацевтического) персонала (персонала, обеспечивающего условия для предоставления медицинских услуг) к среднемесячному доходу от трудовой деятельности в Иркутской области,  %</t>
  </si>
  <si>
    <t>Розничные продажи алкогольной продукции на душу населения, литры этанола</t>
  </si>
  <si>
    <t>Потребление алкогольной продукции (в перерасчете на абсолютный алкоголь), литров на душу населения в год</t>
  </si>
  <si>
    <t>6.72</t>
  </si>
  <si>
    <t>Обеспечение охвата всех граждан профилактическими медицинскими осмотрами не реже одного раза в год, %</t>
  </si>
  <si>
    <t>46.6</t>
  </si>
  <si>
    <t>Число граждан, прошедших профилактические осмотры, млн чел</t>
  </si>
  <si>
    <t>1.07</t>
  </si>
  <si>
    <t>Охват граждан старше трудоспособного возраста
профилактическими осмотрами, включая диспансеризацию, %</t>
  </si>
  <si>
    <t>21.5</t>
  </si>
  <si>
    <t>Доля лиц, зараженных вирусом иммунодефицита человека, состоящих под диспансерным наблюдением, от общего числа лиц, зараженных вирусом иммунодефицита человека, %</t>
  </si>
  <si>
    <t>84.7</t>
  </si>
  <si>
    <t>Доля больных алкоголизмом, повторно госпитализированных в течение года, %</t>
  </si>
  <si>
    <t>23.6</t>
  </si>
  <si>
    <t>22.8</t>
  </si>
  <si>
    <t>Доля больных наркоманиями, повторно госпитализированных в течение года, %</t>
  </si>
  <si>
    <t>Доля больных с выявленными злокачественными новообразованиями на I-II ст., %</t>
  </si>
  <si>
    <t>54.3</t>
  </si>
  <si>
    <t>Охват иммунизации населения против вирусного гепатита В в декретированные сроки, %</t>
  </si>
  <si>
    <t>97.4</t>
  </si>
  <si>
    <t>Охват иммунизации населения против дифтерии, коклюша и столбняка в декретированные сроки, %</t>
  </si>
  <si>
    <t>97.0</t>
  </si>
  <si>
    <t>Охват иммунизации населения против кори в декретированные сроки, %</t>
  </si>
  <si>
    <t>97.9</t>
  </si>
  <si>
    <t>Охват иммунизации населения против краснухи в декретированные сроки, %</t>
  </si>
  <si>
    <t>97.8</t>
  </si>
  <si>
    <t>Охват иммунизации взрослого населения против пневмококовой инфекции, %</t>
  </si>
  <si>
    <t>4.0</t>
  </si>
  <si>
    <t>Охват профилактическими медицинскими осмотрами детей, %</t>
  </si>
  <si>
    <t xml:space="preserve">Ожидаемая продолжительность жизни лиц, достигших 45 лет, оба пола, лет </t>
  </si>
  <si>
    <t>30.5</t>
  </si>
  <si>
    <t>Удовлетворение потребности отдельных категорий граждан в необходимых лекарственных препаратах для медицинского назначения и медицинских изделиях, а также специализированных продуктах лечебного питания для детей-инвалидов (от числа лиц, имеющих право на государственную социальную помощь и не отказавшихся от получения социальной услуги), лекарственных препаратах для медицинского назначения, медицинских изделиях, %</t>
  </si>
  <si>
    <t>98.1</t>
  </si>
  <si>
    <t>99.9</t>
  </si>
  <si>
    <t>Уровень информированности населения в возрасте 18-49 лет по вопросам ВИЧ-инфекции, %</t>
  </si>
  <si>
    <t>Доля абацилированных больных туберкулёзом от числа больных туберкулёзом с бактериовыделением, %</t>
  </si>
  <si>
    <t>Доля больных психическими расстройствами, повторно госпитализированных в течение года, %</t>
  </si>
  <si>
    <t>20.5</t>
  </si>
  <si>
    <t>Доля выездов бригад скорой медицинской помощи со временем доезда до больного менее 20 минут, %</t>
  </si>
  <si>
    <t>89.5</t>
  </si>
  <si>
    <t>Доля лиц, зараженных вирусом иммунодефицита человека, получающих антиретровирусную терапию, от общего числа лиц, зараженных вирусом иммунодефицита человека, состоящих под диспансерным наблюдением, %</t>
  </si>
  <si>
    <t>Доля донорской крови и (или) ее компонентов, обследованная на гемотрансмиссивные инфекции иммунологическими и молекулярно-биологическими методами, %</t>
  </si>
  <si>
    <t>Количество пациентов, которым оказана высокотехнологичная медицинская помощь, чел</t>
  </si>
  <si>
    <t>Количество пациентов, которым оказана высокотехнологичная медицинская помощь, не включенная в базовую программу обязательного медицинского страхования, чел</t>
  </si>
  <si>
    <t>Охват населения профилактическими осмотрами на туберкулёз, %</t>
  </si>
  <si>
    <t>81.2</t>
  </si>
  <si>
    <t>Доля трансплантированных органов из числа заготовленных для трансплантации, %</t>
  </si>
  <si>
    <t>70</t>
  </si>
  <si>
    <t>Охват медицинским освидетельствованием на ВИЧ-инфекцию населения Иркутской области, %</t>
  </si>
  <si>
    <t>Доля лиц, зараженных вирусом иммунодефицита человека, получающих антиретровирусную терапию, от общего числа лиц, зараженных вирусом иммунодефицита человека, %</t>
  </si>
  <si>
    <t>36.3</t>
  </si>
  <si>
    <t>Выживаемость детей, имевших при рождении очень низкую и экстремально низкую массу тела в акушерском стационаре, доля (%) выживших от числа новорожденных, родивших</t>
  </si>
  <si>
    <t>85.2</t>
  </si>
  <si>
    <t>Доля женщин с преждевременными родами, родоразрешенных в перинатальных центрах, доля (%) женщин с преждевременными родами от общего числа родивших</t>
  </si>
  <si>
    <t>Доля преждевременных родов (22-37 недель) в перинатальных центрах, %</t>
  </si>
  <si>
    <t>Доля обследованных беременных женщин по новому алгоритму проведения комплексной пренатальной (дородовой) диагностики нарушений развития ребенка от числа поставленных на учет в первый триместр беременности, %</t>
  </si>
  <si>
    <t>92.5</t>
  </si>
  <si>
    <t>Охват аудиологическим скринингом (доля детей первого года жизни, обследованных на аудиологический скрининг, от общего числа детей первого года жизни), доля (процент) детей первого года жизни, обследованных на аудиологический скриннинг</t>
  </si>
  <si>
    <t>Охват неонатальным скринингом (доля новорожденных, обследованных на врожденные и наследственные заболевания, от общего числа родившихся живыми), доля (процент) новорожденных, обследованных на врожденные и наследственные заболевания</t>
  </si>
  <si>
    <t>Проведение химиопрофилактики передачи ВИЧ-инфекции от матери к ребенку во время беременности, %</t>
  </si>
  <si>
    <t>Проведение химиопрофилактики передачи ВИЧ-инфекции от матери к ребенку во время родов, %</t>
  </si>
  <si>
    <t>94.5</t>
  </si>
  <si>
    <t>Проведение химиопрофилактики передачи ВИЧ-инфекции от матери к ребенку новорожденному, %</t>
  </si>
  <si>
    <t>99.8</t>
  </si>
  <si>
    <t>Смертность детей в возрасте 0-17 лет, случаев на 100000 населения соответствующего возраста</t>
  </si>
  <si>
    <t>75.0</t>
  </si>
  <si>
    <t>Количество детских поликлиник и детских поликлинических отделений, в которых произведено дооснащение медицинскими изделиями с целью приведения их в соответствие с требованиями приказа Минздрава России от 7 марта 2018 года № 92н, ед.</t>
  </si>
  <si>
    <t>Обеспеченность койками для оказания паллиативной помощи взрослым, коек/100 тыс. взрослого населения</t>
  </si>
  <si>
    <t>Обеспеченность койками для оказания паллиативной помощи детям, коек/100 тыс. детского населения</t>
  </si>
  <si>
    <t>8.0</t>
  </si>
  <si>
    <t>Уровень обеспеченности койками для оказания паллиативной
медицинской помощи, число коек на 10000 человек</t>
  </si>
  <si>
    <t>Уровень обеспеченности койками для оказания паллиативной
медицинской помощи, тысяча коек</t>
  </si>
  <si>
    <t>Удовлетворение потребности отдельных категорий граждан в необходимых лекарственных препаратах для медицинского применения, обеспечение которых осуществляется за счет средств бюджетов субъектов Российской Федерации, %</t>
  </si>
  <si>
    <t>97.1</t>
  </si>
  <si>
    <t>Удовлетворение потребности отдельных категорий граждан в необходимых лекарственных препаратах для медицинского применения, обеспечение которых осуществляется за счет средств федерального бюджета, %</t>
  </si>
  <si>
    <t>Доля рецептов находящихся на отсроченном обеспечении, %</t>
  </si>
  <si>
    <t>Удовлетворенность медицинской помощью от числа опрошенных, %</t>
  </si>
  <si>
    <t>Смертность детей в возрасте от 0 до 4 лет, на 1000 новорожденных, родившихся живыми</t>
  </si>
  <si>
    <t>8.5</t>
  </si>
  <si>
    <t>Количество посещений при выездах мобильных медицинских бригад, тысяч посещений</t>
  </si>
  <si>
    <t>58.2</t>
  </si>
  <si>
    <t xml:space="preserve"> Число лиц (пациентов), дополнительно эвакуированных с использованием санитарной авиации, ежегодно человек</t>
  </si>
  <si>
    <t xml:space="preserve">Уровень госпитализации на геронтологические койки лиц старше 60 лет, на 10 тыс. населения соответствующего
возраста </t>
  </si>
  <si>
    <t>Смертность от инфаркта миокарда, человек на 100 тыс. населения</t>
  </si>
  <si>
    <t>42.7</t>
  </si>
  <si>
    <t>Смертность от острого нарушения мозгового кровообращения, человек на 100 тыс. населения</t>
  </si>
  <si>
    <t>85.9</t>
  </si>
  <si>
    <t>Больничная летальность от инфаркта миокарда, %</t>
  </si>
  <si>
    <t>10.7</t>
  </si>
  <si>
    <t>Больничная летальность от острого нарушения мозгового кровообращения, %</t>
  </si>
  <si>
    <t>18.5</t>
  </si>
  <si>
    <t>Отношение числа рентген-эндоваскулярных вмешательств в лечебных целях, к общему числу выбывших больных, перенесших острый коронарный синдром, %</t>
  </si>
  <si>
    <t>Количество рентген-эндоваскулярных вмешательств в лечебных целях, тыс. ед.</t>
  </si>
  <si>
    <t>3.559</t>
  </si>
  <si>
    <t>Доля профильных госпитализаций пациентов с острыми нарушениями мозгового кровообращения, доставленных автомобилями скорой медицинской помощи, %</t>
  </si>
  <si>
    <t>83.1</t>
  </si>
  <si>
    <t>ВЦП «Развитие материально-технической базы детских поликлиник и детских поликлинических отделений медицинских организаций, подведомственных министерству здравоохранения Иркутской области» на 2019-2021 годы</t>
  </si>
  <si>
    <t>Доля детских поликлиник и детских поликлинических отделений, дооснащенных медицинскими изделиями с целью приведения их в соответствие с требованиями приказа Минздрава России от 7 марта 2018 года № 92н, %</t>
  </si>
  <si>
    <t>Доля посещений с профилактической и иными целями детьми в возрасте 0-17 лет, %</t>
  </si>
  <si>
    <t>48.5</t>
  </si>
  <si>
    <t>Доля детей в возрасте 0-17 лет от общей численности детского населения, пролеченных в дневных стационарах медицинских организаций, оказывающих медицинскую помощь в амбулаторных условиях, %</t>
  </si>
  <si>
    <t>Доля детских поликлиник и детских поликлинических отделений, реализовавших организационно-планировочные решения внутренних пространств, обеспечивающих комфортность пребывания детей, в соответствии с требованиями приказа Минздрава России от 7 марта 2018 года № 92н, %</t>
  </si>
  <si>
    <t xml:space="preserve">Количество человек, обратившихся в медицинские организации по вопросам здорового образа жизни, тыс. человек </t>
  </si>
  <si>
    <t>5.8</t>
  </si>
  <si>
    <t>Число населенных пунктов с численностью населения свыше 100 человек, по данным геоинформационной системы Минздрава России, находящихся вне зоны доступности от медицинской организации или ее структурного подразделения, оказывающих первичную медико-санитарную помощь, ед.</t>
  </si>
  <si>
    <t>Доля медицинских организаций, участвующих в создании и тиражировании «Новой модели медицинской организации, оказывающей первичную медико-санитарную помощь» от общего количества медицинских организаций, оказывающих данный вид помощи, %</t>
  </si>
  <si>
    <t>Доля застрахованных лиц старше 18 лет, проинформированных страховыми медицинскими представителями о праве на прохождение профилактического медицинского осмотра ежегодно, %</t>
  </si>
  <si>
    <t>58.8</t>
  </si>
  <si>
    <t>43.8</t>
  </si>
  <si>
    <t>Доля лиц, госпитализированных по экстренным показаниям в течение первых суток от общего числа больных, к которым совершены вылеты, %</t>
  </si>
  <si>
    <t>Доля лиц, госпитализированных по экстренным показаниям в течение первых суток, в общей численности госпитализированных по экстренным показаниям, %</t>
  </si>
  <si>
    <t>Доля образцов донорской крови, тестированной на маркеры гемотрансмиссивных инфекций с помощью молекулярно-биологических исследований, проводимых дополнительно к обязательным иммунологическим исследованиям на маркеры вирусов иммунодефицита человека и гепатитов B и C (%)</t>
  </si>
  <si>
    <t>Доля детей, обеспеченных среднесуточным набором питания, от числа нуждающихся, %</t>
  </si>
  <si>
    <t>Доля лиц с острым нарушением мозгового кровообращения, госпитализированных по экстренным показаниям в течение первых суток, %</t>
  </si>
  <si>
    <t>34.0</t>
  </si>
  <si>
    <t xml:space="preserve">Доля лиц с острым коронарным синдромом, госпитализированных по экстренным показаниям в течение первых суток, % </t>
  </si>
  <si>
    <t>83.5</t>
  </si>
  <si>
    <t xml:space="preserve">Доля лиц с травмами различной этиологии, госпитализированных по экстренным показаниям в течение первых суток, % </t>
  </si>
  <si>
    <t>95.5</t>
  </si>
  <si>
    <t>Основное мероприятие «Обеспечение оказания экстренной медицинской помощи гражданам, проживающим в труднодоступных районах, в том числе с использованием нового воздушного судна, оснащенного медицинским модулем» на 2022- 2024 годы</t>
  </si>
  <si>
    <t>Доля преждевременных родов на сроке 22-37 недель, %</t>
  </si>
  <si>
    <t>4.4</t>
  </si>
  <si>
    <t>Доля посещений детьми медицинских организаций с профилактическими целями, %</t>
  </si>
  <si>
    <t>Количество детей, получивших санаторно-курортное лечение, чел</t>
  </si>
  <si>
    <t>Охват санаторно-курортным лечением пациентов, %</t>
  </si>
  <si>
    <t>Охват реабилитацией пациентов от числа нуждающихся после оказания специализированной медицинской помощи, %</t>
  </si>
  <si>
    <t>Число амбулаторных посещений с целью получения паллиативной
помощи врачей-специалистов и среднего медицинского персонала любых
специальностей, число амбулаторных посещений на 10000 человек</t>
  </si>
  <si>
    <t>Число амбулаторных посещений с паллиативной целью
к врачам-специалистам и среднему медицинскому персоналу любых
специальностей, тысяча посещений</t>
  </si>
  <si>
    <t>6.5</t>
  </si>
  <si>
    <t>Доля посещений выездной патронажной службой на дому для оказания паллиативной медицинской помощи в общем количестве посещений для оказания паллиативной медицинской помощи, %</t>
  </si>
  <si>
    <t>46.5</t>
  </si>
  <si>
    <t>Полнота выборки наркотических и психотропных лекарственных препаратов Иркутской областью в рамках заявленных потребностей в соответствии с планом распределения наркотических лекарственных препаратов и психотропных веществ, %</t>
  </si>
  <si>
    <t>Объем паллиативной медицинской помощи в стационарных условиях, койко-дней на 1 жителя</t>
  </si>
  <si>
    <t>0.056</t>
  </si>
  <si>
    <t>Уровень обеспеченности лекарственными препаратами для медицинского применения льготополучателей, %</t>
  </si>
  <si>
    <t>Доля обоснованных жалоб (от общего количества жалоб), урегулированных в досудебном порядке страховыми медицинскими организациями, %</t>
  </si>
  <si>
    <t>58.3</t>
  </si>
  <si>
    <t>Доля медицинских организаций, оказывающих в рамках обязательного медицинского страхования первичную медико-санитарную помощь, на базе которых функционируют каналы обратной связи граждан со страховыми представителями, %</t>
  </si>
  <si>
    <t>Доля впервые в жизни установленных неинфекционных заболеваний, выявленных при проведении диспансеризации и профилактическим медицинским осмотре у взрослого населения, от общего числа неинфекционных заболеваний с впервые установленным диагнозом, %</t>
  </si>
  <si>
    <t>14.7</t>
  </si>
  <si>
    <t>Доля записей к врачу, совершенных гражданами без очного обращения в регистратуру медицинской организации, %</t>
  </si>
  <si>
    <t>Доля детских поликлиник и детских поликлинических отделений, дооснащенных медицинскими изделиями с целью приведения их в соответствие с требованиями приказа Минздрава России от 7 марта 2018 года № 92н , %</t>
  </si>
  <si>
    <t>Доля взятых под диспансерное наблюдение детей в возрасте 0-17 лет с впервые в жизни установленными диагнозами болезней костно-мышечной системы и соединительной ткани, %</t>
  </si>
  <si>
    <t>Доля взятых под диспансерное наблюдение детей в возрасте 0-17 лет с впервые в жизни установленными диагнозами болезней глаза и его придаточного аппарата, %</t>
  </si>
  <si>
    <t>Доля взятых под диспансерное наблюдение детей в возрасте 0-17 лет с впервые в жизни установленными диагнозами болезней органов пищеварения, %</t>
  </si>
  <si>
    <t>Доля взятых под диспансерное наблюдение детей в возрасте 0-17 лет с впервые в жизни установленными диагнозами болезней органов кровообращения, %</t>
  </si>
  <si>
    <t>Доля взятых под диспансерное наблюдение детей в возрасте 0-17 лет с впервые в жизни установленными диагнозами болезней эндокринной системы, расстройств питания и нарушения обмена веществ, %</t>
  </si>
  <si>
    <t>Доля лиц старше трудоспособного возраста из групп риска, проживающих в организациях социального обслуживания, продедшие вакцинацию против пневмококковой инфекции, %</t>
  </si>
  <si>
    <t>Доля лиц старше трудоспособного возраста, у которых
выявлены заболевания и патологические состояния,
находящихся под диспансерным наблюдением, %</t>
  </si>
  <si>
    <t>60.8</t>
  </si>
  <si>
    <t>Доля проведенных дополнительных скринингов лицам старше 65 лет, проживающим в сельской местности на выявления отдельных социально-значимых неинфекционных заболеваний, оказывающих вклад в структуру смертности населения, с возможностью доставки данных лиц в медицинские организации, %</t>
  </si>
  <si>
    <t>Смертность мужчин в возрасте 16-59 лет, случаев на 100 тыс. населения</t>
  </si>
  <si>
    <t>915.3</t>
  </si>
  <si>
    <t>Смертность женщин в возрасте 16-54 лет, случаев на 100 тыс. населения</t>
  </si>
  <si>
    <t>303.2</t>
  </si>
  <si>
    <t>Количество пролеченных иностранных граждан, тыс. чел.</t>
  </si>
  <si>
    <t>0.513</t>
  </si>
  <si>
    <t>0.354</t>
  </si>
  <si>
    <t>Техническая готовность объекта «Здание радиологического корпуса Восточно-Сибирского онкологического центра в г. Иркутске», (%)</t>
  </si>
  <si>
    <t>Количество поездок ПККЦ «Академик Федор Углов» в отдаленные населенные пункты (ед.)</t>
  </si>
  <si>
    <t>Основное мероприятие «Развитие государственно-частного партнерства в сфере здравоохранения» на 2019 - 2021 годы</t>
  </si>
  <si>
    <t>Техническая готовность объекта "Здание радиологического корпуса Восточно-Сибирского онкологического центра в г. Иркутске", %</t>
  </si>
  <si>
    <t>Основное мероприятие «Создание условий для обеспечения доступности медицинской помощи в амбулаторных условиях в рамках государственно-частного партнерства» на 2019 - 2024 годы</t>
  </si>
  <si>
    <t>Количество поездок ПККЦ «Академик Федор Углов» в отдаленные населенные пункты, ед</t>
  </si>
  <si>
    <t>Подпрограмма «Кадровое обеспечение системы здравоохранения» на 2019 - 2024 годы</t>
  </si>
  <si>
    <t>Количество врачей, прошедших обучение по программам дополнительного медицинского образования в государственных организациях высшего образования, чел</t>
  </si>
  <si>
    <t>Количество врачей, обучавшихся в рамках целевой подготовки для нужд Иркутской области, трудоустроившихся после завершения обучения в медицинские организации Иркутской области, чел</t>
  </si>
  <si>
    <t>Количество врачей, трудоустроившихся в первичное звено после аккредитации, чел</t>
  </si>
  <si>
    <t>Количество средних медицинских работников, трудоустроившихся в медицинские организации Иркутской области после аккредитации, чел</t>
  </si>
  <si>
    <t>Численность врачей, работающих в государственных и муниципальных медицинских организациях, чел</t>
  </si>
  <si>
    <t>Численность средних медицинских работников, работающих в государственных и муниципальных медицинских организациях, чел</t>
  </si>
  <si>
    <t>Доля медицинских работников, которым фактически предоставлены единовременные компенсационные выплаты, в общей численности медицинских работников, которым запланировано представить указанные выплаты, %</t>
  </si>
  <si>
    <t>88</t>
  </si>
  <si>
    <t>Основное мероприятие «Кадровое обеспечение системы здравоохранения Иркутской области» на 2019 - 2024 годы</t>
  </si>
  <si>
    <t>Количество подготовленных специалистов по программам ординатуры, повышения квалификации и профессиональной переподготовки медицинских кадров (чел.)</t>
  </si>
  <si>
    <t>Обеспеченность  врачами сельского населения (чел. на 10 000 населения)</t>
  </si>
  <si>
    <t>13.3</t>
  </si>
  <si>
    <t>Доля специалистов, допущенных к профессиональной деятельности через процедуру аккредитации, от общего количества работающих специалистов, %</t>
  </si>
  <si>
    <t>Укомплектованность участков медицинских организаций, оказывающих первичную медико-санитарную помощь, врачами-терапевтами участковыми, врачами-педиатрами участковыми, врачами общей практики (семейной медицины) (физическими лицами), %</t>
  </si>
  <si>
    <t>72.9</t>
  </si>
  <si>
    <t>Укомплектованность штатных должностей фельдшерско-акушерских (фельдшерских) пунктов средним медицинским персоналом (физическими лицами), %</t>
  </si>
  <si>
    <t>87.8</t>
  </si>
  <si>
    <t>Подпрограмма «Развитие информатизации в здравоохранении» на 2019 - 2024 годы</t>
  </si>
  <si>
    <t>Доля государственных медицинских организаций, входящих в региональный фрагмент единой государственной информационной системы здравоохранения (РФ ЕГИСЗ), %</t>
  </si>
  <si>
    <t>Доля медицинских организаций государственной и муниципальной систем здравоохранения, использующих медицинские информационные системы для организации и оказания медицинской помощи гражданам, обеспечивающих информационное взаимодействие с ЕГИСЗ, %</t>
  </si>
  <si>
    <t>Доля медицинских работников, актуальная информация о которых содержится в регистре, в общем числе медицинских работников, %</t>
  </si>
  <si>
    <t xml:space="preserve"> «Проект «Создание механизмов цифрового взаимодействия медицинских организаций» (Федеральный проект «Создание единого цифрового контура в здравоохранении на основе единой государственной информационной системы здравоохранения (ЕГИСЗ)»)»  на 2019 -2021 год</t>
  </si>
  <si>
    <t>Число граждан, воспользовавшихся услугами (сервисами) в Личном кабинете пациента "Мое здоровье" на Едином портале государственных услуг и функций, тыс чел</t>
  </si>
  <si>
    <t>77.02</t>
  </si>
  <si>
    <t>Доля медицинских организаций государственной и муниципальной систем здравоохранения, обеспечивающих преемственность оказания медицинской помощи гражданам путем организации взаимодействия с централизованными подсистемами государственных информационных систем в сфере здравоохранения субъектов Российской Федерации, %</t>
  </si>
  <si>
    <t>Доля медицинских организаций государственной и муниципальной систем здравоохранения, обеспечивающих доступ гражданам к электронным медицинским документам в Личном кабинете пациента "Мое здоровье" на Едином портале государственных услуг и функций, %</t>
  </si>
  <si>
    <t>Основное мероприятие «Информатизация здравоохранения» на 2019 - 2024 годы</t>
  </si>
  <si>
    <t>Доля информации о количестве случаев оказания медицинской помощи, которая передана в систему интегрированной медицинской электронной карты единой государственной информационной системы здравоохранения, в общем количестве случаев оказания медицинской помощи, %</t>
  </si>
  <si>
    <t>Доля медицинских учреждений, ведущих паспорта без замечаний, в общем количестве медицинских учреждений, %</t>
  </si>
  <si>
    <t>Подпрограмма «Повышение эффективности функционирования системы здравоохранения» на 2019 - 2024 годы</t>
  </si>
  <si>
    <t>Доля государственных медицинских организаций, которые перевели работников на эффективный контракт, %</t>
  </si>
  <si>
    <t>Доля медицинских организаций, здания которых находятся в аварийном состоянии, требуют сноса, реконструкции и капитального ремонта, в общем количестве медицинских организаций, %</t>
  </si>
  <si>
    <t>Уровень оснащения медицинских организаций в соответствии с порядками оказания медицинской помощи, %</t>
  </si>
  <si>
    <t>86.5</t>
  </si>
  <si>
    <t>Основное мероприятие «Государственная политика в сфере здравоохранения Иркутской области» на 2019 - 2024 годы</t>
  </si>
  <si>
    <t>Удовлетворенность населения доступностью и полнотой информации по вопросам деятельности учреждений здравоохранения (от числа опрошенных), %</t>
  </si>
  <si>
    <t>Доля проведенных плановых проверок финансово-хозяйственной деятельности от общего числа запланированных проверок финансово-хозяйственной деятельности, %</t>
  </si>
  <si>
    <t>Доля принятых решений о предоставлении, переоформлении, отказе в предоставлении, отказе в переоформлении лицензии в установленный законодательством срок, %</t>
  </si>
  <si>
    <t>Доля государственных служащих, прошедших обучение по программе повышение квалификации от запланированных в году, %</t>
  </si>
  <si>
    <t>Основное мероприятие «Капитальный ремонт объектов здравоохранения, по которым государственным заказчиком на проведение работ определено областное государственное казенное учреждение «Управление капитального строительства Иркутской области» на 2019 год</t>
  </si>
  <si>
    <t>Количество объектов здравоохранения, по которым государственным заказчиком на проведение работ по капитальному ремонту определено областное государственное казенное учреждение «Управление капитального строительства Иркутской области», приведенных в соответствие с действующими нормативами, ед</t>
  </si>
  <si>
    <t xml:space="preserve">Основное мероприятие «Приобретение модульных конструкций для строительства фельдшерско-акушерских пунктов» на 2019 год </t>
  </si>
  <si>
    <t>Количество замененных фельдшерских, фельдшерско-акушерских пунктов и врачебных амбулаторий для населенных пунктов с численностью населения от 100 до 2000 человек, ед</t>
  </si>
  <si>
    <t xml:space="preserve">Основное мероприятие «Приобретение, поставка и монтаж модульных конструкций для размещения фельдшерско-акушерских пунктов» на 2019-2021 годы  </t>
  </si>
  <si>
    <t>Количество финансируемых объектов капитального строительства (реконструкции) в текущем году, ед.</t>
  </si>
  <si>
    <t>Количество объектов капитального строительства (реконструкции), на которых завершены работы в текущем году, ед</t>
  </si>
  <si>
    <t>Количество объектов здравоохранения, по которым финансируется разработка проектной документации в текущем году, ед</t>
  </si>
  <si>
    <t>Количество объектов здравоохранения, на которые разработана проектная документация в текущем году, ед</t>
  </si>
  <si>
    <t>Количество переоснащенных медицинским оборудованием региональных медицинских организаций, оказывающих помощь больным онкологическими заболеваниями (диспансеров/больниц), ед</t>
  </si>
  <si>
    <t>Количество переоснащенных/дооснащенных медицинским оборудованием региональных сосудистых центров и первичных сосудистых отделений, ед</t>
  </si>
  <si>
    <t>Количество приобретенных передвижных медицинских комплексов для оказания медицинской помощи жителям населенных пунктов с численностью населения до 100 человек, ед</t>
  </si>
  <si>
    <t>Техническая готовность объекта «Детская поликлиника ОГАУЗ «Иркутская городская клиническая больница № 9» по ул. Радищева, 5 в г. Иркутске», %</t>
  </si>
  <si>
    <t>Количество объектов здравоохранения, по которым финансируется разработка проектной документации в текущем году, ед.</t>
  </si>
  <si>
    <t>Соблюдение при наступлении страхового случая гарантий бесплатного оказания медицинской помощи застрахованному населению Иркутской области, %</t>
  </si>
  <si>
    <t>Доля своевременно уплаченных страховых взносов (%)</t>
  </si>
  <si>
    <t>Численность неработающих застрахованных лиц на 1 апреля года, предшествующего отчетному (чел.)</t>
  </si>
  <si>
    <t>Ведущий советник отдела формирования сводного бюджета</t>
  </si>
  <si>
    <t>Начальник отдела формирования сводного бюджета</t>
  </si>
  <si>
    <t>В 2019 году финансировались проектные работы по объектам: 1. поликлиника п. Качуг, 2. поликлиника № 1, 3. участковое отделение п. Тангуй, 4. туботделение Тулун, 5. корпус Сосновый Бор, 6. кожно-венерологический Тулун, 7. Шелеховская участковая, 8. поликлиника № 10, 9. травматологическое отделение № 3, 10. общежитие медколледжа Усть-Орда. На остальных объектах включая ФАПы подрядчики не осуществили завершение работ по разработке проектов в связи с чем финансирование не осуществлялось.</t>
  </si>
  <si>
    <t>Незначительное недовыполнение планового показателя связано с дефицитом врачебных кадров (врачей-специалистов) в отдаленных районах области и населенных пунктах, значительно отдаленных от районных больниц.</t>
  </si>
  <si>
    <t xml:space="preserve">Незначительное отклонение от планового показателя связано с поздней постановкой на учет по беременности, отказом женщин от проведения обследования </t>
  </si>
  <si>
    <t>Снижение показателя смертности ниже планового связано с выполнением медиицнскими организациями порядков и стандартов оказания медицинской помощи, маршрутизации пациентов, проведением профилактических мероприятий</t>
  </si>
  <si>
    <t>Превышение показателя связано с увеличением посещений детьми детских поликлиник / детских поликлинических отделений с профилактическими целями, для проведения профилактических медицинских осмотров в целях ранней диагностики заболеваний, проведения профилактических прививок</t>
  </si>
  <si>
    <t xml:space="preserve">За счет средств областного бюджета в 2019 году в результате определения поставщика услуг конкурентным способом приобретено 209 путевок, что позволило провести санаторно-курорное лечение большему количеству детей. </t>
  </si>
  <si>
    <t>Дооснащено медицинскими изделиями с целью приведения их в соответствие с требованиями приказа Минздрава России от 7 марта 2018 года № 92н, 13 из 55 детских поликлиник и детских поликлинических отделений.</t>
  </si>
  <si>
    <t xml:space="preserve">Пономарева Р.С. </t>
  </si>
  <si>
    <t>данные МЗИО (нужно менять методику под 30 форму!!!)</t>
  </si>
  <si>
    <t>данные МЗИО (статистика МИАЦ)</t>
  </si>
  <si>
    <t>Количество посещений при выездах мобильных медицинских бригад увеличилось в период ликвидации ЧС, произошедшей в июне-июле 2019 года.</t>
  </si>
  <si>
    <t>Наиболее высокие показатели смертности и летальности от болезней сердечно-сосудистой системы отмечаются на территориях, попавших в зону подтопления в июле-августе 2019 года (Тулунский, Нижнеудинский, Куйтунский районы). В ОГБУЗ «Нижнеудинская районная больница» отмечен рост летальности от инсультов: в 2019 году – 18,6%, в 2018 году – 15,5%</t>
  </si>
  <si>
    <t>Неудовлетворительное диспансерное наблюдение пациентов высокого риска развития сердечно-сосудистых заболеваний и сердечно-сосудистых осложнений.</t>
  </si>
  <si>
    <t>Низкий процент рентген-эндоваскулярных вмешательств в лечебных целях, проведенных в ОГАУЗ "Иркутская городская клиническая больница № 1"</t>
  </si>
  <si>
    <t>Сформированы необходимые условия для обеспечения лиц, зараженных вирусом иммунодефицита человека, антиретровирусной терапией (консультирвание медицинскими работниками ВИЧ-инфицированных по приверженности к АРВТ-терапии, финансирование из областного бюджета, поставка антиретровирусных препаратов из федерального центра)</t>
  </si>
  <si>
    <t>ИСПОЛНЕНИЕ БЮДЖЕТНЫХ ИНВЕСТИЦИЙ В ОБЪЕКТЫ КАПИТАЛЬНОГО СТРОИТЕЛЬСТВА ОБЛАСТНОЙ ГОСУДАРСТВЕННОЙ СОБСТВЕННОСТИ И МУНИЦИПАЛЬНОЙ СОБСТВЕННОСТИ, ВКЛЮЧЕННЫЕ В ГОСУДАРСТВЕННУЮ ПРОГРАММУ ИРКУТСКОЙ ОБЛАСТИ «РАЗВИТИЕ ЗДРАВООХРАНЕНИЯ» на 2019-2024 годы по состоянию на 01.01.2020 года</t>
  </si>
  <si>
    <t>Наименование мероприятия, объекта, ПИР (с расшифровкой по объектам)</t>
  </si>
  <si>
    <t>Год начала строительства</t>
  </si>
  <si>
    <t>Плановый период ввода в эксплуатацию</t>
  </si>
  <si>
    <t>Реквизиты ПД (плановый срок утверждения ПД)</t>
  </si>
  <si>
    <t>Реквизиты государственной экспертизы (плановый срок получения)</t>
  </si>
  <si>
    <t>Вид работ (строительство, реконстр., кап. ремонт, тех. перевооружение)</t>
  </si>
  <si>
    <t>Форма собственности (ОС/МС)</t>
  </si>
  <si>
    <t>Сметная стоимость (в текущих ценах), тыс.руб. *</t>
  </si>
  <si>
    <t>Остаток сметной стоимости, тыс.руб. *</t>
  </si>
  <si>
    <t>Тех. готовность (в %) *</t>
  </si>
  <si>
    <t xml:space="preserve">Муниципальное образование (городское/сельское поселение, муниципальный район, городской округ)
</t>
  </si>
  <si>
    <t>Исполнитель (наименование ИОГВ)</t>
  </si>
  <si>
    <t>Источники финансирования</t>
  </si>
  <si>
    <t>предусмотрено</t>
  </si>
  <si>
    <t>исполнено</t>
  </si>
  <si>
    <t>Министерство строительства, дорожного хозяйства Иркутской области</t>
  </si>
  <si>
    <t>ФБ &lt;**&gt;</t>
  </si>
  <si>
    <t>Корпус "Б" здания областного перинатального центра ГБУЗ «Иркутская ордена «Знак Почета» областная клиническая больница» в г. Иркутске, м/р Юбилейный, 100</t>
  </si>
  <si>
    <t>х</t>
  </si>
  <si>
    <t>Капитальный ремонт</t>
  </si>
  <si>
    <t>ОС</t>
  </si>
  <si>
    <t>город Иркутск</t>
  </si>
  <si>
    <t>Проектные и изыскательские  работы (корректировка), проведение капитального ремонта объекта недвижимости государственной собственности Иркутской области здания лечебного корпуса государственного бюджетного учреждения здравоохранения «Областная детская туберкулезная больница», расположенного по адресу: г. Иркутск, ул. Маяковского, 16</t>
  </si>
  <si>
    <t>Проектно-изыскательские работы, капитальный ремонт</t>
  </si>
  <si>
    <t>Проектно-изыскательские работы объектов здравоохранения</t>
  </si>
  <si>
    <t>Проектно-изыскательские работы</t>
  </si>
  <si>
    <t>Проектно-изыскательские работы на строительство ФАПов из модульных конструкций</t>
  </si>
  <si>
    <t>Здание лечебного корпуса (стационара) на 35 коек ОГБУЗ «Катангская РБ» с. Ербогачен Катангского района, ул. Строителей, 25</t>
  </si>
  <si>
    <t>№38-1-0372-18 от 25.05.2018 г.</t>
  </si>
  <si>
    <t xml:space="preserve">Проектно-изыскательские работы, строительство </t>
  </si>
  <si>
    <t>Муниципальное образование «Катангский район»</t>
  </si>
  <si>
    <t>Поликлиника на 200 посещений в п. Качуг Качугского района</t>
  </si>
  <si>
    <t>плановый срок утерждения ПД-июль 2020 г.</t>
  </si>
  <si>
    <t>Муниципальное образование «Качугский район»</t>
  </si>
  <si>
    <t>Лечебный корпус №3 ОГКУЗ «Иркутская областная психиатрическая больница №2» в д. Сосновый Бор</t>
  </si>
  <si>
    <t>№20-р от 11.07.2019</t>
  </si>
  <si>
    <t>38-1-1-3-013168-2019 от 31.05.2019</t>
  </si>
  <si>
    <t>Иркутское районное муниципальное образование</t>
  </si>
  <si>
    <t>Комплекс объектов здравоохранения: детская поликлиника на 400 посещений, женская консультация на 200 посещений в Иркутске ОГАУЗ ИАПО</t>
  </si>
  <si>
    <t>14-р от 11.06.2019</t>
  </si>
  <si>
    <t>По проекту № 38-1-0246-18 от 16.04.2018, сметная стоимость - № 38-1-1-3-01113-17 от 26.12.2017</t>
  </si>
  <si>
    <t>Строительство</t>
  </si>
  <si>
    <t>Филиал поликлиники ОГАУЗ «ИГКБ №1»</t>
  </si>
  <si>
    <t>плановый срок утерждения ПД-  август 2020г.</t>
  </si>
  <si>
    <t>№ 38-1-0287-19 от 5.03.2019</t>
  </si>
  <si>
    <t xml:space="preserve">Туберкулезное отделение ОГБУЗ «Тулунская городская больница» для больных туберкулезом органов дыхания и кабинеты фтизиатра участкового </t>
  </si>
  <si>
    <t>23-р,24-р от 21.10.2019</t>
  </si>
  <si>
    <t xml:space="preserve">№ 38-1-1-3-011184-2019 от 16 .05.2019 года ,сметная стоимость - № 38-1-1011-19 от  01.10 2019 года </t>
  </si>
  <si>
    <t xml:space="preserve">город Тулун </t>
  </si>
  <si>
    <t>ОГБУЗ "Областной кожно-венерологический диспансер" г. Тулун, ул. Павлова, 2</t>
  </si>
  <si>
    <t>плановый срок утерждения ПД-  июль 2020г.</t>
  </si>
  <si>
    <t>Плановый срок получения заключения экспертизы август 2020 г.</t>
  </si>
  <si>
    <t>Котельная Икейской участковой больницы  ОГБУЗ "Тулунская районная больница" по адресу: Тулунский район, с. Икей, ул Коммуны, д. 89, литер Ж</t>
  </si>
  <si>
    <t>Тулунский район</t>
  </si>
  <si>
    <t>Алыгжерская врачебная амбулатория ОГБУЗ «Нижнеудинская районная больница» по адресу: Нижнеудинский район, с. Алыгджер, ул. Советская, 36а</t>
  </si>
  <si>
    <t>Нижнеудинский район</t>
  </si>
  <si>
    <t xml:space="preserve">Стационар на 227 круглосуточных коек ОГБУЗ «Нижнеудинская районная больница» в г. Нижнеудинске </t>
  </si>
  <si>
    <t>Плановый срок утверждения ПД декабрь 2020 г.</t>
  </si>
  <si>
    <t>Плановый срок получения заключения экспертизы декабрь 2020 г.</t>
  </si>
  <si>
    <t>Проектно-изыскательские работы, строительство (реконструкция)</t>
  </si>
  <si>
    <t>город Нижнеудинск</t>
  </si>
  <si>
    <t>Патологоанатомический корпус ОГБУЗ «Нижнеудинская районная больница» по адресу: г. Нижнеудинск, ул. Гоголя, 71а</t>
  </si>
  <si>
    <t>Туберкулезное отделение ОГБУЗ «Тулунская городская больница» для больных туберкулезом органов дыхания и кабинеты фтизиатра участкового, расположенного по адресу г. Тулун, ул. Сосновый бор, 2</t>
  </si>
  <si>
    <t>Детская поликлиника на 200 посещений в смену областного государственного бюджетного учреждения здравоохранения «Тулунская городская больница», г. Тулун, мкр. Угольщиков</t>
  </si>
  <si>
    <t>Шелеховская участковая больница ОГБУЗ "Тайшетская районная больница по адресу: Тайшетский район, с. Шелехово, пер. Больничный, 2</t>
  </si>
  <si>
    <t>Тайшетский район</t>
  </si>
  <si>
    <t>Основное мероприятие «Приобретение модульных конструкций для строительства фельдшерско-акушерских пунктов» на 2019 год</t>
  </si>
  <si>
    <t>Приобретение,поставка и монтаж модульных конструкций для размещения фельдшерско-акушерских пунктов</t>
  </si>
  <si>
    <t>Плановый срок утверждения ПСД ноябрь 2019 г.</t>
  </si>
  <si>
    <t>Плановый срок получения заключения экспертизы декабрь 2019</t>
  </si>
  <si>
    <t>Приобретение</t>
  </si>
  <si>
    <t>Нижнеудинский, Тайшетский, Тулунский, Чунский районы</t>
  </si>
  <si>
    <t>Строительство детской поликлиники ОГАУЗ «Иркутская городская клиническая больница № 9» по ул. Радищева, 5 в г. Иркутске</t>
  </si>
  <si>
    <r>
      <t xml:space="preserve">Распоряжение ОГКУ </t>
    </r>
    <r>
      <rPr>
        <sz val="13"/>
        <rFont val="Calibri"/>
        <family val="2"/>
        <charset val="204"/>
      </rPr>
      <t>«</t>
    </r>
    <r>
      <rPr>
        <sz val="13"/>
        <rFont val="Times New Roman"/>
        <family val="1"/>
        <charset val="204"/>
      </rPr>
      <t>УКС Иркутской области</t>
    </r>
    <r>
      <rPr>
        <sz val="13"/>
        <rFont val="Calibri"/>
        <family val="2"/>
        <charset val="204"/>
      </rPr>
      <t>»</t>
    </r>
    <r>
      <rPr>
        <sz val="13"/>
        <rFont val="Times New Roman"/>
        <family val="1"/>
        <charset val="204"/>
      </rPr>
      <t xml:space="preserve"> от 22.01.2015г. №3-р, №4-р</t>
    </r>
  </si>
  <si>
    <t xml:space="preserve">№ Дс-1173-1173/12.12 
от 20.12.2013 г. </t>
  </si>
  <si>
    <r>
      <t xml:space="preserve">Строительство регионального детского многофункционального медицинского центра </t>
    </r>
    <r>
      <rPr>
        <sz val="12"/>
        <rFont val="Calibri"/>
        <family val="2"/>
        <charset val="204"/>
      </rPr>
      <t>«</t>
    </r>
    <r>
      <rPr>
        <sz val="12"/>
        <rFont val="Times New Roman"/>
        <family val="1"/>
        <charset val="204"/>
      </rPr>
      <t>Областная детская клиническая больница</t>
    </r>
    <r>
      <rPr>
        <sz val="12"/>
        <rFont val="Calibri"/>
        <family val="2"/>
        <charset val="204"/>
      </rPr>
      <t>»</t>
    </r>
  </si>
  <si>
    <t>Здание радиологического корпуса Восточно-Сибирского онкологического центра в г. Иркутске</t>
  </si>
  <si>
    <t xml:space="preserve">Распоряжение ОГКУ "УКС Иркутской области" от 28.01.2016г № 2-р </t>
  </si>
  <si>
    <t>№Дс-3005-3005/12.15 от 27.01.2016г.</t>
  </si>
  <si>
    <t xml:space="preserve">&lt;**&gt; Распределение по объектам осуществляется на основании приоритетности, установленной министерством здравоохранения Иркутской области».
</t>
  </si>
  <si>
    <t>(наименование государственной программы Иркутской области (далее – государственная программа))</t>
  </si>
  <si>
    <t>тыс. руб.</t>
  </si>
  <si>
    <t>Наименование мероприятия</t>
  </si>
  <si>
    <t>Муниципальное образование</t>
  </si>
  <si>
    <t>федеральный бюджет, из них</t>
  </si>
  <si>
    <t>областной бюджет, из них</t>
  </si>
  <si>
    <t>муниципальный бюджет, из них</t>
  </si>
  <si>
    <t>внебюджетные средства, из них</t>
  </si>
  <si>
    <t>всего</t>
  </si>
  <si>
    <t>капитальные расходы</t>
  </si>
  <si>
    <t>прочие расходы</t>
  </si>
  <si>
    <t>Муниципальное образование "город Саянск"</t>
  </si>
  <si>
    <t>Муниципальное образование "Тайшетский район"</t>
  </si>
  <si>
    <t>Муниципальное образование "город Усолье-Сибирское"</t>
  </si>
  <si>
    <t>Муниципальное образование "город Свирск"</t>
  </si>
  <si>
    <t>Муниципальное образование "Ангарский городской округ"</t>
  </si>
  <si>
    <t>Зиминское городское муниципальное образование</t>
  </si>
  <si>
    <t>Муниципальное образование города Бодайбо и района</t>
  </si>
  <si>
    <t>Шелеховский район</t>
  </si>
  <si>
    <t>Муниципальное образование города Братска</t>
  </si>
  <si>
    <t>Итого:</t>
  </si>
  <si>
    <t>Объемы финансирования, тыс. руб.</t>
  </si>
  <si>
    <t>% исполнения (гр.3/гр.2*100)</t>
  </si>
  <si>
    <t xml:space="preserve">план </t>
  </si>
  <si>
    <t>факт</t>
  </si>
  <si>
    <t xml:space="preserve">За счет всех источников финансирования    </t>
  </si>
  <si>
    <t xml:space="preserve">НИОКР                          </t>
  </si>
  <si>
    <t xml:space="preserve">Капитальные вложения           </t>
  </si>
  <si>
    <t xml:space="preserve">Прочие                         </t>
  </si>
  <si>
    <t xml:space="preserve">Итого:                         </t>
  </si>
  <si>
    <t>За счет средств областного бюджета</t>
  </si>
  <si>
    <t>За счет средств федерального бюджета</t>
  </si>
  <si>
    <t xml:space="preserve">За счет средств местных бюджетов                   </t>
  </si>
  <si>
    <t xml:space="preserve">За счет внебюджетных источников </t>
  </si>
  <si>
    <t>Приложение №2</t>
  </si>
  <si>
    <t>ОТЧЕТ ОБ ОБЪЕМАХ ПОДДЕРЖКИ СОЦИАЛЬНО ОРИЕНТИРОВАННЫХ НЕКОММЕРЧЕСКИХ ОРГАНИЗАЦИЙ, ОСУЩЕСТВЛЯЮЩИХ ДЕЯТЕЛЬНОСТЬ В СОЦИАЛЬНОЙ СФЕРЕ (СОНКО), В РАМКАХ РЕАЛИЗАЦИИ ГОСУДАРСТВЕННОЙ ПРОГРАММЫ ИРКУТСКОЙ ОБЛАСТИ «РАЗВИТИЕ ЗДРАВООХРАНЕНИЯ» на 2019-2024 годы
ПО СОСТОЯНИЮ НА 01.01.2020 года</t>
  </si>
  <si>
    <t>Показатель А, тыс. руб.</t>
  </si>
  <si>
    <t>Общий объем средств курируемой государственной программы (или курируемых мероприятий в данной сфере), тыс. руб.</t>
  </si>
  <si>
    <t>Средства, направляемые на обеспечение выполнения функций государственными органами и органами местного самоуправления, а также их территориальными органами, тыс. руб.</t>
  </si>
  <si>
    <t>Средства, направляемые на инвестиции в строительство капитальных объектов и на капитальный ремонт, тыс. руб.</t>
  </si>
  <si>
    <t>Средства, направляемые на законодательно и нормативно установленные денежные выплаты отдельным категориям населения, тыс. руб.</t>
  </si>
  <si>
    <t>Средства, направляемые на оказание услуг, которые на определенных законодательством основаниях не могут быть переданы СОНКО, тыс. руб.</t>
  </si>
  <si>
    <t>Показатель В (Объем средств курируемой государственной программы, выделяемых на предоставление социальных услуг населению и предоставленных СОНКО), тыс. руб.</t>
  </si>
  <si>
    <t>Субсидии, предоставленные СОНКО на конкурсной основе в соответствии со статьей 78.1 Бюджетного кодекса Российской Федерации</t>
  </si>
  <si>
    <t>Субсидии, предоставленные СОНКО на конкурсной основе соответствии со статьей 78 Бюджетного кодекса Российской Федерации</t>
  </si>
  <si>
    <t>Закупки для государственных и муниципальных нужд у СОНКО в соответствии с Федеральным законом № 44-ФЗ</t>
  </si>
  <si>
    <t>Целевые потребительские субсидии СОНКО (ваучеры или целевые сертификаты)</t>
  </si>
  <si>
    <t>Показатель Д (Доля доступа СОНКО к бюджетным средствам), %</t>
  </si>
  <si>
    <t>Примечание</t>
  </si>
  <si>
    <t>2 = 3-4-5-6-7</t>
  </si>
  <si>
    <t>8 = 9+10+11+12</t>
  </si>
  <si>
    <t>13 = 8/2*100</t>
  </si>
  <si>
    <t>Доступ СОНКО к бюджетным средствам:</t>
  </si>
  <si>
    <t>Министерством здравоохранения Иркутской области субсидии СОНКО в 2019 году не предоставлялись. Министерством здравоохранения Иркутской области подготовлен проект постановления Правительства Иркутской области «Об утверждении Порядка предоставления субсидии из областного бюджета социально ориентированным некоммерческим организациям на проведение мероприятий по профилактике социально значимых заболеваний, курения, алкоголизма, включая просвещение и информирование граждан о факторах риска для их здоровья, формирование мотивации к ведению здорового образа жизни», который был рассмотрен министерством финансов Иркутской области и возвращен на доработку с замечаниями. 
В настоящее время министерством ведется работа по определению нормативных затрат по услугам, планируемым к передаче СОНКО, разработке стандартов для данных услуг, а также подготовке финансово-экономического обоснования выделения дополнительных денежных средств с целью их дальнейшей передачи СОНКО. Данная работа позволит устранить замечания для дальнейшего рассмотрения проекта постановления.
Денежные средства для привлечения СОНКО к оказанию профилактических мероприятий по ВИЧ-инфекции направляются министерством рамках государственной программы Иркутской области «Развитие здравоохранения» на 2019-2024 годы государственному бюджетному учреждению здравоохранения «Иркутский областной центр по профилактике и борьбе со СПИД и инфекционными заболеваниями» (далее – ГБУЗ «ИОЦ СПИД»).
2 октября 2019 года ГБУЗ «ИОЦ СПИД» проведен аукцион на оказание услуг по организации и проведению мероприятий первичной и вторичной профилактики среди групп повышенного риска, уязвимых и особо уязвимых в отношении ВИЧ-инфекции групп населения Иркутской области среди субъектов малого предпринимательства, социально ориентированных некоммерческих организаций, победителем в котором стало общество с ограниченной ответственностью «АБВ» (далее - исполнитель), которое не является СОНКО.
Таким образом, признание победителем аукциона субъекта малого предпринимательства (ООО «АБВ») исключило возможностью получения денежных средств СОНКО в 2019 году.
23 октября 2019 года между ГБУЗ «ИОЦ СПИД» и ООО «АБВ» (далее - Исполнитель) заключен контракт № Ф.2019.278367 на сумму 795 000,00 (Семьсот девяносто пять тысяч) рублей. Начальная цена аукциона составляла 1 000 000,00 рублей, сложившаяся экономия - 205 000,00 рублей.
Исполнитель обязан был оказать услуги в полном объеме до 30 ноября 2019 года.
В связи с выявленными несоответствиями по выполнению контракта ГБУЗ «ИОЦ СПИД» принято решение об отказе в приемке услуг Исполнителем.
ГБУЗ «ИОЦ СПИД» была проведена экспертиза результатов, предусмотренных Контрактом. Согласно выводам и заключению экспертизы от 05 декабря 2019 года, оказанные Исполнителем услуги не соответствуют требованиям, установленным контрактом.
Заказчиком было направлено в адрес Исполнителя претензионное требование от 05 декабря 2019 года исх. № 10/733 об устранении выявленных недостатков в ходе исполнения Контракта с приложением акта и экспертного заключения.
Недостатки оказанных услуг в установленные сроки Исполнителем не были  устранены.
На основании вышеизложенного, согласно ч. 9 ст. 95 Федерального закона от 5 апреля 2013 г. №44-ФЗ «О контрактной системе в сфере закупок товаров, работ, услуг для обеспечения государственных и муниципальных нужд», пунктам 9.4., 9.8 заключенного Контракта, Заказчик принял решение об одностороннем отказе от исполнения Контракта на основании статьи 450 Гражданского кодекса РФ в связи с существенным нарушением Договора одной из сторон. 
В настоящее время контракт расторгнут, денежные средства на проведение профилактических мероприятий, не использованные в 2019 году, находятся на счетах ГБУЗ «ИОЦ СПИД» и будут направлены на аналогичные цели в 2020 году.</t>
  </si>
  <si>
    <t>в сфере здравоохранения ПЛАН НА 2019 ГОД</t>
  </si>
  <si>
    <t>G23</t>
  </si>
  <si>
    <t>=G268-G284</t>
  </si>
  <si>
    <t>G284</t>
  </si>
  <si>
    <t>G145</t>
  </si>
  <si>
    <t>=ст.3-ст.4-ст.5-ст.6-G51-G54</t>
  </si>
  <si>
    <t>G26</t>
  </si>
  <si>
    <t>G428-G458</t>
  </si>
  <si>
    <t>G458</t>
  </si>
  <si>
    <t>G242</t>
  </si>
  <si>
    <t>=G26-G428-G458-G458-G242-G66-G71</t>
  </si>
  <si>
    <t>Фактическое значение показателя мероприятия за 2019 год</t>
  </si>
  <si>
    <t>ПОДПИСЬ</t>
  </si>
  <si>
    <t>Подпись</t>
  </si>
  <si>
    <r>
      <t>Показатель объема:</t>
    </r>
    <r>
      <rPr>
        <b/>
        <sz val="16"/>
        <rFont val="Times New Roman"/>
        <family val="1"/>
        <charset val="204"/>
      </rPr>
      <t xml:space="preserve"> </t>
    </r>
    <r>
      <rPr>
        <sz val="16"/>
        <rFont val="Times New Roman"/>
        <family val="1"/>
        <charset val="204"/>
      </rPr>
      <t>Количество флаконов интести-бактериофага для проведения вакцинации на территориях муниципальных образований Иркутской области, пострадавших в результате чрезвычайной ситуации в июне 2019 года (ед.), прогрессирующий</t>
    </r>
  </si>
  <si>
    <t xml:space="preserve">Дополнительные единицы приобретены на экономию, а также в связи с выделенными средствами на ЧС и дополнительным финансированием в рамках перераспределения мероприятий программы </t>
  </si>
  <si>
    <t xml:space="preserve">Тютрина О. </t>
  </si>
  <si>
    <t>Капитальный ремонт, разработка и экспертиза проектной документации для проведения капитального ремонта объектов здравоохранения и проектно-сметные работы объектов здравоохранения</t>
  </si>
  <si>
    <t>Увеличение показателя связано с большой потребностью в медицинской помощи и увеличением обращаемости пациентов в конце года</t>
  </si>
  <si>
    <t>Отклонение показателя составлянт 3%, что является допустимым при планировании объемов в государственном задании</t>
  </si>
  <si>
    <t>Отклонение показателя связано с тем, что льготополучатели по выписанным рецептам в аптечную организацию не обратились</t>
  </si>
  <si>
    <t>Редакция программы от 28.02.2020 №123-пп</t>
  </si>
  <si>
    <t>Информация об изменениях объемов финансирования и целевых показателей государственной программы Иркутской области 
«Развитие здравоохранения» на 2019-2024 годы в 2019 году</t>
  </si>
  <si>
    <t>Государственная программа «Развитие здравоохранения» на 2019 - 2024 годы</t>
  </si>
  <si>
    <t>6.9</t>
  </si>
  <si>
    <t>600.2</t>
  </si>
  <si>
    <t>12.8</t>
  </si>
  <si>
    <t>212.3</t>
  </si>
  <si>
    <t>16.6</t>
  </si>
  <si>
    <t>70.3</t>
  </si>
  <si>
    <t>37.4</t>
  </si>
  <si>
    <t>6.73</t>
  </si>
  <si>
    <t>1.08</t>
  </si>
  <si>
    <t xml:space="preserve">               </t>
  </si>
  <si>
    <t>Проект «Мероприятия по организации первичной медико-санитарной помощи и экстренной помощи, ориентированной на пациента» (Федеральный проект «Развитие системы оказания первичной медико-санитарной помощи» на 2019-2021 годы</t>
  </si>
  <si>
    <t xml:space="preserve"> Региональный проект Иркутской области «Формирование системы мотивации граждан к здоровому образу жизни, включая здоровое питание и отказ от вредных привычек» на 2019-2024 годы</t>
  </si>
  <si>
    <t>Наличие соглашений о предоставлении субсидии / оказании работ, услуг (количество заключенных соглашений)</t>
  </si>
  <si>
    <t>РЕАЛИЗАЦИЯ ГОСУДАРСТВЕННОЙ ПРОГРАММЫ В МУНИЦИПАЛЬНЫХ ОБРАЗОВАНИЯХ ИРКУТСКОЙ ОБЛАСТИ ЗА 2019 ГОД</t>
  </si>
  <si>
    <t>97,0</t>
  </si>
  <si>
    <t>4,0</t>
  </si>
  <si>
    <t>Доля лиц старше трудоспособного возраста из групп риска, проживающих в организациях социального обслуживания, прошедшие вакцинацию против пневмококковой инфекции</t>
  </si>
  <si>
    <t>В 16 населенных пунктах Иркутской области установлены ФАПы из модульных конструкций: 1. Тайшетский район п/ст.Тамтачет 2. Тайшетский район д. Сергина 3. Тайшетский район д. Пуляева 4. Аларский район д. Малолучинск 5. Тулунский район д. Одон 6. Слюдянский район п. Солзан 7. Черемховский район д. Нены 8. Чунский район д. Баянда 9. Иркутский район д. Худякова 10. Нижнеудинский район п. Водопадный 11. Эхирит-Булагатский район д. Муромцовка 12. Нукутский район д. Шалоты 13. Боханский район д. Гречехан 14. Усольский район с. Биликтуй 15. Эхирит-Булагатский район д. Отонхой 16. Иркутский район д. Бурдаковка</t>
  </si>
  <si>
    <t>н/д</t>
  </si>
  <si>
    <t>Обоснование причин отклонения (даже если мы перевыполнили показатель, тоже пишем пояснение)
(при отклонении на +/- 5%)</t>
  </si>
  <si>
    <t>Приняты меры по организации проведения профилактических осмотров с целью максимального охвата граждан старшего поколения</t>
  </si>
  <si>
    <t xml:space="preserve">В соответствии с Государственной стратегии противодействия распространению ВИЧ-инфекции в Российской Федерации на период до 2020 года необходимо увеличивать количество ВИЧ-инфицированных, состоящих под диспансерным наблюдением (улучшилась работа первичного звена медицинских организаций) </t>
  </si>
  <si>
    <t>Своевременное выполнение стандартов и сроков лечения пациентов, страдающих алкоголизмом ведет к уменьшению числа больных повторно госпитализированных в течение года</t>
  </si>
  <si>
    <t>Своевременное выполнение стандартов и сроков лечения пациентов, страдающих психическими расстройствами ведет к уменьшению числа больных повторно госпитализированных в течение года</t>
  </si>
  <si>
    <t xml:space="preserve">Число амбулаторных посещений с паллиативной целью
к врачам-специалистам и среднего медицинскому персоналу любых специальностей </t>
  </si>
  <si>
    <t>Недостаточное финансирование проведения коммуникационной кампании по профилактики заболеваний. При проведении углубленного анализа причин смертности населения Иркутской области выявлено, что основными классами заболеваний, обуславливающими динамику показателя смертности всего населения являются болезни системы кровообращения и злокачественные новообразования. При выполнении плана диспансеризации и профилактических осмотров взрослого населения выявлены дефекты диспансерного наблюдения пациентов с заболеваниями сердечно-сосудистой системы, начата системная работа по устранению выявленных нарушений в каждой медицинской организации, оказывающей первичную медико-санитарную помощь населению, организации мероприятий внутреннего и ведомственного контроля качества диспансерного наблюдения, дополнительному обучению врачей первичного звена здравоохранения. 
Для снижения смертности от сердечно-сосудистых заболеваний с учетом рекомендаций ФГБУ НМИЦ кардиологии Минздрава России министерством приняты следующие меры:
разработан и утвержден «План первоочередных мероприятий по снижению смертности от сердечно-сосудистых заболеваний на период до 31.12.2019 и 2020 гг.», аналогичные планы утверждены в медицинских организациях региона;
в медицинских организациях проведен аудит всех случаев смерти от сердечно-сосудистых заболеваний, проведена оценка качества диспансерного наблюдения, разработаны мероприятия для устранения выявленных дефектов; организовано проведение тематической экспертизы с участием специалистов страховых компаний; проведена ведомственная проверка качества оказания медицинской помощи пациентам с артериальной гипертензией; специалистами профильных кафедр филиала ФГБОУ ДПО «Российская медицинская академия непрерывного профессионального образования» Минздрава России и ФГБОУ ВО «Иркутский государственный медицинский университет» Минздрава России проведены кустовые выездные семинары с врачами медицинских организаций по вопросам диагностики, лечения и диспансерного наблюдения пациентов с заболеваниями сердечно-сосудистой системы; открыт второй региональный сосудистый центр в городе Братске и десятое первичное сосудистое отделение в ОГБУЗ «Боханская районная больница», изменена схема маршрутизации пациентов с острым нарушением мозгового кровообращения и острым коронарным синдромом, в том числе с привлечением сил и средств санитарной авиации; отрабатываются вопросы оптимизации льготного лекарственного обеспечения пациентов с сердечно-сосудистой патологией. Данные меры были озвучены в докладе Министру здравоохранения Российской Федерации Скворцовой В.И. во время видеоселекторного совещания и были ею одобрены. Динамика снижения показателей смертности взята на особый контроль в министерстве.</t>
  </si>
  <si>
    <t>Незначительное отклонение показателя от планового связано с увеличением доли преждевременных родов у женщин из группы высокого акушерского и перинатального риска</t>
  </si>
  <si>
    <t>Превышение планового показателя связано с мониторингом женщин высокого акушерского и перинатального риска, выполнением маршрутизации</t>
  </si>
  <si>
    <t>Перевыполнение показателя связано с выполнением медицинскими организациями действующих порядков оказания медицинской помощи по профилям "педиатрия", "неонатология"</t>
  </si>
  <si>
    <t>Снижение показателя смертности связано с выполнением медицинскими организациями порядков и стандартов оказания медицинской помощи, маршрутизации пациентов, проведением профилактических мероприятий</t>
  </si>
  <si>
    <t>Неудовлетворительное диспансерное наблюдение пациентов высокого риска развития сердечно-сосудистых заболеваний и сердечно-сосудистых осложнений, низкий процент рентген-эндоваскулярных вмешательств в лечебных целях</t>
  </si>
  <si>
    <t>С целью достижения показателя «Обращаемость в медицинские организации по вопросам здорового образа жизни» регионального проекта «Формирование системы мотивации к здоровому образу жизни, включая здоровое питание и отказ от вредных привычек» министерством здравоохранения Иркутской области в начале 2019 г. была проведена организационная работа с медицинскими организациями, направленная на совершенствование статистического учета обращений с вопросам ЗОЖ (код Z72). В частности, было направлено информационное письмо «О кодировке обращений» от 01.02.2019 г. № 02-54-1761/19, а также акцентировано внимание руководителей медицинских организаций по данному вопросу на одном из видеоселекторных совещаний. Таким образом, правильная кодировка обращений в медицинских организациях по вопросам ЗОЖ определила значение итогового показателя «Обращаемость в медицинские организации по вопросам здорового образа жизни» в 2019 году.</t>
  </si>
  <si>
    <t>Информирование застрахованных лиц о возможности прохождения профилактических мероприятий взрослого населения (диспансеризация, профилактический медицинский осмотр, диспансерное наблюдение) осуществляется в соответствии с планами-графиками проведения диспансеризации и профилактического медицинского осмотра взрослого населения, утвержденными распоряжением МЗИО от 17 декабря 2019 года № 2850-мр, и списками застрахованных лиц, подлежащих диспансерному наблюдению, размещаемыми МО в информационном ресурсе ТФОМС ИО.</t>
  </si>
  <si>
    <t>Организация работы страховых представителей в МО осуществляется в соответствии с Методическими рекомендациями ФФОМС по организации работы страховых представителей страховых медицинских организаций в медицинских организациях, осуществляющих деятельность в сфере обязательного медицинского страхования. Функционирующие каналы обратной связи граждан со страховыми представителями в МО организованы в соответствии с Методическими рекомендациями ФФОМС на основании графиков работы страховых представителей от СМО.</t>
  </si>
  <si>
    <t>Превышение показателя связано с увеличением посещений детьми детских поликлиник / детских поликлинических отделений и как следствие увеличение количества направлений на лечение в дневной стационар</t>
  </si>
  <si>
    <t>Реализованы организационно-планировочные решения в соответствии с требованиями приказа Минздрава России от 7 марта 2018 года № 92н, в 13 из 55 детских поликлиник и детских поликлинических отделений.</t>
  </si>
  <si>
    <t xml:space="preserve">Увеличение доли детей, взятых под диспансерное наблюдение, связано с необходимостью проведения медицинского наблюдения детей с выявленной патологией </t>
  </si>
  <si>
    <t>Проведен ряд видеоселекторных совещаний по вопросу максимального охвата диспансерным наблюдением лиц старше трудоспособного возраста</t>
  </si>
  <si>
    <t>13 декабря 2019 года заключено дополнительное соглашение № 056-2019-N80067-1/1 к Соглашению о реализации регионального проекта «Развитие экспорта медицинских услуг на территории Иркутской области», увеличивающее плановое значение показателя "Количество пролеченных иностранных граждан" в 2019 году до 0,527 тыс. чел. (превышение планового показателя - 123,7%)</t>
  </si>
  <si>
    <t>В соответствии с устным поручением Болотова Р.Н. 25 декабря 2019 года была организована внеплановая  поездка на территории г. Тулуна и г. Нижнеудинска</t>
  </si>
  <si>
    <t>В соответствии с устным поручением Болотова Р.Н. 25 декабря 2019 года была организована внеплановая поездка на территории г. Тулуна и г. Нижнеудинска</t>
  </si>
  <si>
    <t>Прохождение процедуры первичной аккредитации после окончания обучения носит добровольный характер. Причинами уменьшения фактического значения являются: декретный отпуск, отпуск по уходом за ребенком, увеличение числа выпускников, продолживших обучение в высших учебных заведениях, призыв в ВС РФ</t>
  </si>
  <si>
    <t>Недостижению показателя способствовало "старение" кадров, выход специалистов на пенсию, низкая социальная привлекательность сельских территорий</t>
  </si>
  <si>
    <t>В отчетном периоде проведена реорганизация ряда медицинских организаций в форме присоединения, в связи с чем число штатных единиц снизилось, при сохранении фактического числа медицинских работников</t>
  </si>
  <si>
    <t>100% охват новорожденных неонатальным скринингом связан с выполнением медицинскими организациями (учреждениями родовспоможения, детскими поликлиниками, детскими поликлиническими отделениями) действующих порядков оказания медицинской помощи по профилям "педиатрия", "неонатология" (Методика расчета будет дополнена формой федерального статистического наблюдения №12, так как форма №32 не охватывает осмотры в поликлиниках)</t>
  </si>
  <si>
    <t>В 2019 году в рамках регионального проекта «Развитие системы оказания первичной медико-санитарной помощи» национального проекта «Здравоохранение» запланировано приобретение 17 передвижных медицинских комплексов. При проведении анализа закупок и коммерческих предложений определено, что выделенной суммы 134 185,0 тыс. рублей на закупку 17 передвижных медицинских комплексов не хватает, в связи с этим было принято решение закупить 16 комплексов. Во время совещания в формате видеоконференцсвязи по вопросам реализации Федерального проекта «Развитие системы оказания первичной медико-санитарной помощи», проводимого Министерством здравоохранения Российской Федерации 8 октября 2019 года, временно замещающей должность директора департамента Э.К. Вергазовой было поручено министерству здравоохранения Иркутской области приобрести 17-ый передвижной медицинский комплекс. Заключено дополнительное соглашение 10.12.2019г. №056-17-2019-229/1 об увеличении денежных средств за счет средств областного бюджета. В настоящее время заключен государственный контракт на поставку передвижного ФАП, поставка планируется в 1 квартале 2020 года. По состоянию на 1 января 2020 года 16 комплексов из 17 поставлены в медицинские организации.</t>
  </si>
  <si>
    <t>Приобретение, поставка и монтаж модульных конструкций для размещения фельдшерско-акушерских пунктов</t>
  </si>
  <si>
    <t xml:space="preserve">Основное мероприятие «Приобретение, поставка и монтаж модульных конструкций для размещения фельдшерско-акушерских пунктов» на 2019-2021 годы </t>
  </si>
  <si>
    <t>Показатель качества: Доля обоснованных жалоб на организацию донорства органов человека (не более 5 %  от числа обратившихся), регрессирующий</t>
  </si>
  <si>
    <t>Значение планового показателя соответствует показателю из регионального проекта. Иркутская область - считаем всех, кого обучили, МЗРФ планы считает тех, кто был обучен через портал непрерывного медицинского образования</t>
  </si>
  <si>
    <t>Показатель объема: Количество медицинских организаций в отношении которых проведена независимая оценка качества условий оказания услуг (ед.), прогрессирующий</t>
  </si>
  <si>
    <t xml:space="preserve">В 2019 году в соответствии с письмом Следственного комитета РФ значительно увеличилось количество посмертных судебно-медицинских исследований умерших на дому. Это способствовало увеличению смертности от сердечно-сосудистых заболеваний, уменьшению доли умерших от старости. Увеличение смертности отмечалось в основном в первые 7 месяцев 2019 года. Наиболее высокие показатели смертности и летальности от болезней сердечно-сосудистой системы отмечаются на территориях, попавших в зону подтопления в июле-августе 2019 года (Тулунский, Нижнеудинский, Куйтунский районы). Так, в Тулунском районе отмечен рост смертности от ишемической болезни сердца на 14,7%, от цереброваскулярных болезней на 9,2%. </t>
  </si>
  <si>
    <t>В 2018 году выявлено и поставлено на учет больше случаев злокачественных новообразований, а также увеличилось число случаев, выявленных в III-IV стадии заболевания за счет опухолей легких, печени, поджелудочной железы и головного мозга, выживаемость которых составила несколько месяцев,  большинство случаев, выявленных в 2018 году на поздних стадиях завершились летальным исходом в 2019 году, что повлялило на увеличение значения показателя</t>
  </si>
  <si>
    <t>Плановое значение показателя включает в себя проведения профилактических осмотров взрослого, детского населения, объёмы которых утверждены распоряжениями МЗИО, а также обязательные предварительные и периодические медицинские осмотры граждан в соответствие с приказом Министерства здравоохранения и социального развития РФ от 12 апреля 2011 г. N 302н, объём которых не регламентирован, за счёт чего и наблюдается перевыполнение показателя.</t>
  </si>
  <si>
    <t>Неудовлетворительное состояние дорожного покрытия, отсутствие нумерации домов и названия улиц, увеличение вызовов в отдаленные населенные пункты в период повышенной заболеваемости ОРВИ, а  также случаи ДТП на федеральных трассах повлияли на выполнение показателя в 2019 году</t>
  </si>
  <si>
    <t xml:space="preserve">В соответствии с рекомендациями профильной комиссии по вопросам диагностики и лечения ВИЧ-инфицированных при Минздраве России во второй половине 2019 года акцент профилактических мероприятий в части проведения тестирования на ВИЧ-инфекцию с целью выявления ВИЧ-инфицированных был переведен на группы риска </t>
  </si>
  <si>
    <t>Дооснащено медицинскими изделиями с целью приведения их в соответствие с требованиями приказа Минздрава России от 7 марта 2018 года № 92н 13 детских поликлиник и детских поликлинических отделений, тем самым выполнен целевой показатель на 2019 год (20%). Дооснащение оставшихся детских поликлиник и детских поликлинических подразделений будет завершено в соответствии с задачами регионального проекта "Развитие детского здравоохранения Иркутской области, включая создание современной инфраструктуры оказания медиицнской помощи детям" в 2020 году. Плановый показатель был установлен с учетом начала дооснащения медицинских организаций в 2019 году, не была учтена конечная дата полного дооснащения</t>
  </si>
  <si>
    <t>План рассчитан без учета геронтологических коек, развернутых в ОГБУЗ "Клинический госпиталь Ветеранов войн"</t>
  </si>
  <si>
    <t xml:space="preserve">В проекте по созданию «Новой модели медицинской организации, оказывающей первичную медико-санитарную помощь» в 2018 г. участвовало 28 МО (поликлиник), они продолжили реализацию проекта в 2019 г., а также к ним добавились все структурные детские подразделения (поликлиники) МО - 31, в соответствие с паспортом регионального проекта «Развитие системы оказания первичной медико-санитарной помощи», итого на конец 2019г. в проекте участвовало 54 МО </t>
  </si>
  <si>
    <t>Благодаря проводимым мероприятиям по кадровой политике, отклонение показателя незначительное, при этом недостижению показателя также способствовало "старение" кадров, выход специалистов на пенсию</t>
  </si>
  <si>
    <t>Благодаря проводимым мероприятиям по кадровой политике, отклонение показателя незначительное, при этом относительно 2018 года (8972 чел.) наблюдается рост</t>
  </si>
  <si>
    <t xml:space="preserve">Увеличение значения показателя связано с востребованностью у граждан Единого портала государственных услуг и доступностью в круглосуточном режиме сервисов в Личном кабинете пациента "Мое Здоровье" </t>
  </si>
  <si>
    <t>Показатель достигнут благодаря проведенным мероприятиям по капитальному ремонту и строительству новых зданий</t>
  </si>
  <si>
    <t>В 2019 году финансировались строительство 2 объектов: поликлиника ИАПО, стационар Ербогачен. По 5 объектам подрядчиками не завершены проектные работы в связи с чем строительство не представлялось возможным.</t>
  </si>
  <si>
    <t xml:space="preserve">В 2019 году завершена разработка проектов на объектах: 1. Корпус Сосновый бор 2. Тулунское туберкулезное отделение по ул. Угольщиков, 45 в г. Тулуне. </t>
  </si>
  <si>
    <t>Показатель качества: Доля обоснованных жалоб на оказание медицинской помощи, несоответствующей стандарту по нозологической форме (не более 5 % от числа обратившихся),  регрессирующий</t>
  </si>
  <si>
    <t xml:space="preserve">Уменьшение количества детей с туберкулезом на ранней стадии заболевания связано с проведением профилактических мероприятий по ранней диагностике туберкулеза, своевременным оказанием специализированной медицинской помощи детям и взрослым с туберкулезом, являющихся источником распространения инфекции </t>
  </si>
  <si>
    <t>Уменьшение значения показателя связано со своевременным проведением дообследования и профилактического лечения у детей с виражем туберкулиновых проб, оказанием специализированной медицинской помощи пациентам с установленным заболеванием "туберкулез", проведением профилактических и противоэпидемических мероприятий</t>
  </si>
  <si>
    <t>Показатель качества: Удовлетворенность потребителей оказанной государственной работой (%), прогрессирующий</t>
  </si>
  <si>
    <t>План был скорректирован в сторону увеличения по предварительным расчетам, но в рамках ЧС вылетов оказано больше</t>
  </si>
  <si>
    <t xml:space="preserve">Реализовывались меры социальной поддержки семей, имеющих детей:
- обеспечение по медицинским показаниям сухими адаптированными молочными смесями беременных женщин, кормящих матерей, а также детей в возрасте до трех лет в соответствии с Законом Иркутской области от 17 декабря 2008 года № 118-оз; данной мерой социальной поддержки воспользовались 5 457 чел., за 2019 год выписано 12 509 рецептов;
- обеспечение по социальным показаниям сухими адаптированными молочными смесями детей первого - второго года жизни в соответствии с Постановлением Правительства Иркутской области от 25 января 2013 года № 12-пп; данной мерой социальной поддержки воспользовались 8 705 чел., выписано 28 223 рецептов
</t>
  </si>
  <si>
    <t>Превышение планового показателяи связано с выполнением медицинскими организациями действующих порядков и стандартов медицинской помощи</t>
  </si>
  <si>
    <t>Запланировано оснащение 11 МО, оснащено - 12 МО, ОГАУЗ "Усть-Илимская ГП №1" оснащалась дополнительно в связи с изменениями в Дорожной карте (выездная паллиативная бригада).
Увеличения финансирования не было, дополнительные единицы приобретены на экономию в рамках мероприятия, а также для оснащения ОГАУЗ "Усть-Илимская ГП №1"</t>
  </si>
  <si>
    <t>Недостижение значения целевого показателя связано с высоким уровнем смертности от онкозаболеваний и болезней кровообращения, при этом динамика ухудшения показателя незначительна (2018 год - 13)</t>
  </si>
  <si>
    <t>В сравнении с 2018г. (47%) по данному показателю наблюдается значительная тендеция к увеличению. При этом среднероссийский показатель за 2019 год - 51%</t>
  </si>
  <si>
    <t xml:space="preserve">Значительное снижение показателя младенческой смертности достигнуто в результате выполнения плана первоочередных мероприятий по снижению младенческой смертности в Иркутской области на период до 2018-2019 годов, выполнения порядков и стандартов медицинской помощи, маршрутизации пациентов </t>
  </si>
  <si>
    <t>Значение показателя изначально завышено МЗРФ, при подписании соглашения по развитию системы паллиативной помощи на 2020 года значения данного показателя составляет в 2020 году - 85%, в 2021 -90% и в 2022 - 95%</t>
  </si>
  <si>
    <t>В соответствии с рекомендациями профильной комиссии по вопросам диагностики и лечения ВИЧ-инфицированных при Минздраве России во второй половине 2019 года акцент профилактических мероприятий в части проведения тестирования на ВИЧ-инфекцию с целью выявления ВИЧ-инфицированных был переведен на группы риска, в целом наблюдается положительная динамика (31,4 - 2018 год)</t>
  </si>
  <si>
    <t>Увеличение доли преждевременных родов связано, в первую очередь, с социальным фактором. Основная доля преждевременных родов приходится на женщин из неблагополучных семей с наличием инфекционных заболеваний. Также увеличивается возраст рожениц, отмечается много случаев с наличием у женщин экстрагенитальной патологии, усугубляющей течение беременности. При этом, младенческая смертность по области снижается, количество случаев с летальным исходом минимально, медицинскими организациями проводятся мероприятия по выхаживанию недоношенных младенцев с экстремально низкой массой тела.</t>
  </si>
  <si>
    <t>Все 10 муниципальных образований получили субсидию в рамках мероприятия</t>
  </si>
  <si>
    <t>НАПРАВЛЕНИЯ И ОБЪЕМЫ ФИНАНСИРОВАНИЯ ГОСУДАРСТВЕННОЙ ПРОГРАММЫ ЗА 2019 ГОД</t>
  </si>
  <si>
    <t>Государственная программа «Развитие здравоохранения» на 2019-2024 годы</t>
  </si>
  <si>
    <t>Объемы финансирования, тыс. руб. в отчетном финансовом году</t>
  </si>
  <si>
    <t>В соответствии с устным поручением Болотова Р.Н. была 25 декабря 2019 года организована внеплановая поездка на территории г. Тулуна и г. Нижнеудинска</t>
  </si>
  <si>
    <t>Обращение поступило в конце месяца, оплата прошла частично в связи с тем, что не хватило лимитов</t>
  </si>
  <si>
    <t>Строительно-монтажные работы по детской поликлинике № 9 выполняются в соответствии с графиком. Работы по проектированию осуществлять не представлялось возможным, ввиду отсутствия оформленного земельного участка.</t>
  </si>
  <si>
    <t xml:space="preserve">Выполнение работ в запланированном объеме не представлялось возможным в связи невозможностью проведения строительных работ в зимнее время из-за отсутствия тепловой энергии, обеспечение которой не выполнено ПАО "Иркутскэнерго" по причине разморозки тепловой сети. </t>
  </si>
  <si>
    <t>Данные будут опубликованы Территориальным органом Федеральной службы государственной статистики по Иркутской области не ранее 25.06.2020 года</t>
  </si>
  <si>
    <t>13 декабря 2019 года заключено дополнительное соглашение № 056-2019-N80067-1/1 к Соглашению о реализации регионального проекта «Развитие экспорта медицинских услуг на территории Иркутской области» на территории Иркутской
области", увеличивающее плановое значение показателя "Количество пролеченных иностранных граждан" в 2019 году до 0,527 тыс. чел. (превышение планового показателя - 123,7%).  Значительный перерасход финансовых средств связан с большим послуплением средств из иных источников</t>
  </si>
  <si>
    <t>В 2019 году в соответствии с письмом Следственного комитета РФ значительно увеличилось количество посмертных судебно-медицинских исследований умерших на дому. Также на фактическое выполнение повлияла чрезвычайная ситуация в июне 2019 года</t>
  </si>
  <si>
    <t>Расторгнуты контракты в связи с невыполнением  подрядной организацией условий контракта</t>
  </si>
  <si>
    <t>Реорганизация Усть-Илимского и Братского ОПНД повлекло частичное сокращение работников на которых был запланирован проезд, также повлиял рост цен на билеты</t>
  </si>
  <si>
    <t>Отклонение от планового значения показателя объема связано с расторжением соглашения с ОГБУЗ "Иркутская городская поликлиника № 6"  о предоставлении средств нормированного страхового запаса территориального фонда для софинансирования расходов медицинских организаций на оплату труда медицинских работников. Отклонение от планового значения показателя по объему финансирования обусловлено заявительным характером осуществления софинансирования расходов медицинских организаций на оплату труда врачей и среднего медицинского персонала.</t>
  </si>
  <si>
    <t>Не осуществлены работы по проектированию ФАПов из-за не выполнением подрядчиками контрактов по проектированию. Ввод в дйствие поликлиники № 9 по ул. Радищево в г. запланированный на 2019 год не осуществлен ввиду того, что сторительно-монтажные работы завершены, но из-за предписания Стройнадзора Иркутской области ввод объекта в эксплуатацию возможен после оснащения и наладки поликлиники медицинским оборудованием, которое запланировано в 3 квартале 2020 года.</t>
  </si>
  <si>
    <t xml:space="preserve">Отклонение от планового значения показателя по объему финансирования связано с тем, что финансирование расходов бюджета Фонда по данному мероприятию осуществлено в пределах фактически полученных неналоговых доходов
</t>
  </si>
  <si>
    <t>Отклонение от планового значения показателя по объему финансирования связано с особенностью порядка финансирования оплаты медицинской помощи по ОМС, предусматривающего авансирование в текущем месяце и завершение расчетов за оказанную медицинскую помощь в начале следующего месяца, а также нарушением поставщиком сроков исполнения контрактов</t>
  </si>
  <si>
    <t xml:space="preserve">Отклонение от планового значения показателя по объему финансирования, показателю объема обусловлено особенностями практического применения Правил использования медицинскими организациями средств нормированного страхового запаса территориального фонда обязательного медицинского страхования для финансирования мероприятий, утвержденных Постановлением Правительства Российской Федерации от 21.04.2016 г. № 332, связанными с процедурой оформления документов медицинскими организациями и формированием плана мероприятий. Отклонение от планового значения показателя качества: За отчетный период средств из НСЗ фактически получено 31 медицинской организацией против запланированных 26 медицинских организаций. </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</si>
</sst>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3" formatCode="_-* #,##0.00\ _₽_-;\-* #,##0.00\ _₽_-;_-* &quot;-&quot;??\ _₽_-;_-@_-"/>
    <numFmt numFmtId="164" formatCode="_-* #,##0.00_р_._-;\-* #,##0.00_р_._-;_-* &quot;-&quot;??_р_._-;_-@_-"/>
    <numFmt numFmtId="165" formatCode="#,##0.0"/>
    <numFmt numFmtId="166" formatCode="_-* #,##0.0_р_._-;\-* #,##0.0_р_._-;_-* &quot;-&quot;??_р_._-;_-@_-"/>
    <numFmt numFmtId="167" formatCode="0.0"/>
    <numFmt numFmtId="168" formatCode="0.000"/>
    <numFmt numFmtId="169" formatCode="?"/>
    <numFmt numFmtId="170" formatCode="#,##0.000"/>
  </numFmts>
  <fonts count="71" x14ac:knownFonts="1">
    <font>
      <sz val="11"/>
      <color theme="1"/>
      <name val="Calibri"/>
      <family val="2"/>
      <charset val="204"/>
      <scheme val="minor"/>
    </font>
    <font>
      <sz val="12"/>
      <color theme="1"/>
      <name val="Times New Roman"/>
      <family val="1"/>
      <charset val="204"/>
    </font>
    <font>
      <sz val="10"/>
      <color theme="1"/>
      <name val="Times New Roman"/>
      <family val="1"/>
      <charset val="204"/>
    </font>
    <font>
      <sz val="11"/>
      <color theme="1"/>
      <name val="Times New Roman"/>
      <family val="1"/>
      <charset val="204"/>
    </font>
    <font>
      <b/>
      <sz val="14"/>
      <color theme="1"/>
      <name val="Times New Roman"/>
      <family val="1"/>
      <charset val="204"/>
    </font>
    <font>
      <b/>
      <sz val="14"/>
      <color rgb="FF000000"/>
      <name val="Times New Roman"/>
      <family val="1"/>
      <charset val="204"/>
    </font>
    <font>
      <sz val="11"/>
      <color rgb="FF000000"/>
      <name val="Times New Roman"/>
      <family val="1"/>
      <charset val="204"/>
    </font>
    <font>
      <sz val="10"/>
      <color rgb="FF000000"/>
      <name val="Times New Roman"/>
      <family val="1"/>
      <charset val="204"/>
    </font>
    <font>
      <sz val="12"/>
      <color rgb="FF000000"/>
      <name val="Times New Roman"/>
      <family val="1"/>
      <charset val="204"/>
    </font>
    <font>
      <sz val="11"/>
      <color theme="1"/>
      <name val="Calibri"/>
      <family val="2"/>
      <charset val="204"/>
      <scheme val="minor"/>
    </font>
    <font>
      <b/>
      <sz val="10"/>
      <name val="Times New Roman"/>
      <family val="1"/>
      <charset val="204"/>
    </font>
    <font>
      <sz val="10"/>
      <name val="Times New Roman"/>
      <family val="1"/>
      <charset val="204"/>
    </font>
    <font>
      <sz val="11"/>
      <color rgb="FF000000"/>
      <name val="Calibri"/>
      <family val="2"/>
      <scheme val="minor"/>
    </font>
    <font>
      <b/>
      <sz val="11"/>
      <color theme="1"/>
      <name val="Calibri"/>
      <family val="2"/>
      <charset val="204"/>
      <scheme val="minor"/>
    </font>
    <font>
      <sz val="10"/>
      <color indexed="8"/>
      <name val="Times New Roman"/>
      <family val="1"/>
      <charset val="204"/>
    </font>
    <font>
      <sz val="11"/>
      <name val="Times New Roman"/>
      <family val="1"/>
      <charset val="204"/>
    </font>
    <font>
      <b/>
      <sz val="11"/>
      <name val="Times New Roman"/>
      <family val="1"/>
      <charset val="204"/>
    </font>
    <font>
      <b/>
      <sz val="12"/>
      <name val="Times New Roman"/>
      <family val="1"/>
      <charset val="204"/>
    </font>
    <font>
      <sz val="12"/>
      <name val="Times New Roman"/>
      <family val="1"/>
      <charset val="204"/>
    </font>
    <font>
      <sz val="10"/>
      <color theme="1"/>
      <name val="Calibri"/>
      <family val="2"/>
      <charset val="204"/>
      <scheme val="minor"/>
    </font>
    <font>
      <sz val="10"/>
      <name val="Arial Cyr"/>
      <charset val="204"/>
    </font>
    <font>
      <sz val="12"/>
      <color indexed="8"/>
      <name val="Times New Roman"/>
      <family val="1"/>
      <charset val="204"/>
    </font>
    <font>
      <sz val="14"/>
      <name val="Times New Roman"/>
      <family val="1"/>
      <charset val="204"/>
    </font>
    <font>
      <sz val="18"/>
      <name val="Times New Roman"/>
      <family val="1"/>
      <charset val="204"/>
    </font>
    <font>
      <sz val="12"/>
      <color rgb="FFFF0000"/>
      <name val="Times New Roman"/>
      <family val="1"/>
      <charset val="204"/>
    </font>
    <font>
      <b/>
      <sz val="12"/>
      <color theme="1"/>
      <name val="Times New Roman"/>
      <family val="1"/>
      <charset val="204"/>
    </font>
    <font>
      <sz val="16"/>
      <color theme="1"/>
      <name val="Times New Roman"/>
      <family val="1"/>
      <charset val="204"/>
    </font>
    <font>
      <sz val="9"/>
      <color indexed="81"/>
      <name val="Tahoma"/>
      <family val="2"/>
      <charset val="204"/>
    </font>
    <font>
      <b/>
      <sz val="9"/>
      <color indexed="81"/>
      <name val="Tahoma"/>
      <family val="2"/>
      <charset val="204"/>
    </font>
    <font>
      <b/>
      <sz val="14"/>
      <color indexed="8"/>
      <name val="Times New Roman"/>
      <family val="1"/>
      <charset val="204"/>
    </font>
    <font>
      <sz val="10"/>
      <color rgb="FFFF0000"/>
      <name val="Times New Roman"/>
      <family val="1"/>
      <charset val="204"/>
    </font>
    <font>
      <b/>
      <sz val="11"/>
      <color rgb="FFFF0000"/>
      <name val="Calibri"/>
      <family val="2"/>
      <charset val="204"/>
      <scheme val="minor"/>
    </font>
    <font>
      <b/>
      <sz val="10"/>
      <color theme="1"/>
      <name val="Times New Roman"/>
      <family val="1"/>
      <charset val="204"/>
    </font>
    <font>
      <sz val="14"/>
      <color theme="1"/>
      <name val="Times New Roman"/>
      <family val="1"/>
      <charset val="204"/>
    </font>
    <font>
      <b/>
      <sz val="11"/>
      <color theme="1"/>
      <name val="Times New Roman"/>
      <family val="1"/>
      <charset val="204"/>
    </font>
    <font>
      <sz val="10"/>
      <name val="Arial"/>
      <family val="2"/>
      <charset val="204"/>
    </font>
    <font>
      <b/>
      <sz val="14"/>
      <name val="Times New Roman"/>
      <family val="1"/>
      <charset val="204"/>
    </font>
    <font>
      <sz val="11"/>
      <color theme="1"/>
      <name val="Arial"/>
      <family val="2"/>
      <charset val="204"/>
    </font>
    <font>
      <sz val="12"/>
      <color theme="1"/>
      <name val="Calibri"/>
      <family val="2"/>
      <charset val="204"/>
      <scheme val="minor"/>
    </font>
    <font>
      <u/>
      <sz val="10"/>
      <color theme="10"/>
      <name val="Arial"/>
      <family val="2"/>
      <charset val="204"/>
    </font>
    <font>
      <u/>
      <sz val="10"/>
      <name val="Arial"/>
      <family val="2"/>
      <charset val="204"/>
    </font>
    <font>
      <b/>
      <sz val="16"/>
      <color theme="1"/>
      <name val="Times New Roman"/>
      <family val="1"/>
      <charset val="204"/>
    </font>
    <font>
      <b/>
      <sz val="16"/>
      <name val="Times New Roman"/>
      <family val="1"/>
      <charset val="204"/>
    </font>
    <font>
      <sz val="16"/>
      <name val="Times New Roman"/>
      <family val="1"/>
      <charset val="204"/>
    </font>
    <font>
      <sz val="11"/>
      <name val="Calibri"/>
      <family val="2"/>
      <charset val="204"/>
    </font>
    <font>
      <sz val="10"/>
      <name val="Calibri"/>
      <family val="2"/>
      <charset val="204"/>
    </font>
    <font>
      <sz val="12"/>
      <name val="Calibri"/>
      <family val="2"/>
      <charset val="204"/>
      <scheme val="minor"/>
    </font>
    <font>
      <sz val="13"/>
      <name val="Times New Roman"/>
      <family val="1"/>
      <charset val="204"/>
    </font>
    <font>
      <sz val="13"/>
      <name val="Calibri"/>
      <family val="2"/>
      <charset val="204"/>
      <scheme val="minor"/>
    </font>
    <font>
      <sz val="13"/>
      <name val="Calibri"/>
      <family val="2"/>
      <charset val="204"/>
    </font>
    <font>
      <sz val="12"/>
      <name val="Calibri"/>
      <family val="2"/>
      <charset val="204"/>
    </font>
    <font>
      <sz val="16"/>
      <color rgb="FFFF0000"/>
      <name val="Calibri"/>
      <family val="2"/>
      <charset val="204"/>
      <scheme val="minor"/>
    </font>
    <font>
      <b/>
      <sz val="12"/>
      <color indexed="8"/>
      <name val="Times New Roman"/>
      <family val="1"/>
      <charset val="204"/>
    </font>
    <font>
      <b/>
      <sz val="12"/>
      <color rgb="FF000000"/>
      <name val="Times New Roman"/>
      <family val="1"/>
      <charset val="204"/>
    </font>
    <font>
      <sz val="14"/>
      <color theme="0"/>
      <name val="Times New Roman"/>
      <family val="1"/>
      <charset val="204"/>
    </font>
    <font>
      <sz val="11"/>
      <color theme="0"/>
      <name val="Times New Roman"/>
      <family val="1"/>
      <charset val="204"/>
    </font>
    <font>
      <sz val="16"/>
      <color rgb="FFFF0000"/>
      <name val="Times New Roman"/>
      <family val="1"/>
      <charset val="204"/>
    </font>
    <font>
      <sz val="16"/>
      <color indexed="8"/>
      <name val="Times New Roman"/>
      <family val="1"/>
      <charset val="204"/>
    </font>
    <font>
      <sz val="20"/>
      <color theme="1"/>
      <name val="Times New Roman"/>
      <family val="1"/>
      <charset val="204"/>
    </font>
    <font>
      <sz val="20"/>
      <name val="Times New Roman"/>
      <family val="1"/>
      <charset val="204"/>
    </font>
    <font>
      <b/>
      <sz val="20"/>
      <color theme="1"/>
      <name val="Times New Roman"/>
      <family val="1"/>
      <charset val="204"/>
    </font>
    <font>
      <sz val="20"/>
      <color rgb="FF000000"/>
      <name val="Times New Roman"/>
      <family val="1"/>
      <charset val="204"/>
    </font>
    <font>
      <b/>
      <sz val="20"/>
      <color rgb="FF000000"/>
      <name val="Times New Roman"/>
      <family val="1"/>
      <charset val="204"/>
    </font>
    <font>
      <b/>
      <sz val="20"/>
      <color indexed="8"/>
      <name val="Times New Roman"/>
      <family val="1"/>
      <charset val="204"/>
    </font>
    <font>
      <sz val="16.5"/>
      <name val="Times New Roman"/>
      <family val="1"/>
      <charset val="204"/>
    </font>
    <font>
      <sz val="24"/>
      <name val="Times New Roman"/>
      <family val="1"/>
      <charset val="204"/>
    </font>
    <font>
      <b/>
      <sz val="18"/>
      <name val="Times New Roman"/>
      <family val="1"/>
      <charset val="204"/>
    </font>
    <font>
      <sz val="16"/>
      <name val="Calibri"/>
      <family val="2"/>
      <charset val="204"/>
      <scheme val="minor"/>
    </font>
    <font>
      <b/>
      <sz val="24"/>
      <name val="Times New Roman"/>
      <family val="1"/>
      <charset val="204"/>
    </font>
    <font>
      <sz val="24"/>
      <name val="Calibri"/>
      <family val="2"/>
      <charset val="204"/>
      <scheme val="minor"/>
    </font>
    <font>
      <sz val="11"/>
      <name val="Calibri"/>
      <family val="2"/>
      <charset val="204"/>
      <scheme val="minor"/>
    </font>
  </fonts>
  <fills count="14">
    <fill>
      <patternFill patternType="none"/>
    </fill>
    <fill>
      <patternFill patternType="gray125"/>
    </fill>
    <fill>
      <patternFill patternType="solid">
        <fgColor theme="0"/>
        <bgColor indexed="64"/>
      </patternFill>
    </fill>
    <fill>
      <patternFill patternType="solid">
        <fgColor rgb="FF92D050"/>
        <bgColor indexed="64"/>
      </patternFill>
    </fill>
    <fill>
      <patternFill patternType="solid">
        <fgColor rgb="FFFFFF00"/>
        <bgColor indexed="64"/>
      </patternFill>
    </fill>
    <fill>
      <patternFill patternType="solid">
        <fgColor rgb="FFFF0000"/>
        <bgColor indexed="64"/>
      </patternFill>
    </fill>
    <fill>
      <patternFill patternType="solid">
        <fgColor rgb="FF00B050"/>
        <bgColor indexed="64"/>
      </patternFill>
    </fill>
    <fill>
      <patternFill patternType="solid">
        <fgColor rgb="FFFFC000"/>
        <bgColor indexed="64"/>
      </patternFill>
    </fill>
    <fill>
      <patternFill patternType="solid">
        <fgColor theme="9" tint="0.59999389629810485"/>
        <bgColor indexed="64"/>
      </patternFill>
    </fill>
    <fill>
      <patternFill patternType="solid">
        <fgColor theme="9"/>
        <bgColor indexed="64"/>
      </patternFill>
    </fill>
    <fill>
      <patternFill patternType="solid">
        <fgColor theme="9" tint="0.39997558519241921"/>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s>
  <cellStyleXfs count="20">
    <xf numFmtId="0" fontId="0" fillId="0" borderId="0"/>
    <xf numFmtId="164" fontId="9" fillId="0" borderId="0" applyFont="0" applyFill="0" applyBorder="0" applyAlignment="0" applyProtection="0"/>
    <xf numFmtId="0" fontId="12" fillId="0" borderId="0"/>
    <xf numFmtId="0" fontId="20" fillId="0" borderId="0"/>
    <xf numFmtId="9" fontId="9" fillId="0" borderId="0" applyFont="0" applyFill="0" applyBorder="0" applyAlignment="0" applyProtection="0"/>
    <xf numFmtId="164" fontId="35" fillId="0" borderId="0" applyFont="0" applyFill="0" applyBorder="0" applyAlignment="0" applyProtection="0"/>
    <xf numFmtId="0" fontId="37" fillId="0" borderId="0"/>
    <xf numFmtId="0" fontId="9" fillId="0" borderId="0"/>
    <xf numFmtId="0" fontId="9" fillId="0" borderId="0"/>
    <xf numFmtId="0" fontId="39" fillId="0" borderId="0" applyNumberFormat="0" applyFill="0" applyBorder="0" applyAlignment="0" applyProtection="0"/>
    <xf numFmtId="0" fontId="12" fillId="0" borderId="0"/>
    <xf numFmtId="43" fontId="9" fillId="0" borderId="0" applyFont="0" applyFill="0" applyBorder="0" applyAlignment="0" applyProtection="0"/>
    <xf numFmtId="0" fontId="35" fillId="0" borderId="0"/>
    <xf numFmtId="43" fontId="9" fillId="0" borderId="0" applyFont="0" applyFill="0" applyBorder="0" applyAlignment="0" applyProtection="0"/>
    <xf numFmtId="0" fontId="9" fillId="0" borderId="0"/>
    <xf numFmtId="0" fontId="9" fillId="0" borderId="0"/>
    <xf numFmtId="43" fontId="35" fillId="0" borderId="0" applyFont="0" applyFill="0" applyBorder="0" applyAlignment="0" applyProtection="0"/>
    <xf numFmtId="9" fontId="12" fillId="0" borderId="0" applyFont="0" applyFill="0" applyBorder="0" applyAlignment="0" applyProtection="0"/>
    <xf numFmtId="164" fontId="12" fillId="0" borderId="0" applyFont="0" applyFill="0" applyBorder="0" applyAlignment="0" applyProtection="0"/>
    <xf numFmtId="0" fontId="9" fillId="0" borderId="0"/>
  </cellStyleXfs>
  <cellXfs count="1294">
    <xf numFmtId="0" fontId="0" fillId="0" borderId="0" xfId="0"/>
    <xf numFmtId="0" fontId="0" fillId="0" borderId="0" xfId="0" applyFill="1"/>
    <xf numFmtId="0" fontId="13" fillId="0" borderId="0" xfId="0" applyFont="1" applyFill="1"/>
    <xf numFmtId="0" fontId="0" fillId="0" borderId="0" xfId="0" applyFill="1" applyAlignment="1">
      <alignment horizontal="center" vertical="center"/>
    </xf>
    <xf numFmtId="0" fontId="11" fillId="0" borderId="1" xfId="2" applyNumberFormat="1" applyFont="1" applyFill="1" applyBorder="1" applyAlignment="1">
      <alignment vertical="center" wrapText="1"/>
    </xf>
    <xf numFmtId="165" fontId="0" fillId="0" borderId="0" xfId="0" applyNumberFormat="1" applyFill="1"/>
    <xf numFmtId="166" fontId="0" fillId="0" borderId="0" xfId="1" applyNumberFormat="1" applyFont="1" applyFill="1" applyAlignment="1">
      <alignment horizontal="center" vertical="center"/>
    </xf>
    <xf numFmtId="0" fontId="0" fillId="0" borderId="0" xfId="0" applyFill="1" applyAlignment="1">
      <alignment vertical="center"/>
    </xf>
    <xf numFmtId="0" fontId="0" fillId="0" borderId="0" xfId="0" applyFont="1" applyFill="1" applyAlignment="1">
      <alignment horizontal="center" vertical="center"/>
    </xf>
    <xf numFmtId="0" fontId="3" fillId="0" borderId="0" xfId="0" applyFont="1" applyFill="1"/>
    <xf numFmtId="0" fontId="19" fillId="0" borderId="0" xfId="0" applyFont="1" applyFill="1"/>
    <xf numFmtId="0" fontId="1" fillId="2" borderId="1" xfId="0" applyFont="1" applyFill="1" applyBorder="1" applyAlignment="1">
      <alignment horizontal="left" vertical="center" wrapText="1"/>
    </xf>
    <xf numFmtId="165" fontId="10" fillId="0" borderId="1" xfId="0" applyNumberFormat="1" applyFont="1" applyFill="1" applyBorder="1" applyAlignment="1">
      <alignment horizontal="center" vertical="center" wrapText="1"/>
    </xf>
    <xf numFmtId="165" fontId="18" fillId="0" borderId="1" xfId="0" applyNumberFormat="1" applyFont="1" applyFill="1" applyBorder="1" applyAlignment="1">
      <alignment horizontal="center" vertical="center" wrapText="1"/>
    </xf>
    <xf numFmtId="0" fontId="15" fillId="0" borderId="0" xfId="0" applyFont="1" applyFill="1" applyBorder="1"/>
    <xf numFmtId="0" fontId="15" fillId="0" borderId="0" xfId="0" applyFont="1" applyFill="1" applyBorder="1" applyAlignment="1">
      <alignment horizontal="left"/>
    </xf>
    <xf numFmtId="0" fontId="15" fillId="0" borderId="0" xfId="0" applyFont="1" applyFill="1" applyBorder="1" applyAlignment="1">
      <alignment horizontal="center" vertical="center"/>
    </xf>
    <xf numFmtId="0" fontId="15" fillId="0" borderId="0" xfId="0" applyFont="1" applyFill="1" applyBorder="1" applyAlignment="1">
      <alignment horizontal="left" vertical="center"/>
    </xf>
    <xf numFmtId="165" fontId="15" fillId="0" borderId="0" xfId="0" applyNumberFormat="1" applyFont="1" applyFill="1" applyBorder="1" applyAlignment="1">
      <alignment horizontal="center" vertical="center"/>
    </xf>
    <xf numFmtId="0" fontId="22" fillId="0" borderId="0" xfId="0" applyFont="1" applyFill="1" applyBorder="1" applyAlignment="1" applyProtection="1">
      <alignment vertical="center"/>
    </xf>
    <xf numFmtId="3" fontId="15" fillId="0" borderId="0" xfId="0" applyNumberFormat="1" applyFont="1" applyFill="1" applyBorder="1" applyAlignment="1">
      <alignment horizontal="center" vertical="center"/>
    </xf>
    <xf numFmtId="0" fontId="22" fillId="0" borderId="14" xfId="0" applyFont="1" applyFill="1" applyBorder="1" applyAlignment="1" applyProtection="1">
      <alignment vertical="center"/>
    </xf>
    <xf numFmtId="0" fontId="23" fillId="0" borderId="0" xfId="0" applyFont="1" applyFill="1" applyBorder="1" applyAlignment="1">
      <alignment horizontal="left"/>
    </xf>
    <xf numFmtId="0" fontId="23" fillId="0" borderId="0" xfId="0" applyFont="1" applyFill="1" applyBorder="1" applyAlignment="1">
      <alignment horizontal="center" vertical="center"/>
    </xf>
    <xf numFmtId="0" fontId="23" fillId="0" borderId="0" xfId="0" applyFont="1" applyFill="1" applyBorder="1" applyAlignment="1">
      <alignment horizontal="left" vertical="center"/>
    </xf>
    <xf numFmtId="165" fontId="23" fillId="0" borderId="0" xfId="0" applyNumberFormat="1" applyFont="1" applyFill="1" applyBorder="1" applyAlignment="1">
      <alignment horizontal="center" vertical="center"/>
    </xf>
    <xf numFmtId="0" fontId="23" fillId="0" borderId="0" xfId="0" applyFont="1" applyFill="1" applyBorder="1" applyAlignment="1">
      <alignment vertical="center"/>
    </xf>
    <xf numFmtId="3" fontId="23" fillId="0" borderId="0" xfId="0" applyNumberFormat="1" applyFont="1" applyFill="1" applyBorder="1" applyAlignment="1">
      <alignment horizontal="center" vertical="center"/>
    </xf>
    <xf numFmtId="0" fontId="15" fillId="0" borderId="0" xfId="0" applyFont="1" applyFill="1"/>
    <xf numFmtId="0" fontId="15" fillId="0" borderId="14" xfId="0" applyFont="1" applyFill="1" applyBorder="1"/>
    <xf numFmtId="0" fontId="22" fillId="0" borderId="14" xfId="0" applyFont="1" applyFill="1" applyBorder="1" applyAlignment="1">
      <alignment horizontal="center" vertical="center"/>
    </xf>
    <xf numFmtId="0" fontId="15" fillId="0" borderId="14" xfId="0" applyFont="1" applyFill="1" applyBorder="1" applyAlignment="1">
      <alignment horizontal="left"/>
    </xf>
    <xf numFmtId="0" fontId="15" fillId="0" borderId="14" xfId="0" applyFont="1" applyFill="1" applyBorder="1" applyAlignment="1">
      <alignment horizontal="center" vertical="center"/>
    </xf>
    <xf numFmtId="0" fontId="15" fillId="0" borderId="14" xfId="0" applyFont="1" applyFill="1" applyBorder="1" applyAlignment="1">
      <alignment horizontal="left" vertical="center"/>
    </xf>
    <xf numFmtId="165" fontId="15" fillId="0" borderId="14" xfId="0" applyNumberFormat="1" applyFont="1" applyFill="1" applyBorder="1" applyAlignment="1">
      <alignment horizontal="center" vertical="center"/>
    </xf>
    <xf numFmtId="0" fontId="15" fillId="0" borderId="14" xfId="0" applyFont="1" applyFill="1" applyBorder="1" applyAlignment="1">
      <alignment vertical="center"/>
    </xf>
    <xf numFmtId="3" fontId="15" fillId="0" borderId="0" xfId="0" applyNumberFormat="1" applyFont="1" applyFill="1" applyAlignment="1">
      <alignment horizontal="center" vertical="center"/>
    </xf>
    <xf numFmtId="0" fontId="16" fillId="0" borderId="0" xfId="0" applyFont="1" applyFill="1"/>
    <xf numFmtId="0" fontId="22" fillId="0" borderId="0" xfId="0" applyFont="1" applyFill="1" applyBorder="1"/>
    <xf numFmtId="0" fontId="22" fillId="0" borderId="0" xfId="0" applyFont="1" applyFill="1" applyBorder="1" applyAlignment="1">
      <alignment horizontal="left"/>
    </xf>
    <xf numFmtId="0" fontId="22" fillId="0" borderId="0" xfId="0" applyFont="1" applyFill="1" applyBorder="1" applyAlignment="1">
      <alignment horizontal="center" vertical="center"/>
    </xf>
    <xf numFmtId="0" fontId="22" fillId="0" borderId="0" xfId="0" applyFont="1" applyFill="1" applyBorder="1" applyAlignment="1">
      <alignment horizontal="left" vertical="center"/>
    </xf>
    <xf numFmtId="165" fontId="22" fillId="0" borderId="0" xfId="0" applyNumberFormat="1" applyFont="1" applyFill="1" applyBorder="1" applyAlignment="1">
      <alignment horizontal="center" vertical="center"/>
    </xf>
    <xf numFmtId="0" fontId="22" fillId="0" borderId="0" xfId="0" applyFont="1" applyFill="1" applyBorder="1" applyAlignment="1">
      <alignment vertical="center"/>
    </xf>
    <xf numFmtId="3" fontId="22" fillId="0" borderId="0" xfId="0" applyNumberFormat="1" applyFont="1" applyFill="1" applyBorder="1" applyAlignment="1">
      <alignment horizontal="center" vertical="center"/>
    </xf>
    <xf numFmtId="0" fontId="6" fillId="0" borderId="0" xfId="0" applyFont="1" applyFill="1"/>
    <xf numFmtId="166" fontId="6" fillId="0" borderId="0" xfId="1" applyNumberFormat="1" applyFont="1" applyFill="1" applyAlignment="1">
      <alignment horizontal="center" vertical="center"/>
    </xf>
    <xf numFmtId="3" fontId="6" fillId="0" borderId="0" xfId="0" applyNumberFormat="1" applyFont="1" applyFill="1" applyAlignment="1">
      <alignment horizontal="center" vertical="center"/>
    </xf>
    <xf numFmtId="0" fontId="6" fillId="0" borderId="0" xfId="0" applyFont="1" applyFill="1" applyAlignment="1">
      <alignment vertical="center"/>
    </xf>
    <xf numFmtId="0" fontId="6" fillId="0" borderId="0" xfId="0" applyFont="1" applyFill="1" applyAlignment="1">
      <alignment horizontal="center" vertical="center"/>
    </xf>
    <xf numFmtId="0" fontId="3" fillId="0" borderId="0" xfId="0" applyFont="1" applyFill="1" applyAlignment="1">
      <alignment vertical="center"/>
    </xf>
    <xf numFmtId="0" fontId="15" fillId="0" borderId="0" xfId="0" applyFont="1" applyFill="1" applyBorder="1" applyAlignment="1">
      <alignment vertical="center"/>
    </xf>
    <xf numFmtId="0" fontId="18" fillId="0" borderId="1" xfId="0" applyFont="1" applyFill="1" applyBorder="1" applyAlignment="1">
      <alignment horizontal="center" vertical="center" wrapText="1"/>
    </xf>
    <xf numFmtId="0" fontId="18" fillId="0" borderId="1" xfId="0" applyFont="1" applyFill="1" applyBorder="1" applyAlignment="1">
      <alignment horizontal="left" vertical="center" wrapText="1"/>
    </xf>
    <xf numFmtId="0" fontId="17" fillId="0" borderId="1" xfId="0" applyFont="1" applyFill="1" applyBorder="1" applyAlignment="1">
      <alignment horizontal="center" vertical="center" wrapText="1"/>
    </xf>
    <xf numFmtId="0" fontId="18" fillId="0" borderId="2" xfId="0" applyFont="1" applyFill="1" applyBorder="1" applyAlignment="1">
      <alignment horizontal="left" vertical="center" wrapText="1"/>
    </xf>
    <xf numFmtId="0" fontId="18" fillId="0" borderId="1" xfId="0" applyFont="1" applyFill="1" applyBorder="1" applyAlignment="1">
      <alignment horizontal="center"/>
    </xf>
    <xf numFmtId="49" fontId="18" fillId="0" borderId="1" xfId="0" applyNumberFormat="1" applyFont="1" applyFill="1" applyBorder="1" applyAlignment="1">
      <alignment horizontal="center" vertical="center" wrapText="1"/>
    </xf>
    <xf numFmtId="3" fontId="18" fillId="0" borderId="1" xfId="0" applyNumberFormat="1" applyFont="1" applyFill="1" applyBorder="1" applyAlignment="1">
      <alignment horizontal="center" vertical="center" wrapText="1"/>
    </xf>
    <xf numFmtId="0" fontId="17" fillId="0" borderId="1" xfId="0" applyFont="1" applyFill="1" applyBorder="1" applyAlignment="1">
      <alignment horizontal="left" vertical="center" wrapText="1"/>
    </xf>
    <xf numFmtId="165" fontId="17" fillId="0" borderId="1" xfId="0" applyNumberFormat="1" applyFont="1" applyFill="1" applyBorder="1" applyAlignment="1">
      <alignment horizontal="center" vertical="center" wrapText="1"/>
    </xf>
    <xf numFmtId="0" fontId="18" fillId="0" borderId="1" xfId="0" applyFont="1" applyFill="1" applyBorder="1" applyAlignment="1">
      <alignment horizontal="left" vertical="center"/>
    </xf>
    <xf numFmtId="0" fontId="18" fillId="0" borderId="1" xfId="2" applyNumberFormat="1" applyFont="1" applyFill="1" applyBorder="1" applyAlignment="1">
      <alignment horizontal="left" vertical="center" wrapText="1"/>
    </xf>
    <xf numFmtId="3" fontId="18" fillId="0" borderId="1" xfId="2" applyNumberFormat="1" applyFont="1" applyFill="1" applyBorder="1" applyAlignment="1">
      <alignment horizontal="center" vertical="center" wrapText="1"/>
    </xf>
    <xf numFmtId="165" fontId="18" fillId="0" borderId="2" xfId="0" applyNumberFormat="1" applyFont="1" applyFill="1" applyBorder="1" applyAlignment="1">
      <alignment horizontal="center" vertical="center" wrapText="1"/>
    </xf>
    <xf numFmtId="0" fontId="18" fillId="0" borderId="1" xfId="2" applyNumberFormat="1" applyFont="1" applyFill="1" applyBorder="1" applyAlignment="1">
      <alignment vertical="center" wrapText="1"/>
    </xf>
    <xf numFmtId="0" fontId="18" fillId="0" borderId="2" xfId="0" applyFont="1" applyFill="1" applyBorder="1" applyAlignment="1">
      <alignment vertical="center" wrapText="1"/>
    </xf>
    <xf numFmtId="0" fontId="18" fillId="0" borderId="0" xfId="0" applyFont="1" applyFill="1" applyBorder="1" applyAlignment="1">
      <alignment horizontal="left" vertical="center"/>
    </xf>
    <xf numFmtId="0" fontId="18" fillId="0" borderId="5" xfId="2" applyNumberFormat="1" applyFont="1" applyFill="1" applyBorder="1" applyAlignment="1">
      <alignment horizontal="left" vertical="center" wrapText="1"/>
    </xf>
    <xf numFmtId="165" fontId="18" fillId="0" borderId="1" xfId="2" applyNumberFormat="1" applyFont="1" applyFill="1" applyBorder="1" applyAlignment="1">
      <alignment horizontal="center" vertical="center" wrapText="1"/>
    </xf>
    <xf numFmtId="0" fontId="18" fillId="0" borderId="1" xfId="0" applyFont="1" applyFill="1" applyBorder="1" applyAlignment="1">
      <alignment horizontal="center" vertical="center"/>
    </xf>
    <xf numFmtId="0" fontId="18" fillId="0" borderId="2" xfId="2" applyNumberFormat="1" applyFont="1" applyFill="1" applyBorder="1" applyAlignment="1">
      <alignment vertical="center" wrapText="1"/>
    </xf>
    <xf numFmtId="49" fontId="18" fillId="0" borderId="1" xfId="2" applyNumberFormat="1" applyFont="1" applyFill="1" applyBorder="1" applyAlignment="1">
      <alignment horizontal="center" vertical="center" wrapText="1"/>
    </xf>
    <xf numFmtId="0" fontId="18" fillId="0" borderId="2" xfId="2" applyNumberFormat="1" applyFont="1" applyFill="1" applyBorder="1" applyAlignment="1">
      <alignment horizontal="left" vertical="center" wrapText="1"/>
    </xf>
    <xf numFmtId="3" fontId="18" fillId="0" borderId="1" xfId="2" applyNumberFormat="1" applyFont="1" applyFill="1" applyBorder="1" applyAlignment="1">
      <alignment horizontal="center" vertical="center" wrapText="1" readingOrder="1"/>
    </xf>
    <xf numFmtId="3" fontId="18" fillId="0" borderId="2" xfId="2" applyNumberFormat="1" applyFont="1" applyFill="1" applyBorder="1" applyAlignment="1">
      <alignment horizontal="center" vertical="center" wrapText="1" readingOrder="1"/>
    </xf>
    <xf numFmtId="3" fontId="18" fillId="0" borderId="2" xfId="2" applyNumberFormat="1" applyFont="1" applyFill="1" applyBorder="1" applyAlignment="1">
      <alignment horizontal="center" vertical="center" wrapText="1"/>
    </xf>
    <xf numFmtId="49" fontId="18" fillId="0" borderId="2" xfId="2" applyNumberFormat="1" applyFont="1" applyFill="1" applyBorder="1" applyAlignment="1">
      <alignment vertical="center" wrapText="1"/>
    </xf>
    <xf numFmtId="0" fontId="8" fillId="0" borderId="2" xfId="2" applyNumberFormat="1" applyFont="1" applyFill="1" applyBorder="1" applyAlignment="1">
      <alignment vertical="center" wrapText="1"/>
    </xf>
    <xf numFmtId="3" fontId="8" fillId="0" borderId="2" xfId="2" applyNumberFormat="1" applyFont="1" applyFill="1" applyBorder="1" applyAlignment="1">
      <alignment horizontal="center" vertical="center" wrapText="1"/>
    </xf>
    <xf numFmtId="0" fontId="18" fillId="0" borderId="1" xfId="2" applyNumberFormat="1" applyFont="1" applyFill="1" applyBorder="1" applyAlignment="1">
      <alignment horizontal="center" vertical="center" wrapText="1"/>
    </xf>
    <xf numFmtId="0" fontId="18" fillId="0" borderId="2" xfId="0" applyFont="1" applyFill="1" applyBorder="1" applyAlignment="1">
      <alignment horizontal="center" vertical="center"/>
    </xf>
    <xf numFmtId="0" fontId="18" fillId="0" borderId="4" xfId="2" applyNumberFormat="1" applyFont="1" applyFill="1" applyBorder="1" applyAlignment="1">
      <alignment vertical="center" wrapText="1"/>
    </xf>
    <xf numFmtId="165" fontId="18" fillId="0" borderId="2" xfId="2" applyNumberFormat="1" applyFont="1" applyFill="1" applyBorder="1" applyAlignment="1">
      <alignment horizontal="center" vertical="center" wrapText="1"/>
    </xf>
    <xf numFmtId="0" fontId="17" fillId="0" borderId="1" xfId="2" applyNumberFormat="1" applyFont="1" applyFill="1" applyBorder="1" applyAlignment="1">
      <alignment vertical="center" wrapText="1"/>
    </xf>
    <xf numFmtId="0" fontId="7" fillId="0" borderId="2" xfId="2" applyNumberFormat="1" applyFont="1" applyFill="1" applyBorder="1" applyAlignment="1">
      <alignment vertical="center" wrapText="1"/>
    </xf>
    <xf numFmtId="0" fontId="21" fillId="0" borderId="0" xfId="0" applyFont="1" applyFill="1" applyAlignment="1">
      <alignment horizontal="center" vertical="center"/>
    </xf>
    <xf numFmtId="0" fontId="1"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18" fillId="0" borderId="0" xfId="0" applyFont="1" applyFill="1" applyBorder="1" applyAlignment="1">
      <alignment horizontal="left" vertical="center" wrapText="1"/>
    </xf>
    <xf numFmtId="167" fontId="1" fillId="0" borderId="0" xfId="0" applyNumberFormat="1" applyFont="1" applyFill="1" applyBorder="1" applyAlignment="1">
      <alignment horizontal="center" vertical="center" wrapText="1"/>
    </xf>
    <xf numFmtId="0" fontId="26" fillId="0" borderId="0" xfId="0" applyFont="1" applyFill="1" applyAlignment="1">
      <alignment horizontal="left" vertical="center"/>
    </xf>
    <xf numFmtId="0" fontId="26" fillId="0" borderId="0" xfId="0" applyFont="1" applyFill="1" applyAlignment="1">
      <alignment horizontal="center" vertical="center"/>
    </xf>
    <xf numFmtId="3" fontId="15" fillId="0" borderId="1" xfId="2" applyNumberFormat="1" applyFont="1" applyFill="1" applyBorder="1" applyAlignment="1">
      <alignment horizontal="center" vertical="center" wrapText="1"/>
    </xf>
    <xf numFmtId="3" fontId="0" fillId="0" borderId="0" xfId="0" applyNumberFormat="1" applyFont="1" applyFill="1" applyAlignment="1">
      <alignment horizontal="center" vertical="center"/>
    </xf>
    <xf numFmtId="3" fontId="15" fillId="0" borderId="1" xfId="2" applyNumberFormat="1" applyFont="1" applyFill="1" applyBorder="1" applyAlignment="1">
      <alignment vertical="center" wrapText="1"/>
    </xf>
    <xf numFmtId="0" fontId="11" fillId="0" borderId="1" xfId="0" applyFont="1" applyFill="1" applyBorder="1" applyAlignment="1">
      <alignment horizontal="center" vertical="center"/>
    </xf>
    <xf numFmtId="3" fontId="11" fillId="0" borderId="2" xfId="2" applyNumberFormat="1" applyFont="1" applyFill="1" applyBorder="1" applyAlignment="1">
      <alignment horizontal="center" vertical="center" wrapText="1"/>
    </xf>
    <xf numFmtId="3" fontId="11" fillId="0" borderId="4" xfId="2" applyNumberFormat="1" applyFont="1" applyFill="1" applyBorder="1" applyAlignment="1">
      <alignment horizontal="center" vertical="center" wrapText="1"/>
    </xf>
    <xf numFmtId="165" fontId="11" fillId="0" borderId="2" xfId="2" applyNumberFormat="1" applyFont="1" applyFill="1" applyBorder="1" applyAlignment="1">
      <alignment horizontal="center" vertical="center" wrapText="1"/>
    </xf>
    <xf numFmtId="3" fontId="15" fillId="0" borderId="2" xfId="2" applyNumberFormat="1" applyFont="1" applyFill="1" applyBorder="1" applyAlignment="1">
      <alignment horizontal="center" vertical="center" wrapText="1"/>
    </xf>
    <xf numFmtId="3" fontId="15" fillId="0" borderId="4" xfId="2" applyNumberFormat="1" applyFont="1" applyFill="1" applyBorder="1" applyAlignment="1">
      <alignment horizontal="center" vertical="center" wrapText="1"/>
    </xf>
    <xf numFmtId="3" fontId="11" fillId="0" borderId="1" xfId="2" applyNumberFormat="1" applyFont="1" applyFill="1" applyBorder="1" applyAlignment="1">
      <alignment horizontal="center" vertical="center" wrapText="1"/>
    </xf>
    <xf numFmtId="0" fontId="11" fillId="0" borderId="2" xfId="2" applyNumberFormat="1" applyFont="1" applyFill="1" applyBorder="1" applyAlignment="1">
      <alignment vertical="center" wrapText="1"/>
    </xf>
    <xf numFmtId="0" fontId="15" fillId="0" borderId="1" xfId="0" applyFont="1" applyFill="1" applyBorder="1" applyAlignment="1">
      <alignment horizontal="center" vertical="center"/>
    </xf>
    <xf numFmtId="0" fontId="11"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0" fillId="0" borderId="0" xfId="0" applyFont="1" applyFill="1" applyAlignment="1">
      <alignment vertical="center"/>
    </xf>
    <xf numFmtId="9" fontId="3" fillId="0" borderId="0" xfId="4" applyFont="1" applyFill="1" applyAlignment="1">
      <alignment vertical="center"/>
    </xf>
    <xf numFmtId="3" fontId="3" fillId="0" borderId="1" xfId="0" applyNumberFormat="1" applyFont="1" applyFill="1" applyBorder="1" applyAlignment="1">
      <alignment horizontal="center" vertical="center" wrapText="1"/>
    </xf>
    <xf numFmtId="0" fontId="10" fillId="0" borderId="1" xfId="0" applyFont="1" applyFill="1" applyBorder="1" applyAlignment="1">
      <alignment horizontal="left" vertical="center" wrapText="1"/>
    </xf>
    <xf numFmtId="0" fontId="11" fillId="0" borderId="1" xfId="0" applyFont="1" applyFill="1" applyBorder="1" applyAlignment="1">
      <alignment horizontal="left" vertical="center" wrapText="1"/>
    </xf>
    <xf numFmtId="165" fontId="11" fillId="0" borderId="1" xfId="0" applyNumberFormat="1" applyFont="1" applyFill="1" applyBorder="1" applyAlignment="1">
      <alignment horizontal="center" vertical="center" wrapText="1"/>
    </xf>
    <xf numFmtId="0" fontId="11" fillId="0" borderId="1" xfId="0" applyFont="1" applyFill="1" applyBorder="1" applyAlignment="1">
      <alignment horizontal="left" vertical="center"/>
    </xf>
    <xf numFmtId="165" fontId="11" fillId="0" borderId="2" xfId="0" applyNumberFormat="1" applyFont="1" applyFill="1" applyBorder="1" applyAlignment="1">
      <alignment horizontal="center" vertical="center" wrapText="1"/>
    </xf>
    <xf numFmtId="0" fontId="10" fillId="0" borderId="1" xfId="2" applyNumberFormat="1" applyFont="1" applyFill="1" applyBorder="1" applyAlignment="1">
      <alignment vertical="center" wrapText="1"/>
    </xf>
    <xf numFmtId="0" fontId="11" fillId="0" borderId="0" xfId="0" applyFont="1" applyFill="1" applyBorder="1" applyAlignment="1">
      <alignment horizontal="left" vertical="center"/>
    </xf>
    <xf numFmtId="3" fontId="15" fillId="0" borderId="4" xfId="2" applyNumberFormat="1" applyFont="1" applyFill="1" applyBorder="1" applyAlignment="1">
      <alignment vertical="center" wrapText="1"/>
    </xf>
    <xf numFmtId="3" fontId="6" fillId="0" borderId="2" xfId="2" applyNumberFormat="1" applyFont="1" applyFill="1" applyBorder="1" applyAlignment="1">
      <alignment horizontal="center" vertical="center" wrapText="1"/>
    </xf>
    <xf numFmtId="0" fontId="15" fillId="0" borderId="1" xfId="2" applyNumberFormat="1" applyFont="1" applyFill="1" applyBorder="1" applyAlignment="1">
      <alignment horizontal="center" vertical="center" wrapText="1"/>
    </xf>
    <xf numFmtId="3" fontId="15" fillId="0" borderId="2" xfId="2" applyNumberFormat="1" applyFont="1" applyFill="1" applyBorder="1" applyAlignment="1">
      <alignment vertical="center" wrapText="1"/>
    </xf>
    <xf numFmtId="0" fontId="2" fillId="0" borderId="1" xfId="0" applyFont="1" applyFill="1" applyBorder="1" applyAlignment="1">
      <alignment horizontal="center" vertical="center" wrapText="1"/>
    </xf>
    <xf numFmtId="0" fontId="18" fillId="2" borderId="1" xfId="0" applyFont="1" applyFill="1" applyBorder="1" applyAlignment="1">
      <alignment horizontal="left" vertical="center" wrapText="1"/>
    </xf>
    <xf numFmtId="167" fontId="1" fillId="2" borderId="1" xfId="0" applyNumberFormat="1" applyFont="1" applyFill="1" applyBorder="1" applyAlignment="1">
      <alignment horizontal="center" vertical="center" wrapText="1"/>
    </xf>
    <xf numFmtId="49" fontId="8" fillId="2" borderId="1" xfId="0" applyNumberFormat="1" applyFont="1" applyFill="1" applyBorder="1" applyAlignment="1">
      <alignment horizontal="center" vertical="center" wrapText="1"/>
    </xf>
    <xf numFmtId="49" fontId="18" fillId="2" borderId="1" xfId="0" applyNumberFormat="1" applyFont="1" applyFill="1" applyBorder="1" applyAlignment="1">
      <alignment horizontal="left" vertical="center" wrapText="1"/>
    </xf>
    <xf numFmtId="3" fontId="8" fillId="2" borderId="1" xfId="0" applyNumberFormat="1" applyFont="1" applyFill="1" applyBorder="1" applyAlignment="1">
      <alignment horizontal="center" vertical="center" wrapText="1"/>
    </xf>
    <xf numFmtId="0" fontId="8" fillId="2" borderId="1" xfId="0" applyFont="1" applyFill="1" applyBorder="1" applyAlignment="1">
      <alignment horizontal="left" vertical="center" wrapText="1"/>
    </xf>
    <xf numFmtId="0" fontId="18" fillId="2" borderId="1" xfId="0" applyFont="1" applyFill="1" applyBorder="1" applyAlignment="1" applyProtection="1">
      <alignment horizontal="center" vertical="center" wrapText="1"/>
    </xf>
    <xf numFmtId="3" fontId="1" fillId="2" borderId="1" xfId="0" applyNumberFormat="1" applyFont="1" applyFill="1" applyBorder="1" applyAlignment="1">
      <alignment horizontal="center" vertical="center"/>
    </xf>
    <xf numFmtId="3" fontId="1" fillId="2" borderId="1" xfId="0" applyNumberFormat="1" applyFont="1" applyFill="1" applyBorder="1" applyAlignment="1">
      <alignment horizontal="center" vertical="center" wrapText="1"/>
    </xf>
    <xf numFmtId="49" fontId="18" fillId="2" borderId="1" xfId="0" applyNumberFormat="1" applyFont="1" applyFill="1" applyBorder="1" applyAlignment="1" applyProtection="1">
      <alignment horizontal="center" vertical="center" wrapText="1"/>
    </xf>
    <xf numFmtId="0" fontId="18" fillId="2" borderId="1" xfId="0" applyFont="1" applyFill="1" applyBorder="1" applyAlignment="1" applyProtection="1">
      <alignment horizontal="left" vertical="center" wrapText="1"/>
    </xf>
    <xf numFmtId="167" fontId="1" fillId="2" borderId="1" xfId="0" applyNumberFormat="1" applyFont="1" applyFill="1" applyBorder="1" applyAlignment="1">
      <alignment horizontal="center" vertical="center"/>
    </xf>
    <xf numFmtId="0" fontId="1" fillId="2" borderId="1" xfId="0" applyFont="1" applyFill="1" applyBorder="1" applyAlignment="1">
      <alignment horizontal="left" vertical="center"/>
    </xf>
    <xf numFmtId="49" fontId="1" fillId="2" borderId="1" xfId="0" applyNumberFormat="1" applyFont="1" applyFill="1" applyBorder="1" applyAlignment="1">
      <alignment horizontal="center" vertical="center" wrapText="1"/>
    </xf>
    <xf numFmtId="0" fontId="18" fillId="2" borderId="1" xfId="0" applyNumberFormat="1" applyFont="1" applyFill="1" applyBorder="1" applyAlignment="1">
      <alignment horizontal="left" vertical="center" wrapText="1"/>
    </xf>
    <xf numFmtId="49" fontId="1" fillId="2" borderId="1" xfId="0" applyNumberFormat="1" applyFont="1" applyFill="1" applyBorder="1" applyAlignment="1">
      <alignment horizontal="center" vertical="center"/>
    </xf>
    <xf numFmtId="49" fontId="18" fillId="2" borderId="1" xfId="0" applyNumberFormat="1" applyFont="1" applyFill="1" applyBorder="1" applyAlignment="1">
      <alignment horizontal="center" vertical="center" wrapText="1"/>
    </xf>
    <xf numFmtId="49" fontId="8" fillId="2" borderId="1" xfId="0" applyNumberFormat="1" applyFont="1" applyFill="1" applyBorder="1" applyAlignment="1">
      <alignment horizontal="left" vertical="center" wrapText="1"/>
    </xf>
    <xf numFmtId="167" fontId="8" fillId="2" borderId="1" xfId="0" applyNumberFormat="1" applyFont="1" applyFill="1" applyBorder="1" applyAlignment="1">
      <alignment horizontal="center" vertical="center" wrapText="1"/>
    </xf>
    <xf numFmtId="0" fontId="8" fillId="0" borderId="0" xfId="0" applyFont="1" applyFill="1" applyBorder="1" applyAlignment="1">
      <alignment horizontal="left" vertical="center" wrapText="1"/>
    </xf>
    <xf numFmtId="3" fontId="15" fillId="0" borderId="4" xfId="2" applyNumberFormat="1" applyFont="1" applyFill="1" applyBorder="1" applyAlignment="1">
      <alignment horizontal="center" vertical="center" wrapText="1"/>
    </xf>
    <xf numFmtId="0" fontId="11" fillId="0" borderId="2" xfId="2" applyNumberFormat="1" applyFont="1" applyFill="1" applyBorder="1" applyAlignment="1">
      <alignment horizontal="left" vertical="center" wrapText="1"/>
    </xf>
    <xf numFmtId="3" fontId="15" fillId="0" borderId="1" xfId="2" applyNumberFormat="1" applyFont="1" applyFill="1" applyBorder="1" applyAlignment="1">
      <alignment horizontal="center" vertical="center" wrapText="1"/>
    </xf>
    <xf numFmtId="0" fontId="11" fillId="0" borderId="1" xfId="2" applyNumberFormat="1" applyFont="1" applyFill="1" applyBorder="1" applyAlignment="1">
      <alignment horizontal="left" vertical="center" wrapText="1"/>
    </xf>
    <xf numFmtId="0" fontId="11" fillId="0" borderId="2" xfId="0" applyFont="1" applyFill="1" applyBorder="1" applyAlignment="1">
      <alignment horizontal="left" vertical="center" wrapText="1"/>
    </xf>
    <xf numFmtId="0" fontId="11" fillId="0" borderId="2" xfId="2" applyNumberFormat="1" applyFont="1" applyFill="1" applyBorder="1" applyAlignment="1">
      <alignment vertical="center" wrapText="1"/>
    </xf>
    <xf numFmtId="0" fontId="11" fillId="0" borderId="4" xfId="2" applyNumberFormat="1" applyFont="1" applyFill="1" applyBorder="1" applyAlignment="1">
      <alignment vertical="center" wrapText="1"/>
    </xf>
    <xf numFmtId="0" fontId="10" fillId="4" borderId="1" xfId="0" applyFont="1" applyFill="1" applyBorder="1" applyAlignment="1">
      <alignment horizontal="left" vertical="center" wrapText="1"/>
    </xf>
    <xf numFmtId="165" fontId="10" fillId="4" borderId="1" xfId="0" applyNumberFormat="1" applyFont="1" applyFill="1" applyBorder="1" applyAlignment="1">
      <alignment horizontal="center" vertical="center" wrapText="1"/>
    </xf>
    <xf numFmtId="0" fontId="10" fillId="4" borderId="3" xfId="0" applyFont="1" applyFill="1" applyBorder="1" applyAlignment="1">
      <alignment horizontal="left" vertical="center" wrapText="1"/>
    </xf>
    <xf numFmtId="0" fontId="11" fillId="4" borderId="1" xfId="0" applyFont="1" applyFill="1" applyBorder="1" applyAlignment="1">
      <alignment horizontal="left" vertical="center" wrapText="1"/>
    </xf>
    <xf numFmtId="165" fontId="11" fillId="4" borderId="1" xfId="0" applyNumberFormat="1" applyFont="1" applyFill="1" applyBorder="1" applyAlignment="1">
      <alignment horizontal="center" vertical="center" wrapText="1"/>
    </xf>
    <xf numFmtId="0" fontId="11" fillId="4" borderId="3" xfId="0" applyFont="1" applyFill="1" applyBorder="1" applyAlignment="1">
      <alignment horizontal="left" vertical="center" wrapText="1"/>
    </xf>
    <xf numFmtId="0" fontId="11" fillId="4" borderId="2" xfId="0" applyFont="1" applyFill="1" applyBorder="1" applyAlignment="1">
      <alignment vertical="center" wrapText="1"/>
    </xf>
    <xf numFmtId="165" fontId="11" fillId="4" borderId="2" xfId="0" applyNumberFormat="1" applyFont="1" applyFill="1" applyBorder="1" applyAlignment="1">
      <alignment horizontal="center" vertical="center" wrapText="1"/>
    </xf>
    <xf numFmtId="0" fontId="0" fillId="0" borderId="0" xfId="0" applyFont="1" applyFill="1" applyAlignment="1">
      <alignment horizontal="left" vertical="center"/>
    </xf>
    <xf numFmtId="0" fontId="0" fillId="0" borderId="0" xfId="0" applyFill="1" applyAlignment="1">
      <alignment horizontal="left" vertical="center"/>
    </xf>
    <xf numFmtId="165" fontId="10" fillId="2" borderId="1" xfId="0" applyNumberFormat="1" applyFont="1" applyFill="1" applyBorder="1" applyAlignment="1">
      <alignment horizontal="center" vertical="center" wrapText="1"/>
    </xf>
    <xf numFmtId="165" fontId="11" fillId="2" borderId="1" xfId="0" applyNumberFormat="1" applyFont="1" applyFill="1" applyBorder="1" applyAlignment="1">
      <alignment horizontal="center" vertical="center" wrapText="1"/>
    </xf>
    <xf numFmtId="165" fontId="11" fillId="2" borderId="2" xfId="0" applyNumberFormat="1" applyFont="1" applyFill="1" applyBorder="1" applyAlignment="1">
      <alignment horizontal="center" vertical="center" wrapText="1"/>
    </xf>
    <xf numFmtId="3" fontId="15" fillId="0" borderId="2" xfId="2" applyNumberFormat="1" applyFont="1" applyFill="1" applyBorder="1" applyAlignment="1">
      <alignment horizontal="center" vertical="center" wrapText="1"/>
    </xf>
    <xf numFmtId="3" fontId="11" fillId="0" borderId="3" xfId="2" applyNumberFormat="1" applyFont="1" applyFill="1" applyBorder="1" applyAlignment="1">
      <alignment horizontal="center" vertical="center" wrapText="1"/>
    </xf>
    <xf numFmtId="3" fontId="15" fillId="0" borderId="1" xfId="2" applyNumberFormat="1" applyFont="1" applyFill="1" applyBorder="1" applyAlignment="1">
      <alignment horizontal="center" vertical="center" wrapText="1"/>
    </xf>
    <xf numFmtId="0" fontId="11" fillId="0" borderId="2" xfId="2" applyNumberFormat="1" applyFont="1" applyFill="1" applyBorder="1" applyAlignment="1">
      <alignment vertical="center" wrapText="1"/>
    </xf>
    <xf numFmtId="0" fontId="11" fillId="6" borderId="2" xfId="0" applyFont="1" applyFill="1" applyBorder="1" applyAlignment="1">
      <alignment vertical="center" wrapText="1"/>
    </xf>
    <xf numFmtId="3" fontId="15" fillId="6" borderId="1" xfId="2" applyNumberFormat="1" applyFont="1" applyFill="1" applyBorder="1" applyAlignment="1">
      <alignment horizontal="center" vertical="center" wrapText="1"/>
    </xf>
    <xf numFmtId="3" fontId="15" fillId="0" borderId="2" xfId="0" applyNumberFormat="1" applyFont="1" applyFill="1" applyBorder="1" applyAlignment="1">
      <alignment horizontal="center" vertical="center"/>
    </xf>
    <xf numFmtId="3" fontId="15" fillId="6" borderId="2" xfId="2" applyNumberFormat="1" applyFont="1" applyFill="1" applyBorder="1" applyAlignment="1">
      <alignment horizontal="center" vertical="center" wrapText="1"/>
    </xf>
    <xf numFmtId="0" fontId="11" fillId="0" borderId="7" xfId="0" applyFont="1" applyFill="1" applyBorder="1" applyAlignment="1">
      <alignment horizontal="center" vertical="center" wrapText="1"/>
    </xf>
    <xf numFmtId="0" fontId="0" fillId="0" borderId="0" xfId="0" applyNumberFormat="1" applyFill="1"/>
    <xf numFmtId="3" fontId="15" fillId="2" borderId="1" xfId="2" applyNumberFormat="1" applyFont="1" applyFill="1" applyBorder="1" applyAlignment="1">
      <alignment vertical="center" wrapText="1"/>
    </xf>
    <xf numFmtId="0" fontId="31" fillId="0" borderId="0" xfId="0" applyFont="1" applyFill="1"/>
    <xf numFmtId="0" fontId="2" fillId="7" borderId="1" xfId="0" applyFont="1" applyFill="1" applyBorder="1" applyAlignment="1">
      <alignment horizontal="center" vertical="center" wrapText="1"/>
    </xf>
    <xf numFmtId="165" fontId="10" fillId="7" borderId="1" xfId="0" applyNumberFormat="1" applyFont="1" applyFill="1" applyBorder="1" applyAlignment="1">
      <alignment horizontal="center" vertical="center" wrapText="1"/>
    </xf>
    <xf numFmtId="3" fontId="15" fillId="0" borderId="2" xfId="2" applyNumberFormat="1" applyFont="1" applyFill="1" applyBorder="1" applyAlignment="1">
      <alignment horizontal="center" vertical="center" wrapText="1"/>
    </xf>
    <xf numFmtId="165" fontId="15" fillId="0" borderId="2" xfId="2" applyNumberFormat="1" applyFont="1" applyFill="1" applyBorder="1" applyAlignment="1">
      <alignment horizontal="center" vertical="center" wrapText="1"/>
    </xf>
    <xf numFmtId="3" fontId="15" fillId="0" borderId="1" xfId="2" applyNumberFormat="1" applyFont="1" applyFill="1" applyBorder="1" applyAlignment="1">
      <alignment horizontal="center" vertical="center" wrapText="1"/>
    </xf>
    <xf numFmtId="3" fontId="16" fillId="0" borderId="3" xfId="2" applyNumberFormat="1" applyFont="1" applyFill="1" applyBorder="1" applyAlignment="1">
      <alignment vertical="center" wrapText="1"/>
    </xf>
    <xf numFmtId="3" fontId="16" fillId="0" borderId="4" xfId="2" applyNumberFormat="1" applyFont="1" applyFill="1" applyBorder="1" applyAlignment="1">
      <alignment vertical="center" wrapText="1"/>
    </xf>
    <xf numFmtId="0" fontId="15" fillId="10" borderId="6" xfId="0" applyFont="1" applyFill="1" applyBorder="1" applyAlignment="1">
      <alignment horizontal="center" vertical="center"/>
    </xf>
    <xf numFmtId="3" fontId="15" fillId="10" borderId="1" xfId="2" applyNumberFormat="1" applyFont="1" applyFill="1" applyBorder="1" applyAlignment="1">
      <alignment horizontal="center" vertical="center" wrapText="1"/>
    </xf>
    <xf numFmtId="3" fontId="15" fillId="8" borderId="2" xfId="2" applyNumberFormat="1" applyFont="1" applyFill="1" applyBorder="1" applyAlignment="1">
      <alignment horizontal="center" vertical="center" wrapText="1"/>
    </xf>
    <xf numFmtId="9" fontId="15" fillId="3" borderId="1" xfId="4" applyFont="1" applyFill="1" applyBorder="1" applyAlignment="1">
      <alignment vertical="center" wrapText="1"/>
    </xf>
    <xf numFmtId="9" fontId="15" fillId="10" borderId="1" xfId="4" applyFont="1" applyFill="1" applyBorder="1" applyAlignment="1">
      <alignment horizontal="center" vertical="center" wrapText="1"/>
    </xf>
    <xf numFmtId="3" fontId="15" fillId="10" borderId="2" xfId="2" applyNumberFormat="1" applyFont="1" applyFill="1" applyBorder="1" applyAlignment="1">
      <alignment horizontal="center" vertical="center" wrapText="1"/>
    </xf>
    <xf numFmtId="3" fontId="11" fillId="0" borderId="2" xfId="2" applyNumberFormat="1" applyFont="1" applyFill="1" applyBorder="1" applyAlignment="1">
      <alignment horizontal="center" vertical="center" wrapText="1"/>
    </xf>
    <xf numFmtId="3" fontId="11" fillId="0" borderId="4" xfId="2" applyNumberFormat="1" applyFont="1" applyFill="1" applyBorder="1" applyAlignment="1">
      <alignment horizontal="center" vertical="center" wrapText="1"/>
    </xf>
    <xf numFmtId="3" fontId="15" fillId="0" borderId="2" xfId="2" applyNumberFormat="1" applyFont="1" applyFill="1" applyBorder="1" applyAlignment="1">
      <alignment horizontal="center" vertical="center" wrapText="1"/>
    </xf>
    <xf numFmtId="3" fontId="15" fillId="0" borderId="4" xfId="2" applyNumberFormat="1" applyFont="1" applyFill="1" applyBorder="1" applyAlignment="1">
      <alignment horizontal="center" vertical="center" wrapText="1"/>
    </xf>
    <xf numFmtId="3" fontId="15" fillId="0" borderId="1" xfId="2" applyNumberFormat="1" applyFont="1" applyFill="1" applyBorder="1" applyAlignment="1">
      <alignment horizontal="center" vertical="center" wrapText="1"/>
    </xf>
    <xf numFmtId="0" fontId="11" fillId="0" borderId="2" xfId="2" applyNumberFormat="1" applyFont="1" applyFill="1" applyBorder="1" applyAlignment="1">
      <alignment horizontal="left" vertical="center" wrapText="1"/>
    </xf>
    <xf numFmtId="0" fontId="15" fillId="0" borderId="1" xfId="0" applyFont="1" applyFill="1" applyBorder="1" applyAlignment="1">
      <alignment horizontal="center" vertical="center"/>
    </xf>
    <xf numFmtId="3" fontId="11" fillId="0" borderId="1" xfId="2" applyNumberFormat="1" applyFont="1" applyFill="1" applyBorder="1" applyAlignment="1">
      <alignment horizontal="center" vertical="center" wrapText="1"/>
    </xf>
    <xf numFmtId="165" fontId="11" fillId="0" borderId="2" xfId="2" applyNumberFormat="1" applyFont="1" applyFill="1" applyBorder="1" applyAlignment="1">
      <alignment horizontal="center" vertical="center" wrapText="1"/>
    </xf>
    <xf numFmtId="0" fontId="11" fillId="0" borderId="2" xfId="2" applyNumberFormat="1" applyFont="1" applyFill="1" applyBorder="1" applyAlignment="1">
      <alignment vertical="center" wrapText="1"/>
    </xf>
    <xf numFmtId="0" fontId="11" fillId="0" borderId="4" xfId="2" applyNumberFormat="1" applyFont="1" applyFill="1" applyBorder="1" applyAlignment="1">
      <alignment vertical="center" wrapText="1"/>
    </xf>
    <xf numFmtId="0" fontId="11" fillId="0" borderId="1" xfId="0" applyFont="1" applyFill="1" applyBorder="1" applyAlignment="1">
      <alignment horizontal="center" vertical="center" wrapText="1"/>
    </xf>
    <xf numFmtId="0" fontId="11" fillId="0" borderId="2" xfId="0" applyFont="1" applyFill="1" applyBorder="1" applyAlignment="1">
      <alignment horizontal="left" vertical="center" wrapText="1"/>
    </xf>
    <xf numFmtId="0" fontId="11" fillId="0" borderId="1" xfId="2" applyNumberFormat="1" applyFont="1" applyFill="1" applyBorder="1" applyAlignment="1">
      <alignment horizontal="left" vertical="center" wrapText="1"/>
    </xf>
    <xf numFmtId="3" fontId="6" fillId="0" borderId="2" xfId="2" applyNumberFormat="1" applyFont="1" applyFill="1" applyBorder="1" applyAlignment="1">
      <alignment horizontal="center" vertical="center" wrapText="1"/>
    </xf>
    <xf numFmtId="16" fontId="8" fillId="2" borderId="1" xfId="0" applyNumberFormat="1" applyFont="1" applyFill="1" applyBorder="1" applyAlignment="1">
      <alignment horizontal="center" vertical="center" wrapText="1"/>
    </xf>
    <xf numFmtId="17" fontId="8" fillId="2" borderId="1" xfId="0" applyNumberFormat="1" applyFont="1" applyFill="1" applyBorder="1" applyAlignment="1">
      <alignment horizontal="center" vertical="center" wrapText="1"/>
    </xf>
    <xf numFmtId="0" fontId="11" fillId="2" borderId="1" xfId="2" applyNumberFormat="1" applyFont="1" applyFill="1" applyBorder="1" applyAlignment="1">
      <alignment horizontal="left" vertical="center" wrapText="1"/>
    </xf>
    <xf numFmtId="3" fontId="15" fillId="2" borderId="1" xfId="2" applyNumberFormat="1" applyFont="1" applyFill="1" applyBorder="1" applyAlignment="1">
      <alignment horizontal="center" vertical="center" wrapText="1"/>
    </xf>
    <xf numFmtId="0" fontId="11" fillId="2" borderId="2" xfId="0" applyFont="1" applyFill="1" applyBorder="1" applyAlignment="1">
      <alignment vertical="center" wrapText="1"/>
    </xf>
    <xf numFmtId="0" fontId="15" fillId="2" borderId="6" xfId="0" applyFont="1" applyFill="1" applyBorder="1" applyAlignment="1">
      <alignment horizontal="center" vertical="center"/>
    </xf>
    <xf numFmtId="165" fontId="15" fillId="2" borderId="2" xfId="2" applyNumberFormat="1" applyFont="1" applyFill="1" applyBorder="1" applyAlignment="1">
      <alignment horizontal="center" vertical="center" wrapText="1"/>
    </xf>
    <xf numFmtId="3" fontId="15" fillId="2" borderId="2" xfId="2" applyNumberFormat="1" applyFont="1" applyFill="1" applyBorder="1" applyAlignment="1">
      <alignment horizontal="center" vertical="center" wrapText="1"/>
    </xf>
    <xf numFmtId="3" fontId="11" fillId="0" borderId="7" xfId="2"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3"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1" fillId="0" borderId="0" xfId="0" applyFont="1" applyFill="1" applyAlignment="1">
      <alignment horizontal="center"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1" fillId="0" borderId="1" xfId="0" applyFont="1" applyFill="1" applyBorder="1" applyAlignment="1">
      <alignment horizontal="center" vertical="center"/>
    </xf>
    <xf numFmtId="167" fontId="1" fillId="0" borderId="1" xfId="0" applyNumberFormat="1" applyFont="1" applyFill="1" applyBorder="1" applyAlignment="1">
      <alignment horizontal="center" vertical="center" wrapText="1"/>
    </xf>
    <xf numFmtId="0" fontId="18" fillId="0" borderId="1" xfId="0" applyFont="1" applyFill="1" applyBorder="1" applyAlignment="1">
      <alignment horizontal="center" vertical="center" wrapText="1"/>
    </xf>
    <xf numFmtId="49" fontId="18" fillId="0" borderId="1" xfId="0" applyNumberFormat="1" applyFont="1" applyFill="1" applyBorder="1" applyAlignment="1">
      <alignment horizontal="center" vertical="center" wrapText="1"/>
    </xf>
    <xf numFmtId="49" fontId="18" fillId="0" borderId="4" xfId="0" applyNumberFormat="1" applyFont="1" applyFill="1" applyBorder="1" applyAlignment="1">
      <alignment horizontal="center" vertical="center" wrapText="1"/>
    </xf>
    <xf numFmtId="0" fontId="18" fillId="2" borderId="1" xfId="0" applyFont="1" applyFill="1" applyBorder="1" applyAlignment="1">
      <alignment horizontal="center" vertical="center" wrapText="1"/>
    </xf>
    <xf numFmtId="0" fontId="1" fillId="2" borderId="1" xfId="0" applyFont="1" applyFill="1" applyBorder="1" applyAlignment="1">
      <alignment horizontal="center" vertical="center"/>
    </xf>
    <xf numFmtId="0" fontId="1"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0" xfId="0" applyFont="1" applyFill="1"/>
    <xf numFmtId="0" fontId="1" fillId="0" borderId="0" xfId="0" applyFont="1" applyFill="1" applyAlignment="1">
      <alignment horizontal="left" vertical="center"/>
    </xf>
    <xf numFmtId="0" fontId="1" fillId="0" borderId="0" xfId="0" applyFont="1" applyFill="1" applyAlignment="1">
      <alignment vertical="center"/>
    </xf>
    <xf numFmtId="49" fontId="18" fillId="0" borderId="1" xfId="0" applyNumberFormat="1" applyFont="1" applyFill="1" applyBorder="1" applyAlignment="1" applyProtection="1">
      <alignment horizontal="center" vertical="center" wrapText="1"/>
    </xf>
    <xf numFmtId="0" fontId="18" fillId="0" borderId="1" xfId="0" applyFont="1" applyFill="1" applyBorder="1" applyAlignment="1" applyProtection="1">
      <alignment horizontal="center" vertical="center" wrapText="1"/>
    </xf>
    <xf numFmtId="0" fontId="18" fillId="0" borderId="1" xfId="0" applyFont="1" applyFill="1" applyBorder="1" applyAlignment="1" applyProtection="1">
      <alignment horizontal="left" vertical="center" wrapText="1"/>
    </xf>
    <xf numFmtId="3" fontId="18" fillId="0" borderId="1" xfId="0" applyNumberFormat="1" applyFont="1" applyFill="1" applyBorder="1" applyAlignment="1" applyProtection="1">
      <alignment horizontal="center" vertical="center" wrapText="1"/>
    </xf>
    <xf numFmtId="0" fontId="18" fillId="0" borderId="11" xfId="0" applyFont="1" applyFill="1" applyBorder="1" applyAlignment="1" applyProtection="1">
      <alignment horizontal="center" vertical="center" wrapText="1"/>
    </xf>
    <xf numFmtId="49" fontId="18" fillId="0" borderId="1" xfId="0" applyNumberFormat="1" applyFont="1" applyFill="1" applyBorder="1" applyAlignment="1" applyProtection="1">
      <alignment horizontal="center" vertical="center"/>
    </xf>
    <xf numFmtId="0" fontId="18" fillId="0" borderId="1" xfId="0" applyFont="1" applyFill="1" applyBorder="1" applyAlignment="1">
      <alignment horizontal="justify" vertical="center" wrapText="1"/>
    </xf>
    <xf numFmtId="167" fontId="18" fillId="0" borderId="1" xfId="0" applyNumberFormat="1" applyFont="1" applyFill="1" applyBorder="1" applyAlignment="1" applyProtection="1">
      <alignment horizontal="center" vertical="center" wrapText="1"/>
    </xf>
    <xf numFmtId="0" fontId="18" fillId="0" borderId="1" xfId="0" applyFont="1" applyFill="1" applyBorder="1" applyAlignment="1">
      <alignment vertical="top" wrapText="1"/>
    </xf>
    <xf numFmtId="0" fontId="18" fillId="0" borderId="4" xfId="0" applyFont="1" applyFill="1" applyBorder="1" applyAlignment="1" applyProtection="1">
      <alignment horizontal="left" vertical="center" wrapText="1"/>
    </xf>
    <xf numFmtId="0" fontId="18" fillId="0" borderId="4" xfId="0" applyFont="1" applyFill="1" applyBorder="1" applyAlignment="1" applyProtection="1">
      <alignment horizontal="center" vertical="center" wrapText="1"/>
    </xf>
    <xf numFmtId="0" fontId="38" fillId="0" borderId="0" xfId="0" applyFont="1" applyFill="1"/>
    <xf numFmtId="0" fontId="1" fillId="0" borderId="1" xfId="0" applyFont="1" applyFill="1" applyBorder="1" applyAlignment="1">
      <alignment horizontal="center" wrapText="1"/>
    </xf>
    <xf numFmtId="49" fontId="22" fillId="0" borderId="0" xfId="7" applyNumberFormat="1" applyFont="1" applyFill="1" applyAlignment="1">
      <alignment horizontal="center" vertical="center"/>
    </xf>
    <xf numFmtId="0" fontId="22" fillId="0" borderId="0" xfId="7" applyFont="1" applyFill="1" applyAlignment="1">
      <alignment horizontal="left" vertical="center"/>
    </xf>
    <xf numFmtId="0" fontId="22" fillId="0" borderId="0" xfId="7" applyFont="1" applyFill="1" applyAlignment="1">
      <alignment horizontal="center" vertical="center"/>
    </xf>
    <xf numFmtId="0" fontId="22" fillId="0" borderId="0" xfId="7" applyFont="1" applyFill="1" applyAlignment="1">
      <alignment horizontal="left" vertical="center" wrapText="1"/>
    </xf>
    <xf numFmtId="0" fontId="22" fillId="0" borderId="0" xfId="7" applyFont="1" applyFill="1"/>
    <xf numFmtId="0" fontId="22" fillId="0" borderId="0" xfId="6" applyFont="1" applyFill="1" applyBorder="1" applyAlignment="1" applyProtection="1">
      <alignment horizontal="left" vertical="center"/>
    </xf>
    <xf numFmtId="49" fontId="22" fillId="0" borderId="1" xfId="7" applyNumberFormat="1" applyFont="1" applyFill="1" applyBorder="1" applyAlignment="1">
      <alignment horizontal="center" vertical="center" wrapText="1"/>
    </xf>
    <xf numFmtId="0" fontId="22" fillId="0" borderId="1" xfId="7" applyFont="1" applyFill="1" applyBorder="1" applyAlignment="1">
      <alignment horizontal="center" vertical="center" wrapText="1"/>
    </xf>
    <xf numFmtId="0" fontId="22" fillId="0" borderId="0" xfId="7" applyFont="1" applyFill="1" applyAlignment="1">
      <alignment horizontal="left"/>
    </xf>
    <xf numFmtId="49" fontId="22" fillId="0" borderId="1" xfId="7" applyNumberFormat="1" applyFont="1" applyFill="1" applyBorder="1" applyAlignment="1">
      <alignment horizontal="center" vertical="center"/>
    </xf>
    <xf numFmtId="0" fontId="22" fillId="0" borderId="2" xfId="7" applyFont="1" applyFill="1" applyBorder="1" applyAlignment="1">
      <alignment horizontal="left" vertical="center" wrapText="1"/>
    </xf>
    <xf numFmtId="0" fontId="22" fillId="0" borderId="3" xfId="7" applyFont="1" applyFill="1" applyBorder="1" applyAlignment="1">
      <alignment horizontal="left" vertical="center" wrapText="1"/>
    </xf>
    <xf numFmtId="0" fontId="22" fillId="0" borderId="4" xfId="7" applyFont="1" applyFill="1" applyBorder="1" applyAlignment="1">
      <alignment horizontal="left" vertical="center" wrapText="1"/>
    </xf>
    <xf numFmtId="0" fontId="22" fillId="0" borderId="0" xfId="6" applyFont="1" applyFill="1" applyAlignment="1">
      <alignment horizontal="left" vertical="center" wrapText="1"/>
    </xf>
    <xf numFmtId="0" fontId="22" fillId="0" borderId="0" xfId="7" applyFont="1" applyFill="1" applyAlignment="1">
      <alignment wrapText="1"/>
    </xf>
    <xf numFmtId="0" fontId="22" fillId="0" borderId="15" xfId="8" applyFont="1" applyFill="1" applyBorder="1" applyAlignment="1">
      <alignment horizontal="left" vertical="center" wrapText="1"/>
    </xf>
    <xf numFmtId="0" fontId="22" fillId="0" borderId="0" xfId="8" applyFont="1" applyFill="1" applyBorder="1" applyAlignment="1">
      <alignment horizontal="left" vertical="center" wrapText="1"/>
    </xf>
    <xf numFmtId="0" fontId="22" fillId="0" borderId="14" xfId="8" applyFont="1" applyFill="1" applyBorder="1" applyAlignment="1">
      <alignment horizontal="left" vertical="center" wrapText="1"/>
    </xf>
    <xf numFmtId="0" fontId="22" fillId="0" borderId="2" xfId="6" applyFont="1" applyFill="1" applyBorder="1" applyAlignment="1" applyProtection="1">
      <alignment horizontal="left" vertical="center" wrapText="1"/>
    </xf>
    <xf numFmtId="0" fontId="22" fillId="0" borderId="3" xfId="6" applyFont="1" applyFill="1" applyBorder="1" applyAlignment="1" applyProtection="1">
      <alignment horizontal="left" vertical="center" wrapText="1"/>
    </xf>
    <xf numFmtId="0" fontId="22" fillId="0" borderId="4" xfId="6" applyFont="1" applyFill="1" applyBorder="1" applyAlignment="1" applyProtection="1">
      <alignment horizontal="left" vertical="center" wrapText="1"/>
    </xf>
    <xf numFmtId="49" fontId="22" fillId="0" borderId="1" xfId="6" applyNumberFormat="1" applyFont="1" applyFill="1" applyBorder="1" applyAlignment="1" applyProtection="1">
      <alignment horizontal="center" vertical="center" wrapText="1"/>
    </xf>
    <xf numFmtId="0" fontId="22" fillId="0" borderId="1" xfId="6" applyFont="1" applyFill="1" applyBorder="1" applyAlignment="1" applyProtection="1">
      <alignment horizontal="left" vertical="center" wrapText="1"/>
    </xf>
    <xf numFmtId="0" fontId="22" fillId="0" borderId="1" xfId="6" applyFont="1" applyFill="1" applyBorder="1" applyAlignment="1" applyProtection="1">
      <alignment horizontal="center" vertical="center" wrapText="1"/>
    </xf>
    <xf numFmtId="0" fontId="22" fillId="0" borderId="1" xfId="6" applyFont="1" applyFill="1" applyBorder="1" applyAlignment="1">
      <alignment horizontal="left" vertical="center" wrapText="1"/>
    </xf>
    <xf numFmtId="0" fontId="22" fillId="0" borderId="1" xfId="8" applyFont="1" applyFill="1" applyBorder="1" applyAlignment="1">
      <alignment horizontal="left" vertical="center" wrapText="1"/>
    </xf>
    <xf numFmtId="0" fontId="22" fillId="0" borderId="3" xfId="6" applyFont="1" applyFill="1" applyBorder="1" applyAlignment="1" applyProtection="1">
      <alignment horizontal="center" vertical="center" wrapText="1"/>
    </xf>
    <xf numFmtId="0" fontId="22" fillId="0" borderId="3" xfId="8" applyFont="1" applyFill="1" applyBorder="1" applyAlignment="1">
      <alignment horizontal="left" vertical="center" wrapText="1"/>
    </xf>
    <xf numFmtId="0" fontId="22" fillId="0" borderId="2" xfId="8" applyFont="1" applyFill="1" applyBorder="1" applyAlignment="1">
      <alignment horizontal="left" vertical="center" wrapText="1"/>
    </xf>
    <xf numFmtId="0" fontId="22" fillId="0" borderId="4" xfId="8" applyFont="1" applyFill="1" applyBorder="1" applyAlignment="1">
      <alignment horizontal="left" vertical="center" wrapText="1"/>
    </xf>
    <xf numFmtId="0" fontId="22" fillId="0" borderId="1" xfId="7" applyFont="1" applyFill="1" applyBorder="1" applyAlignment="1">
      <alignment horizontal="left" vertical="center" wrapText="1"/>
    </xf>
    <xf numFmtId="0" fontId="22" fillId="0" borderId="0" xfId="7" applyFont="1" applyFill="1" applyBorder="1" applyAlignment="1">
      <alignment horizontal="left" vertical="center" wrapText="1"/>
    </xf>
    <xf numFmtId="0" fontId="22" fillId="0" borderId="2" xfId="7" applyFont="1" applyFill="1" applyBorder="1" applyAlignment="1">
      <alignment vertical="center" wrapText="1"/>
    </xf>
    <xf numFmtId="0" fontId="22" fillId="0" borderId="3" xfId="7" applyFont="1" applyFill="1" applyBorder="1" applyAlignment="1">
      <alignment vertical="center" wrapText="1"/>
    </xf>
    <xf numFmtId="0" fontId="22" fillId="0" borderId="5" xfId="7" applyFont="1" applyFill="1" applyBorder="1" applyAlignment="1">
      <alignment horizontal="left" vertical="center" wrapText="1"/>
    </xf>
    <xf numFmtId="0" fontId="40" fillId="0" borderId="0" xfId="9" applyFont="1" applyFill="1"/>
    <xf numFmtId="0" fontId="22" fillId="0" borderId="1" xfId="7" applyFont="1" applyFill="1" applyBorder="1" applyAlignment="1">
      <alignment horizontal="center" vertical="center"/>
    </xf>
    <xf numFmtId="0" fontId="36" fillId="0" borderId="0" xfId="7" applyFont="1" applyFill="1"/>
    <xf numFmtId="0" fontId="22" fillId="0" borderId="15" xfId="7" applyFont="1" applyFill="1" applyBorder="1" applyAlignment="1">
      <alignment vertical="center" wrapText="1"/>
    </xf>
    <xf numFmtId="0" fontId="22" fillId="0" borderId="0" xfId="7" applyFont="1" applyFill="1" applyBorder="1" applyAlignment="1">
      <alignment vertical="center" wrapText="1"/>
    </xf>
    <xf numFmtId="0" fontId="22" fillId="0" borderId="14" xfId="7" applyFont="1" applyFill="1" applyBorder="1" applyAlignment="1">
      <alignment vertical="center" wrapText="1"/>
    </xf>
    <xf numFmtId="0" fontId="22" fillId="0" borderId="2" xfId="0" applyFont="1" applyFill="1" applyBorder="1" applyAlignment="1">
      <alignment horizontal="justify" vertical="center" wrapText="1"/>
    </xf>
    <xf numFmtId="0" fontId="22" fillId="0" borderId="3" xfId="0" applyFont="1" applyFill="1" applyBorder="1" applyAlignment="1">
      <alignment horizontal="justify" vertical="center" wrapText="1"/>
    </xf>
    <xf numFmtId="0" fontId="22" fillId="0" borderId="4" xfId="0" applyFont="1" applyFill="1" applyBorder="1" applyAlignment="1">
      <alignment horizontal="justify" vertical="center" wrapText="1"/>
    </xf>
    <xf numFmtId="49" fontId="22" fillId="0" borderId="4" xfId="6" applyNumberFormat="1" applyFont="1" applyFill="1" applyBorder="1" applyAlignment="1" applyProtection="1">
      <alignment horizontal="center" vertical="center" wrapText="1"/>
    </xf>
    <xf numFmtId="169" fontId="22" fillId="0" borderId="1" xfId="6" applyNumberFormat="1" applyFont="1" applyFill="1" applyBorder="1" applyAlignment="1" applyProtection="1">
      <alignment horizontal="left" vertical="center" wrapText="1"/>
    </xf>
    <xf numFmtId="0" fontId="22" fillId="0" borderId="13" xfId="8" applyFont="1" applyFill="1" applyBorder="1" applyAlignment="1">
      <alignment horizontal="left" vertical="center" wrapText="1"/>
    </xf>
    <xf numFmtId="0" fontId="15" fillId="0" borderId="0" xfId="0" applyFont="1" applyFill="1" applyAlignment="1">
      <alignment vertical="center"/>
    </xf>
    <xf numFmtId="0" fontId="1" fillId="0" borderId="1" xfId="0" applyFont="1" applyBorder="1" applyAlignment="1">
      <alignment horizontal="center" wrapText="1"/>
    </xf>
    <xf numFmtId="0" fontId="24" fillId="2" borderId="1" xfId="0" applyFont="1" applyFill="1" applyBorder="1" applyAlignment="1">
      <alignment horizontal="center" vertical="center" wrapText="1"/>
    </xf>
    <xf numFmtId="0" fontId="1" fillId="2" borderId="1" xfId="0" applyNumberFormat="1" applyFont="1" applyFill="1" applyBorder="1" applyAlignment="1">
      <alignment horizontal="center" vertical="center" wrapText="1"/>
    </xf>
    <xf numFmtId="0" fontId="21" fillId="2" borderId="1" xfId="0" applyFont="1" applyFill="1" applyBorder="1" applyAlignment="1">
      <alignment horizontal="center" vertical="center" wrapText="1"/>
    </xf>
    <xf numFmtId="168" fontId="1" fillId="2" borderId="1" xfId="0" applyNumberFormat="1" applyFont="1" applyFill="1" applyBorder="1" applyAlignment="1">
      <alignment horizontal="center" vertical="center"/>
    </xf>
    <xf numFmtId="0" fontId="25" fillId="2" borderId="1" xfId="0" applyFont="1" applyFill="1" applyBorder="1" applyAlignment="1">
      <alignment horizontal="center" vertical="center"/>
    </xf>
    <xf numFmtId="0" fontId="38" fillId="0" borderId="0" xfId="0" applyFont="1"/>
    <xf numFmtId="0" fontId="1" fillId="11" borderId="1" xfId="0" applyFont="1" applyFill="1" applyBorder="1" applyAlignment="1">
      <alignment horizontal="center"/>
    </xf>
    <xf numFmtId="0" fontId="3" fillId="0" borderId="1" xfId="0" applyFont="1" applyBorder="1" applyAlignment="1">
      <alignment horizontal="center" vertical="center" wrapText="1"/>
    </xf>
    <xf numFmtId="0" fontId="33" fillId="0" borderId="1" xfId="0" applyFont="1" applyBorder="1" applyAlignment="1">
      <alignment horizontal="center" vertical="center" wrapText="1"/>
    </xf>
    <xf numFmtId="0" fontId="3" fillId="0" borderId="0" xfId="0" applyFont="1" applyAlignment="1">
      <alignment horizontal="center" vertical="center"/>
    </xf>
    <xf numFmtId="0" fontId="13" fillId="0" borderId="0" xfId="0" applyFont="1" applyAlignment="1">
      <alignment horizontal="center" vertical="center"/>
    </xf>
    <xf numFmtId="0" fontId="0" fillId="0" borderId="0" xfId="0" applyAlignment="1">
      <alignment horizontal="center"/>
    </xf>
    <xf numFmtId="14" fontId="0" fillId="0" borderId="0" xfId="0" applyNumberFormat="1" applyFill="1"/>
    <xf numFmtId="0" fontId="39" fillId="0" borderId="0" xfId="9" applyFill="1"/>
    <xf numFmtId="0" fontId="39" fillId="0" borderId="0" xfId="9"/>
    <xf numFmtId="3"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18" fillId="0" borderId="1" xfId="0" applyFont="1" applyFill="1" applyBorder="1" applyAlignment="1">
      <alignment horizontal="center" vertical="center"/>
    </xf>
    <xf numFmtId="49" fontId="18" fillId="0" borderId="1" xfId="0" applyNumberFormat="1" applyFont="1" applyFill="1" applyBorder="1" applyAlignment="1">
      <alignment horizontal="center" vertical="center" wrapText="1"/>
    </xf>
    <xf numFmtId="0" fontId="18"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33" fillId="0" borderId="0" xfId="0" applyFont="1" applyFill="1" applyAlignment="1">
      <alignment horizontal="right" vertical="center"/>
    </xf>
    <xf numFmtId="0" fontId="3" fillId="0" borderId="0" xfId="0" applyFont="1" applyFill="1" applyAlignment="1">
      <alignment horizontal="center"/>
    </xf>
    <xf numFmtId="0" fontId="3" fillId="8" borderId="1" xfId="0" applyFont="1" applyFill="1" applyBorder="1" applyAlignment="1">
      <alignment horizontal="center" vertical="center" wrapText="1"/>
    </xf>
    <xf numFmtId="0" fontId="34" fillId="0" borderId="1" xfId="0" applyFont="1" applyFill="1" applyBorder="1" applyAlignment="1">
      <alignment horizontal="left" vertical="center" wrapText="1"/>
    </xf>
    <xf numFmtId="0" fontId="34" fillId="0" borderId="1" xfId="0" applyFont="1" applyFill="1" applyBorder="1" applyAlignment="1">
      <alignment horizontal="center" vertical="center" wrapText="1"/>
    </xf>
    <xf numFmtId="0" fontId="34" fillId="0" borderId="0" xfId="0" applyFont="1" applyFill="1"/>
    <xf numFmtId="0" fontId="15" fillId="0" borderId="1" xfId="0" applyFont="1" applyFill="1" applyBorder="1" applyAlignment="1" applyProtection="1">
      <alignment horizontal="left" vertical="center" wrapText="1"/>
    </xf>
    <xf numFmtId="0" fontId="15" fillId="0" borderId="1" xfId="0" applyFont="1" applyFill="1" applyBorder="1" applyAlignment="1" applyProtection="1">
      <alignment horizontal="center" vertical="center" wrapText="1"/>
    </xf>
    <xf numFmtId="49" fontId="3" fillId="0" borderId="1" xfId="0" applyNumberFormat="1" applyFont="1" applyFill="1" applyBorder="1" applyAlignment="1">
      <alignment horizontal="center" vertical="center" wrapText="1"/>
    </xf>
    <xf numFmtId="0" fontId="3" fillId="0" borderId="1" xfId="0" applyFont="1" applyFill="1" applyBorder="1" applyAlignment="1">
      <alignment horizontal="left" vertical="center" wrapText="1"/>
    </xf>
    <xf numFmtId="167" fontId="18" fillId="0" borderId="1" xfId="0" applyNumberFormat="1" applyFont="1" applyFill="1" applyBorder="1" applyAlignment="1" applyProtection="1">
      <alignment horizontal="center" vertical="center"/>
    </xf>
    <xf numFmtId="167" fontId="3" fillId="0" borderId="1" xfId="0" applyNumberFormat="1" applyFont="1" applyFill="1" applyBorder="1" applyAlignment="1">
      <alignment horizontal="center" vertical="center" wrapText="1"/>
    </xf>
    <xf numFmtId="0" fontId="15" fillId="0" borderId="1" xfId="0" applyFont="1" applyFill="1" applyBorder="1" applyAlignment="1">
      <alignment horizontal="justify" vertical="center" wrapText="1"/>
    </xf>
    <xf numFmtId="0" fontId="15" fillId="0" borderId="1" xfId="0" applyFont="1" applyFill="1" applyBorder="1" applyAlignment="1">
      <alignment vertical="top" wrapText="1"/>
    </xf>
    <xf numFmtId="1" fontId="18" fillId="0" borderId="1" xfId="0" applyNumberFormat="1" applyFont="1" applyFill="1" applyBorder="1" applyAlignment="1" applyProtection="1">
      <alignment horizontal="center" vertical="center" wrapText="1"/>
    </xf>
    <xf numFmtId="1" fontId="3" fillId="0" borderId="1" xfId="0" applyNumberFormat="1" applyFont="1" applyFill="1" applyBorder="1" applyAlignment="1">
      <alignment horizontal="center" vertical="center" wrapText="1"/>
    </xf>
    <xf numFmtId="0" fontId="18" fillId="0" borderId="1" xfId="0" applyFont="1" applyFill="1" applyBorder="1" applyAlignment="1" applyProtection="1">
      <alignment horizontal="center" vertical="center"/>
    </xf>
    <xf numFmtId="169" fontId="15" fillId="0" borderId="1" xfId="0" applyNumberFormat="1" applyFont="1" applyFill="1" applyBorder="1" applyAlignment="1" applyProtection="1">
      <alignment horizontal="left" vertical="center" wrapText="1"/>
    </xf>
    <xf numFmtId="0" fontId="3" fillId="0" borderId="1" xfId="0" applyFont="1" applyFill="1" applyBorder="1" applyAlignment="1" applyProtection="1">
      <alignment horizontal="center" vertical="center" wrapText="1"/>
    </xf>
    <xf numFmtId="0" fontId="15" fillId="0" borderId="1" xfId="6" applyFont="1" applyFill="1" applyBorder="1" applyAlignment="1" applyProtection="1">
      <alignment horizontal="left" vertical="center" wrapText="1"/>
    </xf>
    <xf numFmtId="0" fontId="15" fillId="0" borderId="4" xfId="0" applyFont="1" applyFill="1" applyBorder="1" applyAlignment="1" applyProtection="1">
      <alignment horizontal="left" vertical="center" wrapText="1"/>
    </xf>
    <xf numFmtId="3" fontId="18" fillId="0" borderId="1" xfId="1" applyNumberFormat="1" applyFont="1" applyFill="1" applyBorder="1" applyAlignment="1" applyProtection="1">
      <alignment horizontal="center" vertical="center" wrapText="1"/>
    </xf>
    <xf numFmtId="165" fontId="18" fillId="0" borderId="1" xfId="1" applyNumberFormat="1" applyFont="1" applyFill="1" applyBorder="1" applyAlignment="1" applyProtection="1">
      <alignment horizontal="center" vertical="center" wrapText="1"/>
    </xf>
    <xf numFmtId="0" fontId="3" fillId="0" borderId="0" xfId="0" applyFont="1" applyFill="1" applyAlignment="1">
      <alignment horizontal="center" vertical="center"/>
    </xf>
    <xf numFmtId="0" fontId="44" fillId="0" borderId="0" xfId="0" applyFont="1" applyFill="1"/>
    <xf numFmtId="0" fontId="45" fillId="0" borderId="0" xfId="0" applyFont="1" applyFill="1" applyBorder="1" applyAlignment="1">
      <alignment horizontal="left" vertical="top"/>
    </xf>
    <xf numFmtId="0" fontId="45" fillId="0" borderId="0" xfId="0" applyFont="1" applyFill="1" applyBorder="1" applyAlignment="1">
      <alignment horizontal="left"/>
    </xf>
    <xf numFmtId="0" fontId="18" fillId="0" borderId="0" xfId="0" applyFont="1" applyFill="1" applyBorder="1" applyAlignment="1">
      <alignment horizontal="right" vertical="center" wrapText="1"/>
    </xf>
    <xf numFmtId="0" fontId="36" fillId="0" borderId="0" xfId="2" applyNumberFormat="1" applyFont="1" applyFill="1" applyBorder="1" applyAlignment="1">
      <alignment horizontal="center" vertical="center" wrapText="1" readingOrder="1"/>
    </xf>
    <xf numFmtId="0" fontId="17" fillId="0" borderId="0" xfId="0" applyFont="1" applyFill="1" applyBorder="1" applyAlignment="1">
      <alignment vertical="center"/>
    </xf>
    <xf numFmtId="165" fontId="17" fillId="0" borderId="0" xfId="0" applyNumberFormat="1" applyFont="1" applyFill="1" applyBorder="1" applyAlignment="1">
      <alignment vertical="center"/>
    </xf>
    <xf numFmtId="165" fontId="36" fillId="0" borderId="0" xfId="0" applyNumberFormat="1" applyFont="1" applyFill="1" applyBorder="1" applyAlignment="1">
      <alignment vertical="center"/>
    </xf>
    <xf numFmtId="0" fontId="18" fillId="0" borderId="0" xfId="2" applyNumberFormat="1" applyFont="1" applyFill="1" applyBorder="1" applyAlignment="1">
      <alignment horizontal="center" vertical="center" wrapText="1"/>
    </xf>
    <xf numFmtId="0" fontId="18" fillId="0" borderId="0" xfId="2" applyNumberFormat="1" applyFont="1" applyFill="1" applyBorder="1" applyAlignment="1">
      <alignment horizontal="center" vertical="center" wrapText="1" readingOrder="1"/>
    </xf>
    <xf numFmtId="0" fontId="17" fillId="0" borderId="1" xfId="2" applyNumberFormat="1" applyFont="1" applyFill="1" applyBorder="1" applyAlignment="1">
      <alignment horizontal="left" vertical="center" wrapText="1" readingOrder="1"/>
    </xf>
    <xf numFmtId="165" fontId="17" fillId="0" borderId="1" xfId="2" applyNumberFormat="1" applyFont="1" applyFill="1" applyBorder="1" applyAlignment="1">
      <alignment horizontal="center" vertical="center" wrapText="1" readingOrder="1"/>
    </xf>
    <xf numFmtId="165" fontId="17" fillId="0" borderId="0" xfId="2" applyNumberFormat="1" applyFont="1" applyFill="1" applyBorder="1" applyAlignment="1">
      <alignment horizontal="center" vertical="center" wrapText="1" readingOrder="1"/>
    </xf>
    <xf numFmtId="0" fontId="47" fillId="0" borderId="1" xfId="2" applyNumberFormat="1" applyFont="1" applyFill="1" applyBorder="1" applyAlignment="1">
      <alignment horizontal="left" vertical="center" wrapText="1" readingOrder="1"/>
    </xf>
    <xf numFmtId="165" fontId="47" fillId="0" borderId="1" xfId="2" applyNumberFormat="1" applyFont="1" applyFill="1" applyBorder="1" applyAlignment="1">
      <alignment horizontal="center" vertical="center" wrapText="1" readingOrder="1"/>
    </xf>
    <xf numFmtId="165" fontId="47" fillId="0" borderId="0" xfId="2" applyNumberFormat="1" applyFont="1" applyFill="1" applyBorder="1" applyAlignment="1">
      <alignment horizontal="center" vertical="center" wrapText="1" readingOrder="1"/>
    </xf>
    <xf numFmtId="165" fontId="17" fillId="0" borderId="11" xfId="2" applyNumberFormat="1" applyFont="1" applyFill="1" applyBorder="1" applyAlignment="1">
      <alignment horizontal="center" vertical="center" wrapText="1" readingOrder="1"/>
    </xf>
    <xf numFmtId="165" fontId="18" fillId="0" borderId="1" xfId="2" applyNumberFormat="1" applyFont="1" applyFill="1" applyBorder="1" applyAlignment="1">
      <alignment horizontal="center" vertical="center" wrapText="1" readingOrder="1"/>
    </xf>
    <xf numFmtId="165" fontId="18" fillId="0" borderId="0" xfId="2" applyNumberFormat="1" applyFont="1" applyFill="1" applyBorder="1" applyAlignment="1">
      <alignment horizontal="center" vertical="center" wrapText="1" readingOrder="1"/>
    </xf>
    <xf numFmtId="165" fontId="44" fillId="0" borderId="0" xfId="0" applyNumberFormat="1" applyFont="1" applyFill="1"/>
    <xf numFmtId="0" fontId="47" fillId="0" borderId="0" xfId="0" applyFont="1" applyFill="1"/>
    <xf numFmtId="4" fontId="47" fillId="0" borderId="0" xfId="0" applyNumberFormat="1" applyFont="1" applyFill="1"/>
    <xf numFmtId="4" fontId="15" fillId="0" borderId="0" xfId="0" applyNumberFormat="1" applyFont="1" applyFill="1"/>
    <xf numFmtId="0" fontId="18" fillId="0" borderId="0" xfId="0" applyFont="1" applyFill="1" applyAlignment="1">
      <alignment vertical="top" wrapText="1"/>
    </xf>
    <xf numFmtId="0" fontId="51" fillId="0" borderId="0" xfId="0" applyFont="1" applyFill="1"/>
    <xf numFmtId="0" fontId="8" fillId="0" borderId="1" xfId="0" applyFont="1" applyFill="1" applyBorder="1" applyAlignment="1">
      <alignment horizontal="center" wrapText="1"/>
    </xf>
    <xf numFmtId="0" fontId="7" fillId="0" borderId="1" xfId="0" applyFont="1" applyFill="1" applyBorder="1" applyAlignment="1">
      <alignment vertical="center" wrapText="1"/>
    </xf>
    <xf numFmtId="0" fontId="21" fillId="0" borderId="1" xfId="3" applyFont="1" applyFill="1" applyBorder="1" applyAlignment="1">
      <alignment horizontal="center" vertical="center" wrapText="1"/>
    </xf>
    <xf numFmtId="165" fontId="11" fillId="0" borderId="1" xfId="0" applyNumberFormat="1" applyFont="1" applyFill="1" applyBorder="1" applyAlignment="1">
      <alignment horizontal="center" vertical="center"/>
    </xf>
    <xf numFmtId="167" fontId="2" fillId="0" borderId="1" xfId="0" applyNumberFormat="1" applyFont="1" applyFill="1" applyBorder="1" applyAlignment="1">
      <alignment horizontal="center" vertical="center" wrapText="1"/>
    </xf>
    <xf numFmtId="0" fontId="52" fillId="0" borderId="1" xfId="3" applyFont="1" applyFill="1" applyBorder="1" applyAlignment="1">
      <alignment horizontal="center" vertical="center" wrapText="1"/>
    </xf>
    <xf numFmtId="165" fontId="32" fillId="0" borderId="1" xfId="0" applyNumberFormat="1" applyFont="1" applyFill="1" applyBorder="1" applyAlignment="1">
      <alignment horizontal="center" vertical="center" wrapText="1"/>
    </xf>
    <xf numFmtId="9" fontId="0" fillId="0" borderId="0" xfId="4" applyFont="1" applyFill="1"/>
    <xf numFmtId="0" fontId="2" fillId="0" borderId="0" xfId="0" applyFont="1" applyFill="1" applyAlignment="1">
      <alignment horizontal="center"/>
    </xf>
    <xf numFmtId="0" fontId="33" fillId="0" borderId="0" xfId="0" applyFont="1" applyAlignment="1">
      <alignment horizontal="center" vertical="center" wrapText="1"/>
    </xf>
    <xf numFmtId="0" fontId="33" fillId="0" borderId="0" xfId="0" applyFont="1" applyAlignment="1">
      <alignment horizontal="right" vertical="center" wrapText="1"/>
    </xf>
    <xf numFmtId="0" fontId="33" fillId="0" borderId="0" xfId="0" applyFont="1" applyAlignment="1">
      <alignment horizontal="center" vertical="center"/>
    </xf>
    <xf numFmtId="4" fontId="33" fillId="0" borderId="1" xfId="0" applyNumberFormat="1" applyFont="1" applyBorder="1" applyAlignment="1">
      <alignment horizontal="center" vertical="center" wrapText="1"/>
    </xf>
    <xf numFmtId="167" fontId="33" fillId="0" borderId="1" xfId="0" applyNumberFormat="1" applyFont="1" applyBorder="1" applyAlignment="1">
      <alignment horizontal="center" vertical="center" wrapText="1"/>
    </xf>
    <xf numFmtId="49" fontId="33" fillId="0" borderId="0" xfId="0" applyNumberFormat="1" applyFont="1" applyAlignment="1">
      <alignment horizontal="center" vertical="center" wrapText="1"/>
    </xf>
    <xf numFmtId="49" fontId="3" fillId="0" borderId="0" xfId="0" applyNumberFormat="1" applyFont="1" applyAlignment="1">
      <alignment horizontal="center" vertical="center" wrapText="1"/>
    </xf>
    <xf numFmtId="0" fontId="1" fillId="0" borderId="0" xfId="0" applyFont="1" applyBorder="1" applyAlignment="1">
      <alignment vertical="center" wrapText="1"/>
    </xf>
    <xf numFmtId="49" fontId="33" fillId="0" borderId="0" xfId="0" applyNumberFormat="1" applyFont="1" applyAlignment="1">
      <alignment horizontal="center" vertical="center"/>
    </xf>
    <xf numFmtId="0" fontId="54" fillId="0" borderId="0" xfId="0" applyFont="1" applyAlignment="1">
      <alignment horizontal="center" vertical="top" wrapText="1"/>
    </xf>
    <xf numFmtId="0" fontId="55" fillId="0" borderId="0" xfId="0" applyFont="1" applyAlignment="1">
      <alignment horizontal="center" vertical="top" wrapText="1"/>
    </xf>
    <xf numFmtId="49" fontId="55" fillId="0" borderId="0" xfId="0" applyNumberFormat="1" applyFont="1" applyAlignment="1">
      <alignment horizontal="center" vertical="top" wrapText="1"/>
    </xf>
    <xf numFmtId="0" fontId="54" fillId="0" borderId="0" xfId="0" applyFont="1" applyAlignment="1">
      <alignment horizontal="center" vertical="top"/>
    </xf>
    <xf numFmtId="0" fontId="26" fillId="0" borderId="0" xfId="0" applyFont="1" applyAlignment="1">
      <alignment horizontal="left" vertical="center"/>
    </xf>
    <xf numFmtId="0" fontId="26" fillId="0" borderId="0" xfId="0" applyFont="1" applyAlignment="1">
      <alignment horizontal="center" vertical="center"/>
    </xf>
    <xf numFmtId="4" fontId="26" fillId="0" borderId="0" xfId="0" applyNumberFormat="1" applyFont="1" applyAlignment="1">
      <alignment horizontal="center" vertical="center"/>
    </xf>
    <xf numFmtId="0" fontId="26" fillId="2" borderId="0" xfId="0" applyFont="1" applyFill="1" applyAlignment="1">
      <alignment horizontal="left" vertical="center"/>
    </xf>
    <xf numFmtId="0" fontId="26" fillId="2" borderId="0" xfId="0" applyFont="1" applyFill="1" applyAlignment="1">
      <alignment horizontal="center" vertical="center"/>
    </xf>
    <xf numFmtId="0" fontId="26" fillId="2" borderId="0" xfId="0" applyFont="1" applyFill="1"/>
    <xf numFmtId="0" fontId="26" fillId="2" borderId="0" xfId="0" applyFont="1" applyFill="1" applyAlignment="1">
      <alignment horizontal="center" wrapText="1"/>
    </xf>
    <xf numFmtId="0" fontId="57" fillId="2" borderId="0" xfId="0" applyFont="1" applyFill="1" applyAlignment="1">
      <alignment horizontal="center" vertical="center"/>
    </xf>
    <xf numFmtId="165" fontId="26" fillId="2" borderId="0" xfId="0" applyNumberFormat="1" applyFont="1" applyFill="1" applyAlignment="1">
      <alignment horizontal="center" vertical="center"/>
    </xf>
    <xf numFmtId="0" fontId="26" fillId="2" borderId="0" xfId="0" applyFont="1" applyFill="1" applyAlignment="1">
      <alignment horizontal="center" vertical="center" wrapText="1"/>
    </xf>
    <xf numFmtId="0" fontId="26" fillId="2" borderId="1" xfId="0" applyFont="1" applyFill="1" applyBorder="1" applyAlignment="1">
      <alignment horizontal="center" wrapText="1"/>
    </xf>
    <xf numFmtId="0" fontId="56" fillId="2" borderId="1" xfId="0" applyFont="1" applyFill="1" applyBorder="1" applyAlignment="1">
      <alignment horizontal="center" wrapText="1"/>
    </xf>
    <xf numFmtId="0" fontId="26" fillId="2" borderId="0" xfId="0" applyFont="1" applyFill="1" applyAlignment="1">
      <alignment wrapText="1"/>
    </xf>
    <xf numFmtId="0" fontId="26" fillId="2" borderId="0" xfId="0" applyFont="1" applyFill="1" applyAlignment="1">
      <alignment vertical="center" wrapText="1"/>
    </xf>
    <xf numFmtId="0" fontId="26" fillId="2" borderId="0" xfId="0" applyFont="1" applyFill="1" applyAlignment="1">
      <alignment horizontal="left" vertical="center" wrapText="1"/>
    </xf>
    <xf numFmtId="165" fontId="58" fillId="2" borderId="1" xfId="0" applyNumberFormat="1" applyFont="1" applyFill="1" applyBorder="1" applyAlignment="1">
      <alignment horizontal="center" vertical="center" wrapText="1"/>
    </xf>
    <xf numFmtId="0" fontId="58" fillId="2" borderId="1" xfId="0" applyFont="1" applyFill="1" applyBorder="1" applyAlignment="1">
      <alignment horizontal="center" vertical="center" wrapText="1"/>
    </xf>
    <xf numFmtId="0" fontId="58" fillId="2" borderId="1" xfId="0" applyFont="1" applyFill="1" applyBorder="1" applyAlignment="1">
      <alignment horizontal="center" vertical="center"/>
    </xf>
    <xf numFmtId="165" fontId="58" fillId="2" borderId="1" xfId="0" applyNumberFormat="1" applyFont="1" applyFill="1" applyBorder="1" applyAlignment="1">
      <alignment horizontal="center" vertical="center"/>
    </xf>
    <xf numFmtId="0" fontId="58" fillId="2" borderId="1" xfId="0" applyFont="1" applyFill="1" applyBorder="1" applyAlignment="1">
      <alignment wrapText="1"/>
    </xf>
    <xf numFmtId="3" fontId="59" fillId="2" borderId="1" xfId="0" applyNumberFormat="1" applyFont="1" applyFill="1" applyBorder="1" applyAlignment="1" applyProtection="1">
      <alignment horizontal="center" vertical="center" wrapText="1"/>
    </xf>
    <xf numFmtId="0" fontId="59" fillId="2" borderId="1" xfId="0" applyFont="1" applyFill="1" applyBorder="1" applyAlignment="1">
      <alignment horizontal="center" vertical="center" wrapText="1"/>
    </xf>
    <xf numFmtId="168" fontId="58" fillId="2" borderId="1" xfId="0" applyNumberFormat="1" applyFont="1" applyFill="1" applyBorder="1" applyAlignment="1">
      <alignment horizontal="center" vertical="center"/>
    </xf>
    <xf numFmtId="3" fontId="58" fillId="2" borderId="1" xfId="0" applyNumberFormat="1" applyFont="1" applyFill="1" applyBorder="1" applyAlignment="1">
      <alignment horizontal="center" vertical="center"/>
    </xf>
    <xf numFmtId="0" fontId="61" fillId="2" borderId="1" xfId="0" applyFont="1" applyFill="1" applyBorder="1" applyAlignment="1">
      <alignment horizontal="center" vertical="center" wrapText="1"/>
    </xf>
    <xf numFmtId="0" fontId="58" fillId="2" borderId="0" xfId="0" applyFont="1" applyFill="1" applyAlignment="1">
      <alignment horizontal="center" vertical="center" wrapText="1"/>
    </xf>
    <xf numFmtId="165" fontId="42" fillId="0" borderId="1" xfId="4" applyNumberFormat="1" applyFont="1" applyFill="1" applyBorder="1" applyAlignment="1" applyProtection="1">
      <alignment horizontal="center" vertical="center"/>
    </xf>
    <xf numFmtId="0" fontId="42" fillId="0" borderId="1" xfId="0" applyFont="1" applyFill="1" applyBorder="1" applyAlignment="1">
      <alignment horizontal="left" vertical="center" wrapText="1"/>
    </xf>
    <xf numFmtId="165" fontId="43" fillId="0" borderId="1" xfId="4" applyNumberFormat="1" applyFont="1" applyFill="1" applyBorder="1" applyAlignment="1" applyProtection="1">
      <alignment horizontal="center" vertical="center"/>
    </xf>
    <xf numFmtId="1" fontId="43" fillId="0" borderId="1" xfId="0" applyNumberFormat="1" applyFont="1" applyFill="1" applyBorder="1" applyAlignment="1">
      <alignment horizontal="center" vertical="center" wrapText="1"/>
    </xf>
    <xf numFmtId="0" fontId="43" fillId="0" borderId="1" xfId="0" applyFont="1" applyFill="1" applyBorder="1" applyAlignment="1">
      <alignment horizontal="center" vertical="center"/>
    </xf>
    <xf numFmtId="0" fontId="43" fillId="0" borderId="2" xfId="0" applyFont="1" applyFill="1" applyBorder="1" applyAlignment="1">
      <alignment vertical="center" wrapText="1"/>
    </xf>
    <xf numFmtId="1" fontId="43" fillId="0" borderId="1" xfId="0" applyNumberFormat="1" applyFont="1" applyFill="1" applyBorder="1" applyAlignment="1">
      <alignment horizontal="center" vertical="center"/>
    </xf>
    <xf numFmtId="0" fontId="43" fillId="0" borderId="1" xfId="0" applyFont="1" applyFill="1" applyBorder="1" applyAlignment="1">
      <alignment horizontal="left" vertical="center" wrapText="1"/>
    </xf>
    <xf numFmtId="167" fontId="43" fillId="0" borderId="1" xfId="2" applyNumberFormat="1" applyFont="1" applyFill="1" applyBorder="1" applyAlignment="1">
      <alignment horizontal="center" vertical="center" wrapText="1"/>
    </xf>
    <xf numFmtId="0" fontId="43" fillId="0" borderId="1" xfId="2" applyNumberFormat="1" applyFont="1" applyFill="1" applyBorder="1" applyAlignment="1">
      <alignment vertical="center" wrapText="1"/>
    </xf>
    <xf numFmtId="0" fontId="43" fillId="0" borderId="2" xfId="2" applyNumberFormat="1" applyFont="1" applyFill="1" applyBorder="1" applyAlignment="1">
      <alignment vertical="center" wrapText="1"/>
    </xf>
    <xf numFmtId="0" fontId="43" fillId="0" borderId="2" xfId="0" applyFont="1" applyFill="1" applyBorder="1" applyAlignment="1">
      <alignment horizontal="left" vertical="center" wrapText="1"/>
    </xf>
    <xf numFmtId="49" fontId="43" fillId="0" borderId="2" xfId="2" applyNumberFormat="1" applyFont="1" applyFill="1" applyBorder="1" applyAlignment="1">
      <alignment horizontal="center" vertical="center" wrapText="1"/>
    </xf>
    <xf numFmtId="3" fontId="43" fillId="0" borderId="1" xfId="0" applyNumberFormat="1" applyFont="1" applyFill="1" applyBorder="1" applyAlignment="1">
      <alignment horizontal="center" vertical="center"/>
    </xf>
    <xf numFmtId="49" fontId="43" fillId="0" borderId="2" xfId="2" applyNumberFormat="1" applyFont="1" applyFill="1" applyBorder="1" applyAlignment="1">
      <alignment vertical="center" wrapText="1"/>
    </xf>
    <xf numFmtId="0" fontId="43" fillId="0" borderId="4" xfId="2" applyNumberFormat="1" applyFont="1" applyFill="1" applyBorder="1" applyAlignment="1">
      <alignment vertical="center" wrapText="1"/>
    </xf>
    <xf numFmtId="170" fontId="43" fillId="0" borderId="2" xfId="2" applyNumberFormat="1" applyFont="1" applyFill="1" applyBorder="1" applyAlignment="1">
      <alignment horizontal="center" vertical="center" wrapText="1"/>
    </xf>
    <xf numFmtId="165" fontId="42" fillId="0" borderId="1" xfId="5" applyNumberFormat="1" applyFont="1" applyFill="1" applyBorder="1" applyAlignment="1" applyProtection="1">
      <alignment horizontal="center" vertical="center"/>
    </xf>
    <xf numFmtId="49" fontId="42" fillId="0" borderId="1" xfId="0" applyNumberFormat="1" applyFont="1" applyFill="1" applyBorder="1" applyAlignment="1" applyProtection="1">
      <alignment vertical="center" wrapText="1"/>
    </xf>
    <xf numFmtId="165" fontId="43" fillId="0" borderId="1" xfId="5" applyNumberFormat="1" applyFont="1" applyFill="1" applyBorder="1" applyAlignment="1" applyProtection="1">
      <alignment horizontal="center" vertical="center"/>
    </xf>
    <xf numFmtId="165" fontId="43" fillId="0" borderId="2" xfId="2" applyNumberFormat="1" applyFont="1" applyFill="1" applyBorder="1" applyAlignment="1">
      <alignment horizontal="center" vertical="center" wrapText="1"/>
    </xf>
    <xf numFmtId="0" fontId="15"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165" fontId="18" fillId="0" borderId="1" xfId="0" applyNumberFormat="1" applyFont="1" applyFill="1" applyBorder="1" applyAlignment="1">
      <alignment horizontal="center" vertical="center" wrapText="1"/>
    </xf>
    <xf numFmtId="0" fontId="3" fillId="0" borderId="0" xfId="0" applyFont="1" applyFill="1" applyAlignment="1">
      <alignment horizontal="center"/>
    </xf>
    <xf numFmtId="0" fontId="34" fillId="0" borderId="1" xfId="0" applyFont="1" applyFill="1" applyBorder="1" applyAlignment="1">
      <alignment horizontal="left" vertical="center" wrapText="1"/>
    </xf>
    <xf numFmtId="0" fontId="15" fillId="8" borderId="1" xfId="0" applyFont="1" applyFill="1" applyBorder="1" applyAlignment="1">
      <alignment horizontal="center" vertical="center" wrapText="1"/>
    </xf>
    <xf numFmtId="0" fontId="58" fillId="2" borderId="1" xfId="0" applyFont="1" applyFill="1" applyBorder="1" applyAlignment="1">
      <alignment horizontal="center" vertical="center" wrapText="1"/>
    </xf>
    <xf numFmtId="165" fontId="34" fillId="0" borderId="1" xfId="0" applyNumberFormat="1" applyFont="1" applyFill="1" applyBorder="1" applyAlignment="1">
      <alignment horizontal="center" vertical="center" wrapText="1"/>
    </xf>
    <xf numFmtId="0" fontId="34" fillId="4" borderId="0" xfId="0" applyFont="1" applyFill="1"/>
    <xf numFmtId="165" fontId="18" fillId="0" borderId="1" xfId="0" applyNumberFormat="1" applyFont="1" applyFill="1" applyBorder="1" applyAlignment="1" applyProtection="1">
      <alignment horizontal="center" vertical="center" wrapText="1"/>
    </xf>
    <xf numFmtId="165" fontId="3" fillId="0" borderId="1" xfId="0" applyNumberFormat="1" applyFont="1" applyFill="1" applyBorder="1" applyAlignment="1">
      <alignment horizontal="center" vertical="center" wrapText="1"/>
    </xf>
    <xf numFmtId="0" fontId="3" fillId="4" borderId="0" xfId="0" applyFont="1" applyFill="1"/>
    <xf numFmtId="165" fontId="18" fillId="0" borderId="1" xfId="0" applyNumberFormat="1" applyFont="1" applyFill="1" applyBorder="1" applyAlignment="1" applyProtection="1">
      <alignment horizontal="center" vertical="center"/>
    </xf>
    <xf numFmtId="0" fontId="3" fillId="0" borderId="1" xfId="0" applyFont="1" applyFill="1" applyBorder="1" applyAlignment="1">
      <alignment horizontal="center"/>
    </xf>
    <xf numFmtId="165" fontId="15" fillId="0" borderId="1" xfId="12" applyNumberFormat="1" applyFont="1" applyFill="1" applyBorder="1" applyAlignment="1" applyProtection="1">
      <alignment horizontal="center"/>
    </xf>
    <xf numFmtId="165" fontId="15" fillId="0" borderId="1" xfId="12" applyNumberFormat="1" applyFont="1" applyFill="1" applyBorder="1" applyAlignment="1" applyProtection="1">
      <alignment horizontal="center" vertical="center"/>
    </xf>
    <xf numFmtId="165" fontId="18" fillId="0" borderId="1" xfId="0" applyNumberFormat="1" applyFont="1" applyFill="1" applyBorder="1" applyAlignment="1">
      <alignment horizontal="center" vertical="center"/>
    </xf>
    <xf numFmtId="165" fontId="3" fillId="0" borderId="1" xfId="0" applyNumberFormat="1" applyFont="1" applyFill="1" applyBorder="1" applyAlignment="1" applyProtection="1">
      <alignment horizontal="center" vertical="center" wrapText="1"/>
    </xf>
    <xf numFmtId="0" fontId="3" fillId="6" borderId="0" xfId="0" applyFont="1" applyFill="1" applyAlignment="1">
      <alignment horizontal="center"/>
    </xf>
    <xf numFmtId="0" fontId="64" fillId="0" borderId="1" xfId="0" applyFont="1" applyFill="1" applyBorder="1" applyAlignment="1">
      <alignment horizontal="center" vertical="center" wrapText="1"/>
    </xf>
    <xf numFmtId="167" fontId="26" fillId="2" borderId="0" xfId="0" applyNumberFormat="1" applyFont="1" applyFill="1" applyAlignment="1">
      <alignment horizontal="center" vertical="center"/>
    </xf>
    <xf numFmtId="167" fontId="58" fillId="2" borderId="1" xfId="0" applyNumberFormat="1" applyFont="1" applyFill="1" applyBorder="1" applyAlignment="1">
      <alignment horizontal="center" vertical="center" wrapText="1"/>
    </xf>
    <xf numFmtId="167" fontId="58" fillId="2" borderId="1" xfId="4" applyNumberFormat="1" applyFont="1" applyFill="1" applyBorder="1" applyAlignment="1">
      <alignment horizontal="center" vertical="center"/>
    </xf>
    <xf numFmtId="49" fontId="59" fillId="0" borderId="1" xfId="0" applyNumberFormat="1" applyFont="1" applyFill="1" applyBorder="1" applyAlignment="1" applyProtection="1">
      <alignment horizontal="center" vertical="center" wrapText="1"/>
    </xf>
    <xf numFmtId="0" fontId="58" fillId="0" borderId="1" xfId="0" applyFont="1" applyFill="1" applyBorder="1" applyAlignment="1">
      <alignment horizontal="center" vertical="center"/>
    </xf>
    <xf numFmtId="0" fontId="59" fillId="0" borderId="11" xfId="0" applyFont="1" applyFill="1" applyBorder="1" applyAlignment="1" applyProtection="1">
      <alignment horizontal="center" vertical="center" wrapText="1"/>
    </xf>
    <xf numFmtId="0" fontId="58" fillId="0" borderId="1" xfId="0" applyFont="1" applyFill="1" applyBorder="1" applyAlignment="1">
      <alignment horizontal="center" vertical="center" wrapText="1"/>
    </xf>
    <xf numFmtId="49" fontId="59" fillId="0" borderId="1" xfId="0" applyNumberFormat="1" applyFont="1" applyFill="1" applyBorder="1" applyAlignment="1" applyProtection="1">
      <alignment horizontal="center" vertical="center"/>
    </xf>
    <xf numFmtId="0" fontId="59" fillId="0" borderId="1" xfId="0" applyFont="1" applyFill="1" applyBorder="1" applyAlignment="1" applyProtection="1">
      <alignment horizontal="left" vertical="center" wrapText="1"/>
    </xf>
    <xf numFmtId="0" fontId="59" fillId="0" borderId="1" xfId="0" applyFont="1" applyFill="1" applyBorder="1" applyAlignment="1" applyProtection="1">
      <alignment horizontal="center" vertical="center" wrapText="1"/>
    </xf>
    <xf numFmtId="0" fontId="59" fillId="0" borderId="4" xfId="0" applyFont="1" applyFill="1" applyBorder="1" applyAlignment="1" applyProtection="1">
      <alignment horizontal="center" vertical="center" wrapText="1"/>
    </xf>
    <xf numFmtId="0" fontId="61" fillId="0" borderId="1" xfId="0" applyFont="1" applyFill="1" applyBorder="1" applyAlignment="1">
      <alignment horizontal="center" vertical="center" wrapText="1"/>
    </xf>
    <xf numFmtId="3" fontId="59" fillId="0" borderId="1" xfId="1" applyNumberFormat="1" applyFont="1" applyFill="1" applyBorder="1" applyAlignment="1" applyProtection="1">
      <alignment horizontal="center" vertical="center" wrapText="1"/>
    </xf>
    <xf numFmtId="0" fontId="59" fillId="0" borderId="1" xfId="0" applyFont="1" applyFill="1" applyBorder="1" applyAlignment="1" applyProtection="1">
      <alignment horizontal="center" vertical="center"/>
    </xf>
    <xf numFmtId="0" fontId="59" fillId="0" borderId="4" xfId="0" applyFont="1" applyFill="1" applyBorder="1" applyAlignment="1" applyProtection="1">
      <alignment horizontal="left" vertical="center" wrapText="1"/>
    </xf>
    <xf numFmtId="0" fontId="59" fillId="0" borderId="0" xfId="0" applyFont="1" applyFill="1" applyAlignment="1">
      <alignment vertical="center" wrapText="1"/>
    </xf>
    <xf numFmtId="0" fontId="59" fillId="0" borderId="1" xfId="6" applyFont="1" applyFill="1" applyBorder="1" applyAlignment="1" applyProtection="1">
      <alignment horizontal="left" vertical="center" wrapText="1"/>
    </xf>
    <xf numFmtId="0" fontId="59" fillId="0" borderId="1" xfId="0" applyFont="1" applyFill="1" applyBorder="1" applyAlignment="1">
      <alignment horizontal="center" vertical="center" wrapText="1"/>
    </xf>
    <xf numFmtId="169" fontId="59" fillId="0" borderId="1" xfId="0" applyNumberFormat="1" applyFont="1" applyFill="1" applyBorder="1" applyAlignment="1" applyProtection="1">
      <alignment horizontal="left" vertical="center" wrapText="1"/>
    </xf>
    <xf numFmtId="49" fontId="58" fillId="0" borderId="1" xfId="0" applyNumberFormat="1" applyFont="1" applyFill="1" applyBorder="1" applyAlignment="1" applyProtection="1">
      <alignment horizontal="center" vertical="center" wrapText="1"/>
    </xf>
    <xf numFmtId="1" fontId="59" fillId="0" borderId="1" xfId="0" applyNumberFormat="1" applyFont="1" applyFill="1" applyBorder="1" applyAlignment="1" applyProtection="1">
      <alignment horizontal="center" vertical="center" wrapText="1"/>
    </xf>
    <xf numFmtId="3" fontId="59" fillId="0" borderId="1" xfId="0" applyNumberFormat="1" applyFont="1" applyFill="1" applyBorder="1" applyAlignment="1" applyProtection="1">
      <alignment horizontal="center" vertical="center" wrapText="1"/>
    </xf>
    <xf numFmtId="0" fontId="59" fillId="0" borderId="1" xfId="0" applyFont="1" applyFill="1" applyBorder="1" applyAlignment="1">
      <alignment vertical="top" wrapText="1"/>
    </xf>
    <xf numFmtId="0" fontId="59" fillId="0" borderId="1" xfId="0" applyFont="1" applyFill="1" applyBorder="1" applyAlignment="1">
      <alignment vertical="center" wrapText="1"/>
    </xf>
    <xf numFmtId="167" fontId="59" fillId="0" borderId="1" xfId="0" applyNumberFormat="1" applyFont="1" applyFill="1" applyBorder="1" applyAlignment="1" applyProtection="1">
      <alignment horizontal="center" vertical="center" wrapText="1"/>
    </xf>
    <xf numFmtId="0" fontId="59" fillId="0" borderId="4" xfId="0" applyFont="1" applyFill="1" applyBorder="1" applyAlignment="1" applyProtection="1">
      <alignment horizontal="center" vertical="center" wrapText="1"/>
    </xf>
    <xf numFmtId="0" fontId="59" fillId="0" borderId="1" xfId="0" applyFont="1" applyFill="1" applyBorder="1" applyAlignment="1">
      <alignment horizontal="justify" vertical="center" wrapText="1"/>
    </xf>
    <xf numFmtId="49" fontId="59" fillId="0" borderId="11" xfId="0" applyNumberFormat="1" applyFont="1" applyFill="1" applyBorder="1" applyAlignment="1" applyProtection="1">
      <alignment horizontal="center" vertical="center"/>
    </xf>
    <xf numFmtId="0" fontId="59" fillId="0" borderId="1" xfId="0" applyFont="1" applyFill="1" applyBorder="1" applyAlignment="1">
      <alignment horizontal="center" vertical="center"/>
    </xf>
    <xf numFmtId="0" fontId="59" fillId="0" borderId="1" xfId="0" applyFont="1" applyFill="1" applyBorder="1" applyAlignment="1" applyProtection="1">
      <alignment vertical="center" wrapText="1"/>
    </xf>
    <xf numFmtId="49" fontId="59" fillId="0" borderId="1" xfId="0" applyNumberFormat="1" applyFont="1" applyFill="1" applyBorder="1" applyAlignment="1">
      <alignment horizontal="center" vertical="center" wrapText="1"/>
    </xf>
    <xf numFmtId="49" fontId="59" fillId="0" borderId="4" xfId="0" applyNumberFormat="1" applyFont="1" applyFill="1" applyBorder="1" applyAlignment="1">
      <alignment horizontal="center" vertical="center" wrapText="1"/>
    </xf>
    <xf numFmtId="0" fontId="59" fillId="0" borderId="4" xfId="0" applyFont="1" applyFill="1" applyBorder="1" applyAlignment="1" applyProtection="1">
      <alignment horizontal="center" vertical="center" wrapText="1"/>
    </xf>
    <xf numFmtId="167" fontId="58" fillId="0" borderId="1" xfId="4" applyNumberFormat="1" applyFont="1" applyFill="1" applyBorder="1" applyAlignment="1">
      <alignment horizontal="center" vertical="center"/>
    </xf>
    <xf numFmtId="165" fontId="58" fillId="0" borderId="1" xfId="0" applyNumberFormat="1" applyFont="1" applyFill="1" applyBorder="1" applyAlignment="1">
      <alignment horizontal="center" vertical="center"/>
    </xf>
    <xf numFmtId="167" fontId="43" fillId="0" borderId="4" xfId="2" applyNumberFormat="1" applyFont="1" applyFill="1" applyBorder="1" applyAlignment="1">
      <alignment horizontal="center" vertical="center" wrapText="1"/>
    </xf>
    <xf numFmtId="1" fontId="65" fillId="0" borderId="1" xfId="0" applyNumberFormat="1" applyFont="1" applyFill="1" applyBorder="1" applyAlignment="1">
      <alignment horizontal="center" vertical="center" wrapText="1"/>
    </xf>
    <xf numFmtId="167" fontId="65" fillId="0" borderId="1" xfId="2" applyNumberFormat="1" applyFont="1" applyFill="1" applyBorder="1" applyAlignment="1">
      <alignment horizontal="center" vertical="center" wrapText="1"/>
    </xf>
    <xf numFmtId="167" fontId="65" fillId="0" borderId="4" xfId="2" applyNumberFormat="1" applyFont="1" applyFill="1" applyBorder="1" applyAlignment="1">
      <alignment horizontal="center" vertical="center" wrapText="1"/>
    </xf>
    <xf numFmtId="165" fontId="59" fillId="0" borderId="1" xfId="0" applyNumberFormat="1" applyFont="1" applyFill="1" applyBorder="1" applyAlignment="1" applyProtection="1">
      <alignment horizontal="center" vertical="center" wrapText="1"/>
    </xf>
    <xf numFmtId="1" fontId="58" fillId="2" borderId="1" xfId="0" applyNumberFormat="1" applyFont="1" applyFill="1" applyBorder="1" applyAlignment="1">
      <alignment horizontal="center" vertical="center" wrapText="1"/>
    </xf>
    <xf numFmtId="0" fontId="7" fillId="0" borderId="1" xfId="0" applyFont="1" applyFill="1" applyBorder="1" applyAlignment="1">
      <alignment horizontal="left" vertical="center" wrapText="1"/>
    </xf>
    <xf numFmtId="165" fontId="7" fillId="0" borderId="1" xfId="0" applyNumberFormat="1" applyFont="1" applyFill="1" applyBorder="1" applyAlignment="1">
      <alignment horizontal="center" vertical="center" wrapText="1"/>
    </xf>
    <xf numFmtId="49" fontId="26" fillId="2" borderId="0" xfId="0" applyNumberFormat="1" applyFont="1" applyFill="1"/>
    <xf numFmtId="0" fontId="26" fillId="9" borderId="0" xfId="0" applyFont="1" applyFill="1"/>
    <xf numFmtId="0" fontId="26" fillId="12" borderId="0" xfId="0" applyFont="1" applyFill="1"/>
    <xf numFmtId="0" fontId="26" fillId="13" borderId="0" xfId="0" applyFont="1" applyFill="1"/>
    <xf numFmtId="0" fontId="26" fillId="7" borderId="0" xfId="0" applyFont="1" applyFill="1"/>
    <xf numFmtId="0" fontId="18" fillId="0" borderId="1" xfId="2" applyNumberFormat="1" applyFont="1" applyFill="1" applyBorder="1" applyAlignment="1">
      <alignment horizontal="left" vertical="center" wrapText="1" readingOrder="1"/>
    </xf>
    <xf numFmtId="0" fontId="43" fillId="0" borderId="1" xfId="0" applyFont="1" applyFill="1" applyBorder="1" applyAlignment="1">
      <alignment horizontal="center" vertical="center" wrapText="1"/>
    </xf>
    <xf numFmtId="3" fontId="43" fillId="0" borderId="2" xfId="2" applyNumberFormat="1" applyFont="1" applyFill="1" applyBorder="1" applyAlignment="1">
      <alignment horizontal="center" vertical="center" wrapText="1"/>
    </xf>
    <xf numFmtId="3" fontId="43" fillId="0" borderId="2" xfId="0" applyNumberFormat="1" applyFont="1" applyFill="1" applyBorder="1" applyAlignment="1">
      <alignment horizontal="center" vertical="center" wrapText="1"/>
    </xf>
    <xf numFmtId="3" fontId="43" fillId="0" borderId="1" xfId="2" applyNumberFormat="1" applyFont="1" applyFill="1" applyBorder="1" applyAlignment="1">
      <alignment horizontal="center" vertical="center" wrapText="1"/>
    </xf>
    <xf numFmtId="0" fontId="43" fillId="0" borderId="2" xfId="2" applyNumberFormat="1" applyFont="1" applyFill="1" applyBorder="1" applyAlignment="1">
      <alignment horizontal="center" vertical="center" wrapText="1"/>
    </xf>
    <xf numFmtId="0" fontId="43" fillId="0" borderId="4" xfId="0" applyFont="1" applyFill="1" applyBorder="1" applyAlignment="1">
      <alignment horizontal="center" vertical="center" wrapText="1"/>
    </xf>
    <xf numFmtId="3" fontId="43" fillId="0" borderId="1" xfId="0" applyNumberFormat="1" applyFont="1" applyFill="1" applyBorder="1" applyAlignment="1">
      <alignment horizontal="center" vertical="center" wrapText="1"/>
    </xf>
    <xf numFmtId="0" fontId="43" fillId="0" borderId="2" xfId="0" applyFont="1" applyFill="1" applyBorder="1" applyAlignment="1">
      <alignment horizontal="center" vertical="center"/>
    </xf>
    <xf numFmtId="1" fontId="43" fillId="0" borderId="2" xfId="0" applyNumberFormat="1" applyFont="1" applyFill="1" applyBorder="1" applyAlignment="1">
      <alignment horizontal="center" vertical="center"/>
    </xf>
    <xf numFmtId="49" fontId="43" fillId="0" borderId="1" xfId="0" applyNumberFormat="1" applyFont="1" applyFill="1" applyBorder="1" applyAlignment="1" applyProtection="1">
      <alignment horizontal="left" vertical="center" wrapText="1"/>
    </xf>
    <xf numFmtId="0" fontId="43" fillId="0" borderId="1" xfId="2" applyNumberFormat="1" applyFont="1" applyFill="1" applyBorder="1" applyAlignment="1">
      <alignment horizontal="left" vertical="center" wrapText="1"/>
    </xf>
    <xf numFmtId="49" fontId="42" fillId="0" borderId="1" xfId="0" applyNumberFormat="1" applyFont="1" applyFill="1" applyBorder="1" applyAlignment="1" applyProtection="1">
      <alignment horizontal="left" vertical="center" wrapText="1"/>
    </xf>
    <xf numFmtId="0" fontId="43" fillId="0" borderId="2" xfId="2" applyNumberFormat="1" applyFont="1" applyFill="1" applyBorder="1" applyAlignment="1">
      <alignment horizontal="left" vertical="center" wrapText="1"/>
    </xf>
    <xf numFmtId="0" fontId="43" fillId="0" borderId="4" xfId="2" applyNumberFormat="1" applyFont="1" applyFill="1" applyBorder="1" applyAlignment="1">
      <alignment horizontal="left" vertical="center" wrapText="1"/>
    </xf>
    <xf numFmtId="49" fontId="43" fillId="0" borderId="2" xfId="0" applyNumberFormat="1" applyFont="1" applyFill="1" applyBorder="1" applyAlignment="1" applyProtection="1">
      <alignment horizontal="left" vertical="center" wrapText="1"/>
    </xf>
    <xf numFmtId="49" fontId="42" fillId="0" borderId="4" xfId="0" applyNumberFormat="1" applyFont="1" applyFill="1" applyBorder="1" applyAlignment="1" applyProtection="1">
      <alignment horizontal="left" vertical="center" wrapText="1"/>
    </xf>
    <xf numFmtId="165" fontId="42" fillId="0" borderId="2" xfId="0" applyNumberFormat="1" applyFont="1" applyFill="1" applyBorder="1" applyAlignment="1" applyProtection="1">
      <alignment horizontal="center" vertical="center"/>
    </xf>
    <xf numFmtId="49" fontId="42" fillId="0" borderId="2" xfId="0" applyNumberFormat="1" applyFont="1" applyFill="1" applyBorder="1" applyAlignment="1" applyProtection="1">
      <alignment vertical="center" wrapText="1"/>
    </xf>
    <xf numFmtId="0" fontId="43" fillId="0" borderId="1" xfId="2" applyNumberFormat="1" applyFont="1" applyFill="1" applyBorder="1" applyAlignment="1">
      <alignment horizontal="center" vertical="center" wrapText="1"/>
    </xf>
    <xf numFmtId="49" fontId="43" fillId="0" borderId="2" xfId="0" applyNumberFormat="1" applyFont="1" applyFill="1" applyBorder="1" applyAlignment="1" applyProtection="1">
      <alignment vertical="center" wrapText="1"/>
    </xf>
    <xf numFmtId="49" fontId="43" fillId="0" borderId="1" xfId="0" applyNumberFormat="1" applyFont="1" applyFill="1" applyBorder="1" applyAlignment="1" applyProtection="1">
      <alignment vertical="center" wrapText="1"/>
    </xf>
    <xf numFmtId="9" fontId="43" fillId="0" borderId="1" xfId="4" applyFont="1" applyFill="1" applyBorder="1" applyAlignment="1">
      <alignment horizontal="center" vertical="center" wrapText="1"/>
    </xf>
    <xf numFmtId="165" fontId="43" fillId="0" borderId="2" xfId="0" applyNumberFormat="1" applyFont="1" applyFill="1" applyBorder="1" applyAlignment="1" applyProtection="1">
      <alignment horizontal="center" vertical="center"/>
    </xf>
    <xf numFmtId="165" fontId="43" fillId="0" borderId="4" xfId="0" applyNumberFormat="1" applyFont="1" applyFill="1" applyBorder="1" applyAlignment="1" applyProtection="1">
      <alignment horizontal="center" vertical="center"/>
    </xf>
    <xf numFmtId="0" fontId="43" fillId="0" borderId="3" xfId="2" applyNumberFormat="1" applyFont="1" applyFill="1" applyBorder="1" applyAlignment="1">
      <alignment horizontal="left" vertical="center" wrapText="1"/>
    </xf>
    <xf numFmtId="165" fontId="42" fillId="0" borderId="1" xfId="0" applyNumberFormat="1" applyFont="1" applyFill="1" applyBorder="1" applyAlignment="1" applyProtection="1">
      <alignment horizontal="center" vertical="center"/>
    </xf>
    <xf numFmtId="165" fontId="43" fillId="0" borderId="1" xfId="2" applyNumberFormat="1" applyFont="1" applyFill="1" applyBorder="1" applyAlignment="1">
      <alignment horizontal="center" vertical="center" wrapText="1"/>
    </xf>
    <xf numFmtId="3" fontId="43" fillId="0" borderId="2" xfId="0" applyNumberFormat="1" applyFont="1" applyFill="1" applyBorder="1" applyAlignment="1">
      <alignment horizontal="center" vertical="center"/>
    </xf>
    <xf numFmtId="165" fontId="43" fillId="0" borderId="1" xfId="0" applyNumberFormat="1" applyFont="1" applyFill="1" applyBorder="1" applyAlignment="1" applyProtection="1">
      <alignment horizontal="center" vertical="center"/>
    </xf>
    <xf numFmtId="3" fontId="65" fillId="0" borderId="1" xfId="2" applyNumberFormat="1" applyFont="1" applyFill="1" applyBorder="1" applyAlignment="1">
      <alignment horizontal="center" vertical="center" wrapText="1"/>
    </xf>
    <xf numFmtId="3" fontId="65" fillId="0" borderId="2" xfId="2" applyNumberFormat="1" applyFont="1" applyFill="1" applyBorder="1" applyAlignment="1">
      <alignment horizontal="center" vertical="center" wrapText="1"/>
    </xf>
    <xf numFmtId="165" fontId="65" fillId="0" borderId="1" xfId="2" applyNumberFormat="1" applyFont="1" applyFill="1" applyBorder="1" applyAlignment="1">
      <alignment horizontal="center" vertical="center" wrapText="1"/>
    </xf>
    <xf numFmtId="9" fontId="65" fillId="0" borderId="1" xfId="4" applyFont="1" applyFill="1" applyBorder="1" applyAlignment="1">
      <alignment horizontal="center" vertical="center" wrapText="1"/>
    </xf>
    <xf numFmtId="0" fontId="65" fillId="0" borderId="2" xfId="2" applyNumberFormat="1" applyFont="1" applyFill="1" applyBorder="1" applyAlignment="1">
      <alignment horizontal="center" vertical="center" wrapText="1"/>
    </xf>
    <xf numFmtId="0" fontId="18" fillId="0" borderId="1" xfId="2" applyNumberFormat="1" applyFont="1" applyFill="1" applyBorder="1" applyAlignment="1">
      <alignment horizontal="center" vertical="center" wrapText="1" readingOrder="1"/>
    </xf>
    <xf numFmtId="0" fontId="17" fillId="0" borderId="0" xfId="2" applyNumberFormat="1" applyFont="1" applyFill="1" applyBorder="1" applyAlignment="1">
      <alignment horizontal="center" vertical="center" wrapText="1" readingOrder="1"/>
    </xf>
    <xf numFmtId="0" fontId="18" fillId="0" borderId="0" xfId="0" applyFont="1" applyFill="1" applyAlignment="1">
      <alignment horizontal="left" vertical="top"/>
    </xf>
    <xf numFmtId="0" fontId="18" fillId="0" borderId="0" xfId="0" applyFont="1" applyFill="1" applyAlignment="1">
      <alignment horizontal="left" vertical="top" wrapText="1"/>
    </xf>
    <xf numFmtId="0" fontId="7" fillId="0" borderId="1" xfId="0" applyFont="1" applyFill="1" applyBorder="1" applyAlignment="1">
      <alignment horizontal="center" vertical="center" wrapText="1"/>
    </xf>
    <xf numFmtId="0" fontId="13" fillId="0" borderId="7" xfId="0" applyFont="1" applyFill="1" applyBorder="1" applyAlignment="1">
      <alignment horizontal="center" wrapText="1"/>
    </xf>
    <xf numFmtId="0" fontId="13" fillId="0" borderId="0" xfId="0" applyFont="1" applyFill="1" applyBorder="1" applyAlignment="1">
      <alignment horizontal="center" wrapText="1"/>
    </xf>
    <xf numFmtId="0" fontId="15" fillId="0" borderId="2" xfId="0" applyFont="1" applyFill="1" applyBorder="1" applyAlignment="1">
      <alignment horizontal="center" vertical="center"/>
    </xf>
    <xf numFmtId="0" fontId="15" fillId="0" borderId="4" xfId="0" applyFont="1" applyFill="1" applyBorder="1" applyAlignment="1">
      <alignment horizontal="center" vertical="center"/>
    </xf>
    <xf numFmtId="3" fontId="15" fillId="0" borderId="2" xfId="2" applyNumberFormat="1" applyFont="1" applyFill="1" applyBorder="1" applyAlignment="1">
      <alignment horizontal="center" vertical="center" wrapText="1"/>
    </xf>
    <xf numFmtId="3" fontId="15" fillId="0" borderId="4" xfId="2" applyNumberFormat="1" applyFont="1" applyFill="1" applyBorder="1" applyAlignment="1">
      <alignment horizontal="center" vertical="center" wrapText="1"/>
    </xf>
    <xf numFmtId="0" fontId="11" fillId="0" borderId="2" xfId="2" applyNumberFormat="1" applyFont="1" applyFill="1" applyBorder="1" applyAlignment="1">
      <alignment horizontal="left" vertical="center" wrapText="1"/>
    </xf>
    <xf numFmtId="0" fontId="11" fillId="0" borderId="3" xfId="2" applyNumberFormat="1" applyFont="1" applyFill="1" applyBorder="1" applyAlignment="1">
      <alignment horizontal="left" vertical="center" wrapText="1"/>
    </xf>
    <xf numFmtId="0" fontId="11" fillId="0" borderId="4" xfId="2" applyNumberFormat="1" applyFont="1" applyFill="1" applyBorder="1" applyAlignment="1">
      <alignment horizontal="left" vertical="center" wrapText="1"/>
    </xf>
    <xf numFmtId="3" fontId="15" fillId="0" borderId="3" xfId="2" applyNumberFormat="1" applyFont="1" applyFill="1" applyBorder="1" applyAlignment="1">
      <alignment horizontal="center" vertical="center" wrapText="1"/>
    </xf>
    <xf numFmtId="165" fontId="15" fillId="0" borderId="2" xfId="2" applyNumberFormat="1" applyFont="1" applyFill="1" applyBorder="1" applyAlignment="1">
      <alignment horizontal="center" vertical="center" wrapText="1"/>
    </xf>
    <xf numFmtId="165" fontId="15" fillId="0" borderId="3" xfId="2" applyNumberFormat="1" applyFont="1" applyFill="1" applyBorder="1" applyAlignment="1">
      <alignment horizontal="center" vertical="center" wrapText="1"/>
    </xf>
    <xf numFmtId="165" fontId="15" fillId="0" borderId="4" xfId="2" applyNumberFormat="1" applyFont="1" applyFill="1" applyBorder="1" applyAlignment="1">
      <alignment horizontal="center" vertical="center" wrapText="1"/>
    </xf>
    <xf numFmtId="165" fontId="11" fillId="0" borderId="2" xfId="2" applyNumberFormat="1" applyFont="1" applyFill="1" applyBorder="1" applyAlignment="1">
      <alignment horizontal="center" vertical="center" wrapText="1"/>
    </xf>
    <xf numFmtId="165" fontId="11" fillId="0" borderId="3" xfId="2" applyNumberFormat="1" applyFont="1" applyFill="1" applyBorder="1" applyAlignment="1">
      <alignment horizontal="center" vertical="center" wrapText="1"/>
    </xf>
    <xf numFmtId="165" fontId="11" fillId="0" borderId="4" xfId="2" applyNumberFormat="1"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16" fillId="0" borderId="4" xfId="0" applyFont="1" applyFill="1" applyBorder="1" applyAlignment="1">
      <alignment horizontal="center" vertical="center" wrapText="1"/>
    </xf>
    <xf numFmtId="0" fontId="10" fillId="0" borderId="1" xfId="0" applyFont="1" applyFill="1" applyBorder="1" applyAlignment="1">
      <alignment horizontal="center" vertical="center" wrapText="1"/>
    </xf>
    <xf numFmtId="3" fontId="11" fillId="0" borderId="2" xfId="2" applyNumberFormat="1" applyFont="1" applyFill="1" applyBorder="1" applyAlignment="1">
      <alignment horizontal="center" vertical="center" wrapText="1"/>
    </xf>
    <xf numFmtId="3" fontId="11" fillId="0" borderId="4" xfId="2" applyNumberFormat="1" applyFont="1" applyFill="1" applyBorder="1" applyAlignment="1">
      <alignment horizontal="center" vertical="center" wrapText="1"/>
    </xf>
    <xf numFmtId="3" fontId="15" fillId="0" borderId="2" xfId="2" applyNumberFormat="1" applyFont="1" applyFill="1" applyBorder="1" applyAlignment="1">
      <alignment horizontal="center" vertical="center" wrapText="1" readingOrder="1"/>
    </xf>
    <xf numFmtId="3" fontId="15" fillId="0" borderId="3" xfId="2" applyNumberFormat="1" applyFont="1" applyFill="1" applyBorder="1" applyAlignment="1">
      <alignment horizontal="center" vertical="center" wrapText="1" readingOrder="1"/>
    </xf>
    <xf numFmtId="3" fontId="15" fillId="0" borderId="4" xfId="2" applyNumberFormat="1" applyFont="1" applyFill="1" applyBorder="1" applyAlignment="1">
      <alignment horizontal="center" vertical="center" wrapText="1" readingOrder="1"/>
    </xf>
    <xf numFmtId="3" fontId="16" fillId="0" borderId="2" xfId="0" applyNumberFormat="1" applyFont="1" applyFill="1" applyBorder="1" applyAlignment="1">
      <alignment horizontal="center" vertical="center" wrapText="1"/>
    </xf>
    <xf numFmtId="3" fontId="16" fillId="0" borderId="3" xfId="0" applyNumberFormat="1" applyFont="1" applyFill="1" applyBorder="1" applyAlignment="1">
      <alignment horizontal="center" vertical="center" wrapText="1"/>
    </xf>
    <xf numFmtId="3" fontId="16" fillId="0" borderId="4" xfId="0" applyNumberFormat="1" applyFont="1" applyFill="1" applyBorder="1" applyAlignment="1">
      <alignment horizontal="center" vertical="center" wrapText="1"/>
    </xf>
    <xf numFmtId="3" fontId="15" fillId="0" borderId="2" xfId="2" applyNumberFormat="1" applyFont="1" applyFill="1" applyBorder="1" applyAlignment="1">
      <alignment horizontal="center" vertical="top" wrapText="1" readingOrder="1"/>
    </xf>
    <xf numFmtId="3" fontId="15" fillId="0" borderId="3" xfId="2" applyNumberFormat="1" applyFont="1" applyFill="1" applyBorder="1" applyAlignment="1">
      <alignment horizontal="center" vertical="top" wrapText="1" readingOrder="1"/>
    </xf>
    <xf numFmtId="3" fontId="15" fillId="0" borderId="4" xfId="2" applyNumberFormat="1" applyFont="1" applyFill="1" applyBorder="1" applyAlignment="1">
      <alignment horizontal="center" vertical="top" wrapText="1" readingOrder="1"/>
    </xf>
    <xf numFmtId="3" fontId="16" fillId="0" borderId="1" xfId="0" applyNumberFormat="1" applyFont="1" applyFill="1" applyBorder="1" applyAlignment="1">
      <alignment horizontal="center" vertical="center" wrapText="1"/>
    </xf>
    <xf numFmtId="3" fontId="11" fillId="0" borderId="2" xfId="2" applyNumberFormat="1" applyFont="1" applyFill="1" applyBorder="1" applyAlignment="1">
      <alignment horizontal="center" vertical="center" wrapText="1" readingOrder="1"/>
    </xf>
    <xf numFmtId="3" fontId="11" fillId="0" borderId="3" xfId="2" applyNumberFormat="1" applyFont="1" applyFill="1" applyBorder="1" applyAlignment="1">
      <alignment horizontal="center" vertical="center" wrapText="1" readingOrder="1"/>
    </xf>
    <xf numFmtId="3" fontId="11" fillId="0" borderId="4" xfId="2" applyNumberFormat="1" applyFont="1" applyFill="1" applyBorder="1" applyAlignment="1">
      <alignment horizontal="center" vertical="center" wrapText="1" readingOrder="1"/>
    </xf>
    <xf numFmtId="3" fontId="10" fillId="0" borderId="1" xfId="0" applyNumberFormat="1" applyFont="1" applyFill="1" applyBorder="1" applyAlignment="1">
      <alignment horizontal="center" vertical="center" wrapText="1"/>
    </xf>
    <xf numFmtId="3" fontId="15" fillId="9" borderId="2" xfId="2" applyNumberFormat="1" applyFont="1" applyFill="1" applyBorder="1" applyAlignment="1">
      <alignment horizontal="center" vertical="center" wrapText="1"/>
    </xf>
    <xf numFmtId="3" fontId="15" fillId="9" borderId="3" xfId="2" applyNumberFormat="1"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3" fontId="11" fillId="0" borderId="3" xfId="2" applyNumberFormat="1" applyFont="1" applyFill="1" applyBorder="1" applyAlignment="1">
      <alignment horizontal="center" vertical="center" wrapText="1"/>
    </xf>
    <xf numFmtId="0" fontId="15" fillId="0" borderId="2" xfId="2" applyNumberFormat="1" applyFont="1" applyFill="1" applyBorder="1" applyAlignment="1">
      <alignment horizontal="center" vertical="center" wrapText="1"/>
    </xf>
    <xf numFmtId="0" fontId="15" fillId="0" borderId="3" xfId="2" applyNumberFormat="1" applyFont="1" applyFill="1" applyBorder="1" applyAlignment="1">
      <alignment horizontal="center" vertical="center" wrapText="1"/>
    </xf>
    <xf numFmtId="0" fontId="15" fillId="0" borderId="4" xfId="2" applyNumberFormat="1" applyFont="1" applyFill="1" applyBorder="1" applyAlignment="1">
      <alignment horizontal="center" vertical="center" wrapText="1"/>
    </xf>
    <xf numFmtId="3" fontId="10" fillId="0" borderId="2" xfId="0" applyNumberFormat="1" applyFont="1" applyFill="1" applyBorder="1" applyAlignment="1">
      <alignment horizontal="center" vertical="center" wrapText="1"/>
    </xf>
    <xf numFmtId="3" fontId="10" fillId="0" borderId="3" xfId="0" applyNumberFormat="1" applyFont="1" applyFill="1" applyBorder="1" applyAlignment="1">
      <alignment horizontal="center" vertical="center" wrapText="1"/>
    </xf>
    <xf numFmtId="3" fontId="10" fillId="0" borderId="4" xfId="0" applyNumberFormat="1" applyFont="1" applyFill="1" applyBorder="1" applyAlignment="1">
      <alignment horizontal="center" vertical="center" wrapText="1"/>
    </xf>
    <xf numFmtId="3" fontId="11" fillId="0" borderId="1" xfId="0" applyNumberFormat="1" applyFont="1" applyFill="1" applyBorder="1" applyAlignment="1">
      <alignment horizontal="center" vertical="center" wrapText="1"/>
    </xf>
    <xf numFmtId="3" fontId="11" fillId="0" borderId="2" xfId="0" applyNumberFormat="1" applyFont="1" applyFill="1" applyBorder="1" applyAlignment="1">
      <alignment horizontal="center" vertical="center" wrapText="1"/>
    </xf>
    <xf numFmtId="3" fontId="11" fillId="0" borderId="3" xfId="0" applyNumberFormat="1" applyFont="1" applyFill="1" applyBorder="1" applyAlignment="1">
      <alignment horizontal="center" vertical="center" wrapText="1"/>
    </xf>
    <xf numFmtId="3" fontId="11" fillId="0" borderId="4" xfId="0" applyNumberFormat="1" applyFont="1" applyFill="1" applyBorder="1" applyAlignment="1">
      <alignment horizontal="center" vertical="center" wrapText="1"/>
    </xf>
    <xf numFmtId="3" fontId="11" fillId="0" borderId="1" xfId="2" applyNumberFormat="1"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5" fillId="10" borderId="2" xfId="0" applyFont="1" applyFill="1" applyBorder="1" applyAlignment="1">
      <alignment horizontal="center" vertical="center" wrapText="1"/>
    </xf>
    <xf numFmtId="0" fontId="15" fillId="10" borderId="3" xfId="0" applyFont="1" applyFill="1" applyBorder="1" applyAlignment="1">
      <alignment horizontal="center" vertical="center" wrapText="1"/>
    </xf>
    <xf numFmtId="0" fontId="15" fillId="10" borderId="4" xfId="0" applyFont="1" applyFill="1" applyBorder="1" applyAlignment="1">
      <alignment horizontal="center" vertical="center" wrapText="1"/>
    </xf>
    <xf numFmtId="0" fontId="16" fillId="0" borderId="1" xfId="0" applyFont="1" applyFill="1" applyBorder="1" applyAlignment="1">
      <alignment horizontal="center" vertical="center" wrapText="1"/>
    </xf>
    <xf numFmtId="3" fontId="15" fillId="0" borderId="1" xfId="2" applyNumberFormat="1" applyFont="1" applyFill="1" applyBorder="1" applyAlignment="1">
      <alignment horizontal="center" vertical="center" wrapText="1"/>
    </xf>
    <xf numFmtId="0" fontId="11" fillId="0" borderId="1" xfId="2" applyNumberFormat="1" applyFont="1" applyFill="1" applyBorder="1" applyAlignment="1">
      <alignment horizontal="left" vertical="center" wrapText="1"/>
    </xf>
    <xf numFmtId="3" fontId="15" fillId="8" borderId="2" xfId="2" applyNumberFormat="1" applyFont="1" applyFill="1" applyBorder="1" applyAlignment="1">
      <alignment horizontal="center" vertical="center" wrapText="1"/>
    </xf>
    <xf numFmtId="3" fontId="15" fillId="8" borderId="3" xfId="2" applyNumberFormat="1" applyFont="1" applyFill="1" applyBorder="1" applyAlignment="1">
      <alignment horizontal="center" vertical="center" wrapText="1"/>
    </xf>
    <xf numFmtId="3" fontId="15" fillId="8" borderId="4" xfId="2" applyNumberFormat="1" applyFont="1" applyFill="1" applyBorder="1" applyAlignment="1">
      <alignment horizontal="center" vertical="center" wrapText="1"/>
    </xf>
    <xf numFmtId="3" fontId="15" fillId="10" borderId="2" xfId="2" applyNumberFormat="1" applyFont="1" applyFill="1" applyBorder="1" applyAlignment="1">
      <alignment horizontal="center" vertical="center" wrapText="1"/>
    </xf>
    <xf numFmtId="3" fontId="15" fillId="10" borderId="3" xfId="2" applyNumberFormat="1" applyFont="1" applyFill="1" applyBorder="1" applyAlignment="1">
      <alignment horizontal="center" vertical="center" wrapText="1"/>
    </xf>
    <xf numFmtId="3" fontId="15" fillId="10" borderId="4" xfId="2" applyNumberFormat="1" applyFont="1" applyFill="1" applyBorder="1" applyAlignment="1">
      <alignment horizontal="center" vertical="center" wrapText="1"/>
    </xf>
    <xf numFmtId="0" fontId="15" fillId="0" borderId="3" xfId="0" applyFont="1" applyFill="1" applyBorder="1" applyAlignment="1">
      <alignment horizontal="center" vertical="center"/>
    </xf>
    <xf numFmtId="0" fontId="15" fillId="0" borderId="1" xfId="0" applyFont="1" applyFill="1" applyBorder="1" applyAlignment="1">
      <alignment horizontal="center" vertical="center" wrapText="1"/>
    </xf>
    <xf numFmtId="3" fontId="6" fillId="0" borderId="1" xfId="2" applyNumberFormat="1" applyFont="1" applyFill="1" applyBorder="1" applyAlignment="1">
      <alignment horizontal="center" vertical="center" wrapText="1"/>
    </xf>
    <xf numFmtId="3" fontId="7" fillId="0" borderId="1" xfId="2" applyNumberFormat="1" applyFont="1" applyFill="1" applyBorder="1" applyAlignment="1">
      <alignment horizontal="center" vertical="center" wrapText="1"/>
    </xf>
    <xf numFmtId="3" fontId="15" fillId="7" borderId="2" xfId="2" applyNumberFormat="1" applyFont="1" applyFill="1" applyBorder="1" applyAlignment="1">
      <alignment horizontal="center" vertical="center" wrapText="1"/>
    </xf>
    <xf numFmtId="3" fontId="15" fillId="7" borderId="3" xfId="2" applyNumberFormat="1" applyFont="1" applyFill="1" applyBorder="1" applyAlignment="1">
      <alignment horizontal="center" vertical="center" wrapText="1"/>
    </xf>
    <xf numFmtId="3" fontId="15" fillId="7" borderId="4" xfId="2" applyNumberFormat="1" applyFont="1" applyFill="1" applyBorder="1" applyAlignment="1">
      <alignment horizontal="center" vertical="center" wrapText="1"/>
    </xf>
    <xf numFmtId="49" fontId="15" fillId="0" borderId="2" xfId="2" applyNumberFormat="1" applyFont="1" applyFill="1" applyBorder="1" applyAlignment="1">
      <alignment horizontal="center" vertical="center" wrapText="1"/>
    </xf>
    <xf numFmtId="49" fontId="15" fillId="0" borderId="3" xfId="2" applyNumberFormat="1" applyFont="1" applyFill="1" applyBorder="1" applyAlignment="1">
      <alignment horizontal="center" vertical="center" wrapText="1"/>
    </xf>
    <xf numFmtId="49" fontId="15" fillId="0" borderId="4" xfId="2" applyNumberFormat="1" applyFont="1" applyFill="1" applyBorder="1" applyAlignment="1">
      <alignment horizontal="center" vertical="center" wrapText="1"/>
    </xf>
    <xf numFmtId="0" fontId="11" fillId="0" borderId="2" xfId="2" applyNumberFormat="1" applyFont="1" applyFill="1" applyBorder="1" applyAlignment="1">
      <alignment vertical="center" wrapText="1"/>
    </xf>
    <xf numFmtId="0" fontId="11" fillId="0" borderId="4" xfId="2" applyNumberFormat="1" applyFont="1" applyFill="1" applyBorder="1" applyAlignment="1">
      <alignment vertical="center" wrapText="1"/>
    </xf>
    <xf numFmtId="3" fontId="11" fillId="0" borderId="1" xfId="2" applyNumberFormat="1" applyFont="1" applyFill="1" applyBorder="1" applyAlignment="1">
      <alignment horizontal="center" vertical="center" wrapText="1" readingOrder="1"/>
    </xf>
    <xf numFmtId="0" fontId="7" fillId="0" borderId="2" xfId="2" applyNumberFormat="1" applyFont="1" applyFill="1" applyBorder="1" applyAlignment="1">
      <alignment horizontal="left" vertical="center" wrapText="1"/>
    </xf>
    <xf numFmtId="0" fontId="7" fillId="0" borderId="3" xfId="2" applyNumberFormat="1" applyFont="1" applyFill="1" applyBorder="1" applyAlignment="1">
      <alignment horizontal="left" vertical="center" wrapText="1"/>
    </xf>
    <xf numFmtId="0" fontId="7" fillId="0" borderId="4" xfId="2" applyNumberFormat="1" applyFont="1" applyFill="1" applyBorder="1" applyAlignment="1">
      <alignment horizontal="left" vertical="center" wrapText="1"/>
    </xf>
    <xf numFmtId="3" fontId="6" fillId="0" borderId="2" xfId="2" applyNumberFormat="1" applyFont="1" applyFill="1" applyBorder="1" applyAlignment="1">
      <alignment horizontal="center" vertical="center" wrapText="1"/>
    </xf>
    <xf numFmtId="3" fontId="6" fillId="0" borderId="3" xfId="2" applyNumberFormat="1" applyFont="1" applyFill="1" applyBorder="1" applyAlignment="1">
      <alignment horizontal="center" vertical="center" wrapText="1"/>
    </xf>
    <xf numFmtId="3" fontId="6" fillId="0" borderId="4" xfId="2" applyNumberFormat="1" applyFont="1" applyFill="1" applyBorder="1" applyAlignment="1">
      <alignment horizontal="center" vertical="center" wrapText="1"/>
    </xf>
    <xf numFmtId="49" fontId="10" fillId="0" borderId="2" xfId="0" applyNumberFormat="1" applyFont="1" applyFill="1" applyBorder="1" applyAlignment="1">
      <alignment horizontal="center" vertical="center" wrapText="1"/>
    </xf>
    <xf numFmtId="49" fontId="10" fillId="0" borderId="3" xfId="0" applyNumberFormat="1" applyFont="1" applyFill="1" applyBorder="1" applyAlignment="1">
      <alignment horizontal="center" vertical="center" wrapText="1"/>
    </xf>
    <xf numFmtId="49" fontId="10" fillId="0" borderId="4" xfId="0" applyNumberFormat="1" applyFont="1" applyFill="1" applyBorder="1" applyAlignment="1">
      <alignment horizontal="center" vertical="center" wrapText="1"/>
    </xf>
    <xf numFmtId="49" fontId="16" fillId="0" borderId="2" xfId="0" applyNumberFormat="1" applyFont="1" applyFill="1" applyBorder="1" applyAlignment="1">
      <alignment horizontal="center" vertical="center" wrapText="1"/>
    </xf>
    <xf numFmtId="49" fontId="16" fillId="0" borderId="3" xfId="0" applyNumberFormat="1" applyFont="1" applyFill="1" applyBorder="1" applyAlignment="1">
      <alignment horizontal="center" vertical="center" wrapText="1"/>
    </xf>
    <xf numFmtId="49" fontId="16" fillId="0" borderId="4" xfId="0" applyNumberFormat="1" applyFont="1" applyFill="1" applyBorder="1" applyAlignment="1">
      <alignment horizontal="center" vertical="center" wrapText="1"/>
    </xf>
    <xf numFmtId="0" fontId="16" fillId="0" borderId="11" xfId="0" applyFont="1" applyFill="1" applyBorder="1" applyAlignment="1">
      <alignment horizontal="center" vertical="center" wrapText="1"/>
    </xf>
    <xf numFmtId="49" fontId="10" fillId="0" borderId="2" xfId="0" applyNumberFormat="1" applyFont="1" applyFill="1" applyBorder="1" applyAlignment="1">
      <alignment horizontal="left" vertical="center" wrapText="1" readingOrder="1"/>
    </xf>
    <xf numFmtId="49" fontId="10" fillId="0" borderId="3" xfId="0" applyNumberFormat="1" applyFont="1" applyFill="1" applyBorder="1" applyAlignment="1">
      <alignment horizontal="left" vertical="center" wrapText="1" readingOrder="1"/>
    </xf>
    <xf numFmtId="49" fontId="10" fillId="0" borderId="4" xfId="0" applyNumberFormat="1" applyFont="1" applyFill="1" applyBorder="1" applyAlignment="1">
      <alignment horizontal="left" vertical="center" wrapText="1" readingOrder="1"/>
    </xf>
    <xf numFmtId="49" fontId="10" fillId="0" borderId="2" xfId="0" applyNumberFormat="1" applyFont="1" applyFill="1" applyBorder="1" applyAlignment="1">
      <alignment horizontal="left" vertical="center" wrapText="1"/>
    </xf>
    <xf numFmtId="49" fontId="10" fillId="0" borderId="3" xfId="0" applyNumberFormat="1" applyFont="1" applyFill="1" applyBorder="1" applyAlignment="1">
      <alignment horizontal="left" vertical="center" wrapText="1"/>
    </xf>
    <xf numFmtId="49" fontId="10" fillId="0" borderId="4" xfId="0" applyNumberFormat="1" applyFont="1" applyFill="1" applyBorder="1" applyAlignment="1">
      <alignment horizontal="left" vertical="center" wrapText="1"/>
    </xf>
    <xf numFmtId="0" fontId="10" fillId="7" borderId="1" xfId="0" applyFont="1" applyFill="1" applyBorder="1" applyAlignment="1">
      <alignment horizontal="center" vertical="center" wrapText="1"/>
    </xf>
    <xf numFmtId="0" fontId="10" fillId="0" borderId="2" xfId="2" applyNumberFormat="1" applyFont="1" applyFill="1" applyBorder="1" applyAlignment="1">
      <alignment horizontal="left" vertical="center" wrapText="1"/>
    </xf>
    <xf numFmtId="0" fontId="10" fillId="0" borderId="3" xfId="2" applyNumberFormat="1" applyFont="1" applyFill="1" applyBorder="1" applyAlignment="1">
      <alignment horizontal="left" vertical="center" wrapText="1"/>
    </xf>
    <xf numFmtId="0" fontId="10" fillId="0" borderId="4" xfId="2" applyNumberFormat="1" applyFont="1" applyFill="1" applyBorder="1" applyAlignment="1">
      <alignment horizontal="left" vertical="center" wrapText="1"/>
    </xf>
    <xf numFmtId="49" fontId="10" fillId="7" borderId="1" xfId="0" applyNumberFormat="1" applyFont="1" applyFill="1" applyBorder="1" applyAlignment="1">
      <alignment horizontal="center" vertical="center" wrapText="1"/>
    </xf>
    <xf numFmtId="0" fontId="10" fillId="0" borderId="1" xfId="2" applyNumberFormat="1" applyFont="1" applyFill="1" applyBorder="1" applyAlignment="1">
      <alignment horizontal="left" vertical="center" wrapText="1"/>
    </xf>
    <xf numFmtId="0" fontId="16" fillId="0" borderId="1" xfId="0" applyFont="1" applyFill="1" applyBorder="1" applyAlignment="1">
      <alignment horizontal="center" vertical="center"/>
    </xf>
    <xf numFmtId="49" fontId="10" fillId="0" borderId="1" xfId="0" applyNumberFormat="1" applyFont="1" applyFill="1" applyBorder="1" applyAlignment="1">
      <alignment horizontal="left" vertical="center" wrapText="1"/>
    </xf>
    <xf numFmtId="14" fontId="15" fillId="0" borderId="1" xfId="0" applyNumberFormat="1" applyFont="1" applyFill="1" applyBorder="1" applyAlignment="1">
      <alignment horizontal="center" vertical="center"/>
    </xf>
    <xf numFmtId="0" fontId="15" fillId="0" borderId="1" xfId="0" applyFont="1" applyFill="1" applyBorder="1" applyAlignment="1">
      <alignment horizontal="center" vertical="center"/>
    </xf>
    <xf numFmtId="0" fontId="11" fillId="0" borderId="1" xfId="2" applyNumberFormat="1" applyFont="1" applyFill="1" applyBorder="1" applyAlignment="1">
      <alignment horizontal="left" vertical="center" wrapText="1" readingOrder="1"/>
    </xf>
    <xf numFmtId="49" fontId="11" fillId="7" borderId="2" xfId="2" applyNumberFormat="1" applyFont="1" applyFill="1" applyBorder="1" applyAlignment="1">
      <alignment horizontal="center" vertical="center" wrapText="1"/>
    </xf>
    <xf numFmtId="0" fontId="11" fillId="7" borderId="3" xfId="2" applyNumberFormat="1" applyFont="1" applyFill="1" applyBorder="1" applyAlignment="1">
      <alignment horizontal="center" vertical="center" wrapText="1"/>
    </xf>
    <xf numFmtId="0" fontId="11" fillId="7" borderId="4" xfId="2" applyNumberFormat="1" applyFont="1" applyFill="1" applyBorder="1" applyAlignment="1">
      <alignment horizontal="center" vertical="center" wrapText="1"/>
    </xf>
    <xf numFmtId="0" fontId="11" fillId="7" borderId="2" xfId="2" applyNumberFormat="1" applyFont="1" applyFill="1" applyBorder="1" applyAlignment="1">
      <alignment horizontal="center" vertical="center" wrapText="1"/>
    </xf>
    <xf numFmtId="0" fontId="10" fillId="0" borderId="1" xfId="0" applyNumberFormat="1" applyFont="1" applyFill="1" applyBorder="1" applyAlignment="1">
      <alignment horizontal="left" vertical="center" wrapText="1"/>
    </xf>
    <xf numFmtId="0" fontId="16" fillId="0" borderId="2" xfId="0" applyFont="1" applyFill="1" applyBorder="1" applyAlignment="1">
      <alignment horizontal="center" vertical="center"/>
    </xf>
    <xf numFmtId="0" fontId="16" fillId="0" borderId="3" xfId="0" applyFont="1" applyFill="1" applyBorder="1" applyAlignment="1">
      <alignment horizontal="center" vertical="center"/>
    </xf>
    <xf numFmtId="0" fontId="16" fillId="0" borderId="4" xfId="0" applyFont="1" applyFill="1" applyBorder="1" applyAlignment="1">
      <alignment horizontal="center" vertical="center"/>
    </xf>
    <xf numFmtId="0" fontId="10" fillId="0" borderId="1" xfId="2" applyNumberFormat="1" applyFont="1" applyFill="1" applyBorder="1" applyAlignment="1">
      <alignment horizontal="left" vertical="center" wrapText="1" readingOrder="1"/>
    </xf>
    <xf numFmtId="49" fontId="10" fillId="6" borderId="1" xfId="0" applyNumberFormat="1" applyFont="1" applyFill="1" applyBorder="1" applyAlignment="1">
      <alignment horizontal="left" vertical="center" wrapText="1"/>
    </xf>
    <xf numFmtId="0" fontId="11" fillId="0" borderId="2" xfId="2" applyNumberFormat="1" applyFont="1" applyFill="1" applyBorder="1" applyAlignment="1">
      <alignment horizontal="left" vertical="center" wrapText="1" readingOrder="1"/>
    </xf>
    <xf numFmtId="0" fontId="10" fillId="6" borderId="1" xfId="2" applyNumberFormat="1" applyFont="1" applyFill="1" applyBorder="1" applyAlignment="1">
      <alignment horizontal="left" vertical="center" wrapText="1" readingOrder="1"/>
    </xf>
    <xf numFmtId="0" fontId="11" fillId="0" borderId="5" xfId="2" applyNumberFormat="1" applyFont="1" applyFill="1" applyBorder="1" applyAlignment="1">
      <alignment horizontal="left" vertical="center" wrapText="1"/>
    </xf>
    <xf numFmtId="0" fontId="11" fillId="0" borderId="7" xfId="2" applyNumberFormat="1" applyFont="1" applyFill="1" applyBorder="1" applyAlignment="1">
      <alignment horizontal="left" vertical="center" wrapText="1"/>
    </xf>
    <xf numFmtId="0" fontId="11" fillId="0" borderId="9" xfId="2" applyNumberFormat="1" applyFont="1" applyFill="1" applyBorder="1" applyAlignment="1">
      <alignment horizontal="left" vertical="center" wrapText="1"/>
    </xf>
    <xf numFmtId="16" fontId="16" fillId="0" borderId="2" xfId="0" applyNumberFormat="1" applyFont="1" applyFill="1" applyBorder="1" applyAlignment="1">
      <alignment horizontal="center" vertical="center"/>
    </xf>
    <xf numFmtId="16" fontId="16" fillId="0" borderId="3" xfId="0" applyNumberFormat="1" applyFont="1" applyFill="1" applyBorder="1" applyAlignment="1">
      <alignment horizontal="center" vertical="center"/>
    </xf>
    <xf numFmtId="16" fontId="16" fillId="0" borderId="4" xfId="0" applyNumberFormat="1" applyFont="1" applyFill="1" applyBorder="1" applyAlignment="1">
      <alignment horizontal="center" vertical="center"/>
    </xf>
    <xf numFmtId="49" fontId="10" fillId="6" borderId="2" xfId="0" applyNumberFormat="1" applyFont="1" applyFill="1" applyBorder="1" applyAlignment="1">
      <alignment horizontal="left" vertical="center" wrapText="1"/>
    </xf>
    <xf numFmtId="49" fontId="10" fillId="6" borderId="3" xfId="0" applyNumberFormat="1" applyFont="1" applyFill="1" applyBorder="1" applyAlignment="1">
      <alignment horizontal="left" vertical="center" wrapText="1"/>
    </xf>
    <xf numFmtId="49" fontId="10" fillId="6" borderId="4" xfId="0" applyNumberFormat="1" applyFont="1" applyFill="1" applyBorder="1" applyAlignment="1">
      <alignment horizontal="left" vertical="center" wrapText="1"/>
    </xf>
    <xf numFmtId="49" fontId="10" fillId="7" borderId="2" xfId="0" applyNumberFormat="1" applyFont="1" applyFill="1" applyBorder="1" applyAlignment="1">
      <alignment horizontal="center" vertical="center" wrapText="1"/>
    </xf>
    <xf numFmtId="49" fontId="10" fillId="7" borderId="3" xfId="0" applyNumberFormat="1" applyFont="1" applyFill="1" applyBorder="1" applyAlignment="1">
      <alignment horizontal="center" vertical="center" wrapText="1"/>
    </xf>
    <xf numFmtId="49" fontId="10" fillId="7" borderId="4" xfId="0" applyNumberFormat="1" applyFont="1" applyFill="1" applyBorder="1" applyAlignment="1">
      <alignment horizontal="center" vertical="center" wrapText="1"/>
    </xf>
    <xf numFmtId="16" fontId="15" fillId="0" borderId="2" xfId="0" applyNumberFormat="1" applyFont="1" applyFill="1" applyBorder="1" applyAlignment="1">
      <alignment horizontal="center" vertical="center"/>
    </xf>
    <xf numFmtId="16" fontId="15" fillId="0" borderId="3" xfId="0" applyNumberFormat="1" applyFont="1" applyFill="1" applyBorder="1" applyAlignment="1">
      <alignment horizontal="center" vertical="center"/>
    </xf>
    <xf numFmtId="16" fontId="15" fillId="0" borderId="4" xfId="0" applyNumberFormat="1" applyFont="1" applyFill="1" applyBorder="1" applyAlignment="1">
      <alignment horizontal="center" vertical="center"/>
    </xf>
    <xf numFmtId="49" fontId="11" fillId="0" borderId="2" xfId="0" applyNumberFormat="1" applyFont="1" applyFill="1" applyBorder="1" applyAlignment="1">
      <alignment horizontal="left" vertical="center" wrapText="1"/>
    </xf>
    <xf numFmtId="49" fontId="11" fillId="0" borderId="3" xfId="0" applyNumberFormat="1" applyFont="1" applyFill="1" applyBorder="1" applyAlignment="1">
      <alignment horizontal="left" vertical="center" wrapText="1"/>
    </xf>
    <xf numFmtId="49" fontId="11" fillId="0" borderId="4" xfId="0" applyNumberFormat="1" applyFont="1" applyFill="1" applyBorder="1" applyAlignment="1">
      <alignment horizontal="left" vertical="center" wrapText="1"/>
    </xf>
    <xf numFmtId="0" fontId="9" fillId="0" borderId="2"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4" xfId="0" applyFont="1" applyFill="1" applyBorder="1" applyAlignment="1">
      <alignment horizontal="center" vertical="center" wrapText="1"/>
    </xf>
    <xf numFmtId="49" fontId="14" fillId="0" borderId="2" xfId="2" applyNumberFormat="1" applyFont="1" applyFill="1" applyBorder="1" applyAlignment="1">
      <alignment horizontal="center" vertical="center" wrapText="1"/>
    </xf>
    <xf numFmtId="49" fontId="14" fillId="0" borderId="3" xfId="2" applyNumberFormat="1" applyFont="1" applyFill="1" applyBorder="1" applyAlignment="1">
      <alignment horizontal="center" vertical="center" wrapText="1"/>
    </xf>
    <xf numFmtId="49" fontId="14" fillId="0" borderId="4" xfId="2" applyNumberFormat="1" applyFont="1" applyFill="1" applyBorder="1" applyAlignment="1">
      <alignment horizontal="center" vertical="center" wrapText="1"/>
    </xf>
    <xf numFmtId="0" fontId="11" fillId="0" borderId="2" xfId="0" applyFont="1" applyFill="1" applyBorder="1" applyAlignment="1">
      <alignment horizontal="center" vertical="center"/>
    </xf>
    <xf numFmtId="0" fontId="11" fillId="0" borderId="4" xfId="0" applyFont="1" applyFill="1" applyBorder="1" applyAlignment="1">
      <alignment horizontal="center" vertical="center"/>
    </xf>
    <xf numFmtId="0" fontId="11" fillId="0" borderId="3" xfId="0" applyFont="1" applyFill="1" applyBorder="1" applyAlignment="1">
      <alignment horizontal="center" vertical="center"/>
    </xf>
    <xf numFmtId="0" fontId="15" fillId="8" borderId="2" xfId="2" applyNumberFormat="1" applyFont="1" applyFill="1" applyBorder="1" applyAlignment="1">
      <alignment horizontal="center" vertical="center" wrapText="1"/>
    </xf>
    <xf numFmtId="0" fontId="15" fillId="8" borderId="3" xfId="2" applyNumberFormat="1" applyFont="1" applyFill="1" applyBorder="1" applyAlignment="1">
      <alignment horizontal="center" vertical="center" wrapText="1"/>
    </xf>
    <xf numFmtId="0" fontId="15" fillId="8" borderId="4" xfId="2" applyNumberFormat="1" applyFont="1" applyFill="1" applyBorder="1" applyAlignment="1">
      <alignment horizontal="center" vertical="center" wrapText="1"/>
    </xf>
    <xf numFmtId="0" fontId="7" fillId="0" borderId="1" xfId="2" applyNumberFormat="1" applyFont="1" applyFill="1" applyBorder="1" applyAlignment="1">
      <alignment horizontal="left" vertical="center" wrapText="1"/>
    </xf>
    <xf numFmtId="16" fontId="15" fillId="0" borderId="1" xfId="0" applyNumberFormat="1" applyFont="1" applyFill="1" applyBorder="1" applyAlignment="1">
      <alignment horizontal="center" vertical="center"/>
    </xf>
    <xf numFmtId="0" fontId="11" fillId="6" borderId="1" xfId="2" applyNumberFormat="1" applyFont="1" applyFill="1" applyBorder="1" applyAlignment="1">
      <alignment horizontal="left" vertical="center" wrapText="1" readingOrder="1"/>
    </xf>
    <xf numFmtId="49" fontId="11" fillId="0" borderId="2" xfId="2" applyNumberFormat="1" applyFont="1" applyFill="1" applyBorder="1" applyAlignment="1">
      <alignment horizontal="left" vertical="center" wrapText="1"/>
    </xf>
    <xf numFmtId="49" fontId="11" fillId="0" borderId="4" xfId="2" applyNumberFormat="1" applyFont="1" applyFill="1" applyBorder="1" applyAlignment="1">
      <alignment horizontal="left" vertical="center" wrapText="1"/>
    </xf>
    <xf numFmtId="0" fontId="11" fillId="0" borderId="2" xfId="2" applyNumberFormat="1" applyFont="1" applyFill="1" applyBorder="1" applyAlignment="1">
      <alignment horizontal="center" vertical="center" wrapText="1"/>
    </xf>
    <xf numFmtId="0" fontId="11" fillId="0" borderId="3" xfId="2" applyNumberFormat="1" applyFont="1" applyFill="1" applyBorder="1" applyAlignment="1">
      <alignment horizontal="center" vertical="center" wrapText="1"/>
    </xf>
    <xf numFmtId="0" fontId="11" fillId="0" borderId="4" xfId="2" applyNumberFormat="1" applyFont="1" applyFill="1" applyBorder="1" applyAlignment="1">
      <alignment horizontal="center" vertical="center" wrapText="1"/>
    </xf>
    <xf numFmtId="0" fontId="11" fillId="0" borderId="2" xfId="2" applyNumberFormat="1" applyFont="1" applyFill="1" applyBorder="1" applyAlignment="1">
      <alignment horizontal="center" vertical="center" wrapText="1" readingOrder="1"/>
    </xf>
    <xf numFmtId="0" fontId="11" fillId="0" borderId="3" xfId="2" applyNumberFormat="1" applyFont="1" applyFill="1" applyBorder="1" applyAlignment="1">
      <alignment horizontal="center" vertical="center" wrapText="1" readingOrder="1"/>
    </xf>
    <xf numFmtId="0" fontId="11" fillId="0" borderId="4" xfId="2" applyNumberFormat="1" applyFont="1" applyFill="1" applyBorder="1" applyAlignment="1">
      <alignment horizontal="center" vertical="center" wrapText="1" readingOrder="1"/>
    </xf>
    <xf numFmtId="165" fontId="10" fillId="0" borderId="2" xfId="0" applyNumberFormat="1" applyFont="1" applyFill="1" applyBorder="1" applyAlignment="1">
      <alignment horizontal="center" vertical="center" wrapText="1"/>
    </xf>
    <xf numFmtId="165" fontId="10" fillId="0" borderId="4" xfId="0" applyNumberFormat="1" applyFont="1" applyFill="1" applyBorder="1" applyAlignment="1">
      <alignment horizontal="center" vertical="center" wrapText="1"/>
    </xf>
    <xf numFmtId="165" fontId="10" fillId="2" borderId="2" xfId="0" applyNumberFormat="1" applyFont="1" applyFill="1" applyBorder="1" applyAlignment="1">
      <alignment horizontal="center" vertical="center" wrapText="1"/>
    </xf>
    <xf numFmtId="165" fontId="10" fillId="2" borderId="4" xfId="0" applyNumberFormat="1" applyFont="1" applyFill="1" applyBorder="1" applyAlignment="1">
      <alignment horizontal="center" vertical="center" wrapText="1"/>
    </xf>
    <xf numFmtId="0" fontId="11" fillId="0" borderId="2" xfId="0" applyFont="1" applyFill="1" applyBorder="1" applyAlignment="1">
      <alignment horizontal="left" vertical="center"/>
    </xf>
    <xf numFmtId="0" fontId="11" fillId="0" borderId="4" xfId="0" applyFont="1" applyFill="1" applyBorder="1" applyAlignment="1">
      <alignment horizontal="left" vertical="center"/>
    </xf>
    <xf numFmtId="49" fontId="10" fillId="0" borderId="1" xfId="0" applyNumberFormat="1" applyFont="1" applyFill="1" applyBorder="1" applyAlignment="1">
      <alignment horizontal="center" vertical="center" wrapText="1"/>
    </xf>
    <xf numFmtId="3" fontId="15" fillId="0" borderId="1" xfId="2" applyNumberFormat="1" applyFont="1" applyFill="1" applyBorder="1" applyAlignment="1">
      <alignment horizontal="center" vertical="center" wrapText="1" readingOrder="1"/>
    </xf>
    <xf numFmtId="0" fontId="7" fillId="6" borderId="2" xfId="0" applyFont="1" applyFill="1" applyBorder="1" applyAlignment="1">
      <alignment horizontal="center" vertical="center" wrapText="1"/>
    </xf>
    <xf numFmtId="0" fontId="7" fillId="6" borderId="4"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2" xfId="0" applyFont="1" applyFill="1" applyBorder="1" applyAlignment="1">
      <alignment horizontal="left" vertical="center" wrapText="1"/>
    </xf>
    <xf numFmtId="0" fontId="11" fillId="0" borderId="3" xfId="0" applyFont="1" applyFill="1" applyBorder="1" applyAlignment="1">
      <alignment horizontal="left" vertical="center" wrapText="1"/>
    </xf>
    <xf numFmtId="0" fontId="11" fillId="0" borderId="4" xfId="0" applyFont="1" applyFill="1" applyBorder="1" applyAlignment="1">
      <alignment horizontal="left" vertical="center" wrapText="1"/>
    </xf>
    <xf numFmtId="49" fontId="10" fillId="7" borderId="6" xfId="0" applyNumberFormat="1" applyFont="1" applyFill="1" applyBorder="1" applyAlignment="1">
      <alignment horizontal="center" vertical="center" wrapText="1"/>
    </xf>
    <xf numFmtId="49" fontId="10" fillId="7" borderId="8" xfId="0" applyNumberFormat="1" applyFont="1" applyFill="1" applyBorder="1" applyAlignment="1">
      <alignment horizontal="center" vertical="center" wrapText="1"/>
    </xf>
    <xf numFmtId="49" fontId="10" fillId="7" borderId="10" xfId="0" applyNumberFormat="1" applyFont="1" applyFill="1" applyBorder="1" applyAlignment="1">
      <alignment horizontal="center" vertical="center" wrapText="1"/>
    </xf>
    <xf numFmtId="0" fontId="4" fillId="0" borderId="0" xfId="0" applyFont="1" applyFill="1" applyAlignment="1">
      <alignment horizontal="center"/>
    </xf>
    <xf numFmtId="0" fontId="11" fillId="0" borderId="3" xfId="2" applyNumberFormat="1" applyFont="1" applyFill="1" applyBorder="1" applyAlignment="1">
      <alignment horizontal="left" vertical="center" wrapText="1" readingOrder="1"/>
    </xf>
    <xf numFmtId="0" fontId="11" fillId="0" borderId="4" xfId="2" applyNumberFormat="1" applyFont="1" applyFill="1" applyBorder="1" applyAlignment="1">
      <alignment horizontal="left" vertical="center" wrapText="1" readingOrder="1"/>
    </xf>
    <xf numFmtId="3"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1" xfId="0" applyFont="1" applyFill="1" applyBorder="1" applyAlignment="1">
      <alignment horizontal="center" vertical="center" wrapText="1"/>
    </xf>
    <xf numFmtId="166" fontId="2" fillId="0" borderId="2" xfId="1" applyNumberFormat="1" applyFont="1" applyFill="1" applyBorder="1" applyAlignment="1">
      <alignment horizontal="center" vertical="center" wrapText="1"/>
    </xf>
    <xf numFmtId="166" fontId="2" fillId="0" borderId="3" xfId="1" applyNumberFormat="1" applyFont="1" applyFill="1" applyBorder="1" applyAlignment="1">
      <alignment horizontal="center" vertical="center" wrapText="1"/>
    </xf>
    <xf numFmtId="166" fontId="2" fillId="0" borderId="4" xfId="1" applyNumberFormat="1" applyFont="1" applyFill="1" applyBorder="1" applyAlignment="1">
      <alignment horizontal="center" vertical="center" wrapText="1"/>
    </xf>
    <xf numFmtId="49" fontId="11" fillId="0" borderId="1" xfId="0" applyNumberFormat="1" applyFont="1" applyFill="1" applyBorder="1" applyAlignment="1">
      <alignment horizontal="left" vertical="center" wrapText="1"/>
    </xf>
    <xf numFmtId="49" fontId="11" fillId="7" borderId="1" xfId="0" applyNumberFormat="1" applyFont="1" applyFill="1" applyBorder="1" applyAlignment="1">
      <alignment horizontal="center" vertical="center" wrapText="1"/>
    </xf>
    <xf numFmtId="0" fontId="2" fillId="6" borderId="1"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6" fillId="0" borderId="2" xfId="0" applyFont="1" applyFill="1" applyBorder="1" applyAlignment="1">
      <alignment horizontal="left" vertical="center"/>
    </xf>
    <xf numFmtId="0" fontId="16" fillId="0" borderId="3" xfId="0" applyFont="1" applyFill="1" applyBorder="1" applyAlignment="1">
      <alignment horizontal="left" vertical="center"/>
    </xf>
    <xf numFmtId="0" fontId="16" fillId="0" borderId="4" xfId="0" applyFont="1" applyFill="1" applyBorder="1" applyAlignment="1">
      <alignment horizontal="left" vertical="center"/>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49" fontId="10" fillId="0" borderId="1" xfId="0" applyNumberFormat="1" applyFont="1" applyFill="1" applyBorder="1" applyAlignment="1">
      <alignment vertical="center" wrapText="1"/>
    </xf>
    <xf numFmtId="0" fontId="10" fillId="0" borderId="2" xfId="0" applyFont="1" applyFill="1" applyBorder="1" applyAlignment="1">
      <alignment horizontal="left" vertical="center" wrapText="1"/>
    </xf>
    <xf numFmtId="0" fontId="10" fillId="0" borderId="3" xfId="0" applyFont="1" applyFill="1" applyBorder="1" applyAlignment="1">
      <alignment horizontal="left" vertical="center" wrapText="1"/>
    </xf>
    <xf numFmtId="0" fontId="10" fillId="0" borderId="4" xfId="0" applyFont="1" applyFill="1" applyBorder="1" applyAlignment="1">
      <alignment horizontal="left" vertical="center" wrapText="1"/>
    </xf>
    <xf numFmtId="0" fontId="15" fillId="8" borderId="2" xfId="0" applyFont="1" applyFill="1" applyBorder="1" applyAlignment="1">
      <alignment horizontal="center" vertical="center" wrapText="1"/>
    </xf>
    <xf numFmtId="0" fontId="15" fillId="8" borderId="3" xfId="0" applyFont="1" applyFill="1" applyBorder="1" applyAlignment="1">
      <alignment horizontal="center" vertical="center" wrapText="1"/>
    </xf>
    <xf numFmtId="0" fontId="15" fillId="8" borderId="4" xfId="0" applyFont="1" applyFill="1" applyBorder="1" applyAlignment="1">
      <alignment horizontal="center" vertical="center" wrapText="1"/>
    </xf>
    <xf numFmtId="3" fontId="6" fillId="3" borderId="2" xfId="2" applyNumberFormat="1" applyFont="1" applyFill="1" applyBorder="1" applyAlignment="1">
      <alignment horizontal="center" vertical="center" wrapText="1"/>
    </xf>
    <xf numFmtId="3" fontId="6" fillId="3" borderId="3" xfId="2" applyNumberFormat="1" applyFont="1" applyFill="1" applyBorder="1" applyAlignment="1">
      <alignment horizontal="center" vertical="center" wrapText="1"/>
    </xf>
    <xf numFmtId="3" fontId="6" fillId="3" borderId="4" xfId="2" applyNumberFormat="1" applyFont="1" applyFill="1" applyBorder="1" applyAlignment="1">
      <alignment horizontal="center" vertical="center" wrapText="1"/>
    </xf>
    <xf numFmtId="0" fontId="11" fillId="0" borderId="3" xfId="2" applyNumberFormat="1" applyFont="1" applyFill="1" applyBorder="1" applyAlignment="1">
      <alignment vertical="center" wrapText="1"/>
    </xf>
    <xf numFmtId="165" fontId="15" fillId="10" borderId="2" xfId="2" applyNumberFormat="1" applyFont="1" applyFill="1" applyBorder="1" applyAlignment="1">
      <alignment horizontal="center" vertical="center" wrapText="1"/>
    </xf>
    <xf numFmtId="165" fontId="15" fillId="10" borderId="3" xfId="2" applyNumberFormat="1" applyFont="1" applyFill="1" applyBorder="1" applyAlignment="1">
      <alignment horizontal="center" vertical="center" wrapText="1"/>
    </xf>
    <xf numFmtId="165" fontId="15" fillId="10" borderId="4" xfId="2" applyNumberFormat="1" applyFont="1" applyFill="1" applyBorder="1" applyAlignment="1">
      <alignment horizontal="center" vertical="center" wrapText="1"/>
    </xf>
    <xf numFmtId="0" fontId="29" fillId="0" borderId="0" xfId="0" applyFont="1" applyFill="1" applyAlignment="1">
      <alignment horizontal="center" vertical="center"/>
    </xf>
    <xf numFmtId="0" fontId="1" fillId="0" borderId="0" xfId="0" applyFont="1" applyFill="1" applyAlignment="1">
      <alignment horizontal="center" vertical="center"/>
    </xf>
    <xf numFmtId="165" fontId="11" fillId="0" borderId="1" xfId="2" applyNumberFormat="1" applyFont="1" applyFill="1" applyBorder="1" applyAlignment="1">
      <alignment horizontal="center" vertical="center" wrapText="1"/>
    </xf>
    <xf numFmtId="0" fontId="15" fillId="0" borderId="0" xfId="0" applyFont="1" applyFill="1" applyBorder="1" applyAlignment="1">
      <alignment horizontal="left" vertical="top" wrapText="1"/>
    </xf>
    <xf numFmtId="3" fontId="18" fillId="0" borderId="1" xfId="0" applyNumberFormat="1" applyFont="1" applyFill="1" applyBorder="1" applyAlignment="1">
      <alignment horizontal="center" vertical="center" wrapText="1"/>
    </xf>
    <xf numFmtId="14" fontId="18" fillId="0" borderId="1" xfId="0" applyNumberFormat="1" applyFont="1" applyFill="1" applyBorder="1" applyAlignment="1">
      <alignment horizontal="center" vertical="center"/>
    </xf>
    <xf numFmtId="0" fontId="18" fillId="0" borderId="1" xfId="0" applyFont="1" applyFill="1" applyBorder="1" applyAlignment="1">
      <alignment horizontal="center" vertical="center"/>
    </xf>
    <xf numFmtId="0" fontId="18" fillId="0" borderId="1" xfId="2" applyNumberFormat="1" applyFont="1" applyFill="1" applyBorder="1" applyAlignment="1">
      <alignment horizontal="left" vertical="center" wrapText="1" readingOrder="1"/>
    </xf>
    <xf numFmtId="0" fontId="18" fillId="0" borderId="1" xfId="2" applyNumberFormat="1" applyFont="1" applyFill="1" applyBorder="1" applyAlignment="1">
      <alignment horizontal="left" vertical="center" wrapText="1"/>
    </xf>
    <xf numFmtId="0" fontId="18" fillId="0" borderId="2" xfId="2" applyNumberFormat="1" applyFont="1" applyFill="1" applyBorder="1" applyAlignment="1">
      <alignment horizontal="center" vertical="center" wrapText="1"/>
    </xf>
    <xf numFmtId="0" fontId="18" fillId="0" borderId="4" xfId="2" applyNumberFormat="1" applyFont="1" applyFill="1" applyBorder="1" applyAlignment="1">
      <alignment horizontal="center" vertical="center" wrapText="1"/>
    </xf>
    <xf numFmtId="3" fontId="18" fillId="0" borderId="2" xfId="0" applyNumberFormat="1" applyFont="1" applyFill="1" applyBorder="1" applyAlignment="1">
      <alignment horizontal="center" vertical="center" wrapText="1"/>
    </xf>
    <xf numFmtId="3" fontId="18" fillId="0" borderId="4" xfId="0" applyNumberFormat="1" applyFont="1" applyFill="1" applyBorder="1" applyAlignment="1">
      <alignment horizontal="center" vertical="center" wrapText="1"/>
    </xf>
    <xf numFmtId="0" fontId="18" fillId="0" borderId="2" xfId="0" applyFont="1" applyFill="1" applyBorder="1" applyAlignment="1">
      <alignment horizontal="center" vertical="center"/>
    </xf>
    <xf numFmtId="0" fontId="18" fillId="0" borderId="2" xfId="2" applyNumberFormat="1" applyFont="1" applyFill="1" applyBorder="1" applyAlignment="1">
      <alignment horizontal="left" vertical="center" wrapText="1" readingOrder="1"/>
    </xf>
    <xf numFmtId="0" fontId="18" fillId="0" borderId="2" xfId="2" applyNumberFormat="1" applyFont="1" applyFill="1" applyBorder="1" applyAlignment="1">
      <alignment horizontal="left" vertical="center" wrapText="1"/>
    </xf>
    <xf numFmtId="0" fontId="18" fillId="0" borderId="3" xfId="2" applyNumberFormat="1" applyFont="1" applyFill="1" applyBorder="1" applyAlignment="1">
      <alignment horizontal="left" vertical="center" wrapText="1"/>
    </xf>
    <xf numFmtId="0" fontId="18" fillId="0" borderId="3" xfId="2" applyNumberFormat="1" applyFont="1" applyFill="1" applyBorder="1" applyAlignment="1">
      <alignment horizontal="center" vertical="center" wrapText="1"/>
    </xf>
    <xf numFmtId="49" fontId="18" fillId="0" borderId="1" xfId="0" applyNumberFormat="1" applyFont="1" applyFill="1" applyBorder="1" applyAlignment="1">
      <alignment horizontal="left" vertical="center" wrapText="1"/>
    </xf>
    <xf numFmtId="49" fontId="18" fillId="0" borderId="1" xfId="0" applyNumberFormat="1" applyFont="1" applyFill="1" applyBorder="1" applyAlignment="1">
      <alignment horizontal="center" vertical="center" wrapText="1"/>
    </xf>
    <xf numFmtId="0" fontId="18" fillId="0" borderId="3" xfId="0" applyFont="1" applyFill="1" applyBorder="1" applyAlignment="1">
      <alignment horizontal="center" vertical="center"/>
    </xf>
    <xf numFmtId="0" fontId="18" fillId="0" borderId="2"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17" fillId="0" borderId="2" xfId="2" applyNumberFormat="1" applyFont="1" applyFill="1" applyBorder="1" applyAlignment="1">
      <alignment horizontal="left" vertical="center" wrapText="1"/>
    </xf>
    <xf numFmtId="0" fontId="17" fillId="0" borderId="3" xfId="2" applyNumberFormat="1" applyFont="1" applyFill="1" applyBorder="1" applyAlignment="1">
      <alignment horizontal="left" vertical="center" wrapText="1"/>
    </xf>
    <xf numFmtId="49" fontId="17" fillId="0" borderId="1" xfId="0" applyNumberFormat="1" applyFont="1" applyFill="1" applyBorder="1" applyAlignment="1">
      <alignment horizontal="center" vertical="center" wrapText="1"/>
    </xf>
    <xf numFmtId="0" fontId="18" fillId="0" borderId="4" xfId="0" applyFont="1" applyFill="1" applyBorder="1" applyAlignment="1">
      <alignment horizontal="center" vertical="center"/>
    </xf>
    <xf numFmtId="49" fontId="17" fillId="0" borderId="2" xfId="0" applyNumberFormat="1" applyFont="1" applyFill="1" applyBorder="1" applyAlignment="1">
      <alignment horizontal="left" vertical="center" wrapText="1" readingOrder="1"/>
    </xf>
    <xf numFmtId="49" fontId="17" fillId="0" borderId="3" xfId="0" applyNumberFormat="1" applyFont="1" applyFill="1" applyBorder="1" applyAlignment="1">
      <alignment horizontal="left" vertical="center" wrapText="1" readingOrder="1"/>
    </xf>
    <xf numFmtId="49" fontId="17" fillId="0" borderId="4" xfId="0" applyNumberFormat="1" applyFont="1" applyFill="1" applyBorder="1" applyAlignment="1">
      <alignment horizontal="left" vertical="center" wrapText="1" readingOrder="1"/>
    </xf>
    <xf numFmtId="49" fontId="17" fillId="0" borderId="2" xfId="0" applyNumberFormat="1" applyFont="1" applyFill="1" applyBorder="1" applyAlignment="1">
      <alignment horizontal="left" vertical="center" wrapText="1"/>
    </xf>
    <xf numFmtId="49" fontId="17" fillId="0" borderId="3" xfId="0" applyNumberFormat="1" applyFont="1" applyFill="1" applyBorder="1" applyAlignment="1">
      <alignment horizontal="left" vertical="center" wrapText="1"/>
    </xf>
    <xf numFmtId="49" fontId="17" fillId="0" borderId="4" xfId="0" applyNumberFormat="1" applyFont="1" applyFill="1" applyBorder="1" applyAlignment="1">
      <alignment horizontal="left" vertical="center" wrapText="1"/>
    </xf>
    <xf numFmtId="0" fontId="17" fillId="0" borderId="1" xfId="0" applyFont="1" applyFill="1" applyBorder="1" applyAlignment="1">
      <alignment horizontal="center" vertical="center" wrapText="1"/>
    </xf>
    <xf numFmtId="0" fontId="18" fillId="0" borderId="4" xfId="0" applyFont="1" applyFill="1" applyBorder="1" applyAlignment="1">
      <alignment horizontal="center" vertical="center" wrapText="1"/>
    </xf>
    <xf numFmtId="0" fontId="17" fillId="0" borderId="1" xfId="2" applyNumberFormat="1" applyFont="1" applyFill="1" applyBorder="1" applyAlignment="1">
      <alignment horizontal="left" vertical="center" wrapText="1"/>
    </xf>
    <xf numFmtId="0" fontId="18" fillId="0" borderId="2" xfId="0" applyFont="1" applyFill="1" applyBorder="1" applyAlignment="1">
      <alignment horizontal="left" vertical="center" wrapText="1"/>
    </xf>
    <xf numFmtId="0" fontId="18" fillId="0" borderId="4" xfId="0" applyFont="1" applyFill="1" applyBorder="1" applyAlignment="1">
      <alignment horizontal="left" vertical="center" wrapText="1"/>
    </xf>
    <xf numFmtId="165" fontId="18" fillId="0" borderId="2" xfId="0" applyNumberFormat="1" applyFont="1" applyFill="1" applyBorder="1" applyAlignment="1">
      <alignment horizontal="center" vertical="center" wrapText="1"/>
    </xf>
    <xf numFmtId="165" fontId="18" fillId="0" borderId="4" xfId="0" applyNumberFormat="1" applyFont="1" applyFill="1" applyBorder="1" applyAlignment="1">
      <alignment horizontal="center" vertical="center" wrapText="1"/>
    </xf>
    <xf numFmtId="0" fontId="18" fillId="0" borderId="1" xfId="0" applyNumberFormat="1" applyFont="1" applyFill="1" applyBorder="1" applyAlignment="1">
      <alignment horizontal="left" vertical="center" wrapText="1"/>
    </xf>
    <xf numFmtId="3" fontId="18" fillId="0" borderId="1" xfId="2" applyNumberFormat="1" applyFont="1" applyFill="1" applyBorder="1" applyAlignment="1">
      <alignment horizontal="center" vertical="center" wrapText="1"/>
    </xf>
    <xf numFmtId="0" fontId="18" fillId="0" borderId="5" xfId="2" applyNumberFormat="1" applyFont="1" applyFill="1" applyBorder="1" applyAlignment="1">
      <alignment horizontal="left" vertical="center" wrapText="1"/>
    </xf>
    <xf numFmtId="0" fontId="18" fillId="0" borderId="7" xfId="2" applyNumberFormat="1" applyFont="1" applyFill="1" applyBorder="1" applyAlignment="1">
      <alignment horizontal="left" vertical="center" wrapText="1"/>
    </xf>
    <xf numFmtId="0" fontId="18" fillId="0" borderId="4" xfId="2" applyNumberFormat="1" applyFont="1" applyFill="1" applyBorder="1" applyAlignment="1">
      <alignment horizontal="left" vertical="center" wrapText="1"/>
    </xf>
    <xf numFmtId="3" fontId="18" fillId="0" borderId="2" xfId="2" applyNumberFormat="1" applyFont="1" applyFill="1" applyBorder="1" applyAlignment="1">
      <alignment horizontal="center" vertical="center" wrapText="1"/>
    </xf>
    <xf numFmtId="3" fontId="18" fillId="0" borderId="4" xfId="2" applyNumberFormat="1" applyFont="1" applyFill="1" applyBorder="1" applyAlignment="1">
      <alignment horizontal="center" vertical="center" wrapText="1"/>
    </xf>
    <xf numFmtId="0" fontId="18" fillId="0" borderId="1" xfId="0" applyFont="1" applyFill="1" applyBorder="1" applyAlignment="1">
      <alignment horizontal="center" vertical="center" wrapText="1"/>
    </xf>
    <xf numFmtId="49" fontId="17" fillId="0" borderId="1" xfId="0" applyNumberFormat="1" applyFont="1" applyFill="1" applyBorder="1" applyAlignment="1">
      <alignment horizontal="left" vertical="center" wrapText="1"/>
    </xf>
    <xf numFmtId="16" fontId="18" fillId="0" borderId="1" xfId="0" applyNumberFormat="1" applyFont="1" applyFill="1" applyBorder="1" applyAlignment="1">
      <alignment horizontal="center" vertical="center"/>
    </xf>
    <xf numFmtId="0" fontId="18" fillId="0" borderId="1" xfId="0" applyFont="1" applyFill="1" applyBorder="1" applyAlignment="1">
      <alignment horizontal="left" vertical="center" wrapText="1"/>
    </xf>
    <xf numFmtId="165" fontId="18" fillId="0" borderId="1" xfId="0" applyNumberFormat="1" applyFont="1" applyFill="1" applyBorder="1" applyAlignment="1">
      <alignment horizontal="center" vertical="center" wrapText="1"/>
    </xf>
    <xf numFmtId="49" fontId="18" fillId="0" borderId="2" xfId="0" applyNumberFormat="1" applyFont="1" applyFill="1" applyBorder="1" applyAlignment="1" applyProtection="1">
      <alignment horizontal="left" vertical="center" wrapText="1"/>
    </xf>
    <xf numFmtId="49" fontId="18" fillId="0" borderId="3" xfId="0" applyNumberFormat="1" applyFont="1" applyFill="1" applyBorder="1" applyAlignment="1" applyProtection="1">
      <alignment horizontal="left" vertical="center" wrapText="1"/>
    </xf>
    <xf numFmtId="16" fontId="18" fillId="0" borderId="2" xfId="0" applyNumberFormat="1" applyFont="1" applyFill="1" applyBorder="1" applyAlignment="1">
      <alignment horizontal="center" vertical="center"/>
    </xf>
    <xf numFmtId="16" fontId="18" fillId="0" borderId="3" xfId="0" applyNumberFormat="1" applyFont="1" applyFill="1" applyBorder="1" applyAlignment="1">
      <alignment horizontal="center" vertical="center"/>
    </xf>
    <xf numFmtId="16" fontId="18" fillId="0" borderId="4" xfId="0" applyNumberFormat="1" applyFont="1" applyFill="1" applyBorder="1" applyAlignment="1">
      <alignment horizontal="center" vertical="center"/>
    </xf>
    <xf numFmtId="49" fontId="18" fillId="0" borderId="2" xfId="0" applyNumberFormat="1" applyFont="1" applyFill="1" applyBorder="1" applyAlignment="1">
      <alignment horizontal="left" vertical="center" wrapText="1"/>
    </xf>
    <xf numFmtId="49" fontId="18" fillId="0" borderId="3" xfId="0" applyNumberFormat="1" applyFont="1" applyFill="1" applyBorder="1" applyAlignment="1">
      <alignment horizontal="left" vertical="center" wrapText="1"/>
    </xf>
    <xf numFmtId="49" fontId="18" fillId="0" borderId="4" xfId="0" applyNumberFormat="1" applyFont="1" applyFill="1" applyBorder="1" applyAlignment="1">
      <alignment horizontal="left" vertical="center" wrapText="1"/>
    </xf>
    <xf numFmtId="0" fontId="8" fillId="0" borderId="1" xfId="2" applyNumberFormat="1" applyFont="1" applyFill="1" applyBorder="1" applyAlignment="1">
      <alignment horizontal="left" vertical="center" wrapText="1"/>
    </xf>
    <xf numFmtId="3" fontId="8" fillId="0" borderId="1" xfId="2" applyNumberFormat="1" applyFont="1" applyFill="1" applyBorder="1" applyAlignment="1">
      <alignment horizontal="center" vertical="center" wrapText="1"/>
    </xf>
    <xf numFmtId="49" fontId="18" fillId="0" borderId="2" xfId="0" applyNumberFormat="1" applyFont="1" applyFill="1" applyBorder="1" applyAlignment="1">
      <alignment horizontal="center" vertical="center" wrapText="1"/>
    </xf>
    <xf numFmtId="49" fontId="18" fillId="0" borderId="3" xfId="0" applyNumberFormat="1" applyFont="1" applyFill="1" applyBorder="1" applyAlignment="1">
      <alignment horizontal="center" vertical="center" wrapText="1"/>
    </xf>
    <xf numFmtId="49" fontId="18" fillId="0" borderId="4" xfId="0" applyNumberFormat="1" applyFont="1" applyFill="1" applyBorder="1" applyAlignment="1">
      <alignment horizontal="center" vertical="center" wrapText="1"/>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49" fontId="17" fillId="0" borderId="2" xfId="0" applyNumberFormat="1" applyFont="1" applyFill="1" applyBorder="1" applyAlignment="1">
      <alignment horizontal="center" vertical="center" wrapText="1"/>
    </xf>
    <xf numFmtId="49" fontId="17" fillId="0" borderId="3" xfId="0" applyNumberFormat="1" applyFont="1" applyFill="1" applyBorder="1" applyAlignment="1">
      <alignment horizontal="center" vertical="center" wrapText="1"/>
    </xf>
    <xf numFmtId="49" fontId="21" fillId="0" borderId="2" xfId="2" applyNumberFormat="1" applyFont="1" applyFill="1" applyBorder="1" applyAlignment="1">
      <alignment horizontal="center" vertical="center" wrapText="1"/>
    </xf>
    <xf numFmtId="49" fontId="21" fillId="0" borderId="3" xfId="2" applyNumberFormat="1" applyFont="1" applyFill="1" applyBorder="1" applyAlignment="1">
      <alignment horizontal="center" vertical="center" wrapText="1"/>
    </xf>
    <xf numFmtId="0" fontId="8" fillId="0" borderId="2" xfId="2" applyNumberFormat="1" applyFont="1" applyFill="1" applyBorder="1" applyAlignment="1">
      <alignment horizontal="left" vertical="center" wrapText="1"/>
    </xf>
    <xf numFmtId="0" fontId="8" fillId="0" borderId="3" xfId="2" applyNumberFormat="1" applyFont="1" applyFill="1" applyBorder="1" applyAlignment="1">
      <alignment horizontal="left" vertical="center" wrapText="1"/>
    </xf>
    <xf numFmtId="165" fontId="18" fillId="0" borderId="3" xfId="0" applyNumberFormat="1" applyFont="1" applyFill="1" applyBorder="1" applyAlignment="1">
      <alignment horizontal="center" vertical="center" wrapText="1"/>
    </xf>
    <xf numFmtId="0" fontId="18" fillId="0" borderId="3" xfId="0" applyFont="1" applyFill="1" applyBorder="1" applyAlignment="1">
      <alignment horizontal="left" vertical="center" wrapText="1"/>
    </xf>
    <xf numFmtId="3" fontId="18" fillId="0" borderId="1" xfId="2" applyNumberFormat="1" applyFont="1" applyFill="1" applyBorder="1" applyAlignment="1">
      <alignment horizontal="center" vertical="center" wrapText="1" readingOrder="1"/>
    </xf>
    <xf numFmtId="3" fontId="17" fillId="0" borderId="1" xfId="0" applyNumberFormat="1" applyFont="1" applyFill="1" applyBorder="1" applyAlignment="1">
      <alignment horizontal="center" vertical="center" wrapText="1"/>
    </xf>
    <xf numFmtId="0" fontId="18" fillId="0" borderId="3" xfId="2" applyNumberFormat="1" applyFont="1" applyFill="1" applyBorder="1" applyAlignment="1">
      <alignment horizontal="left" vertical="center" wrapText="1" readingOrder="1"/>
    </xf>
    <xf numFmtId="165" fontId="18" fillId="0" borderId="2" xfId="2" applyNumberFormat="1" applyFont="1" applyFill="1" applyBorder="1" applyAlignment="1">
      <alignment horizontal="center" vertical="center" wrapText="1"/>
    </xf>
    <xf numFmtId="165" fontId="18" fillId="0" borderId="3" xfId="2" applyNumberFormat="1" applyFont="1" applyFill="1" applyBorder="1" applyAlignment="1">
      <alignment horizontal="center" vertical="center" wrapText="1"/>
    </xf>
    <xf numFmtId="49" fontId="17" fillId="0" borderId="4" xfId="0" applyNumberFormat="1" applyFont="1" applyFill="1" applyBorder="1" applyAlignment="1">
      <alignment horizontal="center" vertical="center" wrapText="1"/>
    </xf>
    <xf numFmtId="49" fontId="17" fillId="0" borderId="1" xfId="0" applyNumberFormat="1" applyFont="1" applyFill="1" applyBorder="1" applyAlignment="1">
      <alignment vertical="center" wrapText="1"/>
    </xf>
    <xf numFmtId="0" fontId="17" fillId="0" borderId="2" xfId="0" applyFont="1" applyFill="1" applyBorder="1" applyAlignment="1">
      <alignment horizontal="left" vertical="center"/>
    </xf>
    <xf numFmtId="0" fontId="17" fillId="0" borderId="3" xfId="0" applyFont="1" applyFill="1" applyBorder="1" applyAlignment="1">
      <alignment horizontal="left" vertical="center"/>
    </xf>
    <xf numFmtId="0" fontId="17" fillId="0" borderId="4" xfId="0" applyFont="1" applyFill="1" applyBorder="1" applyAlignment="1">
      <alignment horizontal="left" vertical="center"/>
    </xf>
    <xf numFmtId="49" fontId="17" fillId="0" borderId="6" xfId="0" applyNumberFormat="1" applyFont="1" applyFill="1" applyBorder="1" applyAlignment="1">
      <alignment horizontal="center" vertical="center" wrapText="1"/>
    </xf>
    <xf numFmtId="49" fontId="17" fillId="0" borderId="8" xfId="0" applyNumberFormat="1" applyFont="1" applyFill="1" applyBorder="1" applyAlignment="1">
      <alignment horizontal="center" vertical="center" wrapText="1"/>
    </xf>
    <xf numFmtId="49" fontId="17" fillId="0" borderId="10" xfId="0" applyNumberFormat="1"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2" xfId="0" applyFont="1" applyFill="1" applyBorder="1" applyAlignment="1">
      <alignment horizontal="left" vertical="center" wrapText="1"/>
    </xf>
    <xf numFmtId="0" fontId="17" fillId="0" borderId="4" xfId="0" applyFont="1" applyFill="1" applyBorder="1" applyAlignment="1">
      <alignment horizontal="left" vertical="center" wrapText="1"/>
    </xf>
    <xf numFmtId="0" fontId="23" fillId="0" borderId="0" xfId="0" applyFont="1" applyFill="1" applyBorder="1" applyAlignment="1">
      <alignment horizontal="center" vertical="center" wrapText="1"/>
    </xf>
    <xf numFmtId="0" fontId="17" fillId="0" borderId="1" xfId="0" applyFont="1" applyFill="1" applyBorder="1" applyAlignment="1">
      <alignment horizontal="center" vertical="center"/>
    </xf>
    <xf numFmtId="0" fontId="17" fillId="0" borderId="11" xfId="0" applyFont="1" applyFill="1" applyBorder="1" applyAlignment="1">
      <alignment horizontal="center" vertical="center" wrapText="1"/>
    </xf>
    <xf numFmtId="0" fontId="17" fillId="0" borderId="13" xfId="0" applyFont="1" applyFill="1" applyBorder="1" applyAlignment="1">
      <alignment horizontal="center" vertical="center" wrapText="1"/>
    </xf>
    <xf numFmtId="165" fontId="17" fillId="0" borderId="2" xfId="0" applyNumberFormat="1" applyFont="1" applyFill="1" applyBorder="1" applyAlignment="1">
      <alignment horizontal="center" vertical="center" wrapText="1"/>
    </xf>
    <xf numFmtId="165" fontId="17" fillId="0" borderId="4" xfId="0" applyNumberFormat="1"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3"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4" xfId="0" applyFont="1" applyFill="1" applyBorder="1" applyAlignment="1">
      <alignment horizontal="center" vertical="center" wrapText="1"/>
    </xf>
    <xf numFmtId="49" fontId="10" fillId="5" borderId="2" xfId="0" applyNumberFormat="1" applyFont="1" applyFill="1" applyBorder="1" applyAlignment="1">
      <alignment horizontal="center" vertical="center" wrapText="1"/>
    </xf>
    <xf numFmtId="49" fontId="10" fillId="5" borderId="3" xfId="0" applyNumberFormat="1" applyFont="1" applyFill="1" applyBorder="1" applyAlignment="1">
      <alignment horizontal="center" vertical="center" wrapText="1"/>
    </xf>
    <xf numFmtId="49" fontId="10" fillId="5" borderId="4" xfId="0" applyNumberFormat="1" applyFont="1" applyFill="1" applyBorder="1" applyAlignment="1">
      <alignment horizontal="center" vertical="center" wrapText="1"/>
    </xf>
    <xf numFmtId="49" fontId="10" fillId="5" borderId="6" xfId="0" applyNumberFormat="1" applyFont="1" applyFill="1" applyBorder="1" applyAlignment="1">
      <alignment horizontal="center" vertical="center" wrapText="1"/>
    </xf>
    <xf numFmtId="49" fontId="10" fillId="5" borderId="8" xfId="0" applyNumberFormat="1" applyFont="1" applyFill="1" applyBorder="1" applyAlignment="1">
      <alignment horizontal="center" vertical="center" wrapText="1"/>
    </xf>
    <xf numFmtId="49" fontId="10" fillId="5" borderId="10" xfId="0" applyNumberFormat="1" applyFont="1" applyFill="1" applyBorder="1" applyAlignment="1">
      <alignment horizontal="center" vertical="center" wrapText="1"/>
    </xf>
    <xf numFmtId="3" fontId="3" fillId="0" borderId="2" xfId="0" applyNumberFormat="1" applyFont="1" applyFill="1" applyBorder="1" applyAlignment="1">
      <alignment horizontal="center" vertical="center" wrapText="1"/>
    </xf>
    <xf numFmtId="3" fontId="3" fillId="0" borderId="3" xfId="0" applyNumberFormat="1" applyFont="1" applyFill="1" applyBorder="1" applyAlignment="1">
      <alignment horizontal="center" vertical="center" wrapText="1"/>
    </xf>
    <xf numFmtId="3" fontId="3" fillId="0" borderId="4" xfId="0" applyNumberFormat="1" applyFont="1" applyFill="1" applyBorder="1" applyAlignment="1">
      <alignment horizontal="center" vertical="center" wrapText="1"/>
    </xf>
    <xf numFmtId="49" fontId="10" fillId="5" borderId="1" xfId="0" applyNumberFormat="1" applyFont="1" applyFill="1" applyBorder="1" applyAlignment="1">
      <alignment horizontal="center" vertical="center" wrapText="1"/>
    </xf>
    <xf numFmtId="0" fontId="11" fillId="5" borderId="2" xfId="2" applyNumberFormat="1" applyFont="1" applyFill="1" applyBorder="1" applyAlignment="1">
      <alignment horizontal="center" vertical="center" wrapText="1"/>
    </xf>
    <xf numFmtId="0" fontId="11" fillId="5" borderId="3" xfId="2" applyNumberFormat="1" applyFont="1" applyFill="1" applyBorder="1" applyAlignment="1">
      <alignment horizontal="center" vertical="center" wrapText="1"/>
    </xf>
    <xf numFmtId="0" fontId="11" fillId="5" borderId="4" xfId="2" applyNumberFormat="1" applyFont="1" applyFill="1" applyBorder="1" applyAlignment="1">
      <alignment horizontal="center" vertical="center" wrapText="1"/>
    </xf>
    <xf numFmtId="49" fontId="11" fillId="5" borderId="1" xfId="0" applyNumberFormat="1" applyFont="1" applyFill="1" applyBorder="1" applyAlignment="1">
      <alignment horizontal="center" vertical="center" wrapText="1"/>
    </xf>
    <xf numFmtId="0" fontId="11" fillId="2" borderId="1" xfId="2" applyNumberFormat="1" applyFont="1" applyFill="1" applyBorder="1" applyAlignment="1">
      <alignment horizontal="left" vertical="center" wrapText="1" readingOrder="1"/>
    </xf>
    <xf numFmtId="3" fontId="15" fillId="2" borderId="2" xfId="2" applyNumberFormat="1" applyFont="1" applyFill="1" applyBorder="1" applyAlignment="1">
      <alignment horizontal="center" vertical="center" wrapText="1"/>
    </xf>
    <xf numFmtId="3" fontId="15" fillId="2" borderId="3" xfId="2" applyNumberFormat="1" applyFont="1" applyFill="1" applyBorder="1" applyAlignment="1">
      <alignment horizontal="center" vertical="center" wrapText="1"/>
    </xf>
    <xf numFmtId="3" fontId="15" fillId="2" borderId="4" xfId="2" applyNumberFormat="1" applyFont="1" applyFill="1" applyBorder="1" applyAlignment="1">
      <alignment horizontal="center" vertical="center" wrapText="1"/>
    </xf>
    <xf numFmtId="165" fontId="15" fillId="2" borderId="2" xfId="2" applyNumberFormat="1" applyFont="1" applyFill="1" applyBorder="1" applyAlignment="1">
      <alignment horizontal="center" vertical="center" wrapText="1"/>
    </xf>
    <xf numFmtId="165" fontId="15" fillId="2" borderId="3" xfId="2" applyNumberFormat="1" applyFont="1" applyFill="1" applyBorder="1" applyAlignment="1">
      <alignment horizontal="center" vertical="center" wrapText="1"/>
    </xf>
    <xf numFmtId="165" fontId="15" fillId="2" borderId="4" xfId="2" applyNumberFormat="1" applyFont="1" applyFill="1" applyBorder="1" applyAlignment="1">
      <alignment horizontal="center" vertical="center" wrapText="1"/>
    </xf>
    <xf numFmtId="0" fontId="15" fillId="2" borderId="2" xfId="2" applyNumberFormat="1" applyFont="1" applyFill="1" applyBorder="1" applyAlignment="1">
      <alignment horizontal="center" vertical="center" wrapText="1"/>
    </xf>
    <xf numFmtId="0" fontId="15" fillId="2" borderId="3" xfId="2" applyNumberFormat="1" applyFont="1" applyFill="1" applyBorder="1" applyAlignment="1">
      <alignment horizontal="center" vertical="center" wrapText="1"/>
    </xf>
    <xf numFmtId="0" fontId="15" fillId="2" borderId="4" xfId="2" applyNumberFormat="1" applyFont="1" applyFill="1" applyBorder="1" applyAlignment="1">
      <alignment horizontal="center" vertical="center" wrapText="1"/>
    </xf>
    <xf numFmtId="49" fontId="10" fillId="2" borderId="2" xfId="0" applyNumberFormat="1" applyFont="1" applyFill="1" applyBorder="1" applyAlignment="1">
      <alignment horizontal="left" vertical="center" wrapText="1"/>
    </xf>
    <xf numFmtId="49" fontId="10" fillId="2" borderId="3" xfId="0" applyNumberFormat="1" applyFont="1" applyFill="1" applyBorder="1" applyAlignment="1">
      <alignment horizontal="left" vertical="center" wrapText="1"/>
    </xf>
    <xf numFmtId="49" fontId="10" fillId="2" borderId="4" xfId="0" applyNumberFormat="1" applyFont="1" applyFill="1" applyBorder="1" applyAlignment="1">
      <alignment horizontal="left" vertical="center" wrapText="1"/>
    </xf>
    <xf numFmtId="3" fontId="6" fillId="2" borderId="2" xfId="2" applyNumberFormat="1" applyFont="1" applyFill="1" applyBorder="1" applyAlignment="1">
      <alignment horizontal="center" vertical="center" wrapText="1"/>
    </xf>
    <xf numFmtId="3" fontId="6" fillId="2" borderId="3" xfId="2" applyNumberFormat="1" applyFont="1" applyFill="1" applyBorder="1" applyAlignment="1">
      <alignment horizontal="center" vertical="center" wrapText="1"/>
    </xf>
    <xf numFmtId="3" fontId="6" fillId="2" borderId="4" xfId="2" applyNumberFormat="1" applyFont="1" applyFill="1" applyBorder="1" applyAlignment="1">
      <alignment horizontal="center" vertical="center" wrapText="1"/>
    </xf>
    <xf numFmtId="3" fontId="7" fillId="0" borderId="2" xfId="2" applyNumberFormat="1" applyFont="1" applyFill="1" applyBorder="1" applyAlignment="1">
      <alignment horizontal="center" vertical="center" wrapText="1"/>
    </xf>
    <xf numFmtId="3" fontId="7" fillId="0" borderId="3" xfId="2" applyNumberFormat="1" applyFont="1" applyFill="1" applyBorder="1" applyAlignment="1">
      <alignment horizontal="center" vertical="center" wrapText="1"/>
    </xf>
    <xf numFmtId="3" fontId="7" fillId="0" borderId="4" xfId="2" applyNumberFormat="1" applyFont="1" applyFill="1" applyBorder="1" applyAlignment="1">
      <alignment horizontal="center" vertical="center" wrapText="1"/>
    </xf>
    <xf numFmtId="0" fontId="16" fillId="2" borderId="2"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4" xfId="0" applyFont="1" applyFill="1" applyBorder="1" applyAlignment="1">
      <alignment horizontal="center" vertical="center" wrapText="1"/>
    </xf>
    <xf numFmtId="3" fontId="6" fillId="2" borderId="1" xfId="2" applyNumberFormat="1" applyFont="1" applyFill="1" applyBorder="1" applyAlignment="1">
      <alignment horizontal="center" vertical="center" wrapText="1"/>
    </xf>
    <xf numFmtId="49" fontId="10" fillId="2" borderId="1" xfId="0" applyNumberFormat="1" applyFont="1" applyFill="1" applyBorder="1" applyAlignment="1">
      <alignment horizontal="left" vertical="center" wrapText="1"/>
    </xf>
    <xf numFmtId="0" fontId="15" fillId="2" borderId="2"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4" xfId="0" applyFont="1" applyFill="1" applyBorder="1" applyAlignment="1">
      <alignment horizontal="center" vertical="center" wrapText="1"/>
    </xf>
    <xf numFmtId="0" fontId="10" fillId="5" borderId="1" xfId="0" applyFont="1" applyFill="1" applyBorder="1" applyAlignment="1">
      <alignment horizontal="center" vertical="center" wrapText="1"/>
    </xf>
    <xf numFmtId="3" fontId="15" fillId="2" borderId="1" xfId="2" applyNumberFormat="1" applyFont="1" applyFill="1" applyBorder="1" applyAlignment="1">
      <alignment horizontal="center" vertical="center" wrapText="1"/>
    </xf>
    <xf numFmtId="0" fontId="10" fillId="2" borderId="1" xfId="2" applyNumberFormat="1" applyFont="1" applyFill="1" applyBorder="1" applyAlignment="1">
      <alignment horizontal="left" vertical="center" wrapText="1" readingOrder="1"/>
    </xf>
    <xf numFmtId="0" fontId="60" fillId="2" borderId="1" xfId="0" applyFont="1" applyFill="1" applyBorder="1" applyAlignment="1">
      <alignment horizontal="center" vertical="center" wrapText="1"/>
    </xf>
    <xf numFmtId="0" fontId="41" fillId="2" borderId="1" xfId="0" applyFont="1" applyFill="1" applyBorder="1" applyAlignment="1">
      <alignment horizontal="center" vertical="center" wrapText="1"/>
    </xf>
    <xf numFmtId="0" fontId="59" fillId="2" borderId="11" xfId="0" applyFont="1" applyFill="1" applyBorder="1" applyAlignment="1" applyProtection="1">
      <alignment horizontal="center" vertical="center" wrapText="1"/>
    </xf>
    <xf numFmtId="0" fontId="59" fillId="2" borderId="12" xfId="0" applyFont="1" applyFill="1" applyBorder="1" applyAlignment="1" applyProtection="1">
      <alignment horizontal="center" vertical="center" wrapText="1"/>
    </xf>
    <xf numFmtId="0" fontId="59" fillId="2" borderId="13" xfId="0" applyFont="1" applyFill="1" applyBorder="1" applyAlignment="1" applyProtection="1">
      <alignment horizontal="center" vertical="center" wrapText="1"/>
    </xf>
    <xf numFmtId="0" fontId="59" fillId="2" borderId="1" xfId="0" applyFont="1" applyFill="1" applyBorder="1" applyAlignment="1" applyProtection="1">
      <alignment horizontal="center" vertical="center" wrapText="1"/>
    </xf>
    <xf numFmtId="0" fontId="62" fillId="2" borderId="0" xfId="0" applyFont="1" applyFill="1" applyAlignment="1">
      <alignment horizontal="center"/>
    </xf>
    <xf numFmtId="0" fontId="58" fillId="2" borderId="0" xfId="0" applyFont="1" applyFill="1" applyAlignment="1"/>
    <xf numFmtId="0" fontId="63" fillId="2" borderId="0" xfId="0" applyFont="1" applyFill="1" applyAlignment="1">
      <alignment horizontal="center" vertical="center"/>
    </xf>
    <xf numFmtId="0" fontId="60" fillId="2" borderId="0" xfId="0" applyFont="1" applyFill="1" applyAlignment="1">
      <alignment vertical="center"/>
    </xf>
    <xf numFmtId="0" fontId="58" fillId="2" borderId="0" xfId="0" applyFont="1" applyFill="1" applyAlignment="1">
      <alignment horizontal="center"/>
    </xf>
    <xf numFmtId="0" fontId="58" fillId="2" borderId="1" xfId="0" applyFont="1" applyFill="1" applyBorder="1" applyAlignment="1">
      <alignment horizontal="center" vertical="center" wrapText="1"/>
    </xf>
    <xf numFmtId="0" fontId="58" fillId="2" borderId="2" xfId="0" applyFont="1" applyFill="1" applyBorder="1" applyAlignment="1">
      <alignment horizontal="center" vertical="center" wrapText="1"/>
    </xf>
    <xf numFmtId="0" fontId="58" fillId="2" borderId="4" xfId="0" applyFont="1" applyFill="1" applyBorder="1" applyAlignment="1">
      <alignment horizontal="center" vertical="center" wrapText="1"/>
    </xf>
    <xf numFmtId="165" fontId="58" fillId="2" borderId="1" xfId="0" applyNumberFormat="1" applyFont="1" applyFill="1" applyBorder="1" applyAlignment="1">
      <alignment horizontal="center" vertical="center" wrapText="1"/>
    </xf>
    <xf numFmtId="49" fontId="59" fillId="0" borderId="2" xfId="0" applyNumberFormat="1" applyFont="1" applyFill="1" applyBorder="1" applyAlignment="1" applyProtection="1">
      <alignment horizontal="center" vertical="center"/>
    </xf>
    <xf numFmtId="49" fontId="59" fillId="0" borderId="4" xfId="0" applyNumberFormat="1" applyFont="1" applyFill="1" applyBorder="1" applyAlignment="1" applyProtection="1">
      <alignment horizontal="center" vertical="center"/>
    </xf>
    <xf numFmtId="0" fontId="59" fillId="0" borderId="2" xfId="0" applyFont="1" applyFill="1" applyBorder="1" applyAlignment="1" applyProtection="1">
      <alignment horizontal="left" vertical="center" wrapText="1"/>
    </xf>
    <xf numFmtId="0" fontId="59" fillId="0" borderId="4" xfId="0" applyFont="1" applyFill="1" applyBorder="1" applyAlignment="1" applyProtection="1">
      <alignment horizontal="left" vertical="center" wrapText="1"/>
    </xf>
    <xf numFmtId="0" fontId="59" fillId="0" borderId="2" xfId="0" applyFont="1" applyFill="1" applyBorder="1" applyAlignment="1" applyProtection="1">
      <alignment horizontal="center" vertical="center" wrapText="1"/>
    </xf>
    <xf numFmtId="0" fontId="59" fillId="0" borderId="4" xfId="0" applyFont="1" applyFill="1" applyBorder="1" applyAlignment="1" applyProtection="1">
      <alignment horizontal="center" vertical="center" wrapText="1"/>
    </xf>
    <xf numFmtId="167" fontId="59" fillId="0" borderId="2" xfId="0" applyNumberFormat="1" applyFont="1" applyFill="1" applyBorder="1" applyAlignment="1" applyProtection="1">
      <alignment horizontal="center" vertical="center" wrapText="1"/>
    </xf>
    <xf numFmtId="167" fontId="59" fillId="0" borderId="4" xfId="0" applyNumberFormat="1" applyFont="1" applyFill="1" applyBorder="1" applyAlignment="1" applyProtection="1">
      <alignment horizontal="center" vertical="center" wrapText="1"/>
    </xf>
    <xf numFmtId="0" fontId="58" fillId="2" borderId="2" xfId="0" applyFont="1" applyFill="1" applyBorder="1" applyAlignment="1">
      <alignment horizontal="center" vertical="center"/>
    </xf>
    <xf numFmtId="0" fontId="58" fillId="2" borderId="4" xfId="0" applyFont="1" applyFill="1" applyBorder="1" applyAlignment="1">
      <alignment horizontal="center" vertical="center"/>
    </xf>
    <xf numFmtId="165" fontId="58" fillId="0" borderId="2" xfId="0" applyNumberFormat="1" applyFont="1" applyFill="1" applyBorder="1" applyAlignment="1">
      <alignment horizontal="center" vertical="center"/>
    </xf>
    <xf numFmtId="165" fontId="58" fillId="0" borderId="4" xfId="0" applyNumberFormat="1" applyFont="1" applyFill="1" applyBorder="1" applyAlignment="1">
      <alignment horizontal="center" vertical="center"/>
    </xf>
    <xf numFmtId="167" fontId="58" fillId="0" borderId="2" xfId="4" applyNumberFormat="1" applyFont="1" applyFill="1" applyBorder="1" applyAlignment="1">
      <alignment horizontal="center" vertical="center"/>
    </xf>
    <xf numFmtId="167" fontId="58" fillId="0" borderId="4" xfId="4" applyNumberFormat="1" applyFont="1" applyFill="1" applyBorder="1" applyAlignment="1">
      <alignment horizontal="center" vertical="center"/>
    </xf>
    <xf numFmtId="0" fontId="58" fillId="0" borderId="2" xfId="0" applyFont="1" applyFill="1" applyBorder="1" applyAlignment="1">
      <alignment horizontal="center" vertical="center" wrapText="1"/>
    </xf>
    <xf numFmtId="0" fontId="58" fillId="0" borderId="3" xfId="0" applyFont="1" applyFill="1" applyBorder="1" applyAlignment="1">
      <alignment horizontal="center" vertical="center" wrapText="1"/>
    </xf>
    <xf numFmtId="0" fontId="58" fillId="0" borderId="4" xfId="0" applyFont="1" applyFill="1" applyBorder="1" applyAlignment="1">
      <alignment horizontal="center" vertical="center" wrapText="1"/>
    </xf>
    <xf numFmtId="0" fontId="0" fillId="0" borderId="0" xfId="0" applyAlignment="1">
      <alignment horizontal="center" vertical="center" wrapText="1"/>
    </xf>
    <xf numFmtId="0" fontId="59" fillId="2" borderId="2" xfId="0" applyFont="1" applyFill="1" applyBorder="1" applyAlignment="1">
      <alignment horizontal="center" vertical="center" wrapText="1"/>
    </xf>
    <xf numFmtId="0" fontId="59" fillId="2" borderId="4" xfId="0" applyFont="1" applyFill="1" applyBorder="1" applyAlignment="1">
      <alignment horizontal="center" vertical="center" wrapText="1"/>
    </xf>
    <xf numFmtId="0" fontId="59" fillId="0" borderId="11" xfId="0" applyFont="1" applyFill="1" applyBorder="1" applyAlignment="1" applyProtection="1">
      <alignment horizontal="center" vertical="center" wrapText="1"/>
    </xf>
    <xf numFmtId="0" fontId="59" fillId="0" borderId="12" xfId="0" applyFont="1" applyFill="1" applyBorder="1" applyAlignment="1" applyProtection="1">
      <alignment horizontal="center" vertical="center" wrapText="1"/>
    </xf>
    <xf numFmtId="0" fontId="59" fillId="0" borderId="13" xfId="0" applyFont="1" applyFill="1" applyBorder="1" applyAlignment="1" applyProtection="1">
      <alignment horizontal="center" vertical="center" wrapText="1"/>
    </xf>
    <xf numFmtId="3" fontId="65" fillId="0" borderId="2" xfId="2" applyNumberFormat="1" applyFont="1" applyFill="1" applyBorder="1" applyAlignment="1">
      <alignment horizontal="center" vertical="center" wrapText="1"/>
    </xf>
    <xf numFmtId="3" fontId="65" fillId="0" borderId="3" xfId="2" applyNumberFormat="1" applyFont="1" applyFill="1" applyBorder="1" applyAlignment="1">
      <alignment horizontal="center" vertical="center" wrapText="1"/>
    </xf>
    <xf numFmtId="3" fontId="65" fillId="0" borderId="4" xfId="2" applyNumberFormat="1" applyFont="1" applyFill="1" applyBorder="1" applyAlignment="1">
      <alignment horizontal="center" vertical="center" wrapText="1"/>
    </xf>
    <xf numFmtId="0" fontId="65" fillId="0" borderId="2" xfId="2" applyNumberFormat="1" applyFont="1" applyFill="1" applyBorder="1" applyAlignment="1">
      <alignment horizontal="center" vertical="center" wrapText="1"/>
    </xf>
    <xf numFmtId="0" fontId="65" fillId="0" borderId="3" xfId="2" applyNumberFormat="1" applyFont="1" applyFill="1" applyBorder="1" applyAlignment="1">
      <alignment horizontal="center" vertical="center" wrapText="1"/>
    </xf>
    <xf numFmtId="0" fontId="65" fillId="0" borderId="4" xfId="2" applyNumberFormat="1" applyFont="1" applyFill="1" applyBorder="1" applyAlignment="1">
      <alignment horizontal="center" vertical="center" wrapText="1"/>
    </xf>
    <xf numFmtId="3" fontId="65" fillId="0" borderId="1" xfId="2" applyNumberFormat="1" applyFont="1" applyFill="1" applyBorder="1" applyAlignment="1">
      <alignment horizontal="center" vertical="center" wrapText="1"/>
    </xf>
    <xf numFmtId="165" fontId="65" fillId="0" borderId="2" xfId="2" applyNumberFormat="1" applyFont="1" applyFill="1" applyBorder="1" applyAlignment="1">
      <alignment horizontal="center" vertical="center" wrapText="1"/>
    </xf>
    <xf numFmtId="165" fontId="65" fillId="0" borderId="3" xfId="2" applyNumberFormat="1" applyFont="1" applyFill="1" applyBorder="1" applyAlignment="1">
      <alignment horizontal="center" vertical="center" wrapText="1"/>
    </xf>
    <xf numFmtId="165" fontId="65" fillId="0" borderId="4" xfId="2" applyNumberFormat="1" applyFont="1" applyFill="1" applyBorder="1" applyAlignment="1">
      <alignment horizontal="center" vertical="center" wrapText="1"/>
    </xf>
    <xf numFmtId="9" fontId="65" fillId="0" borderId="1" xfId="4" applyFont="1" applyFill="1" applyBorder="1" applyAlignment="1">
      <alignment horizontal="center" vertical="center" wrapText="1"/>
    </xf>
    <xf numFmtId="9" fontId="65" fillId="0" borderId="2" xfId="4" applyFont="1" applyFill="1" applyBorder="1" applyAlignment="1">
      <alignment horizontal="center" vertical="center" wrapText="1"/>
    </xf>
    <xf numFmtId="9" fontId="65" fillId="0" borderId="3" xfId="4" applyFont="1" applyFill="1" applyBorder="1" applyAlignment="1">
      <alignment horizontal="center" vertical="center" wrapText="1"/>
    </xf>
    <xf numFmtId="9" fontId="65" fillId="0" borderId="4" xfId="4" applyFont="1" applyFill="1" applyBorder="1" applyAlignment="1">
      <alignment horizontal="center" vertical="center" wrapText="1"/>
    </xf>
    <xf numFmtId="0" fontId="65" fillId="0" borderId="2" xfId="0" applyFont="1" applyFill="1" applyBorder="1" applyAlignment="1">
      <alignment horizontal="center" vertical="center" wrapText="1"/>
    </xf>
    <xf numFmtId="0" fontId="65" fillId="0" borderId="3" xfId="0" applyFont="1" applyFill="1" applyBorder="1" applyAlignment="1">
      <alignment horizontal="center" vertical="center" wrapText="1"/>
    </xf>
    <xf numFmtId="0" fontId="65" fillId="0" borderId="4" xfId="0" applyFont="1" applyFill="1" applyBorder="1" applyAlignment="1">
      <alignment horizontal="center" vertical="center" wrapText="1"/>
    </xf>
    <xf numFmtId="3" fontId="65" fillId="0" borderId="1" xfId="0" applyNumberFormat="1" applyFont="1" applyFill="1" applyBorder="1" applyAlignment="1">
      <alignment horizontal="center" vertical="center" wrapText="1"/>
    </xf>
    <xf numFmtId="3" fontId="65" fillId="0" borderId="2" xfId="0" applyNumberFormat="1" applyFont="1" applyFill="1" applyBorder="1" applyAlignment="1">
      <alignment horizontal="center" vertical="center" wrapText="1"/>
    </xf>
    <xf numFmtId="3" fontId="65" fillId="0" borderId="3" xfId="0" applyNumberFormat="1" applyFont="1" applyFill="1" applyBorder="1" applyAlignment="1">
      <alignment horizontal="center" vertical="center" wrapText="1"/>
    </xf>
    <xf numFmtId="3" fontId="65" fillId="0" borderId="4" xfId="0" applyNumberFormat="1" applyFont="1" applyFill="1" applyBorder="1" applyAlignment="1">
      <alignment horizontal="center" vertical="center" wrapText="1"/>
    </xf>
    <xf numFmtId="3" fontId="65" fillId="0" borderId="1" xfId="2" applyNumberFormat="1" applyFont="1" applyFill="1" applyBorder="1" applyAlignment="1">
      <alignment horizontal="center" vertical="center"/>
    </xf>
    <xf numFmtId="165" fontId="65" fillId="0" borderId="1" xfId="2" applyNumberFormat="1" applyFont="1" applyFill="1" applyBorder="1" applyAlignment="1">
      <alignment horizontal="center" vertical="center" wrapText="1"/>
    </xf>
    <xf numFmtId="3" fontId="42" fillId="0" borderId="1" xfId="0" applyNumberFormat="1" applyFont="1" applyFill="1" applyBorder="1" applyAlignment="1">
      <alignment horizontal="center" vertical="center" wrapText="1"/>
    </xf>
    <xf numFmtId="0" fontId="43" fillId="0" borderId="2" xfId="2" applyNumberFormat="1" applyFont="1" applyFill="1" applyBorder="1" applyAlignment="1">
      <alignment horizontal="center" vertical="center" wrapText="1" readingOrder="1"/>
    </xf>
    <xf numFmtId="0" fontId="43" fillId="0" borderId="3" xfId="2" applyNumberFormat="1" applyFont="1" applyFill="1" applyBorder="1" applyAlignment="1">
      <alignment horizontal="center" vertical="center" wrapText="1" readingOrder="1"/>
    </xf>
    <xf numFmtId="0" fontId="43" fillId="0" borderId="4" xfId="2" applyNumberFormat="1" applyFont="1" applyFill="1" applyBorder="1" applyAlignment="1">
      <alignment horizontal="center" vertical="center" wrapText="1" readingOrder="1"/>
    </xf>
    <xf numFmtId="3" fontId="43" fillId="0" borderId="2" xfId="2" applyNumberFormat="1" applyFont="1" applyFill="1" applyBorder="1" applyAlignment="1">
      <alignment horizontal="center" vertical="center" wrapText="1"/>
    </xf>
    <xf numFmtId="3" fontId="43" fillId="0" borderId="3" xfId="2" applyNumberFormat="1" applyFont="1" applyFill="1" applyBorder="1" applyAlignment="1">
      <alignment horizontal="center" vertical="center" wrapText="1"/>
    </xf>
    <xf numFmtId="3" fontId="43" fillId="0" borderId="4" xfId="2" applyNumberFormat="1" applyFont="1" applyFill="1" applyBorder="1" applyAlignment="1">
      <alignment horizontal="center" vertical="center" wrapText="1"/>
    </xf>
    <xf numFmtId="0" fontId="43" fillId="0" borderId="2" xfId="2" applyNumberFormat="1" applyFont="1" applyFill="1" applyBorder="1" applyAlignment="1">
      <alignment horizontal="center" vertical="center" wrapText="1"/>
    </xf>
    <xf numFmtId="0" fontId="43" fillId="0" borderId="3" xfId="2" applyNumberFormat="1" applyFont="1" applyFill="1" applyBorder="1" applyAlignment="1">
      <alignment horizontal="center" vertical="center" wrapText="1"/>
    </xf>
    <xf numFmtId="0" fontId="43" fillId="0" borderId="4" xfId="2" applyNumberFormat="1" applyFont="1" applyFill="1" applyBorder="1" applyAlignment="1">
      <alignment horizontal="center" vertical="center" wrapText="1"/>
    </xf>
    <xf numFmtId="3" fontId="43" fillId="0" borderId="2" xfId="0" applyNumberFormat="1" applyFont="1" applyFill="1" applyBorder="1" applyAlignment="1">
      <alignment horizontal="center" vertical="center" wrapText="1"/>
    </xf>
    <xf numFmtId="3" fontId="43" fillId="0" borderId="3" xfId="0" applyNumberFormat="1" applyFont="1" applyFill="1" applyBorder="1" applyAlignment="1">
      <alignment horizontal="center" vertical="center" wrapText="1"/>
    </xf>
    <xf numFmtId="3" fontId="43" fillId="0" borderId="4" xfId="0" applyNumberFormat="1" applyFont="1" applyFill="1" applyBorder="1" applyAlignment="1">
      <alignment horizontal="center" vertical="center" wrapText="1"/>
    </xf>
    <xf numFmtId="3" fontId="43" fillId="0" borderId="1" xfId="0" applyNumberFormat="1" applyFont="1" applyFill="1" applyBorder="1" applyAlignment="1">
      <alignment horizontal="center" vertical="center" wrapText="1"/>
    </xf>
    <xf numFmtId="3" fontId="43" fillId="0" borderId="1" xfId="2" applyNumberFormat="1" applyFont="1" applyFill="1" applyBorder="1" applyAlignment="1">
      <alignment horizontal="center" vertical="center" wrapText="1"/>
    </xf>
    <xf numFmtId="0" fontId="43" fillId="0" borderId="1" xfId="0" applyFont="1" applyFill="1" applyBorder="1" applyAlignment="1">
      <alignment horizontal="center" vertical="center" wrapText="1"/>
    </xf>
    <xf numFmtId="0" fontId="43" fillId="0" borderId="2" xfId="0" applyFont="1" applyFill="1" applyBorder="1" applyAlignment="1">
      <alignment horizontal="center" vertical="center" wrapText="1"/>
    </xf>
    <xf numFmtId="0" fontId="43" fillId="0" borderId="3" xfId="0" applyFont="1" applyFill="1" applyBorder="1" applyAlignment="1">
      <alignment horizontal="center" vertical="center" wrapText="1"/>
    </xf>
    <xf numFmtId="0" fontId="43" fillId="0" borderId="4" xfId="0" applyFont="1" applyFill="1" applyBorder="1" applyAlignment="1">
      <alignment horizontal="center" vertical="center" wrapText="1"/>
    </xf>
    <xf numFmtId="0" fontId="43" fillId="0" borderId="2" xfId="0" applyFont="1" applyFill="1" applyBorder="1" applyAlignment="1">
      <alignment horizontal="center" vertical="center"/>
    </xf>
    <xf numFmtId="0" fontId="43" fillId="0" borderId="3" xfId="0" applyFont="1" applyFill="1" applyBorder="1" applyAlignment="1">
      <alignment horizontal="center" vertical="center"/>
    </xf>
    <xf numFmtId="0" fontId="43" fillId="0" borderId="4" xfId="0" applyFont="1" applyFill="1" applyBorder="1" applyAlignment="1">
      <alignment horizontal="center" vertical="center"/>
    </xf>
    <xf numFmtId="49" fontId="42" fillId="0" borderId="2" xfId="0" applyNumberFormat="1" applyFont="1" applyFill="1" applyBorder="1" applyAlignment="1">
      <alignment horizontal="center" vertical="center" wrapText="1"/>
    </xf>
    <xf numFmtId="49" fontId="42" fillId="0" borderId="3" xfId="0" applyNumberFormat="1" applyFont="1" applyFill="1" applyBorder="1" applyAlignment="1">
      <alignment horizontal="center" vertical="center" wrapText="1"/>
    </xf>
    <xf numFmtId="49" fontId="42" fillId="0" borderId="11" xfId="0" applyNumberFormat="1" applyFont="1" applyFill="1" applyBorder="1" applyAlignment="1" applyProtection="1">
      <alignment horizontal="left" vertical="center" wrapText="1"/>
    </xf>
    <xf numFmtId="49" fontId="42" fillId="0" borderId="4" xfId="0" applyNumberFormat="1" applyFont="1" applyFill="1" applyBorder="1" applyAlignment="1">
      <alignment horizontal="center" vertical="center" wrapText="1"/>
    </xf>
    <xf numFmtId="49" fontId="43" fillId="0" borderId="1" xfId="0" applyNumberFormat="1" applyFont="1" applyFill="1" applyBorder="1" applyAlignment="1" applyProtection="1">
      <alignment horizontal="center" vertical="center" wrapText="1"/>
    </xf>
    <xf numFmtId="49" fontId="43" fillId="0" borderId="1" xfId="0" applyNumberFormat="1" applyFont="1" applyFill="1" applyBorder="1" applyAlignment="1" applyProtection="1">
      <alignment horizontal="left" vertical="center" wrapText="1"/>
    </xf>
    <xf numFmtId="49" fontId="43" fillId="0" borderId="11" xfId="0" applyNumberFormat="1" applyFont="1" applyFill="1" applyBorder="1" applyAlignment="1" applyProtection="1">
      <alignment horizontal="left" vertical="center" wrapText="1"/>
    </xf>
    <xf numFmtId="0" fontId="42" fillId="0" borderId="1" xfId="0" applyFont="1" applyFill="1" applyBorder="1" applyAlignment="1">
      <alignment horizontal="center" vertical="center" wrapText="1"/>
    </xf>
    <xf numFmtId="1" fontId="43" fillId="0" borderId="2" xfId="0" applyNumberFormat="1" applyFont="1" applyFill="1" applyBorder="1" applyAlignment="1">
      <alignment horizontal="center" vertical="center"/>
    </xf>
    <xf numFmtId="1" fontId="43" fillId="0" borderId="4" xfId="0" applyNumberFormat="1" applyFont="1" applyFill="1" applyBorder="1" applyAlignment="1">
      <alignment horizontal="center" vertical="center"/>
    </xf>
    <xf numFmtId="169" fontId="43" fillId="0" borderId="1" xfId="0" applyNumberFormat="1" applyFont="1" applyFill="1" applyBorder="1" applyAlignment="1" applyProtection="1">
      <alignment horizontal="center" vertical="center" wrapText="1"/>
    </xf>
    <xf numFmtId="49" fontId="42" fillId="0" borderId="1" xfId="0" applyNumberFormat="1" applyFont="1" applyFill="1" applyBorder="1" applyAlignment="1" applyProtection="1">
      <alignment horizontal="left" vertical="center" wrapText="1"/>
    </xf>
    <xf numFmtId="49" fontId="43" fillId="0" borderId="1" xfId="0" applyNumberFormat="1" applyFont="1" applyFill="1" applyBorder="1" applyAlignment="1">
      <alignment horizontal="center" vertical="center" wrapText="1"/>
    </xf>
    <xf numFmtId="49" fontId="43" fillId="0" borderId="2" xfId="0" applyNumberFormat="1" applyFont="1" applyFill="1" applyBorder="1" applyAlignment="1" applyProtection="1">
      <alignment horizontal="left" vertical="center" wrapText="1"/>
    </xf>
    <xf numFmtId="49" fontId="43" fillId="0" borderId="4" xfId="0" applyNumberFormat="1" applyFont="1" applyFill="1" applyBorder="1" applyAlignment="1" applyProtection="1">
      <alignment horizontal="left" vertical="center" wrapText="1"/>
    </xf>
    <xf numFmtId="165" fontId="43" fillId="0" borderId="1" xfId="0" applyNumberFormat="1" applyFont="1" applyFill="1" applyBorder="1" applyAlignment="1" applyProtection="1">
      <alignment horizontal="center" vertical="center"/>
    </xf>
    <xf numFmtId="0" fontId="43" fillId="0" borderId="11" xfId="0" applyFont="1" applyFill="1" applyBorder="1" applyAlignment="1">
      <alignment horizontal="center" vertical="center" wrapText="1"/>
    </xf>
    <xf numFmtId="0" fontId="43" fillId="0" borderId="13" xfId="0" applyFont="1" applyFill="1" applyBorder="1" applyAlignment="1">
      <alignment horizontal="center" vertical="center" wrapText="1"/>
    </xf>
    <xf numFmtId="49" fontId="42" fillId="0" borderId="2" xfId="0" applyNumberFormat="1" applyFont="1" applyFill="1" applyBorder="1" applyAlignment="1" applyProtection="1">
      <alignment horizontal="left" vertical="center" wrapText="1"/>
    </xf>
    <xf numFmtId="49" fontId="42" fillId="0" borderId="3" xfId="0" applyNumberFormat="1" applyFont="1" applyFill="1" applyBorder="1" applyAlignment="1" applyProtection="1">
      <alignment horizontal="left" vertical="center" wrapText="1"/>
    </xf>
    <xf numFmtId="165" fontId="43" fillId="0" borderId="2" xfId="0" applyNumberFormat="1" applyFont="1" applyFill="1" applyBorder="1" applyAlignment="1" applyProtection="1">
      <alignment horizontal="center" vertical="center"/>
    </xf>
    <xf numFmtId="165" fontId="43" fillId="0" borderId="4" xfId="0" applyNumberFormat="1" applyFont="1" applyFill="1" applyBorder="1" applyAlignment="1" applyProtection="1">
      <alignment horizontal="center" vertical="center"/>
    </xf>
    <xf numFmtId="49" fontId="43" fillId="0" borderId="3" xfId="0" applyNumberFormat="1" applyFont="1" applyFill="1" applyBorder="1" applyAlignment="1" applyProtection="1">
      <alignment horizontal="left" vertical="center" wrapText="1"/>
    </xf>
    <xf numFmtId="165" fontId="43" fillId="0" borderId="3" xfId="0" applyNumberFormat="1" applyFont="1" applyFill="1" applyBorder="1" applyAlignment="1" applyProtection="1">
      <alignment horizontal="center" vertical="center"/>
    </xf>
    <xf numFmtId="0" fontId="43" fillId="0" borderId="1" xfId="0" applyNumberFormat="1" applyFont="1" applyFill="1" applyBorder="1" applyAlignment="1" applyProtection="1">
      <alignment horizontal="left" vertical="center" wrapText="1"/>
    </xf>
    <xf numFmtId="0" fontId="43" fillId="0" borderId="2" xfId="2" applyNumberFormat="1" applyFont="1" applyFill="1" applyBorder="1" applyAlignment="1">
      <alignment horizontal="left" vertical="center" wrapText="1"/>
    </xf>
    <xf numFmtId="0" fontId="43" fillId="0" borderId="4" xfId="2" applyNumberFormat="1" applyFont="1" applyFill="1" applyBorder="1" applyAlignment="1">
      <alignment horizontal="left" vertical="center" wrapText="1"/>
    </xf>
    <xf numFmtId="49" fontId="42" fillId="0" borderId="5" xfId="0" applyNumberFormat="1" applyFont="1" applyFill="1" applyBorder="1" applyAlignment="1" applyProtection="1">
      <alignment horizontal="left" vertical="center" wrapText="1"/>
    </xf>
    <xf numFmtId="49" fontId="42" fillId="0" borderId="6" xfId="0" applyNumberFormat="1" applyFont="1" applyFill="1" applyBorder="1" applyAlignment="1" applyProtection="1">
      <alignment horizontal="left" vertical="center" wrapText="1"/>
    </xf>
    <xf numFmtId="49" fontId="42" fillId="0" borderId="7" xfId="0" applyNumberFormat="1" applyFont="1" applyFill="1" applyBorder="1" applyAlignment="1" applyProtection="1">
      <alignment horizontal="left" vertical="center" wrapText="1"/>
    </xf>
    <xf numFmtId="49" fontId="42" fillId="0" borderId="8" xfId="0" applyNumberFormat="1" applyFont="1" applyFill="1" applyBorder="1" applyAlignment="1" applyProtection="1">
      <alignment horizontal="left" vertical="center" wrapText="1"/>
    </xf>
    <xf numFmtId="49" fontId="42" fillId="0" borderId="9" xfId="0" applyNumberFormat="1" applyFont="1" applyFill="1" applyBorder="1" applyAlignment="1" applyProtection="1">
      <alignment horizontal="left" vertical="center" wrapText="1"/>
    </xf>
    <xf numFmtId="49" fontId="42" fillId="0" borderId="8" xfId="0" applyNumberFormat="1" applyFont="1" applyFill="1" applyBorder="1" applyAlignment="1">
      <alignment horizontal="center" vertical="center" wrapText="1"/>
    </xf>
    <xf numFmtId="49" fontId="42" fillId="0" borderId="10" xfId="0" applyNumberFormat="1" applyFont="1" applyFill="1" applyBorder="1" applyAlignment="1">
      <alignment horizontal="center" vertical="center" wrapText="1"/>
    </xf>
    <xf numFmtId="0" fontId="43" fillId="0" borderId="3" xfId="2" applyNumberFormat="1" applyFont="1" applyFill="1" applyBorder="1" applyAlignment="1">
      <alignment horizontal="left" vertical="center" wrapText="1"/>
    </xf>
    <xf numFmtId="165" fontId="42" fillId="0" borderId="2" xfId="0" applyNumberFormat="1" applyFont="1" applyFill="1" applyBorder="1" applyAlignment="1" applyProtection="1">
      <alignment horizontal="center" vertical="center"/>
    </xf>
    <xf numFmtId="165" fontId="42" fillId="0" borderId="4" xfId="0" applyNumberFormat="1" applyFont="1" applyFill="1" applyBorder="1" applyAlignment="1" applyProtection="1">
      <alignment horizontal="center" vertical="center"/>
    </xf>
    <xf numFmtId="49" fontId="42" fillId="0" borderId="4" xfId="0" applyNumberFormat="1" applyFont="1" applyFill="1" applyBorder="1" applyAlignment="1" applyProtection="1">
      <alignment horizontal="left" vertical="center" wrapText="1"/>
    </xf>
    <xf numFmtId="165" fontId="42" fillId="0" borderId="1" xfId="0" applyNumberFormat="1" applyFont="1" applyFill="1" applyBorder="1" applyAlignment="1" applyProtection="1">
      <alignment horizontal="center" vertical="center"/>
    </xf>
    <xf numFmtId="165" fontId="42" fillId="0" borderId="2" xfId="4" applyNumberFormat="1" applyFont="1" applyFill="1" applyBorder="1" applyAlignment="1" applyProtection="1">
      <alignment horizontal="center" vertical="center"/>
    </xf>
    <xf numFmtId="165" fontId="42" fillId="0" borderId="4" xfId="4" applyNumberFormat="1" applyFont="1" applyFill="1" applyBorder="1" applyAlignment="1" applyProtection="1">
      <alignment horizontal="center" vertical="center"/>
    </xf>
    <xf numFmtId="169" fontId="43" fillId="0" borderId="2" xfId="0" applyNumberFormat="1" applyFont="1" applyFill="1" applyBorder="1" applyAlignment="1" applyProtection="1">
      <alignment horizontal="left" vertical="center" wrapText="1"/>
    </xf>
    <xf numFmtId="169" fontId="43" fillId="0" borderId="3" xfId="0" applyNumberFormat="1" applyFont="1" applyFill="1" applyBorder="1" applyAlignment="1" applyProtection="1">
      <alignment horizontal="left" vertical="center" wrapText="1"/>
    </xf>
    <xf numFmtId="169" fontId="43" fillId="0" borderId="4" xfId="0" applyNumberFormat="1" applyFont="1" applyFill="1" applyBorder="1" applyAlignment="1" applyProtection="1">
      <alignment horizontal="left" vertical="center" wrapText="1"/>
    </xf>
    <xf numFmtId="0" fontId="43" fillId="0" borderId="1" xfId="2" applyNumberFormat="1" applyFont="1" applyFill="1" applyBorder="1" applyAlignment="1">
      <alignment horizontal="left" vertical="center" wrapText="1"/>
    </xf>
    <xf numFmtId="3" fontId="43" fillId="0" borderId="2" xfId="2" applyNumberFormat="1" applyFont="1" applyFill="1" applyBorder="1" applyAlignment="1">
      <alignment horizontal="center" vertical="center"/>
    </xf>
    <xf numFmtId="3" fontId="43" fillId="0" borderId="4" xfId="2" applyNumberFormat="1" applyFont="1" applyFill="1" applyBorder="1" applyAlignment="1">
      <alignment horizontal="center" vertical="center"/>
    </xf>
    <xf numFmtId="3" fontId="43" fillId="0" borderId="1" xfId="2" applyNumberFormat="1" applyFont="1" applyFill="1" applyBorder="1" applyAlignment="1">
      <alignment horizontal="center" vertical="center"/>
    </xf>
    <xf numFmtId="169" fontId="43" fillId="0" borderId="1" xfId="0" applyNumberFormat="1" applyFont="1" applyFill="1" applyBorder="1" applyAlignment="1" applyProtection="1">
      <alignment horizontal="left" vertical="center" wrapText="1"/>
    </xf>
    <xf numFmtId="49" fontId="43" fillId="0" borderId="2" xfId="0" applyNumberFormat="1" applyFont="1" applyFill="1" applyBorder="1" applyAlignment="1" applyProtection="1">
      <alignment horizontal="center" vertical="center" wrapText="1"/>
    </xf>
    <xf numFmtId="49" fontId="43" fillId="0" borderId="3" xfId="0" applyNumberFormat="1" applyFont="1" applyFill="1" applyBorder="1" applyAlignment="1" applyProtection="1">
      <alignment horizontal="center" vertical="center" wrapText="1"/>
    </xf>
    <xf numFmtId="49" fontId="42" fillId="0" borderId="1" xfId="0" applyNumberFormat="1" applyFont="1" applyFill="1" applyBorder="1" applyAlignment="1">
      <alignment horizontal="center" vertical="center" wrapText="1"/>
    </xf>
    <xf numFmtId="165" fontId="43" fillId="0" borderId="2" xfId="4" applyNumberFormat="1" applyFont="1" applyFill="1" applyBorder="1" applyAlignment="1" applyProtection="1">
      <alignment horizontal="center" vertical="center"/>
    </xf>
    <xf numFmtId="165" fontId="43" fillId="0" borderId="3" xfId="4" applyNumberFormat="1" applyFont="1" applyFill="1" applyBorder="1" applyAlignment="1" applyProtection="1">
      <alignment horizontal="center" vertical="center"/>
    </xf>
    <xf numFmtId="165" fontId="43" fillId="0" borderId="4" xfId="4" applyNumberFormat="1" applyFont="1" applyFill="1" applyBorder="1" applyAlignment="1" applyProtection="1">
      <alignment horizontal="center" vertical="center"/>
    </xf>
    <xf numFmtId="49" fontId="43" fillId="0" borderId="4" xfId="0" applyNumberFormat="1" applyFont="1" applyFill="1" applyBorder="1" applyAlignment="1" applyProtection="1">
      <alignment horizontal="center" vertical="center" wrapText="1"/>
    </xf>
    <xf numFmtId="169" fontId="42" fillId="0" borderId="2" xfId="0" applyNumberFormat="1" applyFont="1" applyFill="1" applyBorder="1" applyAlignment="1" applyProtection="1">
      <alignment horizontal="left" vertical="center" wrapText="1"/>
    </xf>
    <xf numFmtId="169" fontId="42" fillId="0" borderId="3" xfId="0" applyNumberFormat="1" applyFont="1" applyFill="1" applyBorder="1" applyAlignment="1" applyProtection="1">
      <alignment horizontal="left" vertical="center" wrapText="1"/>
    </xf>
    <xf numFmtId="169" fontId="42" fillId="0" borderId="4" xfId="0" applyNumberFormat="1" applyFont="1" applyFill="1" applyBorder="1" applyAlignment="1" applyProtection="1">
      <alignment horizontal="left" vertical="center" wrapText="1"/>
    </xf>
    <xf numFmtId="0" fontId="43" fillId="0" borderId="1" xfId="2" applyNumberFormat="1" applyFont="1" applyFill="1" applyBorder="1" applyAlignment="1">
      <alignment horizontal="center" vertical="center" wrapText="1"/>
    </xf>
    <xf numFmtId="0" fontId="43" fillId="0" borderId="2" xfId="0" applyNumberFormat="1" applyFont="1" applyFill="1" applyBorder="1" applyAlignment="1" applyProtection="1">
      <alignment horizontal="left" vertical="center" wrapText="1"/>
    </xf>
    <xf numFmtId="0" fontId="43" fillId="0" borderId="4" xfId="0" applyNumberFormat="1" applyFont="1" applyFill="1" applyBorder="1" applyAlignment="1" applyProtection="1">
      <alignment horizontal="left" vertical="center" wrapText="1"/>
    </xf>
    <xf numFmtId="49" fontId="43" fillId="0" borderId="2" xfId="0" applyNumberFormat="1" applyFont="1" applyFill="1" applyBorder="1" applyAlignment="1" applyProtection="1">
      <alignment vertical="center" wrapText="1"/>
    </xf>
    <xf numFmtId="49" fontId="43" fillId="0" borderId="3" xfId="0" applyNumberFormat="1" applyFont="1" applyFill="1" applyBorder="1" applyAlignment="1" applyProtection="1">
      <alignment vertical="center" wrapText="1"/>
    </xf>
    <xf numFmtId="49" fontId="43" fillId="0" borderId="2" xfId="0" applyNumberFormat="1" applyFont="1" applyFill="1" applyBorder="1" applyAlignment="1">
      <alignment horizontal="center" vertical="center" wrapText="1"/>
    </xf>
    <xf numFmtId="49" fontId="42" fillId="0" borderId="2" xfId="0" applyNumberFormat="1" applyFont="1" applyFill="1" applyBorder="1" applyAlignment="1" applyProtection="1">
      <alignment horizontal="center" vertical="center" wrapText="1"/>
    </xf>
    <xf numFmtId="49" fontId="42" fillId="0" borderId="3" xfId="0" applyNumberFormat="1" applyFont="1" applyFill="1" applyBorder="1" applyAlignment="1" applyProtection="1">
      <alignment horizontal="center" vertical="center" wrapText="1"/>
    </xf>
    <xf numFmtId="3" fontId="43" fillId="0" borderId="2" xfId="0" applyNumberFormat="1" applyFont="1" applyFill="1" applyBorder="1" applyAlignment="1">
      <alignment horizontal="center" vertical="center"/>
    </xf>
    <xf numFmtId="3" fontId="43" fillId="0" borderId="3" xfId="0" applyNumberFormat="1" applyFont="1" applyFill="1" applyBorder="1" applyAlignment="1">
      <alignment horizontal="center" vertical="center"/>
    </xf>
    <xf numFmtId="3" fontId="43" fillId="0" borderId="4" xfId="0" applyNumberFormat="1" applyFont="1" applyFill="1" applyBorder="1" applyAlignment="1">
      <alignment horizontal="center" vertical="center"/>
    </xf>
    <xf numFmtId="165" fontId="43" fillId="0" borderId="1" xfId="2" applyNumberFormat="1" applyFont="1" applyFill="1" applyBorder="1" applyAlignment="1">
      <alignment horizontal="center" vertical="center" wrapText="1"/>
    </xf>
    <xf numFmtId="49" fontId="42" fillId="0" borderId="1" xfId="0" applyNumberFormat="1" applyFont="1" applyFill="1" applyBorder="1" applyAlignment="1" applyProtection="1">
      <alignment horizontal="center" vertical="center" wrapText="1"/>
    </xf>
    <xf numFmtId="49" fontId="42" fillId="0" borderId="4" xfId="0" applyNumberFormat="1" applyFont="1" applyFill="1" applyBorder="1" applyAlignment="1" applyProtection="1">
      <alignment horizontal="center" vertical="center" wrapText="1"/>
    </xf>
    <xf numFmtId="165" fontId="42" fillId="0" borderId="3" xfId="0" applyNumberFormat="1" applyFont="1" applyFill="1" applyBorder="1" applyAlignment="1" applyProtection="1">
      <alignment horizontal="center" vertical="center"/>
    </xf>
    <xf numFmtId="165" fontId="42" fillId="0" borderId="3" xfId="4" applyNumberFormat="1" applyFont="1" applyFill="1" applyBorder="1" applyAlignment="1" applyProtection="1">
      <alignment horizontal="center" vertical="center"/>
    </xf>
    <xf numFmtId="165" fontId="43" fillId="0" borderId="2" xfId="5" applyNumberFormat="1" applyFont="1" applyFill="1" applyBorder="1" applyAlignment="1" applyProtection="1">
      <alignment horizontal="center" vertical="center"/>
    </xf>
    <xf numFmtId="165" fontId="43" fillId="0" borderId="4" xfId="5" applyNumberFormat="1" applyFont="1" applyFill="1" applyBorder="1" applyAlignment="1" applyProtection="1">
      <alignment horizontal="center" vertical="center"/>
    </xf>
    <xf numFmtId="165" fontId="43" fillId="0" borderId="2" xfId="0" applyNumberFormat="1" applyFont="1" applyFill="1" applyBorder="1" applyAlignment="1" applyProtection="1">
      <alignment horizontal="center" vertical="center" wrapText="1"/>
    </xf>
    <xf numFmtId="165" fontId="43" fillId="0" borderId="4" xfId="0" applyNumberFormat="1" applyFont="1" applyFill="1" applyBorder="1" applyAlignment="1" applyProtection="1">
      <alignment horizontal="center" vertical="center" wrapText="1"/>
    </xf>
    <xf numFmtId="0" fontId="43" fillId="0" borderId="3" xfId="0" applyNumberFormat="1" applyFont="1" applyFill="1" applyBorder="1" applyAlignment="1" applyProtection="1">
      <alignment horizontal="left" vertical="center" wrapText="1"/>
    </xf>
    <xf numFmtId="9" fontId="43" fillId="0" borderId="1" xfId="4" applyFont="1" applyFill="1" applyBorder="1" applyAlignment="1">
      <alignment horizontal="center" vertical="center" wrapText="1"/>
    </xf>
    <xf numFmtId="49" fontId="43" fillId="0" borderId="1" xfId="0" applyNumberFormat="1" applyFont="1" applyFill="1" applyBorder="1" applyAlignment="1" applyProtection="1">
      <alignment vertical="center" wrapText="1"/>
    </xf>
    <xf numFmtId="49" fontId="42" fillId="0" borderId="2" xfId="0" applyNumberFormat="1" applyFont="1" applyFill="1" applyBorder="1" applyAlignment="1" applyProtection="1">
      <alignment vertical="center" wrapText="1"/>
    </xf>
    <xf numFmtId="49" fontId="42" fillId="0" borderId="3" xfId="0" applyNumberFormat="1" applyFont="1" applyFill="1" applyBorder="1" applyAlignment="1" applyProtection="1">
      <alignment vertical="center" wrapText="1"/>
    </xf>
    <xf numFmtId="9" fontId="43" fillId="0" borderId="2" xfId="4" applyFont="1" applyFill="1" applyBorder="1" applyAlignment="1">
      <alignment horizontal="center" vertical="center" wrapText="1"/>
    </xf>
    <xf numFmtId="9" fontId="43" fillId="0" borderId="3" xfId="4" applyFont="1" applyFill="1" applyBorder="1" applyAlignment="1">
      <alignment horizontal="center" vertical="center" wrapText="1"/>
    </xf>
    <xf numFmtId="9" fontId="43" fillId="0" borderId="4" xfId="4" applyFont="1" applyFill="1" applyBorder="1" applyAlignment="1">
      <alignment horizontal="center" vertical="center" wrapText="1"/>
    </xf>
    <xf numFmtId="49" fontId="43" fillId="0" borderId="3" xfId="0" applyNumberFormat="1" applyFont="1" applyFill="1" applyBorder="1" applyAlignment="1">
      <alignment horizontal="center" vertical="center" wrapText="1"/>
    </xf>
    <xf numFmtId="49" fontId="43" fillId="0" borderId="4" xfId="0" applyNumberFormat="1" applyFont="1" applyFill="1" applyBorder="1" applyAlignment="1">
      <alignment horizontal="center" vertical="center" wrapText="1"/>
    </xf>
    <xf numFmtId="0" fontId="42" fillId="0" borderId="1" xfId="0" applyNumberFormat="1" applyFont="1" applyFill="1" applyBorder="1" applyAlignment="1" applyProtection="1">
      <alignment horizontal="left" vertical="center" wrapText="1"/>
    </xf>
    <xf numFmtId="0" fontId="18" fillId="0" borderId="0" xfId="0" applyFont="1" applyFill="1" applyAlignment="1">
      <alignment horizontal="left" vertical="top"/>
    </xf>
    <xf numFmtId="0" fontId="18" fillId="0" borderId="0" xfId="0" applyFont="1" applyFill="1" applyAlignment="1">
      <alignment horizontal="left" vertical="top" wrapText="1"/>
    </xf>
    <xf numFmtId="0" fontId="1" fillId="0" borderId="1" xfId="0" applyFont="1" applyFill="1" applyBorder="1" applyAlignment="1">
      <alignment horizontal="center" vertical="center" wrapText="1"/>
    </xf>
    <xf numFmtId="9" fontId="18" fillId="0" borderId="1" xfId="0" applyNumberFormat="1" applyFont="1" applyFill="1" applyBorder="1" applyAlignment="1">
      <alignment horizontal="center" vertical="center" wrapText="1"/>
    </xf>
    <xf numFmtId="9" fontId="18" fillId="0" borderId="2" xfId="0" applyNumberFormat="1" applyFont="1" applyFill="1" applyBorder="1" applyAlignment="1">
      <alignment horizontal="center" vertical="center" wrapText="1"/>
    </xf>
    <xf numFmtId="9" fontId="18" fillId="0" borderId="3" xfId="0" applyNumberFormat="1" applyFont="1" applyFill="1" applyBorder="1" applyAlignment="1">
      <alignment horizontal="center" vertical="center" wrapText="1"/>
    </xf>
    <xf numFmtId="9" fontId="18" fillId="0" borderId="4" xfId="0" applyNumberFormat="1" applyFont="1" applyFill="1" applyBorder="1" applyAlignment="1">
      <alignment horizontal="center" vertical="center" wrapText="1"/>
    </xf>
    <xf numFmtId="0" fontId="17" fillId="0" borderId="5" xfId="0" applyFont="1" applyFill="1" applyBorder="1" applyAlignment="1">
      <alignment horizontal="left" vertical="center" wrapText="1"/>
    </xf>
    <xf numFmtId="0" fontId="17" fillId="0" borderId="15" xfId="0" applyFont="1" applyFill="1" applyBorder="1" applyAlignment="1">
      <alignment horizontal="left" vertical="center" wrapText="1"/>
    </xf>
    <xf numFmtId="0" fontId="17" fillId="0" borderId="6" xfId="0" applyFont="1" applyFill="1" applyBorder="1" applyAlignment="1">
      <alignment horizontal="left" vertical="center" wrapText="1"/>
    </xf>
    <xf numFmtId="0" fontId="17" fillId="0" borderId="7" xfId="0" applyFont="1" applyFill="1" applyBorder="1" applyAlignment="1">
      <alignment horizontal="left" vertical="center" wrapText="1"/>
    </xf>
    <xf numFmtId="0" fontId="17" fillId="0" borderId="0" xfId="0" applyFont="1" applyFill="1" applyBorder="1" applyAlignment="1">
      <alignment horizontal="left" vertical="center" wrapText="1"/>
    </xf>
    <xf numFmtId="0" fontId="17" fillId="0" borderId="8" xfId="0" applyFont="1" applyFill="1" applyBorder="1" applyAlignment="1">
      <alignment horizontal="left" vertical="center" wrapText="1"/>
    </xf>
    <xf numFmtId="0" fontId="17" fillId="0" borderId="9" xfId="0" applyFont="1" applyFill="1" applyBorder="1" applyAlignment="1">
      <alignment horizontal="left" vertical="center" wrapText="1"/>
    </xf>
    <xf numFmtId="0" fontId="17" fillId="0" borderId="14" xfId="0" applyFont="1" applyFill="1" applyBorder="1" applyAlignment="1">
      <alignment horizontal="left" vertical="center" wrapText="1"/>
    </xf>
    <xf numFmtId="0" fontId="17" fillId="0" borderId="10"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18" fillId="0" borderId="7" xfId="0" applyFont="1" applyFill="1" applyBorder="1" applyAlignment="1">
      <alignment horizontal="left" vertical="center" wrapText="1"/>
    </xf>
    <xf numFmtId="0" fontId="18" fillId="0" borderId="9" xfId="0" applyFont="1" applyFill="1" applyBorder="1" applyAlignment="1">
      <alignment horizontal="left" vertical="center" wrapText="1"/>
    </xf>
    <xf numFmtId="0" fontId="1" fillId="0" borderId="4" xfId="0" applyFont="1" applyFill="1" applyBorder="1" applyAlignment="1">
      <alignment horizontal="center" vertical="center" wrapText="1"/>
    </xf>
    <xf numFmtId="4" fontId="18" fillId="0" borderId="2" xfId="0" applyNumberFormat="1" applyFont="1" applyFill="1" applyBorder="1" applyAlignment="1">
      <alignment horizontal="center" vertical="center" wrapText="1"/>
    </xf>
    <xf numFmtId="0" fontId="47" fillId="0" borderId="2" xfId="0" applyFont="1" applyFill="1" applyBorder="1" applyAlignment="1">
      <alignment horizontal="center" vertical="center" wrapText="1"/>
    </xf>
    <xf numFmtId="0" fontId="47" fillId="0" borderId="3" xfId="0" applyFont="1" applyFill="1" applyBorder="1" applyAlignment="1">
      <alignment horizontal="center" vertical="center" wrapText="1"/>
    </xf>
    <xf numFmtId="0" fontId="47" fillId="0" borderId="4" xfId="0" applyFont="1" applyFill="1" applyBorder="1" applyAlignment="1">
      <alignment horizontal="center" vertical="center" wrapText="1"/>
    </xf>
    <xf numFmtId="0" fontId="1" fillId="0" borderId="2" xfId="0" applyFont="1" applyFill="1" applyBorder="1" applyAlignment="1">
      <alignment horizontal="center" vertical="center" wrapText="1"/>
    </xf>
    <xf numFmtId="2" fontId="15" fillId="0" borderId="2" xfId="0" applyNumberFormat="1" applyFont="1" applyFill="1" applyBorder="1" applyAlignment="1">
      <alignment horizontal="center" wrapText="1"/>
    </xf>
    <xf numFmtId="2" fontId="15" fillId="0" borderId="3" xfId="0" applyNumberFormat="1" applyFont="1" applyFill="1" applyBorder="1" applyAlignment="1">
      <alignment horizontal="center" wrapText="1"/>
    </xf>
    <xf numFmtId="2" fontId="15" fillId="0" borderId="4" xfId="0" applyNumberFormat="1" applyFont="1" applyFill="1" applyBorder="1" applyAlignment="1">
      <alignment horizontal="center" wrapText="1"/>
    </xf>
    <xf numFmtId="0" fontId="47" fillId="0" borderId="2" xfId="0" applyFont="1" applyFill="1" applyBorder="1" applyAlignment="1">
      <alignment horizontal="left" vertical="center" wrapText="1"/>
    </xf>
    <xf numFmtId="0" fontId="47" fillId="0" borderId="3" xfId="0" applyFont="1" applyFill="1" applyBorder="1" applyAlignment="1">
      <alignment horizontal="left" vertical="center" wrapText="1"/>
    </xf>
    <xf numFmtId="0" fontId="47" fillId="0" borderId="4" xfId="0" applyFont="1" applyFill="1" applyBorder="1" applyAlignment="1">
      <alignment horizontal="left" vertical="center" wrapText="1"/>
    </xf>
    <xf numFmtId="4" fontId="47" fillId="0" borderId="2" xfId="0" applyNumberFormat="1" applyFont="1" applyFill="1" applyBorder="1" applyAlignment="1">
      <alignment horizontal="center" vertical="center" wrapText="1"/>
    </xf>
    <xf numFmtId="9" fontId="47" fillId="0" borderId="2" xfId="0" applyNumberFormat="1" applyFont="1" applyFill="1" applyBorder="1" applyAlignment="1">
      <alignment horizontal="center" vertical="center" wrapText="1"/>
    </xf>
    <xf numFmtId="0" fontId="48" fillId="0" borderId="3" xfId="0" applyFont="1" applyFill="1" applyBorder="1" applyAlignment="1">
      <alignment horizontal="center" vertical="center" wrapText="1"/>
    </xf>
    <xf numFmtId="0" fontId="48" fillId="0" borderId="4" xfId="0" applyFont="1" applyFill="1" applyBorder="1" applyAlignment="1">
      <alignment horizontal="center" vertical="center" wrapText="1"/>
    </xf>
    <xf numFmtId="9" fontId="47" fillId="0" borderId="3" xfId="0" applyNumberFormat="1" applyFont="1" applyFill="1" applyBorder="1" applyAlignment="1">
      <alignment horizontal="center" vertical="center" wrapText="1"/>
    </xf>
    <xf numFmtId="9" fontId="47" fillId="0" borderId="4" xfId="0" applyNumberFormat="1" applyFont="1" applyFill="1" applyBorder="1" applyAlignment="1">
      <alignment horizontal="center" vertical="center" wrapText="1"/>
    </xf>
    <xf numFmtId="0" fontId="47" fillId="0" borderId="1" xfId="0" applyFont="1" applyFill="1" applyBorder="1" applyAlignment="1">
      <alignment horizontal="center" vertical="center" wrapText="1"/>
    </xf>
    <xf numFmtId="0" fontId="46" fillId="0" borderId="3" xfId="0" applyFont="1" applyFill="1" applyBorder="1" applyAlignment="1">
      <alignment horizontal="center" vertical="center" wrapText="1"/>
    </xf>
    <xf numFmtId="0" fontId="46" fillId="0" borderId="4" xfId="0" applyFont="1" applyFill="1" applyBorder="1" applyAlignment="1">
      <alignment horizontal="center" vertical="center" wrapText="1"/>
    </xf>
    <xf numFmtId="0" fontId="18" fillId="0" borderId="1" xfId="2" applyNumberFormat="1" applyFont="1" applyFill="1" applyBorder="1" applyAlignment="1">
      <alignment horizontal="center" vertical="center" wrapText="1"/>
    </xf>
    <xf numFmtId="0" fontId="18" fillId="0" borderId="1" xfId="2" applyNumberFormat="1" applyFont="1" applyFill="1" applyBorder="1" applyAlignment="1">
      <alignment horizontal="center" vertical="center" wrapText="1" readingOrder="1"/>
    </xf>
    <xf numFmtId="0" fontId="18" fillId="0" borderId="1" xfId="2" applyNumberFormat="1" applyFont="1" applyFill="1" applyBorder="1" applyAlignment="1">
      <alignment horizontal="center" vertical="top" wrapText="1"/>
    </xf>
    <xf numFmtId="0" fontId="18" fillId="0" borderId="1" xfId="2" applyNumberFormat="1" applyFont="1" applyFill="1" applyBorder="1" applyAlignment="1">
      <alignment vertical="top" wrapText="1"/>
    </xf>
    <xf numFmtId="0" fontId="17" fillId="0" borderId="0" xfId="2" applyNumberFormat="1" applyFont="1" applyFill="1" applyBorder="1" applyAlignment="1">
      <alignment horizontal="center" vertical="center" wrapText="1" readingOrder="1"/>
    </xf>
    <xf numFmtId="0" fontId="32" fillId="0" borderId="11" xfId="0" applyFont="1" applyFill="1" applyBorder="1" applyAlignment="1">
      <alignment horizontal="left" vertical="center" wrapText="1"/>
    </xf>
    <xf numFmtId="0" fontId="32" fillId="0" borderId="13" xfId="0" applyFont="1" applyFill="1" applyBorder="1" applyAlignment="1">
      <alignment horizontal="left" vertical="center" wrapText="1"/>
    </xf>
    <xf numFmtId="0" fontId="1" fillId="0" borderId="0" xfId="0" applyFont="1" applyFill="1" applyAlignment="1">
      <alignment horizontal="center"/>
    </xf>
    <xf numFmtId="0" fontId="2" fillId="0" borderId="0" xfId="0" applyFont="1" applyFill="1" applyBorder="1" applyAlignment="1">
      <alignment horizontal="right"/>
    </xf>
    <xf numFmtId="0" fontId="7" fillId="0" borderId="1"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3" fillId="0" borderId="0" xfId="0" applyFont="1" applyFill="1" applyAlignment="1">
      <alignment horizontal="center"/>
    </xf>
    <xf numFmtId="0" fontId="33" fillId="0" borderId="0" xfId="0" applyFont="1" applyAlignment="1">
      <alignment horizontal="center" vertical="center" wrapText="1"/>
    </xf>
    <xf numFmtId="0" fontId="1" fillId="0" borderId="1" xfId="0" applyFont="1" applyBorder="1" applyAlignment="1">
      <alignment horizontal="center" vertical="center" wrapText="1"/>
    </xf>
    <xf numFmtId="0" fontId="34" fillId="0" borderId="2" xfId="0" applyFont="1" applyFill="1" applyBorder="1" applyAlignment="1">
      <alignment horizontal="left" vertical="center" wrapText="1"/>
    </xf>
    <xf numFmtId="0" fontId="34" fillId="0" borderId="3" xfId="0" applyFont="1" applyFill="1" applyBorder="1" applyAlignment="1">
      <alignment horizontal="left" vertical="center" wrapText="1"/>
    </xf>
    <xf numFmtId="0" fontId="34" fillId="0" borderId="4" xfId="0" applyFont="1" applyFill="1" applyBorder="1" applyAlignment="1">
      <alignment horizontal="left" vertical="center" wrapText="1"/>
    </xf>
    <xf numFmtId="0" fontId="34" fillId="0" borderId="1" xfId="0" applyFont="1" applyFill="1" applyBorder="1" applyAlignment="1">
      <alignment horizontal="left" vertical="center" wrapText="1"/>
    </xf>
    <xf numFmtId="0" fontId="33" fillId="0" borderId="0" xfId="0" applyFont="1" applyFill="1" applyAlignment="1">
      <alignment horizontal="center" vertical="center" wrapText="1"/>
    </xf>
    <xf numFmtId="0" fontId="3" fillId="0" borderId="5" xfId="0" applyFont="1" applyFill="1" applyBorder="1" applyAlignment="1">
      <alignment horizontal="center" vertical="center" wrapText="1"/>
    </xf>
    <xf numFmtId="0" fontId="3" fillId="0" borderId="15" xfId="0" applyFont="1" applyFill="1" applyBorder="1" applyAlignment="1">
      <alignment horizontal="center" vertical="center" wrapText="1"/>
    </xf>
    <xf numFmtId="49" fontId="22" fillId="0" borderId="2" xfId="7" applyNumberFormat="1" applyFont="1" applyFill="1" applyBorder="1" applyAlignment="1">
      <alignment horizontal="center" vertical="center" wrapText="1"/>
    </xf>
    <xf numFmtId="49" fontId="22" fillId="0" borderId="3" xfId="7" applyNumberFormat="1" applyFont="1" applyFill="1" applyBorder="1" applyAlignment="1">
      <alignment horizontal="center" vertical="center" wrapText="1"/>
    </xf>
    <xf numFmtId="49" fontId="22" fillId="0" borderId="4" xfId="7" applyNumberFormat="1" applyFont="1" applyFill="1" applyBorder="1" applyAlignment="1">
      <alignment horizontal="center" vertical="center" wrapText="1"/>
    </xf>
    <xf numFmtId="0" fontId="22" fillId="0" borderId="1" xfId="7" applyFont="1" applyFill="1" applyBorder="1" applyAlignment="1">
      <alignment horizontal="left" vertical="center" wrapText="1"/>
    </xf>
    <xf numFmtId="0" fontId="22" fillId="0" borderId="1" xfId="7" applyFont="1" applyFill="1" applyBorder="1" applyAlignment="1">
      <alignment horizontal="center" vertical="center" wrapText="1"/>
    </xf>
    <xf numFmtId="0" fontId="22" fillId="0" borderId="2" xfId="7" applyFont="1" applyFill="1" applyBorder="1" applyAlignment="1">
      <alignment horizontal="left" vertical="center" wrapText="1"/>
    </xf>
    <xf numFmtId="0" fontId="22" fillId="0" borderId="3" xfId="7" applyFont="1" applyFill="1" applyBorder="1" applyAlignment="1">
      <alignment horizontal="left" vertical="center" wrapText="1"/>
    </xf>
    <xf numFmtId="0" fontId="36" fillId="0" borderId="0" xfId="7" applyFont="1" applyFill="1" applyAlignment="1">
      <alignment horizontal="center" vertical="center" wrapText="1"/>
    </xf>
    <xf numFmtId="0" fontId="22" fillId="0" borderId="1" xfId="6" applyFont="1" applyFill="1" applyBorder="1" applyAlignment="1">
      <alignment horizontal="center" vertical="center" wrapText="1"/>
    </xf>
    <xf numFmtId="0" fontId="22" fillId="0" borderId="4" xfId="7" applyFont="1" applyFill="1" applyBorder="1" applyAlignment="1">
      <alignment horizontal="left" vertical="center" wrapText="1"/>
    </xf>
    <xf numFmtId="0" fontId="22" fillId="0" borderId="2" xfId="7" applyFont="1" applyFill="1" applyBorder="1" applyAlignment="1">
      <alignment horizontal="center" vertical="center" wrapText="1"/>
    </xf>
    <xf numFmtId="0" fontId="22" fillId="0" borderId="3" xfId="7" applyFont="1" applyFill="1" applyBorder="1" applyAlignment="1">
      <alignment horizontal="center" vertical="center" wrapText="1"/>
    </xf>
    <xf numFmtId="0" fontId="22" fillId="0" borderId="4" xfId="7" applyFont="1" applyFill="1" applyBorder="1" applyAlignment="1">
      <alignment horizontal="center" vertical="center" wrapText="1"/>
    </xf>
    <xf numFmtId="0" fontId="22" fillId="0" borderId="5" xfId="7" applyFont="1" applyFill="1" applyBorder="1" applyAlignment="1">
      <alignment horizontal="center" vertical="center" wrapText="1"/>
    </xf>
    <xf numFmtId="0" fontId="22" fillId="0" borderId="7" xfId="7" applyFont="1" applyFill="1" applyBorder="1" applyAlignment="1">
      <alignment horizontal="center" vertical="center" wrapText="1"/>
    </xf>
    <xf numFmtId="0" fontId="22" fillId="0" borderId="9" xfId="7" applyFont="1" applyFill="1" applyBorder="1" applyAlignment="1">
      <alignment horizontal="center" vertical="center" wrapText="1"/>
    </xf>
    <xf numFmtId="0" fontId="22" fillId="0" borderId="2" xfId="8" applyFont="1" applyFill="1" applyBorder="1" applyAlignment="1">
      <alignment horizontal="left" vertical="center" wrapText="1"/>
    </xf>
    <xf numFmtId="0" fontId="22" fillId="0" borderId="3" xfId="8" applyFont="1" applyFill="1" applyBorder="1" applyAlignment="1">
      <alignment horizontal="left" vertical="center" wrapText="1"/>
    </xf>
    <xf numFmtId="0" fontId="22" fillId="0" borderId="9" xfId="6" applyFont="1" applyFill="1" applyBorder="1" applyAlignment="1" applyProtection="1">
      <alignment horizontal="center" vertical="center" wrapText="1"/>
    </xf>
    <xf numFmtId="0" fontId="22" fillId="0" borderId="14" xfId="6" applyFont="1" applyFill="1" applyBorder="1" applyAlignment="1" applyProtection="1">
      <alignment horizontal="center" vertical="center" wrapText="1"/>
    </xf>
    <xf numFmtId="0" fontId="22" fillId="0" borderId="10" xfId="6" applyFont="1" applyFill="1" applyBorder="1" applyAlignment="1" applyProtection="1">
      <alignment horizontal="center" vertical="center" wrapText="1"/>
    </xf>
    <xf numFmtId="49" fontId="22" fillId="0" borderId="2" xfId="6" applyNumberFormat="1" applyFont="1" applyFill="1" applyBorder="1" applyAlignment="1" applyProtection="1">
      <alignment horizontal="center" vertical="center" wrapText="1"/>
    </xf>
    <xf numFmtId="49" fontId="22" fillId="0" borderId="3" xfId="6" applyNumberFormat="1" applyFont="1" applyFill="1" applyBorder="1" applyAlignment="1" applyProtection="1">
      <alignment horizontal="center" vertical="center" wrapText="1"/>
    </xf>
    <xf numFmtId="49" fontId="22" fillId="0" borderId="4" xfId="6" applyNumberFormat="1" applyFont="1" applyFill="1" applyBorder="1" applyAlignment="1" applyProtection="1">
      <alignment horizontal="center" vertical="center" wrapText="1"/>
    </xf>
    <xf numFmtId="0" fontId="22" fillId="0" borderId="2" xfId="6" applyFont="1" applyFill="1" applyBorder="1" applyAlignment="1" applyProtection="1">
      <alignment horizontal="left" vertical="center" wrapText="1"/>
    </xf>
    <xf numFmtId="0" fontId="22" fillId="0" borderId="3" xfId="6" applyFont="1" applyFill="1" applyBorder="1" applyAlignment="1" applyProtection="1">
      <alignment horizontal="left" vertical="center" wrapText="1"/>
    </xf>
    <xf numFmtId="0" fontId="22" fillId="0" borderId="4" xfId="6" applyFont="1" applyFill="1" applyBorder="1" applyAlignment="1" applyProtection="1">
      <alignment horizontal="left" vertical="center" wrapText="1"/>
    </xf>
    <xf numFmtId="0" fontId="22" fillId="0" borderId="2" xfId="6" applyFont="1" applyFill="1" applyBorder="1" applyAlignment="1" applyProtection="1">
      <alignment horizontal="center" vertical="center" wrapText="1"/>
    </xf>
    <xf numFmtId="0" fontId="22" fillId="0" borderId="3" xfId="6" applyFont="1" applyFill="1" applyBorder="1" applyAlignment="1" applyProtection="1">
      <alignment horizontal="center" vertical="center" wrapText="1"/>
    </xf>
    <xf numFmtId="0" fontId="22" fillId="0" borderId="4" xfId="6" applyFont="1" applyFill="1" applyBorder="1" applyAlignment="1" applyProtection="1">
      <alignment horizontal="center" vertical="center" wrapText="1"/>
    </xf>
    <xf numFmtId="0" fontId="22" fillId="0" borderId="4" xfId="8" applyFont="1" applyFill="1" applyBorder="1" applyAlignment="1">
      <alignment horizontal="left" vertical="center" wrapText="1"/>
    </xf>
    <xf numFmtId="0" fontId="22" fillId="0" borderId="5" xfId="6" applyFont="1" applyFill="1" applyBorder="1" applyAlignment="1" applyProtection="1">
      <alignment horizontal="center" vertical="center" wrapText="1"/>
    </xf>
    <xf numFmtId="0" fontId="22" fillId="0" borderId="7" xfId="6" applyFont="1" applyFill="1" applyBorder="1" applyAlignment="1" applyProtection="1">
      <alignment horizontal="center" vertical="center" wrapText="1"/>
    </xf>
    <xf numFmtId="0" fontId="22" fillId="0" borderId="6" xfId="8" applyFont="1" applyFill="1" applyBorder="1" applyAlignment="1">
      <alignment horizontal="left" vertical="center" wrapText="1"/>
    </xf>
    <xf numFmtId="0" fontId="22" fillId="0" borderId="8" xfId="8" applyFont="1" applyFill="1" applyBorder="1" applyAlignment="1">
      <alignment horizontal="left" vertical="center" wrapText="1"/>
    </xf>
    <xf numFmtId="0" fontId="22" fillId="0" borderId="10" xfId="8" applyFont="1" applyFill="1" applyBorder="1" applyAlignment="1">
      <alignment horizontal="left" vertical="center" wrapText="1"/>
    </xf>
    <xf numFmtId="0" fontId="22" fillId="0" borderId="11" xfId="6" applyFont="1" applyFill="1" applyBorder="1" applyAlignment="1" applyProtection="1">
      <alignment horizontal="center" vertical="center" wrapText="1"/>
    </xf>
    <xf numFmtId="0" fontId="22" fillId="0" borderId="12" xfId="6" applyFont="1" applyFill="1" applyBorder="1" applyAlignment="1" applyProtection="1">
      <alignment horizontal="center" vertical="center" wrapText="1"/>
    </xf>
    <xf numFmtId="0" fontId="22" fillId="0" borderId="13" xfId="6" applyFont="1" applyFill="1" applyBorder="1" applyAlignment="1" applyProtection="1">
      <alignment horizontal="center" vertical="center" wrapText="1"/>
    </xf>
    <xf numFmtId="169" fontId="22" fillId="0" borderId="2" xfId="6" applyNumberFormat="1" applyFont="1" applyFill="1" applyBorder="1" applyAlignment="1" applyProtection="1">
      <alignment horizontal="left" vertical="center" wrapText="1"/>
    </xf>
    <xf numFmtId="169" fontId="22" fillId="0" borderId="3" xfId="6" applyNumberFormat="1" applyFont="1" applyFill="1" applyBorder="1" applyAlignment="1" applyProtection="1">
      <alignment horizontal="left" vertical="center" wrapText="1"/>
    </xf>
    <xf numFmtId="169" fontId="22" fillId="0" borderId="4" xfId="6" applyNumberFormat="1" applyFont="1" applyFill="1" applyBorder="1" applyAlignment="1" applyProtection="1">
      <alignment horizontal="left" vertical="center" wrapText="1"/>
    </xf>
    <xf numFmtId="0" fontId="22" fillId="0" borderId="2" xfId="7" applyFont="1" applyFill="1" applyBorder="1" applyAlignment="1">
      <alignment horizontal="left" vertical="center"/>
    </xf>
    <xf numFmtId="0" fontId="22" fillId="0" borderId="3" xfId="7" applyFont="1" applyFill="1" applyBorder="1" applyAlignment="1">
      <alignment horizontal="left" vertical="center"/>
    </xf>
    <xf numFmtId="0" fontId="22" fillId="0" borderId="4" xfId="7" applyFont="1" applyFill="1" applyBorder="1" applyAlignment="1">
      <alignment horizontal="left" vertical="center"/>
    </xf>
    <xf numFmtId="49" fontId="22" fillId="0" borderId="2" xfId="7" applyNumberFormat="1" applyFont="1" applyFill="1" applyBorder="1" applyAlignment="1">
      <alignment horizontal="center" vertical="center"/>
    </xf>
    <xf numFmtId="49" fontId="22" fillId="0" borderId="3" xfId="7" applyNumberFormat="1" applyFont="1" applyFill="1" applyBorder="1" applyAlignment="1">
      <alignment horizontal="center" vertical="center"/>
    </xf>
    <xf numFmtId="49" fontId="22" fillId="0" borderId="4" xfId="7" applyNumberFormat="1" applyFont="1" applyFill="1" applyBorder="1" applyAlignment="1">
      <alignment horizontal="center" vertical="center"/>
    </xf>
    <xf numFmtId="49" fontId="22" fillId="0" borderId="11" xfId="6" applyNumberFormat="1" applyFont="1" applyFill="1" applyBorder="1" applyAlignment="1" applyProtection="1">
      <alignment horizontal="center" vertical="center" wrapText="1"/>
    </xf>
    <xf numFmtId="49" fontId="22" fillId="0" borderId="12" xfId="6" applyNumberFormat="1" applyFont="1" applyFill="1" applyBorder="1" applyAlignment="1" applyProtection="1">
      <alignment horizontal="center" vertical="center" wrapText="1"/>
    </xf>
    <xf numFmtId="49" fontId="22" fillId="0" borderId="13" xfId="6" applyNumberFormat="1" applyFont="1" applyFill="1" applyBorder="1" applyAlignment="1" applyProtection="1">
      <alignment horizontal="center" vertical="center" wrapText="1"/>
    </xf>
    <xf numFmtId="0" fontId="22" fillId="0" borderId="1" xfId="8" applyFont="1" applyFill="1" applyBorder="1" applyAlignment="1">
      <alignment horizontal="left" vertical="center" wrapText="1"/>
    </xf>
    <xf numFmtId="0" fontId="22" fillId="0" borderId="11" xfId="7" applyFont="1" applyFill="1" applyBorder="1" applyAlignment="1">
      <alignment horizontal="center" vertical="center"/>
    </xf>
    <xf numFmtId="0" fontId="22" fillId="0" borderId="12" xfId="7" applyFont="1" applyFill="1" applyBorder="1" applyAlignment="1">
      <alignment horizontal="center" vertical="center"/>
    </xf>
    <xf numFmtId="0" fontId="22" fillId="0" borderId="13" xfId="7" applyFont="1" applyFill="1" applyBorder="1" applyAlignment="1">
      <alignment horizontal="center" vertical="center"/>
    </xf>
    <xf numFmtId="0" fontId="22" fillId="0" borderId="1" xfId="6" applyFont="1" applyFill="1" applyBorder="1" applyAlignment="1" applyProtection="1">
      <alignment horizontal="center" vertical="center" wrapText="1"/>
    </xf>
    <xf numFmtId="169" fontId="22" fillId="0" borderId="1" xfId="6" applyNumberFormat="1" applyFont="1" applyFill="1" applyBorder="1" applyAlignment="1" applyProtection="1">
      <alignment horizontal="left" vertical="center" wrapText="1"/>
    </xf>
    <xf numFmtId="0" fontId="8" fillId="2" borderId="1" xfId="0" applyFont="1" applyFill="1" applyBorder="1" applyAlignment="1">
      <alignment horizontal="center" vertical="center" wrapText="1"/>
    </xf>
    <xf numFmtId="0" fontId="5" fillId="0" borderId="0" xfId="0" applyFont="1" applyFill="1" applyAlignment="1">
      <alignment horizontal="center"/>
    </xf>
    <xf numFmtId="0" fontId="33" fillId="0" borderId="0" xfId="0" applyFont="1" applyFill="1" applyAlignment="1"/>
    <xf numFmtId="0" fontId="4" fillId="0" borderId="0" xfId="0" applyFont="1" applyFill="1" applyAlignment="1">
      <alignment vertical="center"/>
    </xf>
    <xf numFmtId="0" fontId="1" fillId="0" borderId="0" xfId="0" applyFont="1" applyFill="1" applyAlignment="1"/>
    <xf numFmtId="0" fontId="1" fillId="2" borderId="1" xfId="0" applyFont="1" applyFill="1" applyBorder="1" applyAlignment="1">
      <alignment horizontal="center" vertical="center" wrapText="1"/>
    </xf>
    <xf numFmtId="0" fontId="8" fillId="2" borderId="1" xfId="0" applyFont="1" applyFill="1" applyBorder="1" applyAlignment="1">
      <alignment horizontal="center" vertical="top" wrapText="1"/>
    </xf>
    <xf numFmtId="0" fontId="18" fillId="2" borderId="1" xfId="0" applyFont="1" applyFill="1" applyBorder="1" applyAlignment="1">
      <alignment horizontal="center" vertical="center" wrapText="1"/>
    </xf>
    <xf numFmtId="0" fontId="1" fillId="2" borderId="1" xfId="0" applyFont="1" applyFill="1" applyBorder="1" applyAlignment="1">
      <alignment horizontal="center"/>
    </xf>
    <xf numFmtId="0" fontId="1" fillId="2" borderId="1" xfId="0" applyFont="1" applyFill="1" applyBorder="1" applyAlignment="1">
      <alignment horizontal="center" vertical="center"/>
    </xf>
    <xf numFmtId="49" fontId="18" fillId="2" borderId="1" xfId="0" applyNumberFormat="1" applyFont="1" applyFill="1" applyBorder="1" applyAlignment="1">
      <alignment horizontal="center" vertical="center" wrapText="1"/>
    </xf>
    <xf numFmtId="0" fontId="18" fillId="2" borderId="1" xfId="0" applyFont="1" applyFill="1" applyBorder="1" applyAlignment="1" applyProtection="1">
      <alignment horizontal="center" vertical="center" wrapText="1"/>
    </xf>
    <xf numFmtId="0" fontId="25" fillId="11" borderId="1" xfId="0" applyFont="1" applyFill="1" applyBorder="1" applyAlignment="1">
      <alignment horizontal="center" vertical="center" wrapText="1"/>
    </xf>
    <xf numFmtId="0" fontId="17" fillId="11" borderId="1"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34" fillId="0" borderId="4" xfId="0" applyFont="1" applyFill="1" applyBorder="1" applyAlignment="1">
      <alignment horizontal="center" vertical="center" wrapText="1"/>
    </xf>
    <xf numFmtId="0" fontId="34" fillId="0" borderId="1" xfId="0" applyFont="1" applyFill="1" applyBorder="1" applyAlignment="1">
      <alignment horizontal="center" vertical="center" wrapText="1"/>
    </xf>
    <xf numFmtId="0" fontId="34" fillId="2" borderId="2" xfId="0" applyFont="1" applyFill="1" applyBorder="1" applyAlignment="1">
      <alignment horizontal="left" vertical="center" wrapText="1"/>
    </xf>
    <xf numFmtId="0" fontId="34" fillId="2" borderId="3" xfId="0" applyFont="1" applyFill="1" applyBorder="1" applyAlignment="1">
      <alignment horizontal="left" vertical="center" wrapText="1"/>
    </xf>
    <xf numFmtId="0" fontId="34" fillId="2" borderId="4" xfId="0" applyFont="1" applyFill="1" applyBorder="1" applyAlignment="1">
      <alignment horizontal="left" vertical="center" wrapText="1"/>
    </xf>
    <xf numFmtId="0" fontId="66" fillId="0" borderId="0" xfId="0" applyFont="1" applyFill="1" applyAlignment="1">
      <alignment horizontal="center"/>
    </xf>
    <xf numFmtId="0" fontId="67" fillId="0" borderId="0" xfId="0" applyFont="1" applyFill="1"/>
    <xf numFmtId="0" fontId="43" fillId="0" borderId="0" xfId="0" applyFont="1" applyFill="1" applyAlignment="1">
      <alignment vertical="center"/>
    </xf>
    <xf numFmtId="0" fontId="67" fillId="0" borderId="0" xfId="0" applyFont="1" applyFill="1" applyAlignment="1">
      <alignment vertical="center"/>
    </xf>
    <xf numFmtId="9" fontId="43" fillId="0" borderId="0" xfId="4" applyFont="1" applyFill="1" applyAlignment="1">
      <alignment vertical="center"/>
    </xf>
    <xf numFmtId="166" fontId="43" fillId="0" borderId="2" xfId="1" applyNumberFormat="1" applyFont="1" applyFill="1" applyBorder="1" applyAlignment="1">
      <alignment horizontal="center" vertical="center" wrapText="1"/>
    </xf>
    <xf numFmtId="0" fontId="43" fillId="0" borderId="12" xfId="0" applyFont="1" applyFill="1" applyBorder="1" applyAlignment="1">
      <alignment horizontal="center" vertical="center" wrapText="1"/>
    </xf>
    <xf numFmtId="166" fontId="43" fillId="0" borderId="4" xfId="1" applyNumberFormat="1" applyFont="1" applyFill="1" applyBorder="1" applyAlignment="1">
      <alignment horizontal="center" vertical="center" wrapText="1"/>
    </xf>
    <xf numFmtId="0" fontId="67" fillId="0" borderId="1" xfId="0" applyFont="1" applyFill="1" applyBorder="1" applyAlignment="1">
      <alignment horizontal="center"/>
    </xf>
    <xf numFmtId="0" fontId="42" fillId="0" borderId="2" xfId="0" applyFont="1" applyFill="1" applyBorder="1" applyAlignment="1">
      <alignment horizontal="center" vertical="center"/>
    </xf>
    <xf numFmtId="0" fontId="42" fillId="0" borderId="3" xfId="0" applyFont="1" applyFill="1" applyBorder="1" applyAlignment="1">
      <alignment horizontal="center" vertical="center"/>
    </xf>
    <xf numFmtId="0" fontId="43" fillId="0" borderId="1" xfId="0" applyFont="1" applyFill="1" applyBorder="1" applyAlignment="1">
      <alignment horizontal="center" vertical="center"/>
    </xf>
    <xf numFmtId="0" fontId="65" fillId="0" borderId="1" xfId="0" applyFont="1" applyFill="1" applyBorder="1" applyAlignment="1">
      <alignment horizontal="center" vertical="center"/>
    </xf>
    <xf numFmtId="3" fontId="67" fillId="0" borderId="0" xfId="0" applyNumberFormat="1" applyFont="1" applyFill="1"/>
    <xf numFmtId="9" fontId="67" fillId="0" borderId="0" xfId="4" applyFont="1" applyFill="1"/>
    <xf numFmtId="0" fontId="65" fillId="0" borderId="1" xfId="0" applyFont="1" applyFill="1" applyBorder="1" applyAlignment="1">
      <alignment horizontal="center" vertical="center" wrapText="1"/>
    </xf>
    <xf numFmtId="0" fontId="42" fillId="0" borderId="1" xfId="0" applyFont="1" applyFill="1" applyBorder="1" applyAlignment="1">
      <alignment horizontal="center" vertical="center"/>
    </xf>
    <xf numFmtId="0" fontId="68" fillId="0" borderId="1" xfId="0" applyFont="1" applyFill="1" applyBorder="1" applyAlignment="1">
      <alignment horizontal="center" vertical="center"/>
    </xf>
    <xf numFmtId="0" fontId="43" fillId="0" borderId="1" xfId="0" applyFont="1" applyFill="1" applyBorder="1" applyAlignment="1">
      <alignment horizontal="center" wrapText="1"/>
    </xf>
    <xf numFmtId="0" fontId="68" fillId="0" borderId="2" xfId="0" applyFont="1" applyFill="1" applyBorder="1" applyAlignment="1">
      <alignment horizontal="center" vertical="center"/>
    </xf>
    <xf numFmtId="0" fontId="68" fillId="0" borderId="3" xfId="0" applyFont="1" applyFill="1" applyBorder="1" applyAlignment="1">
      <alignment horizontal="center" vertical="center"/>
    </xf>
    <xf numFmtId="165" fontId="42" fillId="0" borderId="1" xfId="0" applyNumberFormat="1" applyFont="1" applyFill="1" applyBorder="1" applyAlignment="1">
      <alignment horizontal="center" vertical="center"/>
    </xf>
    <xf numFmtId="0" fontId="42" fillId="0" borderId="4" xfId="0" applyFont="1" applyFill="1" applyBorder="1" applyAlignment="1">
      <alignment horizontal="center" vertical="center"/>
    </xf>
    <xf numFmtId="0" fontId="68" fillId="0" borderId="4" xfId="0" applyFont="1" applyFill="1" applyBorder="1" applyAlignment="1">
      <alignment horizontal="center" vertical="center"/>
    </xf>
    <xf numFmtId="0" fontId="43" fillId="0" borderId="2" xfId="0" applyFont="1" applyFill="1" applyBorder="1" applyAlignment="1">
      <alignment horizontal="left" vertical="center"/>
    </xf>
    <xf numFmtId="0" fontId="65" fillId="0" borderId="2" xfId="0" applyFont="1" applyFill="1" applyBorder="1" applyAlignment="1">
      <alignment horizontal="center" vertical="center"/>
    </xf>
    <xf numFmtId="0" fontId="43" fillId="0" borderId="3" xfId="0" applyFont="1" applyFill="1" applyBorder="1" applyAlignment="1">
      <alignment horizontal="left" vertical="center"/>
    </xf>
    <xf numFmtId="0" fontId="65" fillId="0" borderId="3" xfId="0" applyFont="1" applyFill="1" applyBorder="1" applyAlignment="1">
      <alignment horizontal="center" vertical="center"/>
    </xf>
    <xf numFmtId="0" fontId="43" fillId="0" borderId="4" xfId="0" applyFont="1" applyFill="1" applyBorder="1" applyAlignment="1">
      <alignment horizontal="left" vertical="center"/>
    </xf>
    <xf numFmtId="0" fontId="65" fillId="0" borderId="4" xfId="0" applyFont="1" applyFill="1" applyBorder="1" applyAlignment="1">
      <alignment horizontal="center" vertical="center"/>
    </xf>
    <xf numFmtId="0" fontId="43" fillId="0" borderId="2" xfId="0" applyFont="1" applyFill="1" applyBorder="1" applyAlignment="1">
      <alignment horizontal="left" vertical="center" wrapText="1"/>
    </xf>
    <xf numFmtId="0" fontId="43" fillId="0" borderId="3" xfId="0" applyFont="1" applyFill="1" applyBorder="1" applyAlignment="1">
      <alignment horizontal="left" vertical="center" wrapText="1"/>
    </xf>
    <xf numFmtId="0" fontId="67" fillId="0" borderId="1" xfId="0" applyFont="1" applyFill="1" applyBorder="1" applyAlignment="1">
      <alignment horizontal="center" vertical="center" wrapText="1"/>
    </xf>
    <xf numFmtId="0" fontId="69" fillId="0" borderId="1" xfId="0" applyFont="1" applyFill="1" applyBorder="1" applyAlignment="1">
      <alignment horizontal="center" vertical="center" wrapText="1"/>
    </xf>
    <xf numFmtId="0" fontId="67" fillId="0" borderId="0" xfId="0" applyFont="1" applyFill="1" applyAlignment="1">
      <alignment horizontal="left" vertical="center"/>
    </xf>
    <xf numFmtId="0" fontId="67" fillId="0" borderId="0" xfId="0" applyFont="1" applyFill="1" applyAlignment="1">
      <alignment horizontal="center" vertical="center"/>
    </xf>
    <xf numFmtId="0" fontId="67" fillId="0" borderId="0" xfId="0" applyFont="1" applyFill="1" applyAlignment="1">
      <alignment horizontal="center"/>
    </xf>
    <xf numFmtId="166" fontId="67" fillId="0" borderId="0" xfId="1" applyNumberFormat="1" applyFont="1" applyFill="1" applyAlignment="1">
      <alignment horizontal="center" vertical="center"/>
    </xf>
    <xf numFmtId="3" fontId="67" fillId="0" borderId="0" xfId="0" applyNumberFormat="1" applyFont="1" applyFill="1" applyAlignment="1">
      <alignment horizontal="center" vertical="center"/>
    </xf>
    <xf numFmtId="0" fontId="43" fillId="0" borderId="0" xfId="0" applyFont="1" applyFill="1"/>
    <xf numFmtId="0" fontId="43" fillId="0" borderId="0" xfId="0" applyFont="1" applyFill="1" applyBorder="1" applyAlignment="1">
      <alignment vertical="center"/>
    </xf>
    <xf numFmtId="0" fontId="66" fillId="0" borderId="0" xfId="0" applyFont="1" applyFill="1" applyAlignment="1">
      <alignment horizontal="center" vertical="center"/>
    </xf>
    <xf numFmtId="0" fontId="23" fillId="0" borderId="0" xfId="0" applyFont="1" applyFill="1" applyAlignment="1">
      <alignment horizontal="center" vertical="center"/>
    </xf>
    <xf numFmtId="0" fontId="64" fillId="0" borderId="1" xfId="0" applyFont="1" applyFill="1" applyBorder="1" applyAlignment="1">
      <alignment horizontal="center" vertical="center" wrapText="1"/>
    </xf>
    <xf numFmtId="0" fontId="64" fillId="0" borderId="1" xfId="0" applyFont="1" applyFill="1" applyBorder="1" applyAlignment="1">
      <alignment horizontal="center" vertical="center"/>
    </xf>
    <xf numFmtId="165" fontId="43" fillId="0" borderId="2" xfId="2" applyNumberFormat="1" applyFont="1" applyFill="1" applyBorder="1" applyAlignment="1">
      <alignment horizontal="center" vertical="center" wrapText="1"/>
    </xf>
    <xf numFmtId="165" fontId="43" fillId="0" borderId="3" xfId="2" applyNumberFormat="1" applyFont="1" applyFill="1" applyBorder="1" applyAlignment="1">
      <alignment horizontal="center" vertical="center" wrapText="1"/>
    </xf>
    <xf numFmtId="165" fontId="43" fillId="0" borderId="4" xfId="2" applyNumberFormat="1" applyFont="1" applyFill="1" applyBorder="1" applyAlignment="1">
      <alignment horizontal="center" vertical="center" wrapText="1"/>
    </xf>
    <xf numFmtId="0" fontId="70" fillId="0" borderId="0" xfId="0" applyFont="1" applyFill="1"/>
    <xf numFmtId="0" fontId="46" fillId="0" borderId="1" xfId="0" applyFont="1" applyFill="1" applyBorder="1" applyAlignment="1">
      <alignment horizontal="center" vertical="center" wrapText="1"/>
    </xf>
    <xf numFmtId="165" fontId="70" fillId="0" borderId="0" xfId="0" applyNumberFormat="1" applyFont="1" applyFill="1"/>
    <xf numFmtId="0" fontId="70" fillId="0" borderId="0" xfId="0" applyFont="1" applyFill="1" applyBorder="1"/>
    <xf numFmtId="17" fontId="18" fillId="0" borderId="2" xfId="0" applyNumberFormat="1" applyFont="1" applyFill="1" applyBorder="1" applyAlignment="1">
      <alignment horizontal="center" vertical="center" wrapText="1"/>
    </xf>
    <xf numFmtId="0" fontId="18" fillId="0" borderId="1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14" xfId="0" applyFont="1" applyFill="1" applyBorder="1" applyAlignment="1">
      <alignment horizontal="center" vertical="center" wrapText="1"/>
    </xf>
    <xf numFmtId="0" fontId="11" fillId="0" borderId="0" xfId="0" applyFont="1" applyFill="1"/>
    <xf numFmtId="0" fontId="2" fillId="0" borderId="3" xfId="0" applyNumberFormat="1" applyFont="1" applyFill="1" applyBorder="1" applyAlignment="1">
      <alignment horizontal="center" vertical="center" wrapText="1"/>
    </xf>
    <xf numFmtId="0" fontId="2" fillId="0" borderId="4" xfId="0" applyNumberFormat="1" applyFont="1" applyFill="1" applyBorder="1" applyAlignment="1">
      <alignment horizontal="center" vertical="center" wrapText="1"/>
    </xf>
    <xf numFmtId="0" fontId="53" fillId="0" borderId="0" xfId="0" applyFont="1" applyFill="1" applyAlignment="1">
      <alignment horizontal="center"/>
    </xf>
    <xf numFmtId="0" fontId="7" fillId="0" borderId="0" xfId="0" applyFont="1" applyFill="1" applyAlignment="1">
      <alignment horizontal="center" vertical="center" wrapText="1"/>
    </xf>
    <xf numFmtId="0" fontId="7" fillId="0" borderId="0" xfId="0" applyFont="1" applyFill="1" applyAlignment="1">
      <alignment horizontal="center" vertical="top" wrapText="1"/>
    </xf>
    <xf numFmtId="0" fontId="7" fillId="0" borderId="0" xfId="0" applyFont="1" applyFill="1" applyAlignment="1">
      <alignment horizontal="left" vertical="top" wrapText="1"/>
    </xf>
    <xf numFmtId="0" fontId="7" fillId="0" borderId="7" xfId="0" applyFont="1" applyFill="1" applyBorder="1" applyAlignment="1">
      <alignment horizontal="left" vertical="top" wrapText="1"/>
    </xf>
    <xf numFmtId="0" fontId="7" fillId="0" borderId="0" xfId="0" applyFont="1" applyFill="1" applyBorder="1" applyAlignment="1">
      <alignment horizontal="left" vertical="top" wrapText="1"/>
    </xf>
    <xf numFmtId="0" fontId="8" fillId="0" borderId="0" xfId="0" applyFont="1" applyFill="1" applyAlignment="1">
      <alignment horizontal="left" vertical="top" wrapText="1"/>
    </xf>
  </cellXfs>
  <cellStyles count="20">
    <cellStyle name="Normal" xfId="2"/>
    <cellStyle name="Гиперссылка" xfId="9" builtinId="8"/>
    <cellStyle name="Обычный" xfId="0" builtinId="0"/>
    <cellStyle name="Обычный 2" xfId="12"/>
    <cellStyle name="Обычный 2 2" xfId="8"/>
    <cellStyle name="Обычный 3" xfId="3"/>
    <cellStyle name="Обычный 3 2" xfId="19"/>
    <cellStyle name="Обычный 3 2 2" xfId="15"/>
    <cellStyle name="Обычный 3 3" xfId="14"/>
    <cellStyle name="Обычный 4" xfId="10"/>
    <cellStyle name="Обычный 4 2" xfId="7"/>
    <cellStyle name="Обычный 5" xfId="6"/>
    <cellStyle name="Процентный" xfId="4" builtinId="5"/>
    <cellStyle name="Процентный 2" xfId="17"/>
    <cellStyle name="Финансовый" xfId="1" builtinId="3"/>
    <cellStyle name="Финансовый 2" xfId="5"/>
    <cellStyle name="Финансовый 3" xfId="11"/>
    <cellStyle name="Финансовый 3 2" xfId="16"/>
    <cellStyle name="Финансовый 3 3" xfId="13"/>
    <cellStyle name="Финансовый 4" xfId="18"/>
  </cellStyles>
  <dxfs count="0"/>
  <tableStyles count="0" defaultTableStyle="TableStyleMedium2" defaultPivotStyle="PivotStyleLight16"/>
  <colors>
    <mruColors>
      <color rgb="FFFA94F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4</xdr:col>
      <xdr:colOff>449916</xdr:colOff>
      <xdr:row>264</xdr:row>
      <xdr:rowOff>161925</xdr:rowOff>
    </xdr:from>
    <xdr:to>
      <xdr:col>4</xdr:col>
      <xdr:colOff>3579719</xdr:colOff>
      <xdr:row>264</xdr:row>
      <xdr:rowOff>161925</xdr:rowOff>
    </xdr:to>
    <xdr:pic>
      <xdr:nvPicPr>
        <xdr:cNvPr id="2" name="Рисунок 1" descr="base_19_170769_32775">
          <a:extLst>
            <a:ext uri="{FF2B5EF4-FFF2-40B4-BE49-F238E27FC236}">
              <a16:creationId xmlns="" xmlns:a16="http://schemas.microsoft.com/office/drawing/2014/main" id="{00000000-0008-0000-0500-000002000000}"/>
            </a:ext>
          </a:extLst>
        </xdr:cNvPr>
        <xdr:cNvPicPr preferRelativeResize="0">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765116" y="106613325"/>
          <a:ext cx="312980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449916</xdr:colOff>
      <xdr:row>268</xdr:row>
      <xdr:rowOff>161925</xdr:rowOff>
    </xdr:from>
    <xdr:to>
      <xdr:col>4</xdr:col>
      <xdr:colOff>3579719</xdr:colOff>
      <xdr:row>268</xdr:row>
      <xdr:rowOff>161925</xdr:rowOff>
    </xdr:to>
    <xdr:pic>
      <xdr:nvPicPr>
        <xdr:cNvPr id="3" name="Рисунок 2" descr="base_19_170769_32775">
          <a:extLst>
            <a:ext uri="{FF2B5EF4-FFF2-40B4-BE49-F238E27FC236}">
              <a16:creationId xmlns="" xmlns:a16="http://schemas.microsoft.com/office/drawing/2014/main" id="{00000000-0008-0000-0500-000003000000}"/>
            </a:ext>
          </a:extLst>
        </xdr:cNvPr>
        <xdr:cNvPicPr preferRelativeResize="0">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765116" y="107946825"/>
          <a:ext cx="312980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449916</xdr:colOff>
      <xdr:row>264</xdr:row>
      <xdr:rowOff>161925</xdr:rowOff>
    </xdr:from>
    <xdr:to>
      <xdr:col>4</xdr:col>
      <xdr:colOff>3579719</xdr:colOff>
      <xdr:row>264</xdr:row>
      <xdr:rowOff>161925</xdr:rowOff>
    </xdr:to>
    <xdr:pic>
      <xdr:nvPicPr>
        <xdr:cNvPr id="4" name="Рисунок 3" descr="base_19_170769_32775">
          <a:extLst>
            <a:ext uri="{FF2B5EF4-FFF2-40B4-BE49-F238E27FC236}">
              <a16:creationId xmlns="" xmlns:a16="http://schemas.microsoft.com/office/drawing/2014/main" id="{00000000-0008-0000-0500-000004000000}"/>
            </a:ext>
          </a:extLst>
        </xdr:cNvPr>
        <xdr:cNvPicPr preferRelativeResize="0">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765116" y="106613325"/>
          <a:ext cx="312980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449916</xdr:colOff>
      <xdr:row>268</xdr:row>
      <xdr:rowOff>161925</xdr:rowOff>
    </xdr:from>
    <xdr:to>
      <xdr:col>4</xdr:col>
      <xdr:colOff>3579719</xdr:colOff>
      <xdr:row>268</xdr:row>
      <xdr:rowOff>161925</xdr:rowOff>
    </xdr:to>
    <xdr:pic>
      <xdr:nvPicPr>
        <xdr:cNvPr id="5" name="Рисунок 4" descr="base_19_170769_32775">
          <a:extLst>
            <a:ext uri="{FF2B5EF4-FFF2-40B4-BE49-F238E27FC236}">
              <a16:creationId xmlns="" xmlns:a16="http://schemas.microsoft.com/office/drawing/2014/main" id="{00000000-0008-0000-0500-000005000000}"/>
            </a:ext>
          </a:extLst>
        </xdr:cNvPr>
        <xdr:cNvPicPr preferRelativeResize="0">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765116" y="107946825"/>
          <a:ext cx="312980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086;&#1090;&#1095;&#1077;&#1090;%20&#1087;&#1086;%20&#1043;&#1055;%202019/&#1043;&#1054;&#1044;&#1054;&#1042;&#1054;&#1049;%20&#1054;&#1058;&#1063;&#1045;&#1058;%20&#1079;&#1072;%202019%20&#1075;&#1086;&#1076;%20&#1044;&#1040;&#1064;&#104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ng\FS\1_&#1050;&#1086;&#1085;&#1089;&#1086;&#1083;&#1080;&#1076;&#1072;&#1094;&#1080;&#1103;\12_&#1043;&#1055;_&#1056;&#1072;&#1079;&#1074;&#1080;&#1090;&#1080;&#1077;%20&#1079;&#1076;&#1088;&#1072;&#1074;&#1086;&#1086;&#1093;&#1088;&#1072;&#1085;&#1077;&#1085;&#1080;&#1103;%20&#1048;&#1088;&#1082;&#1091;&#1090;&#1089;&#1082;&#1086;&#1081;%20&#1086;&#1073;&#1083;&#1072;&#1089;&#1090;&#1080;_&#1085;&#1072;2014_2020\2020\1_&#1055;&#1088;&#1086;&#1077;&#1082;&#1090;\&#1043;&#1055;%20&#1074;%20&#1084;&#1080;&#1085;&#1101;&#1082;\&#1055;&#1088;&#1080;&#1083;&#1086;&#1078;&#1077;&#1085;&#1080;&#1077;%207_.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ivz2/AppData/Local/Microsoft/Windows/Temporary%20Internet%20Files/Content.Outlook/VZQ6S72I/&#1087;&#1088;&#1080;&#1083;&#1086;&#1078;&#1077;&#1085;&#1080;&#1077;_1_1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1_&#1050;&#1086;&#1085;&#1089;&#1086;&#1083;&#1080;&#1076;&#1072;&#1094;&#1080;&#1103;/12_&#1043;&#1055;_&#1056;&#1072;&#1079;&#1074;&#1080;&#1090;&#1080;&#1077;%20&#1079;&#1076;&#1088;&#1072;&#1074;&#1086;&#1086;&#1093;&#1088;&#1072;&#1085;&#1077;&#1085;&#1080;&#1103;%20&#1048;&#1088;&#1082;&#1091;&#1090;&#1089;&#1082;&#1086;&#1081;%20&#1086;&#1073;&#1083;&#1072;&#1089;&#1090;&#1080;_&#1085;&#1072;2014_2020/2020/1_&#1055;&#1088;&#1086;&#1077;&#1082;&#1090;/&#1043;&#1055;%20&#1074;%20&#1084;&#1080;&#1085;&#1101;&#1082;/&#1055;&#1088;&#1080;&#1083;&#1086;&#1078;&#1077;&#1085;&#1080;&#1077;%207_.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ОТЧЕТ ЦП_final"/>
      <sheetName val="Отчет по мероприятиям"/>
      <sheetName val="план последний"/>
      <sheetName val="отчет по мероприятиям год"/>
      <sheetName val="Объекты кап.строительства 2019"/>
      <sheetName val="Инф-я о реализации в МО"/>
      <sheetName val="Направления и объемы фин-я"/>
      <sheetName val="СОНКО "/>
      <sheetName val="Информация к пояснительной"/>
    </sheetNames>
    <sheetDataSet>
      <sheetData sheetId="0"/>
      <sheetData sheetId="1"/>
      <sheetData sheetId="2"/>
      <sheetData sheetId="3">
        <row r="10">
          <cell r="G10">
            <v>29610880.07</v>
          </cell>
          <cell r="H10">
            <v>29238946.020150002</v>
          </cell>
        </row>
        <row r="11">
          <cell r="G11">
            <v>2741715.4</v>
          </cell>
          <cell r="H11">
            <v>2707839.6202800004</v>
          </cell>
        </row>
        <row r="23">
          <cell r="G23">
            <v>9654.2000000000007</v>
          </cell>
          <cell r="H23">
            <v>8231.7000000000007</v>
          </cell>
        </row>
      </sheetData>
      <sheetData sheetId="4">
        <row r="9">
          <cell r="O9">
            <v>604486.39999999991</v>
          </cell>
          <cell r="P9">
            <v>289340.2</v>
          </cell>
        </row>
      </sheetData>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риложение 7"/>
      <sheetName val="показатели ГП РФ"/>
      <sheetName val="Лист1"/>
      <sheetName val="Лист2"/>
      <sheetName val="Лист3"/>
      <sheetName val="Лист5"/>
      <sheetName val="сопостав"/>
      <sheetName val="численность"/>
      <sheetName val="Приложение 7 (2)"/>
      <sheetName val="Кадры"/>
    </sheetNames>
    <sheetDataSet>
      <sheetData sheetId="0">
        <row r="33">
          <cell r="G33" t="str">
            <v>84.7</v>
          </cell>
        </row>
        <row r="34">
          <cell r="G34" t="str">
            <v>22.8</v>
          </cell>
        </row>
        <row r="35">
          <cell r="G35" t="str">
            <v>22.4</v>
          </cell>
        </row>
        <row r="36">
          <cell r="G36" t="str">
            <v>54.3</v>
          </cell>
        </row>
        <row r="37">
          <cell r="G37" t="str">
            <v>97.4</v>
          </cell>
        </row>
        <row r="38">
          <cell r="G38" t="str">
            <v>97.0</v>
          </cell>
        </row>
        <row r="39">
          <cell r="G39" t="str">
            <v>97.9</v>
          </cell>
        </row>
        <row r="40">
          <cell r="G40" t="str">
            <v>97.8</v>
          </cell>
        </row>
        <row r="41">
          <cell r="G41" t="str">
            <v>4.0</v>
          </cell>
        </row>
        <row r="42">
          <cell r="G42" t="str">
            <v>94</v>
          </cell>
        </row>
        <row r="43">
          <cell r="G43" t="str">
            <v>30.5</v>
          </cell>
        </row>
        <row r="44">
          <cell r="G44" t="str">
            <v>98.1</v>
          </cell>
        </row>
        <row r="45">
          <cell r="G45" t="str">
            <v>99.9</v>
          </cell>
        </row>
        <row r="46">
          <cell r="G46" t="str">
            <v>90</v>
          </cell>
        </row>
        <row r="47">
          <cell r="G47" t="str">
            <v>65</v>
          </cell>
        </row>
        <row r="48">
          <cell r="G48" t="str">
            <v>20</v>
          </cell>
        </row>
        <row r="49">
          <cell r="G49" t="str">
            <v>89.5</v>
          </cell>
        </row>
        <row r="50">
          <cell r="G50">
            <v>65</v>
          </cell>
        </row>
        <row r="51">
          <cell r="G51" t="str">
            <v>100</v>
          </cell>
        </row>
        <row r="52">
          <cell r="G52">
            <v>12873</v>
          </cell>
        </row>
        <row r="53">
          <cell r="G53">
            <v>4145</v>
          </cell>
        </row>
        <row r="54">
          <cell r="G54" t="str">
            <v>81.2</v>
          </cell>
        </row>
        <row r="55">
          <cell r="G55" t="str">
            <v>90</v>
          </cell>
        </row>
        <row r="56">
          <cell r="G56" t="str">
            <v>35</v>
          </cell>
        </row>
        <row r="57">
          <cell r="G57" t="str">
            <v>36.3</v>
          </cell>
        </row>
        <row r="58">
          <cell r="G58" t="str">
            <v>85.2</v>
          </cell>
        </row>
        <row r="59">
          <cell r="G59" t="str">
            <v>73</v>
          </cell>
        </row>
        <row r="60">
          <cell r="G60" t="str">
            <v>92.5</v>
          </cell>
        </row>
        <row r="61">
          <cell r="G61" t="str">
            <v>95</v>
          </cell>
        </row>
        <row r="62">
          <cell r="G62" t="str">
            <v>99</v>
          </cell>
        </row>
        <row r="63">
          <cell r="G63" t="str">
            <v>94</v>
          </cell>
        </row>
        <row r="64">
          <cell r="G64" t="str">
            <v>94.5</v>
          </cell>
        </row>
        <row r="65">
          <cell r="G65" t="str">
            <v>99.8</v>
          </cell>
        </row>
        <row r="66">
          <cell r="G66" t="str">
            <v>75.0</v>
          </cell>
        </row>
        <row r="67">
          <cell r="G67" t="str">
            <v>47</v>
          </cell>
        </row>
        <row r="68">
          <cell r="G68" t="str">
            <v>1,4</v>
          </cell>
        </row>
        <row r="69">
          <cell r="G69" t="str">
            <v>0,336</v>
          </cell>
        </row>
        <row r="70">
          <cell r="G70" t="str">
            <v>97.1</v>
          </cell>
        </row>
        <row r="71">
          <cell r="G71" t="str">
            <v>97.1</v>
          </cell>
        </row>
        <row r="72">
          <cell r="G72">
            <v>1</v>
          </cell>
        </row>
        <row r="73">
          <cell r="G73" t="str">
            <v>92</v>
          </cell>
        </row>
        <row r="74">
          <cell r="G74" t="str">
            <v>8.5</v>
          </cell>
        </row>
        <row r="75">
          <cell r="G75" t="str">
            <v>58.2</v>
          </cell>
        </row>
        <row r="76">
          <cell r="G76">
            <v>323</v>
          </cell>
        </row>
        <row r="77">
          <cell r="G77" t="str">
            <v>5.6</v>
          </cell>
        </row>
        <row r="78">
          <cell r="G78" t="str">
            <v>42.7</v>
          </cell>
        </row>
        <row r="79">
          <cell r="G79" t="str">
            <v>85.9</v>
          </cell>
        </row>
        <row r="80">
          <cell r="G80" t="str">
            <v>10.7</v>
          </cell>
        </row>
        <row r="81">
          <cell r="G81" t="str">
            <v>18.5</v>
          </cell>
        </row>
        <row r="82">
          <cell r="G82" t="str">
            <v>30.1</v>
          </cell>
        </row>
        <row r="83">
          <cell r="G83" t="str">
            <v>3.559</v>
          </cell>
        </row>
        <row r="84">
          <cell r="G84" t="str">
            <v>83.1</v>
          </cell>
        </row>
        <row r="86">
          <cell r="G86" t="str">
            <v>5.8</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риложение_1"/>
      <sheetName val="прил_ЗС"/>
    </sheetNames>
    <sheetDataSet>
      <sheetData sheetId="0" refreshError="1">
        <row r="57">
          <cell r="A57" t="str">
            <v>24</v>
          </cell>
        </row>
        <row r="90">
          <cell r="A90" t="str">
            <v>1</v>
          </cell>
        </row>
      </sheetData>
      <sheetData sheetId="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риложение 7"/>
      <sheetName val="показатели ГП РФ"/>
      <sheetName val="Лист1"/>
      <sheetName val="Лист2"/>
      <sheetName val="Лист3"/>
      <sheetName val="Лист5"/>
      <sheetName val="сопостав"/>
      <sheetName val="численность"/>
      <sheetName val="Приложение 7 (2)"/>
      <sheetName val="Кадры"/>
    </sheetNames>
    <sheetDataSet>
      <sheetData sheetId="0">
        <row r="33">
          <cell r="G33" t="str">
            <v>84.7</v>
          </cell>
        </row>
        <row r="34">
          <cell r="G34" t="str">
            <v>22.8</v>
          </cell>
        </row>
        <row r="35">
          <cell r="G35" t="str">
            <v>22.4</v>
          </cell>
        </row>
        <row r="36">
          <cell r="G36" t="str">
            <v>54.3</v>
          </cell>
        </row>
        <row r="37">
          <cell r="G37" t="str">
            <v>97.4</v>
          </cell>
        </row>
        <row r="38">
          <cell r="G38" t="str">
            <v>97.0</v>
          </cell>
        </row>
        <row r="39">
          <cell r="G39" t="str">
            <v>97.9</v>
          </cell>
        </row>
        <row r="40">
          <cell r="G40" t="str">
            <v>97.8</v>
          </cell>
        </row>
        <row r="41">
          <cell r="G41" t="str">
            <v>4.0</v>
          </cell>
        </row>
        <row r="42">
          <cell r="G42" t="str">
            <v>94</v>
          </cell>
        </row>
        <row r="43">
          <cell r="G43" t="str">
            <v>30.5</v>
          </cell>
        </row>
        <row r="44">
          <cell r="G44" t="str">
            <v>98.1</v>
          </cell>
        </row>
        <row r="45">
          <cell r="G45" t="str">
            <v>99.9</v>
          </cell>
        </row>
        <row r="46">
          <cell r="G46" t="str">
            <v>90</v>
          </cell>
        </row>
        <row r="47">
          <cell r="G47" t="str">
            <v>65</v>
          </cell>
        </row>
        <row r="48">
          <cell r="G48" t="str">
            <v>20</v>
          </cell>
        </row>
        <row r="49">
          <cell r="G49" t="str">
            <v>89.5</v>
          </cell>
        </row>
        <row r="50">
          <cell r="G50">
            <v>65</v>
          </cell>
        </row>
        <row r="51">
          <cell r="G51" t="str">
            <v>100</v>
          </cell>
        </row>
        <row r="52">
          <cell r="G52">
            <v>12873</v>
          </cell>
        </row>
        <row r="53">
          <cell r="G53">
            <v>4145</v>
          </cell>
        </row>
        <row r="54">
          <cell r="G54" t="str">
            <v>81.2</v>
          </cell>
        </row>
        <row r="55">
          <cell r="G55" t="str">
            <v>90</v>
          </cell>
        </row>
        <row r="56">
          <cell r="G56" t="str">
            <v>35</v>
          </cell>
        </row>
        <row r="57">
          <cell r="G57" t="str">
            <v>36.3</v>
          </cell>
        </row>
        <row r="58">
          <cell r="G58" t="str">
            <v>85.2</v>
          </cell>
        </row>
        <row r="59">
          <cell r="G59" t="str">
            <v>73</v>
          </cell>
        </row>
        <row r="60">
          <cell r="G60" t="str">
            <v>92.5</v>
          </cell>
        </row>
        <row r="61">
          <cell r="G61" t="str">
            <v>95</v>
          </cell>
        </row>
        <row r="62">
          <cell r="G62" t="str">
            <v>99</v>
          </cell>
        </row>
        <row r="63">
          <cell r="G63" t="str">
            <v>94</v>
          </cell>
        </row>
        <row r="64">
          <cell r="G64" t="str">
            <v>94.5</v>
          </cell>
        </row>
        <row r="65">
          <cell r="G65" t="str">
            <v>99.8</v>
          </cell>
        </row>
        <row r="66">
          <cell r="G66" t="str">
            <v>75.0</v>
          </cell>
        </row>
        <row r="67">
          <cell r="G67" t="str">
            <v>47</v>
          </cell>
        </row>
        <row r="68">
          <cell r="G68" t="str">
            <v>1,4</v>
          </cell>
        </row>
        <row r="69">
          <cell r="G69" t="str">
            <v>0,336</v>
          </cell>
        </row>
        <row r="70">
          <cell r="G70" t="str">
            <v>97.1</v>
          </cell>
        </row>
        <row r="71">
          <cell r="G71" t="str">
            <v>97.1</v>
          </cell>
        </row>
        <row r="72">
          <cell r="G72">
            <v>1</v>
          </cell>
        </row>
        <row r="73">
          <cell r="G73" t="str">
            <v>92</v>
          </cell>
        </row>
        <row r="74">
          <cell r="G74" t="str">
            <v>8.5</v>
          </cell>
        </row>
        <row r="75">
          <cell r="G75" t="str">
            <v>58.2</v>
          </cell>
        </row>
        <row r="76">
          <cell r="G76">
            <v>323</v>
          </cell>
        </row>
        <row r="77">
          <cell r="G77" t="str">
            <v>5.6</v>
          </cell>
        </row>
        <row r="78">
          <cell r="G78" t="str">
            <v>42.7</v>
          </cell>
        </row>
        <row r="79">
          <cell r="G79" t="str">
            <v>85.9</v>
          </cell>
        </row>
        <row r="80">
          <cell r="G80" t="str">
            <v>10.7</v>
          </cell>
        </row>
        <row r="81">
          <cell r="G81" t="str">
            <v>18.5</v>
          </cell>
        </row>
        <row r="82">
          <cell r="G82" t="str">
            <v>30.1</v>
          </cell>
        </row>
        <row r="83">
          <cell r="G83" t="str">
            <v>3.559</v>
          </cell>
        </row>
        <row r="84">
          <cell r="G84" t="str">
            <v>83.1</v>
          </cell>
        </row>
        <row r="86">
          <cell r="G86" t="str">
            <v>5.8</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mailto:a.emelyukov@govirk.ru" TargetMode="External"/><Relationship Id="rId1" Type="http://schemas.openxmlformats.org/officeDocument/2006/relationships/hyperlink" Target="mailto:s.razancev@govirk.ru"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1">
    <tabColor rgb="FF92D050"/>
  </sheetPr>
  <dimension ref="A1:S519"/>
  <sheetViews>
    <sheetView view="pageBreakPreview" zoomScale="85" zoomScaleNormal="85" zoomScaleSheetLayoutView="85" workbookViewId="0">
      <pane xSplit="6" ySplit="9" topLeftCell="G121" activePane="bottomRight" state="frozen"/>
      <selection pane="topRight" activeCell="G1" sqref="G1"/>
      <selection pane="bottomLeft" activeCell="A10" sqref="A10"/>
      <selection pane="bottomRight" activeCell="K5" sqref="K5:K7"/>
    </sheetView>
  </sheetViews>
  <sheetFormatPr defaultRowHeight="15" x14ac:dyDescent="0.25"/>
  <cols>
    <col min="1" max="1" width="7.140625" style="1" customWidth="1"/>
    <col min="2" max="2" width="31.5703125" style="1" customWidth="1"/>
    <col min="3" max="3" width="21.140625" style="159" customWidth="1"/>
    <col min="4" max="4" width="10.42578125" style="3" customWidth="1"/>
    <col min="5" max="5" width="10.85546875" style="3" customWidth="1"/>
    <col min="6" max="6" width="16.85546875" style="1" customWidth="1"/>
    <col min="7" max="7" width="16" style="1" customWidth="1"/>
    <col min="8" max="8" width="14.140625" style="1" customWidth="1"/>
    <col min="9" max="9" width="13" style="6" customWidth="1"/>
    <col min="10" max="10" width="31.85546875" style="10" customWidth="1"/>
    <col min="11" max="11" width="12.7109375" style="94" customWidth="1"/>
    <col min="12" max="12" width="12.85546875" style="94" customWidth="1"/>
    <col min="13" max="13" width="72.140625" style="8" customWidth="1"/>
    <col min="14" max="14" width="17.85546875" style="9" customWidth="1"/>
    <col min="15" max="15" width="21.28515625" style="9" customWidth="1"/>
    <col min="16" max="16" width="18.140625" style="9" customWidth="1"/>
    <col min="17" max="18" width="12.5703125" style="1" bestFit="1" customWidth="1"/>
    <col min="19" max="16384" width="9.140625" style="1"/>
  </cols>
  <sheetData>
    <row r="1" spans="1:19" ht="18.75" x14ac:dyDescent="0.3">
      <c r="A1" s="728" t="s">
        <v>14</v>
      </c>
      <c r="B1" s="728"/>
      <c r="C1" s="728"/>
      <c r="D1" s="728"/>
      <c r="E1" s="728"/>
      <c r="F1" s="728"/>
      <c r="G1" s="728"/>
      <c r="H1" s="728"/>
      <c r="I1" s="728"/>
      <c r="J1" s="728"/>
      <c r="K1" s="728"/>
      <c r="L1" s="728"/>
      <c r="M1" s="728"/>
      <c r="N1" s="728"/>
      <c r="O1" s="728"/>
      <c r="P1" s="728"/>
    </row>
    <row r="2" spans="1:19" s="7" customFormat="1" ht="17.25" customHeight="1" x14ac:dyDescent="0.25">
      <c r="B2" s="108"/>
      <c r="C2" s="158"/>
      <c r="D2" s="8"/>
      <c r="E2" s="765" t="s">
        <v>430</v>
      </c>
      <c r="F2" s="765"/>
      <c r="G2" s="765"/>
      <c r="H2" s="765"/>
      <c r="I2" s="765"/>
      <c r="J2" s="765"/>
      <c r="K2" s="765"/>
      <c r="L2" s="765"/>
      <c r="M2" s="765"/>
      <c r="N2" s="50"/>
      <c r="O2" s="50"/>
      <c r="P2" s="50"/>
    </row>
    <row r="3" spans="1:19" s="7" customFormat="1" ht="17.25" customHeight="1" x14ac:dyDescent="0.25">
      <c r="C3" s="159"/>
      <c r="D3" s="3"/>
      <c r="E3" s="766" t="s">
        <v>7</v>
      </c>
      <c r="F3" s="766"/>
      <c r="G3" s="766"/>
      <c r="H3" s="766"/>
      <c r="I3" s="766"/>
      <c r="J3" s="766"/>
      <c r="K3" s="766"/>
      <c r="L3" s="766"/>
      <c r="M3" s="766"/>
      <c r="N3" s="50"/>
      <c r="O3" s="109"/>
      <c r="P3" s="50"/>
    </row>
    <row r="5" spans="1:19" ht="53.25" customHeight="1" x14ac:dyDescent="0.25">
      <c r="A5" s="736" t="s">
        <v>3</v>
      </c>
      <c r="B5" s="742" t="s">
        <v>660</v>
      </c>
      <c r="C5" s="736" t="s">
        <v>15</v>
      </c>
      <c r="D5" s="743" t="s">
        <v>341</v>
      </c>
      <c r="E5" s="744"/>
      <c r="F5" s="736" t="s">
        <v>16</v>
      </c>
      <c r="G5" s="736" t="s">
        <v>587</v>
      </c>
      <c r="H5" s="736" t="s">
        <v>17</v>
      </c>
      <c r="I5" s="737" t="s">
        <v>348</v>
      </c>
      <c r="J5" s="736" t="s">
        <v>344</v>
      </c>
      <c r="K5" s="731" t="s">
        <v>588</v>
      </c>
      <c r="L5" s="731" t="s">
        <v>18</v>
      </c>
      <c r="M5" s="732" t="s">
        <v>248</v>
      </c>
      <c r="N5" s="733" t="s">
        <v>19</v>
      </c>
      <c r="O5" s="734"/>
      <c r="P5" s="735"/>
    </row>
    <row r="6" spans="1:19" ht="56.25" customHeight="1" x14ac:dyDescent="0.25">
      <c r="A6" s="736"/>
      <c r="B6" s="742"/>
      <c r="C6" s="736"/>
      <c r="D6" s="719" t="s">
        <v>661</v>
      </c>
      <c r="E6" s="719" t="s">
        <v>662</v>
      </c>
      <c r="F6" s="736"/>
      <c r="G6" s="736"/>
      <c r="H6" s="736"/>
      <c r="I6" s="738"/>
      <c r="J6" s="736"/>
      <c r="K6" s="731"/>
      <c r="L6" s="731"/>
      <c r="M6" s="732"/>
      <c r="N6" s="582" t="s">
        <v>345</v>
      </c>
      <c r="O6" s="582" t="s">
        <v>346</v>
      </c>
      <c r="P6" s="582" t="s">
        <v>347</v>
      </c>
    </row>
    <row r="7" spans="1:19" ht="49.5" customHeight="1" x14ac:dyDescent="0.25">
      <c r="A7" s="736"/>
      <c r="B7" s="742"/>
      <c r="C7" s="736"/>
      <c r="D7" s="720"/>
      <c r="E7" s="720"/>
      <c r="F7" s="736"/>
      <c r="G7" s="736"/>
      <c r="H7" s="736"/>
      <c r="I7" s="739"/>
      <c r="J7" s="736"/>
      <c r="K7" s="731"/>
      <c r="L7" s="731"/>
      <c r="M7" s="732"/>
      <c r="N7" s="584"/>
      <c r="O7" s="584"/>
      <c r="P7" s="584"/>
    </row>
    <row r="8" spans="1:19" x14ac:dyDescent="0.25">
      <c r="A8" s="106">
        <v>1</v>
      </c>
      <c r="B8" s="106">
        <v>2</v>
      </c>
      <c r="C8" s="122">
        <v>3</v>
      </c>
      <c r="D8" s="175">
        <v>4</v>
      </c>
      <c r="E8" s="175">
        <v>5</v>
      </c>
      <c r="F8" s="106">
        <v>6</v>
      </c>
      <c r="G8" s="106">
        <v>7</v>
      </c>
      <c r="H8" s="106">
        <v>8</v>
      </c>
      <c r="I8" s="106">
        <v>9</v>
      </c>
      <c r="J8" s="106">
        <v>10</v>
      </c>
      <c r="K8" s="110">
        <v>11</v>
      </c>
      <c r="L8" s="110">
        <v>12</v>
      </c>
      <c r="M8" s="107">
        <v>13</v>
      </c>
      <c r="N8" s="106">
        <v>14</v>
      </c>
      <c r="O8" s="106">
        <v>15</v>
      </c>
      <c r="P8" s="106">
        <v>16</v>
      </c>
    </row>
    <row r="9" spans="1:19" ht="15" customHeight="1" x14ac:dyDescent="0.25">
      <c r="A9" s="751" t="s">
        <v>277</v>
      </c>
      <c r="B9" s="751"/>
      <c r="C9" s="745" t="s">
        <v>0</v>
      </c>
      <c r="D9" s="679" t="s">
        <v>26</v>
      </c>
      <c r="E9" s="725" t="s">
        <v>26</v>
      </c>
      <c r="F9" s="111" t="s">
        <v>0</v>
      </c>
      <c r="G9" s="160">
        <f>SUM(G10:G13)</f>
        <v>52590513.699999996</v>
      </c>
      <c r="H9" s="12">
        <f>H14+H19+H24+H29</f>
        <v>51436211</v>
      </c>
      <c r="I9" s="12">
        <f>H9/G9*100</f>
        <v>97.805112331504006</v>
      </c>
      <c r="J9" s="748" t="s">
        <v>26</v>
      </c>
      <c r="K9" s="748" t="s">
        <v>26</v>
      </c>
      <c r="L9" s="748" t="s">
        <v>26</v>
      </c>
      <c r="M9" s="748" t="s">
        <v>26</v>
      </c>
      <c r="N9" s="748" t="s">
        <v>26</v>
      </c>
      <c r="O9" s="748" t="s">
        <v>26</v>
      </c>
      <c r="P9" s="748" t="s">
        <v>26</v>
      </c>
    </row>
    <row r="10" spans="1:19" ht="55.5" customHeight="1" x14ac:dyDescent="0.25">
      <c r="A10" s="751"/>
      <c r="B10" s="751"/>
      <c r="C10" s="746"/>
      <c r="D10" s="680"/>
      <c r="E10" s="726"/>
      <c r="F10" s="111" t="s">
        <v>278</v>
      </c>
      <c r="G10" s="160">
        <f>G15+G20+G25+G30</f>
        <v>28165422.099999998</v>
      </c>
      <c r="H10" s="176">
        <f>H15+H20+H25+H30</f>
        <v>27883891.099999998</v>
      </c>
      <c r="I10" s="12">
        <f t="shared" ref="I10:I72" si="0">H10/G10*100</f>
        <v>99.000437490336779</v>
      </c>
      <c r="J10" s="749"/>
      <c r="K10" s="749"/>
      <c r="L10" s="749"/>
      <c r="M10" s="749"/>
      <c r="N10" s="749"/>
      <c r="O10" s="749"/>
      <c r="P10" s="749"/>
      <c r="Q10" s="5"/>
      <c r="R10" s="5"/>
      <c r="S10" s="5"/>
    </row>
    <row r="11" spans="1:19" ht="80.25" customHeight="1" x14ac:dyDescent="0.25">
      <c r="A11" s="751"/>
      <c r="B11" s="751"/>
      <c r="C11" s="746"/>
      <c r="D11" s="680"/>
      <c r="E11" s="726"/>
      <c r="F11" s="111" t="s">
        <v>279</v>
      </c>
      <c r="G11" s="160">
        <f>G16+G21+G26+G31</f>
        <v>1808238.4999999998</v>
      </c>
      <c r="H11" s="176">
        <f>H16+H21+H26+H31</f>
        <v>1762368.5999999999</v>
      </c>
      <c r="I11" s="12">
        <f t="shared" si="0"/>
        <v>97.463282636665468</v>
      </c>
      <c r="J11" s="749"/>
      <c r="K11" s="749"/>
      <c r="L11" s="749"/>
      <c r="M11" s="749"/>
      <c r="N11" s="749"/>
      <c r="O11" s="749"/>
      <c r="P11" s="749"/>
    </row>
    <row r="12" spans="1:19" ht="66.75" customHeight="1" x14ac:dyDescent="0.25">
      <c r="A12" s="751"/>
      <c r="B12" s="751"/>
      <c r="C12" s="746"/>
      <c r="D12" s="680"/>
      <c r="E12" s="726"/>
      <c r="F12" s="111" t="s">
        <v>280</v>
      </c>
      <c r="G12" s="160">
        <f>G17+G22+G27+G32</f>
        <v>12914.1</v>
      </c>
      <c r="H12" s="12">
        <f>H17+H22+H27+H32</f>
        <v>7409.1</v>
      </c>
      <c r="I12" s="12">
        <f t="shared" si="0"/>
        <v>57.372174599855974</v>
      </c>
      <c r="J12" s="749"/>
      <c r="K12" s="749"/>
      <c r="L12" s="749"/>
      <c r="M12" s="749"/>
      <c r="N12" s="749"/>
      <c r="O12" s="749"/>
      <c r="P12" s="749"/>
    </row>
    <row r="13" spans="1:19" ht="37.5" customHeight="1" x14ac:dyDescent="0.25">
      <c r="A13" s="751"/>
      <c r="B13" s="751"/>
      <c r="C13" s="747"/>
      <c r="D13" s="681"/>
      <c r="E13" s="727"/>
      <c r="F13" s="111" t="s">
        <v>281</v>
      </c>
      <c r="G13" s="160">
        <f>G18+G23+G28+G33</f>
        <v>22603938.999999996</v>
      </c>
      <c r="H13" s="12">
        <f>H18+H23+H28+H33</f>
        <v>21782542.200000003</v>
      </c>
      <c r="I13" s="12">
        <f t="shared" si="0"/>
        <v>96.366134238815661</v>
      </c>
      <c r="J13" s="749"/>
      <c r="K13" s="749"/>
      <c r="L13" s="749"/>
      <c r="M13" s="749"/>
      <c r="N13" s="749"/>
      <c r="O13" s="749"/>
      <c r="P13" s="749"/>
    </row>
    <row r="14" spans="1:19" ht="15" customHeight="1" x14ac:dyDescent="0.25">
      <c r="A14" s="751"/>
      <c r="B14" s="751"/>
      <c r="C14" s="644" t="s">
        <v>20</v>
      </c>
      <c r="D14" s="679" t="s">
        <v>26</v>
      </c>
      <c r="E14" s="679" t="s">
        <v>26</v>
      </c>
      <c r="F14" s="111" t="s">
        <v>0</v>
      </c>
      <c r="G14" s="160">
        <f>SUM(G15:G18)</f>
        <v>28773581.400000002</v>
      </c>
      <c r="H14" s="12">
        <f>H15+H16+H17+H18</f>
        <v>28722611.699999999</v>
      </c>
      <c r="I14" s="12">
        <f t="shared" si="0"/>
        <v>99.82285938169656</v>
      </c>
      <c r="J14" s="749"/>
      <c r="K14" s="749"/>
      <c r="L14" s="749"/>
      <c r="M14" s="749"/>
      <c r="N14" s="749"/>
      <c r="O14" s="749"/>
      <c r="P14" s="749"/>
    </row>
    <row r="15" spans="1:19" x14ac:dyDescent="0.25">
      <c r="A15" s="751"/>
      <c r="B15" s="751"/>
      <c r="C15" s="645"/>
      <c r="D15" s="680"/>
      <c r="E15" s="680"/>
      <c r="F15" s="111" t="s">
        <v>1</v>
      </c>
      <c r="G15" s="160">
        <f>G35+G65+G206+G261+G276+G296+G321+G361+G386+G476+G156</f>
        <v>27010636.800000001</v>
      </c>
      <c r="H15" s="12">
        <f>H35+H65+H176+H206+H261+H296+H361+H156+H276+H321+H386+H476</f>
        <v>27005537</v>
      </c>
      <c r="I15" s="12">
        <f t="shared" si="0"/>
        <v>99.981119290012444</v>
      </c>
      <c r="J15" s="749"/>
      <c r="K15" s="749"/>
      <c r="L15" s="749"/>
      <c r="M15" s="749"/>
      <c r="N15" s="749"/>
      <c r="O15" s="749"/>
      <c r="P15" s="749"/>
    </row>
    <row r="16" spans="1:19" x14ac:dyDescent="0.25">
      <c r="A16" s="751"/>
      <c r="B16" s="751"/>
      <c r="C16" s="645"/>
      <c r="D16" s="680"/>
      <c r="E16" s="680"/>
      <c r="F16" s="111" t="s">
        <v>2</v>
      </c>
      <c r="G16" s="160">
        <f>G36+G66+G207+G262+G277+G297+G322+G362+G387+G477+G157</f>
        <v>1762944.5999999999</v>
      </c>
      <c r="H16" s="12">
        <f>H36+H66+H177+H207+H262+H297+H362+H157+H277+H322+H387+H477</f>
        <v>1717074.7</v>
      </c>
      <c r="I16" s="12">
        <f t="shared" si="0"/>
        <v>97.398108823158708</v>
      </c>
      <c r="J16" s="749"/>
      <c r="K16" s="749"/>
      <c r="L16" s="749"/>
      <c r="M16" s="749"/>
      <c r="N16" s="749"/>
      <c r="O16" s="749"/>
      <c r="P16" s="749"/>
    </row>
    <row r="17" spans="1:16" x14ac:dyDescent="0.25">
      <c r="A17" s="751"/>
      <c r="B17" s="751"/>
      <c r="C17" s="645"/>
      <c r="D17" s="680"/>
      <c r="E17" s="680"/>
      <c r="F17" s="150" t="s">
        <v>4</v>
      </c>
      <c r="G17" s="151">
        <f>G37+G67+G208+G263+G278+G298+G323+G363+G388+G478+G158</f>
        <v>0</v>
      </c>
      <c r="H17" s="151">
        <f>H37+H67+H178+H208+H263+H298+H363+H158+H278+H323+H388+H478</f>
        <v>0</v>
      </c>
      <c r="I17" s="151">
        <v>0</v>
      </c>
      <c r="J17" s="749"/>
      <c r="K17" s="749"/>
      <c r="L17" s="749"/>
      <c r="M17" s="749"/>
      <c r="N17" s="749"/>
      <c r="O17" s="749"/>
      <c r="P17" s="749"/>
    </row>
    <row r="18" spans="1:16" x14ac:dyDescent="0.25">
      <c r="A18" s="751"/>
      <c r="B18" s="751"/>
      <c r="C18" s="646"/>
      <c r="D18" s="681"/>
      <c r="E18" s="681"/>
      <c r="F18" s="150" t="s">
        <v>5</v>
      </c>
      <c r="G18" s="151">
        <f>G38+G68+G209+G264+G279+G299+G324+G364+G389+G479+G159</f>
        <v>0</v>
      </c>
      <c r="H18" s="151">
        <f>H38+H68+H179+H209+H264+H299+H364+H159+H279+H324+H389+H479</f>
        <v>0</v>
      </c>
      <c r="I18" s="151">
        <v>0</v>
      </c>
      <c r="J18" s="749"/>
      <c r="K18" s="749"/>
      <c r="L18" s="749"/>
      <c r="M18" s="749"/>
      <c r="N18" s="749"/>
      <c r="O18" s="749"/>
      <c r="P18" s="749"/>
    </row>
    <row r="19" spans="1:16" ht="15" customHeight="1" x14ac:dyDescent="0.25">
      <c r="A19" s="751"/>
      <c r="B19" s="751"/>
      <c r="C19" s="752" t="s">
        <v>282</v>
      </c>
      <c r="D19" s="679" t="s">
        <v>26</v>
      </c>
      <c r="E19" s="679" t="s">
        <v>26</v>
      </c>
      <c r="F19" s="111" t="s">
        <v>0</v>
      </c>
      <c r="G19" s="160">
        <f>SUM(G20:G23)</f>
        <v>22603938.999999996</v>
      </c>
      <c r="H19" s="12">
        <f>SUM(H20:H23)</f>
        <v>21782542.200000003</v>
      </c>
      <c r="I19" s="12">
        <f t="shared" si="0"/>
        <v>96.366134238815661</v>
      </c>
      <c r="J19" s="749"/>
      <c r="K19" s="749"/>
      <c r="L19" s="749"/>
      <c r="M19" s="749"/>
      <c r="N19" s="749"/>
      <c r="O19" s="749"/>
      <c r="P19" s="749"/>
    </row>
    <row r="20" spans="1:16" x14ac:dyDescent="0.25">
      <c r="A20" s="751"/>
      <c r="B20" s="751"/>
      <c r="C20" s="753"/>
      <c r="D20" s="680"/>
      <c r="E20" s="680"/>
      <c r="F20" s="150" t="s">
        <v>1</v>
      </c>
      <c r="G20" s="151">
        <f>G481</f>
        <v>0</v>
      </c>
      <c r="H20" s="151">
        <f>H481</f>
        <v>0</v>
      </c>
      <c r="I20" s="151">
        <v>0</v>
      </c>
      <c r="J20" s="749"/>
      <c r="K20" s="749"/>
      <c r="L20" s="749"/>
      <c r="M20" s="749"/>
      <c r="N20" s="749"/>
      <c r="O20" s="749"/>
      <c r="P20" s="749"/>
    </row>
    <row r="21" spans="1:16" x14ac:dyDescent="0.25">
      <c r="A21" s="751"/>
      <c r="B21" s="751"/>
      <c r="C21" s="753"/>
      <c r="D21" s="680"/>
      <c r="E21" s="680"/>
      <c r="F21" s="150" t="s">
        <v>2</v>
      </c>
      <c r="G21" s="151">
        <f t="shared" ref="G21:H23" si="1">G482</f>
        <v>0</v>
      </c>
      <c r="H21" s="151">
        <f t="shared" si="1"/>
        <v>0</v>
      </c>
      <c r="I21" s="151">
        <v>0</v>
      </c>
      <c r="J21" s="749"/>
      <c r="K21" s="749"/>
      <c r="L21" s="749"/>
      <c r="M21" s="749"/>
      <c r="N21" s="749"/>
      <c r="O21" s="749"/>
      <c r="P21" s="749"/>
    </row>
    <row r="22" spans="1:16" x14ac:dyDescent="0.25">
      <c r="A22" s="751"/>
      <c r="B22" s="751"/>
      <c r="C22" s="753"/>
      <c r="D22" s="680"/>
      <c r="E22" s="680"/>
      <c r="F22" s="150" t="s">
        <v>4</v>
      </c>
      <c r="G22" s="151">
        <f t="shared" si="1"/>
        <v>0</v>
      </c>
      <c r="H22" s="151">
        <f t="shared" si="1"/>
        <v>0</v>
      </c>
      <c r="I22" s="151">
        <v>0</v>
      </c>
      <c r="J22" s="749"/>
      <c r="K22" s="749"/>
      <c r="L22" s="749"/>
      <c r="M22" s="749"/>
      <c r="N22" s="749"/>
      <c r="O22" s="749"/>
      <c r="P22" s="749"/>
    </row>
    <row r="23" spans="1:16" x14ac:dyDescent="0.25">
      <c r="A23" s="751"/>
      <c r="B23" s="751"/>
      <c r="C23" s="754"/>
      <c r="D23" s="681"/>
      <c r="E23" s="681"/>
      <c r="F23" s="111" t="s">
        <v>5</v>
      </c>
      <c r="G23" s="160">
        <f t="shared" si="1"/>
        <v>22603938.999999996</v>
      </c>
      <c r="H23" s="12">
        <f t="shared" si="1"/>
        <v>21782542.200000003</v>
      </c>
      <c r="I23" s="12">
        <f t="shared" si="0"/>
        <v>96.366134238815661</v>
      </c>
      <c r="J23" s="749"/>
      <c r="K23" s="749"/>
      <c r="L23" s="749"/>
      <c r="M23" s="749"/>
      <c r="N23" s="749"/>
      <c r="O23" s="749"/>
      <c r="P23" s="749"/>
    </row>
    <row r="24" spans="1:16" ht="15" customHeight="1" x14ac:dyDescent="0.25">
      <c r="A24" s="751"/>
      <c r="B24" s="751"/>
      <c r="C24" s="644" t="s">
        <v>21</v>
      </c>
      <c r="D24" s="679" t="s">
        <v>26</v>
      </c>
      <c r="E24" s="679" t="s">
        <v>26</v>
      </c>
      <c r="F24" s="111" t="s">
        <v>0</v>
      </c>
      <c r="G24" s="160">
        <f>SUM(G25:G28)</f>
        <v>16316.5</v>
      </c>
      <c r="H24" s="12">
        <f>H25+H26+H27+H28</f>
        <v>10017.299999999999</v>
      </c>
      <c r="I24" s="12">
        <f t="shared" si="0"/>
        <v>61.393681242913608</v>
      </c>
      <c r="J24" s="749"/>
      <c r="K24" s="749"/>
      <c r="L24" s="749"/>
      <c r="M24" s="749"/>
      <c r="N24" s="749"/>
      <c r="O24" s="749"/>
      <c r="P24" s="749"/>
    </row>
    <row r="25" spans="1:16" x14ac:dyDescent="0.25">
      <c r="A25" s="751"/>
      <c r="B25" s="751"/>
      <c r="C25" s="645"/>
      <c r="D25" s="680"/>
      <c r="E25" s="680"/>
      <c r="F25" s="111" t="s">
        <v>1</v>
      </c>
      <c r="G25" s="160">
        <f t="shared" ref="G25:H28" si="2">G70</f>
        <v>3402.4</v>
      </c>
      <c r="H25" s="12">
        <f t="shared" si="2"/>
        <v>2608.1999999999998</v>
      </c>
      <c r="I25" s="12">
        <f t="shared" si="0"/>
        <v>76.657653421114503</v>
      </c>
      <c r="J25" s="749"/>
      <c r="K25" s="749"/>
      <c r="L25" s="749"/>
      <c r="M25" s="749"/>
      <c r="N25" s="749"/>
      <c r="O25" s="749"/>
      <c r="P25" s="749"/>
    </row>
    <row r="26" spans="1:16" x14ac:dyDescent="0.25">
      <c r="A26" s="751"/>
      <c r="B26" s="751"/>
      <c r="C26" s="645"/>
      <c r="D26" s="680"/>
      <c r="E26" s="680"/>
      <c r="F26" s="150" t="s">
        <v>2</v>
      </c>
      <c r="G26" s="151">
        <f t="shared" si="2"/>
        <v>0</v>
      </c>
      <c r="H26" s="151">
        <f t="shared" si="2"/>
        <v>0</v>
      </c>
      <c r="I26" s="151">
        <v>0</v>
      </c>
      <c r="J26" s="749"/>
      <c r="K26" s="749"/>
      <c r="L26" s="749"/>
      <c r="M26" s="749"/>
      <c r="N26" s="749"/>
      <c r="O26" s="749"/>
      <c r="P26" s="749"/>
    </row>
    <row r="27" spans="1:16" x14ac:dyDescent="0.25">
      <c r="A27" s="751"/>
      <c r="B27" s="751"/>
      <c r="C27" s="645"/>
      <c r="D27" s="680"/>
      <c r="E27" s="680"/>
      <c r="F27" s="111" t="s">
        <v>4</v>
      </c>
      <c r="G27" s="160">
        <f t="shared" si="2"/>
        <v>12914.1</v>
      </c>
      <c r="H27" s="12">
        <f t="shared" si="2"/>
        <v>7409.1</v>
      </c>
      <c r="I27" s="12">
        <f t="shared" si="0"/>
        <v>57.372174599855974</v>
      </c>
      <c r="J27" s="749"/>
      <c r="K27" s="749"/>
      <c r="L27" s="749"/>
      <c r="M27" s="749"/>
      <c r="N27" s="749"/>
      <c r="O27" s="749"/>
      <c r="P27" s="749"/>
    </row>
    <row r="28" spans="1:16" x14ac:dyDescent="0.25">
      <c r="A28" s="751"/>
      <c r="B28" s="751"/>
      <c r="C28" s="646"/>
      <c r="D28" s="681"/>
      <c r="E28" s="681"/>
      <c r="F28" s="111" t="s">
        <v>5</v>
      </c>
      <c r="G28" s="160">
        <f t="shared" si="2"/>
        <v>0</v>
      </c>
      <c r="H28" s="12">
        <f t="shared" si="2"/>
        <v>0</v>
      </c>
      <c r="I28" s="12">
        <v>0</v>
      </c>
      <c r="J28" s="749"/>
      <c r="K28" s="749"/>
      <c r="L28" s="749"/>
      <c r="M28" s="749"/>
      <c r="N28" s="749"/>
      <c r="O28" s="749"/>
      <c r="P28" s="749"/>
    </row>
    <row r="29" spans="1:16" ht="15" customHeight="1" x14ac:dyDescent="0.25">
      <c r="A29" s="751"/>
      <c r="B29" s="751"/>
      <c r="C29" s="644" t="s">
        <v>283</v>
      </c>
      <c r="D29" s="679" t="s">
        <v>26</v>
      </c>
      <c r="E29" s="679" t="s">
        <v>26</v>
      </c>
      <c r="F29" s="111" t="s">
        <v>0</v>
      </c>
      <c r="G29" s="160">
        <f>SUM(G30:G33)</f>
        <v>1196676.7999999998</v>
      </c>
      <c r="H29" s="12">
        <f>H30+H31+H32+H33</f>
        <v>921039.8</v>
      </c>
      <c r="I29" s="12">
        <f t="shared" si="0"/>
        <v>76.96646245669676</v>
      </c>
      <c r="J29" s="749"/>
      <c r="K29" s="749"/>
      <c r="L29" s="749"/>
      <c r="M29" s="749"/>
      <c r="N29" s="749"/>
      <c r="O29" s="749"/>
      <c r="P29" s="749"/>
    </row>
    <row r="30" spans="1:16" x14ac:dyDescent="0.25">
      <c r="A30" s="751"/>
      <c r="B30" s="751"/>
      <c r="C30" s="645"/>
      <c r="D30" s="680"/>
      <c r="E30" s="680"/>
      <c r="F30" s="111" t="s">
        <v>1</v>
      </c>
      <c r="G30" s="160">
        <f>G391+G181</f>
        <v>1151382.8999999999</v>
      </c>
      <c r="H30" s="12">
        <f>H391+H181</f>
        <v>875745.9</v>
      </c>
      <c r="I30" s="12">
        <f t="shared" si="0"/>
        <v>76.060353163139737</v>
      </c>
      <c r="J30" s="749"/>
      <c r="K30" s="749"/>
      <c r="L30" s="749"/>
      <c r="M30" s="749"/>
      <c r="N30" s="749"/>
      <c r="O30" s="749"/>
      <c r="P30" s="749"/>
    </row>
    <row r="31" spans="1:16" x14ac:dyDescent="0.25">
      <c r="A31" s="751"/>
      <c r="B31" s="751"/>
      <c r="C31" s="645"/>
      <c r="D31" s="680"/>
      <c r="E31" s="680"/>
      <c r="F31" s="111" t="s">
        <v>2</v>
      </c>
      <c r="G31" s="160">
        <f t="shared" ref="G31:H33" si="3">G392</f>
        <v>45293.9</v>
      </c>
      <c r="H31" s="12">
        <f t="shared" si="3"/>
        <v>45293.9</v>
      </c>
      <c r="I31" s="12">
        <f t="shared" si="0"/>
        <v>100</v>
      </c>
      <c r="J31" s="749"/>
      <c r="K31" s="749"/>
      <c r="L31" s="749"/>
      <c r="M31" s="749"/>
      <c r="N31" s="749"/>
      <c r="O31" s="749"/>
      <c r="P31" s="749"/>
    </row>
    <row r="32" spans="1:16" x14ac:dyDescent="0.25">
      <c r="A32" s="751"/>
      <c r="B32" s="751"/>
      <c r="C32" s="645"/>
      <c r="D32" s="680"/>
      <c r="E32" s="680"/>
      <c r="F32" s="150" t="s">
        <v>4</v>
      </c>
      <c r="G32" s="151">
        <f t="shared" si="3"/>
        <v>0</v>
      </c>
      <c r="H32" s="151">
        <f t="shared" si="3"/>
        <v>0</v>
      </c>
      <c r="I32" s="151">
        <v>0</v>
      </c>
      <c r="J32" s="749"/>
      <c r="K32" s="749"/>
      <c r="L32" s="749"/>
      <c r="M32" s="749"/>
      <c r="N32" s="749"/>
      <c r="O32" s="749"/>
      <c r="P32" s="749"/>
    </row>
    <row r="33" spans="1:16" x14ac:dyDescent="0.25">
      <c r="A33" s="751"/>
      <c r="B33" s="751"/>
      <c r="C33" s="646"/>
      <c r="D33" s="681"/>
      <c r="E33" s="681"/>
      <c r="F33" s="150" t="s">
        <v>5</v>
      </c>
      <c r="G33" s="151">
        <f t="shared" si="3"/>
        <v>0</v>
      </c>
      <c r="H33" s="151">
        <f t="shared" si="3"/>
        <v>0</v>
      </c>
      <c r="I33" s="151">
        <v>0</v>
      </c>
      <c r="J33" s="750"/>
      <c r="K33" s="750"/>
      <c r="L33" s="750"/>
      <c r="M33" s="750"/>
      <c r="N33" s="750"/>
      <c r="O33" s="750"/>
      <c r="P33" s="750"/>
    </row>
    <row r="34" spans="1:16" ht="15" customHeight="1" x14ac:dyDescent="0.25">
      <c r="A34" s="656">
        <v>1</v>
      </c>
      <c r="B34" s="654" t="s">
        <v>24</v>
      </c>
      <c r="C34" s="654" t="s">
        <v>25</v>
      </c>
      <c r="D34" s="651" t="s">
        <v>26</v>
      </c>
      <c r="E34" s="651" t="s">
        <v>26</v>
      </c>
      <c r="F34" s="111" t="s">
        <v>0</v>
      </c>
      <c r="G34" s="160">
        <f>G35+G36+G37+G38</f>
        <v>173019.50000000003</v>
      </c>
      <c r="H34" s="12">
        <f>H35+H36+H37+H38</f>
        <v>173009.80000000002</v>
      </c>
      <c r="I34" s="12">
        <f t="shared" si="0"/>
        <v>99.994393695508293</v>
      </c>
      <c r="J34" s="582" t="s">
        <v>26</v>
      </c>
      <c r="K34" s="616" t="s">
        <v>26</v>
      </c>
      <c r="L34" s="616" t="s">
        <v>26</v>
      </c>
      <c r="M34" s="616" t="s">
        <v>26</v>
      </c>
      <c r="N34" s="721" t="s">
        <v>26</v>
      </c>
      <c r="O34" s="721" t="s">
        <v>26</v>
      </c>
      <c r="P34" s="721" t="s">
        <v>26</v>
      </c>
    </row>
    <row r="35" spans="1:16" x14ac:dyDescent="0.25">
      <c r="A35" s="656"/>
      <c r="B35" s="654"/>
      <c r="C35" s="654"/>
      <c r="D35" s="651"/>
      <c r="E35" s="651"/>
      <c r="F35" s="111" t="s">
        <v>1</v>
      </c>
      <c r="G35" s="160">
        <f t="shared" ref="G35:H38" si="4">G40</f>
        <v>167587.00000000003</v>
      </c>
      <c r="H35" s="12">
        <f t="shared" si="4"/>
        <v>167577.30000000002</v>
      </c>
      <c r="I35" s="12">
        <f t="shared" si="0"/>
        <v>99.994211961548316</v>
      </c>
      <c r="J35" s="583"/>
      <c r="K35" s="616" t="s">
        <v>26</v>
      </c>
      <c r="L35" s="616" t="s">
        <v>26</v>
      </c>
      <c r="M35" s="616" t="s">
        <v>26</v>
      </c>
      <c r="N35" s="721" t="s">
        <v>26</v>
      </c>
      <c r="O35" s="721" t="s">
        <v>26</v>
      </c>
      <c r="P35" s="721" t="s">
        <v>26</v>
      </c>
    </row>
    <row r="36" spans="1:16" x14ac:dyDescent="0.25">
      <c r="A36" s="656"/>
      <c r="B36" s="654"/>
      <c r="C36" s="654"/>
      <c r="D36" s="651"/>
      <c r="E36" s="651"/>
      <c r="F36" s="111" t="s">
        <v>2</v>
      </c>
      <c r="G36" s="160">
        <f t="shared" si="4"/>
        <v>5432.5</v>
      </c>
      <c r="H36" s="12">
        <f t="shared" si="4"/>
        <v>5432.5</v>
      </c>
      <c r="I36" s="12">
        <f t="shared" si="0"/>
        <v>100</v>
      </c>
      <c r="J36" s="583"/>
      <c r="K36" s="616"/>
      <c r="L36" s="616"/>
      <c r="M36" s="616"/>
      <c r="N36" s="721"/>
      <c r="O36" s="721"/>
      <c r="P36" s="721"/>
    </row>
    <row r="37" spans="1:16" x14ac:dyDescent="0.25">
      <c r="A37" s="656"/>
      <c r="B37" s="654"/>
      <c r="C37" s="654"/>
      <c r="D37" s="651"/>
      <c r="E37" s="651"/>
      <c r="F37" s="150" t="s">
        <v>4</v>
      </c>
      <c r="G37" s="151">
        <f t="shared" si="4"/>
        <v>0</v>
      </c>
      <c r="H37" s="151">
        <f t="shared" si="4"/>
        <v>0</v>
      </c>
      <c r="I37" s="151">
        <v>0</v>
      </c>
      <c r="J37" s="583"/>
      <c r="K37" s="616"/>
      <c r="L37" s="616"/>
      <c r="M37" s="616"/>
      <c r="N37" s="721"/>
      <c r="O37" s="721"/>
      <c r="P37" s="721"/>
    </row>
    <row r="38" spans="1:16" ht="22.5" customHeight="1" x14ac:dyDescent="0.25">
      <c r="A38" s="656"/>
      <c r="B38" s="654"/>
      <c r="C38" s="654"/>
      <c r="D38" s="651"/>
      <c r="E38" s="651"/>
      <c r="F38" s="152" t="s">
        <v>5</v>
      </c>
      <c r="G38" s="151">
        <f t="shared" si="4"/>
        <v>0</v>
      </c>
      <c r="H38" s="151">
        <f t="shared" si="4"/>
        <v>0</v>
      </c>
      <c r="I38" s="151">
        <v>0</v>
      </c>
      <c r="J38" s="584"/>
      <c r="K38" s="616" t="s">
        <v>26</v>
      </c>
      <c r="L38" s="616" t="s">
        <v>26</v>
      </c>
      <c r="M38" s="616" t="s">
        <v>26</v>
      </c>
      <c r="N38" s="721" t="s">
        <v>26</v>
      </c>
      <c r="O38" s="721" t="s">
        <v>26</v>
      </c>
      <c r="P38" s="721" t="s">
        <v>26</v>
      </c>
    </row>
    <row r="39" spans="1:16" ht="15" customHeight="1" x14ac:dyDescent="0.25">
      <c r="A39" s="656" t="s">
        <v>22</v>
      </c>
      <c r="B39" s="740" t="s">
        <v>351</v>
      </c>
      <c r="C39" s="740" t="s">
        <v>25</v>
      </c>
      <c r="D39" s="741" t="s">
        <v>26</v>
      </c>
      <c r="E39" s="741" t="s">
        <v>26</v>
      </c>
      <c r="F39" s="112" t="s">
        <v>0</v>
      </c>
      <c r="G39" s="160">
        <f>G40+G41+G42+G43</f>
        <v>173019.50000000003</v>
      </c>
      <c r="H39" s="12">
        <f>H40+H41+H42+H43</f>
        <v>173009.80000000002</v>
      </c>
      <c r="I39" s="12">
        <f t="shared" si="0"/>
        <v>99.994393695508293</v>
      </c>
      <c r="J39" s="582" t="s">
        <v>26</v>
      </c>
      <c r="K39" s="616" t="s">
        <v>26</v>
      </c>
      <c r="L39" s="557" t="s">
        <v>26</v>
      </c>
      <c r="M39" s="616" t="s">
        <v>26</v>
      </c>
      <c r="N39" s="721" t="s">
        <v>26</v>
      </c>
      <c r="O39" s="721" t="s">
        <v>26</v>
      </c>
      <c r="P39" s="721" t="s">
        <v>26</v>
      </c>
    </row>
    <row r="40" spans="1:16" x14ac:dyDescent="0.25">
      <c r="A40" s="656"/>
      <c r="B40" s="740"/>
      <c r="C40" s="740"/>
      <c r="D40" s="741"/>
      <c r="E40" s="741"/>
      <c r="F40" s="112" t="s">
        <v>1</v>
      </c>
      <c r="G40" s="161">
        <f t="shared" ref="G40:H43" si="5">G45+G50+G55</f>
        <v>167587.00000000003</v>
      </c>
      <c r="H40" s="113">
        <f t="shared" si="5"/>
        <v>167577.30000000002</v>
      </c>
      <c r="I40" s="113">
        <f t="shared" si="0"/>
        <v>99.994211961548316</v>
      </c>
      <c r="J40" s="583" t="s">
        <v>26</v>
      </c>
      <c r="K40" s="616" t="s">
        <v>26</v>
      </c>
      <c r="L40" s="558"/>
      <c r="M40" s="616" t="s">
        <v>26</v>
      </c>
      <c r="N40" s="721" t="s">
        <v>26</v>
      </c>
      <c r="O40" s="721" t="s">
        <v>26</v>
      </c>
      <c r="P40" s="721" t="s">
        <v>26</v>
      </c>
    </row>
    <row r="41" spans="1:16" ht="16.5" customHeight="1" x14ac:dyDescent="0.25">
      <c r="A41" s="656"/>
      <c r="B41" s="740"/>
      <c r="C41" s="740"/>
      <c r="D41" s="741"/>
      <c r="E41" s="741"/>
      <c r="F41" s="112" t="s">
        <v>2</v>
      </c>
      <c r="G41" s="161">
        <f t="shared" si="5"/>
        <v>5432.5</v>
      </c>
      <c r="H41" s="113">
        <f t="shared" si="5"/>
        <v>5432.5</v>
      </c>
      <c r="I41" s="113">
        <f t="shared" si="0"/>
        <v>100</v>
      </c>
      <c r="J41" s="583"/>
      <c r="K41" s="616"/>
      <c r="L41" s="558"/>
      <c r="M41" s="616"/>
      <c r="N41" s="721"/>
      <c r="O41" s="721"/>
      <c r="P41" s="721"/>
    </row>
    <row r="42" spans="1:16" x14ac:dyDescent="0.25">
      <c r="A42" s="656"/>
      <c r="B42" s="740"/>
      <c r="C42" s="740"/>
      <c r="D42" s="741"/>
      <c r="E42" s="741"/>
      <c r="F42" s="153" t="s">
        <v>4</v>
      </c>
      <c r="G42" s="154">
        <f t="shared" si="5"/>
        <v>0</v>
      </c>
      <c r="H42" s="154">
        <f t="shared" si="5"/>
        <v>0</v>
      </c>
      <c r="I42" s="154">
        <v>0</v>
      </c>
      <c r="J42" s="583"/>
      <c r="K42" s="616"/>
      <c r="L42" s="558"/>
      <c r="M42" s="616"/>
      <c r="N42" s="721"/>
      <c r="O42" s="721"/>
      <c r="P42" s="721"/>
    </row>
    <row r="43" spans="1:16" x14ac:dyDescent="0.25">
      <c r="A43" s="656"/>
      <c r="B43" s="740"/>
      <c r="C43" s="740"/>
      <c r="D43" s="741"/>
      <c r="E43" s="741"/>
      <c r="F43" s="155" t="s">
        <v>5</v>
      </c>
      <c r="G43" s="154">
        <f t="shared" si="5"/>
        <v>0</v>
      </c>
      <c r="H43" s="154">
        <f t="shared" si="5"/>
        <v>0</v>
      </c>
      <c r="I43" s="154">
        <v>0</v>
      </c>
      <c r="J43" s="584" t="s">
        <v>26</v>
      </c>
      <c r="K43" s="616" t="s">
        <v>26</v>
      </c>
      <c r="L43" s="559"/>
      <c r="M43" s="616" t="s">
        <v>26</v>
      </c>
      <c r="N43" s="721" t="s">
        <v>26</v>
      </c>
      <c r="O43" s="721" t="s">
        <v>26</v>
      </c>
      <c r="P43" s="721" t="s">
        <v>26</v>
      </c>
    </row>
    <row r="44" spans="1:16" ht="54" customHeight="1" x14ac:dyDescent="0.25">
      <c r="A44" s="656" t="s">
        <v>23</v>
      </c>
      <c r="B44" s="657" t="s">
        <v>284</v>
      </c>
      <c r="C44" s="547" t="s">
        <v>25</v>
      </c>
      <c r="D44" s="661" t="s">
        <v>826</v>
      </c>
      <c r="E44" s="661" t="s">
        <v>826</v>
      </c>
      <c r="F44" s="114" t="s">
        <v>0</v>
      </c>
      <c r="G44" s="160">
        <f>G45+G46+G47+G48</f>
        <v>9970.7000000000007</v>
      </c>
      <c r="H44" s="12">
        <f>H45+H46+H47+H48</f>
        <v>9970.7000000000007</v>
      </c>
      <c r="I44" s="12">
        <f t="shared" si="0"/>
        <v>100</v>
      </c>
      <c r="J44" s="146" t="s">
        <v>700</v>
      </c>
      <c r="K44" s="93">
        <v>190</v>
      </c>
      <c r="L44" s="93">
        <v>190</v>
      </c>
      <c r="M44" s="165"/>
      <c r="N44" s="102" t="s">
        <v>26</v>
      </c>
      <c r="O44" s="102" t="s">
        <v>26</v>
      </c>
      <c r="P44" s="102" t="s">
        <v>26</v>
      </c>
    </row>
    <row r="45" spans="1:16" ht="15" customHeight="1" x14ac:dyDescent="0.25">
      <c r="A45" s="656"/>
      <c r="B45" s="657"/>
      <c r="C45" s="548"/>
      <c r="D45" s="659"/>
      <c r="E45" s="659"/>
      <c r="F45" s="112" t="s">
        <v>1</v>
      </c>
      <c r="G45" s="161">
        <v>4538.2</v>
      </c>
      <c r="H45" s="115">
        <v>4538.2</v>
      </c>
      <c r="I45" s="113">
        <f t="shared" si="0"/>
        <v>100</v>
      </c>
      <c r="J45" s="547" t="s">
        <v>701</v>
      </c>
      <c r="K45" s="589">
        <v>90</v>
      </c>
      <c r="L45" s="589">
        <v>97.8</v>
      </c>
      <c r="M45" s="551"/>
      <c r="N45" s="554" t="s">
        <v>26</v>
      </c>
      <c r="O45" s="554" t="s">
        <v>26</v>
      </c>
      <c r="P45" s="554" t="s">
        <v>26</v>
      </c>
    </row>
    <row r="46" spans="1:16" x14ac:dyDescent="0.25">
      <c r="A46" s="656"/>
      <c r="B46" s="657"/>
      <c r="C46" s="548"/>
      <c r="D46" s="659"/>
      <c r="E46" s="659"/>
      <c r="F46" s="112" t="s">
        <v>2</v>
      </c>
      <c r="G46" s="161">
        <v>5432.5</v>
      </c>
      <c r="H46" s="113">
        <v>5432.5</v>
      </c>
      <c r="I46" s="113">
        <f t="shared" si="0"/>
        <v>100</v>
      </c>
      <c r="J46" s="548"/>
      <c r="K46" s="590"/>
      <c r="L46" s="590"/>
      <c r="M46" s="552"/>
      <c r="N46" s="555"/>
      <c r="O46" s="555"/>
      <c r="P46" s="555"/>
    </row>
    <row r="47" spans="1:16" x14ac:dyDescent="0.25">
      <c r="A47" s="656"/>
      <c r="B47" s="657"/>
      <c r="C47" s="548"/>
      <c r="D47" s="659"/>
      <c r="E47" s="659"/>
      <c r="F47" s="153" t="s">
        <v>4</v>
      </c>
      <c r="G47" s="154">
        <v>0</v>
      </c>
      <c r="H47" s="154">
        <v>0</v>
      </c>
      <c r="I47" s="154">
        <v>0</v>
      </c>
      <c r="J47" s="548"/>
      <c r="K47" s="590"/>
      <c r="L47" s="590"/>
      <c r="M47" s="552"/>
      <c r="N47" s="555"/>
      <c r="O47" s="555"/>
      <c r="P47" s="555"/>
    </row>
    <row r="48" spans="1:16" ht="30" customHeight="1" x14ac:dyDescent="0.25">
      <c r="A48" s="656"/>
      <c r="B48" s="657"/>
      <c r="C48" s="549"/>
      <c r="D48" s="660"/>
      <c r="E48" s="660"/>
      <c r="F48" s="155" t="s">
        <v>5</v>
      </c>
      <c r="G48" s="154">
        <v>0</v>
      </c>
      <c r="H48" s="154">
        <v>0</v>
      </c>
      <c r="I48" s="154">
        <v>0</v>
      </c>
      <c r="J48" s="549"/>
      <c r="K48" s="591"/>
      <c r="L48" s="591"/>
      <c r="M48" s="553"/>
      <c r="N48" s="556" t="s">
        <v>26</v>
      </c>
      <c r="O48" s="556" t="s">
        <v>26</v>
      </c>
      <c r="P48" s="556" t="s">
        <v>26</v>
      </c>
    </row>
    <row r="49" spans="1:17" ht="85.5" customHeight="1" x14ac:dyDescent="0.25">
      <c r="A49" s="543" t="s">
        <v>28</v>
      </c>
      <c r="B49" s="668" t="s">
        <v>29</v>
      </c>
      <c r="C49" s="547" t="s">
        <v>25</v>
      </c>
      <c r="D49" s="661" t="s">
        <v>450</v>
      </c>
      <c r="E49" s="661" t="s">
        <v>451</v>
      </c>
      <c r="F49" s="4" t="s">
        <v>0</v>
      </c>
      <c r="G49" s="160">
        <f>G50+G51+G52+G53</f>
        <v>154995.6</v>
      </c>
      <c r="H49" s="12">
        <f>H50+H51+H52+H53</f>
        <v>154985.9</v>
      </c>
      <c r="I49" s="12">
        <f t="shared" si="0"/>
        <v>99.993741757830534</v>
      </c>
      <c r="J49" s="146" t="s">
        <v>702</v>
      </c>
      <c r="K49" s="93">
        <v>124865</v>
      </c>
      <c r="L49" s="93">
        <v>128287</v>
      </c>
      <c r="M49" s="168" t="s">
        <v>797</v>
      </c>
      <c r="N49" s="102" t="s">
        <v>108</v>
      </c>
      <c r="O49" s="102" t="s">
        <v>108</v>
      </c>
      <c r="P49" s="102" t="s">
        <v>108</v>
      </c>
    </row>
    <row r="50" spans="1:17" ht="105" x14ac:dyDescent="0.25">
      <c r="A50" s="615"/>
      <c r="B50" s="729"/>
      <c r="C50" s="548"/>
      <c r="D50" s="659"/>
      <c r="E50" s="659"/>
      <c r="F50" s="112" t="s">
        <v>1</v>
      </c>
      <c r="G50" s="161">
        <v>154995.6</v>
      </c>
      <c r="H50" s="115">
        <v>154985.9</v>
      </c>
      <c r="I50" s="113">
        <f t="shared" si="0"/>
        <v>99.993741757830534</v>
      </c>
      <c r="J50" s="167" t="s">
        <v>796</v>
      </c>
      <c r="K50" s="93">
        <v>50</v>
      </c>
      <c r="L50" s="179">
        <v>41</v>
      </c>
      <c r="M50" s="165" t="s">
        <v>655</v>
      </c>
      <c r="N50" s="96" t="s">
        <v>108</v>
      </c>
      <c r="O50" s="96" t="s">
        <v>108</v>
      </c>
      <c r="P50" s="96" t="s">
        <v>108</v>
      </c>
      <c r="Q50" s="171"/>
    </row>
    <row r="51" spans="1:17" x14ac:dyDescent="0.25">
      <c r="A51" s="615"/>
      <c r="B51" s="729"/>
      <c r="C51" s="548"/>
      <c r="D51" s="659"/>
      <c r="E51" s="659"/>
      <c r="F51" s="153" t="s">
        <v>2</v>
      </c>
      <c r="G51" s="154">
        <v>0</v>
      </c>
      <c r="H51" s="154">
        <v>0</v>
      </c>
      <c r="I51" s="154">
        <v>0</v>
      </c>
      <c r="J51" s="722" t="s">
        <v>703</v>
      </c>
      <c r="K51" s="545">
        <v>14</v>
      </c>
      <c r="L51" s="551">
        <v>11.5</v>
      </c>
      <c r="M51" s="545" t="s">
        <v>809</v>
      </c>
      <c r="N51" s="694" t="s">
        <v>108</v>
      </c>
      <c r="O51" s="694" t="s">
        <v>108</v>
      </c>
      <c r="P51" s="694" t="s">
        <v>108</v>
      </c>
    </row>
    <row r="52" spans="1:17" ht="39" customHeight="1" x14ac:dyDescent="0.25">
      <c r="A52" s="615"/>
      <c r="B52" s="729"/>
      <c r="C52" s="548"/>
      <c r="D52" s="659"/>
      <c r="E52" s="659"/>
      <c r="F52" s="153" t="s">
        <v>4</v>
      </c>
      <c r="G52" s="154">
        <v>0</v>
      </c>
      <c r="H52" s="154">
        <v>0</v>
      </c>
      <c r="I52" s="154">
        <v>0</v>
      </c>
      <c r="J52" s="723"/>
      <c r="K52" s="550"/>
      <c r="L52" s="552"/>
      <c r="M52" s="550"/>
      <c r="N52" s="696"/>
      <c r="O52" s="696"/>
      <c r="P52" s="696"/>
    </row>
    <row r="53" spans="1:17" ht="39.75" customHeight="1" x14ac:dyDescent="0.25">
      <c r="A53" s="544"/>
      <c r="B53" s="730"/>
      <c r="C53" s="549"/>
      <c r="D53" s="660"/>
      <c r="E53" s="660"/>
      <c r="F53" s="156" t="s">
        <v>5</v>
      </c>
      <c r="G53" s="157">
        <v>0</v>
      </c>
      <c r="H53" s="154">
        <v>0</v>
      </c>
      <c r="I53" s="157">
        <v>0</v>
      </c>
      <c r="J53" s="724"/>
      <c r="K53" s="546"/>
      <c r="L53" s="553"/>
      <c r="M53" s="546"/>
      <c r="N53" s="695"/>
      <c r="O53" s="695" t="s">
        <v>108</v>
      </c>
      <c r="P53" s="695" t="s">
        <v>108</v>
      </c>
    </row>
    <row r="54" spans="1:17" ht="69" customHeight="1" x14ac:dyDescent="0.25">
      <c r="A54" s="656" t="s">
        <v>30</v>
      </c>
      <c r="B54" s="668" t="s">
        <v>31</v>
      </c>
      <c r="C54" s="547" t="s">
        <v>25</v>
      </c>
      <c r="D54" s="661" t="str">
        <f>D49</f>
        <v xml:space="preserve"> 01.2018</v>
      </c>
      <c r="E54" s="661" t="s">
        <v>451</v>
      </c>
      <c r="F54" s="4" t="s">
        <v>0</v>
      </c>
      <c r="G54" s="160">
        <f>G55+G56+G57+G58</f>
        <v>8053.2</v>
      </c>
      <c r="H54" s="12">
        <f>H55+H56+H57+H58</f>
        <v>8053.2</v>
      </c>
      <c r="I54" s="12">
        <f t="shared" si="0"/>
        <v>100</v>
      </c>
      <c r="J54" s="4" t="s">
        <v>704</v>
      </c>
      <c r="K54" s="93">
        <v>4</v>
      </c>
      <c r="L54" s="93">
        <v>4</v>
      </c>
      <c r="M54" s="165"/>
      <c r="N54" s="102" t="s">
        <v>108</v>
      </c>
      <c r="O54" s="102" t="s">
        <v>108</v>
      </c>
      <c r="P54" s="102" t="s">
        <v>108</v>
      </c>
    </row>
    <row r="55" spans="1:17" ht="15" customHeight="1" x14ac:dyDescent="0.25">
      <c r="A55" s="656"/>
      <c r="B55" s="729"/>
      <c r="C55" s="548"/>
      <c r="D55" s="659"/>
      <c r="E55" s="659"/>
      <c r="F55" s="112" t="s">
        <v>1</v>
      </c>
      <c r="G55" s="161">
        <v>8053.2</v>
      </c>
      <c r="H55" s="115">
        <v>8053.2</v>
      </c>
      <c r="I55" s="113">
        <f t="shared" si="0"/>
        <v>100</v>
      </c>
      <c r="J55" s="547" t="s">
        <v>705</v>
      </c>
      <c r="K55" s="545">
        <v>100</v>
      </c>
      <c r="L55" s="545">
        <v>100</v>
      </c>
      <c r="M55" s="545"/>
      <c r="N55" s="564" t="s">
        <v>108</v>
      </c>
      <c r="O55" s="564" t="s">
        <v>108</v>
      </c>
      <c r="P55" s="564" t="s">
        <v>108</v>
      </c>
    </row>
    <row r="56" spans="1:17" x14ac:dyDescent="0.25">
      <c r="A56" s="656"/>
      <c r="B56" s="729"/>
      <c r="C56" s="548"/>
      <c r="D56" s="659"/>
      <c r="E56" s="659"/>
      <c r="F56" s="153" t="s">
        <v>2</v>
      </c>
      <c r="G56" s="154">
        <v>0</v>
      </c>
      <c r="H56" s="154">
        <v>0</v>
      </c>
      <c r="I56" s="154">
        <v>0</v>
      </c>
      <c r="J56" s="548"/>
      <c r="K56" s="550"/>
      <c r="L56" s="550"/>
      <c r="M56" s="550"/>
      <c r="N56" s="588"/>
      <c r="O56" s="588"/>
      <c r="P56" s="588"/>
    </row>
    <row r="57" spans="1:17" ht="22.5" customHeight="1" x14ac:dyDescent="0.25">
      <c r="A57" s="656"/>
      <c r="B57" s="729"/>
      <c r="C57" s="548"/>
      <c r="D57" s="659"/>
      <c r="E57" s="659"/>
      <c r="F57" s="153" t="s">
        <v>4</v>
      </c>
      <c r="G57" s="154">
        <v>0</v>
      </c>
      <c r="H57" s="154">
        <v>0</v>
      </c>
      <c r="I57" s="154">
        <v>0</v>
      </c>
      <c r="J57" s="548"/>
      <c r="K57" s="550"/>
      <c r="L57" s="550"/>
      <c r="M57" s="550"/>
      <c r="N57" s="588"/>
      <c r="O57" s="588"/>
      <c r="P57" s="588"/>
    </row>
    <row r="58" spans="1:17" ht="69" customHeight="1" x14ac:dyDescent="0.25">
      <c r="A58" s="656"/>
      <c r="B58" s="730"/>
      <c r="C58" s="549"/>
      <c r="D58" s="660"/>
      <c r="E58" s="660"/>
      <c r="F58" s="155" t="s">
        <v>5</v>
      </c>
      <c r="G58" s="154">
        <v>0</v>
      </c>
      <c r="H58" s="154">
        <v>0</v>
      </c>
      <c r="I58" s="154">
        <v>0</v>
      </c>
      <c r="J58" s="549"/>
      <c r="K58" s="546"/>
      <c r="L58" s="546"/>
      <c r="M58" s="546"/>
      <c r="N58" s="565"/>
      <c r="O58" s="565"/>
      <c r="P58" s="565"/>
    </row>
    <row r="59" spans="1:17" s="2" customFormat="1" ht="15" customHeight="1" x14ac:dyDescent="0.25">
      <c r="A59" s="653" t="s">
        <v>32</v>
      </c>
      <c r="B59" s="654" t="s">
        <v>33</v>
      </c>
      <c r="C59" s="644" t="s">
        <v>0</v>
      </c>
      <c r="D59" s="651" t="s">
        <v>26</v>
      </c>
      <c r="E59" s="651" t="s">
        <v>26</v>
      </c>
      <c r="F59" s="111" t="s">
        <v>0</v>
      </c>
      <c r="G59" s="160">
        <f>SUM(G60:G63)</f>
        <v>6492451.7999999989</v>
      </c>
      <c r="H59" s="12">
        <f>H60+H61+H62+H63</f>
        <v>6485967.2999999998</v>
      </c>
      <c r="I59" s="12">
        <f t="shared" si="0"/>
        <v>99.900122477613166</v>
      </c>
      <c r="J59" s="717" t="s">
        <v>26</v>
      </c>
      <c r="K59" s="569" t="s">
        <v>26</v>
      </c>
      <c r="L59" s="569" t="s">
        <v>26</v>
      </c>
      <c r="M59" s="569" t="s">
        <v>26</v>
      </c>
      <c r="N59" s="592" t="s">
        <v>26</v>
      </c>
      <c r="O59" s="592" t="s">
        <v>26</v>
      </c>
      <c r="P59" s="592" t="s">
        <v>26</v>
      </c>
    </row>
    <row r="60" spans="1:17" s="2" customFormat="1" x14ac:dyDescent="0.25">
      <c r="A60" s="653"/>
      <c r="B60" s="654"/>
      <c r="C60" s="645"/>
      <c r="D60" s="651"/>
      <c r="E60" s="651"/>
      <c r="F60" s="111" t="s">
        <v>1</v>
      </c>
      <c r="G60" s="160">
        <f t="shared" ref="G60:H63" si="6">G65+G70</f>
        <v>6274769.1999999993</v>
      </c>
      <c r="H60" s="12">
        <f t="shared" si="6"/>
        <v>6273790.7000000002</v>
      </c>
      <c r="I60" s="12">
        <f t="shared" si="0"/>
        <v>99.9844058009337</v>
      </c>
      <c r="J60" s="717" t="s">
        <v>26</v>
      </c>
      <c r="K60" s="570"/>
      <c r="L60" s="570"/>
      <c r="M60" s="570"/>
      <c r="N60" s="593"/>
      <c r="O60" s="593"/>
      <c r="P60" s="593"/>
    </row>
    <row r="61" spans="1:17" s="2" customFormat="1" x14ac:dyDescent="0.25">
      <c r="A61" s="653"/>
      <c r="B61" s="654"/>
      <c r="C61" s="645"/>
      <c r="D61" s="651"/>
      <c r="E61" s="651"/>
      <c r="F61" s="111" t="s">
        <v>2</v>
      </c>
      <c r="G61" s="160">
        <f t="shared" si="6"/>
        <v>204768.5</v>
      </c>
      <c r="H61" s="12">
        <f t="shared" si="6"/>
        <v>204767.49999999997</v>
      </c>
      <c r="I61" s="12">
        <f t="shared" si="0"/>
        <v>99.999511643636581</v>
      </c>
      <c r="J61" s="717" t="s">
        <v>26</v>
      </c>
      <c r="K61" s="570"/>
      <c r="L61" s="570"/>
      <c r="M61" s="570"/>
      <c r="N61" s="593"/>
      <c r="O61" s="593"/>
      <c r="P61" s="593"/>
    </row>
    <row r="62" spans="1:17" s="2" customFormat="1" ht="15" customHeight="1" x14ac:dyDescent="0.25">
      <c r="A62" s="653"/>
      <c r="B62" s="654"/>
      <c r="C62" s="645"/>
      <c r="D62" s="651"/>
      <c r="E62" s="651"/>
      <c r="F62" s="111" t="s">
        <v>4</v>
      </c>
      <c r="G62" s="160">
        <f t="shared" si="6"/>
        <v>12914.1</v>
      </c>
      <c r="H62" s="12">
        <f t="shared" si="6"/>
        <v>7409.1</v>
      </c>
      <c r="I62" s="12">
        <f t="shared" si="0"/>
        <v>57.372174599855974</v>
      </c>
      <c r="J62" s="717"/>
      <c r="K62" s="570"/>
      <c r="L62" s="570"/>
      <c r="M62" s="570"/>
      <c r="N62" s="593"/>
      <c r="O62" s="593"/>
      <c r="P62" s="593"/>
    </row>
    <row r="63" spans="1:17" s="2" customFormat="1" x14ac:dyDescent="0.25">
      <c r="A63" s="653"/>
      <c r="B63" s="654"/>
      <c r="C63" s="646"/>
      <c r="D63" s="651"/>
      <c r="E63" s="651"/>
      <c r="F63" s="116" t="s">
        <v>5</v>
      </c>
      <c r="G63" s="160">
        <f t="shared" si="6"/>
        <v>0</v>
      </c>
      <c r="H63" s="12">
        <f t="shared" si="6"/>
        <v>0</v>
      </c>
      <c r="I63" s="12">
        <v>0</v>
      </c>
      <c r="J63" s="717" t="s">
        <v>26</v>
      </c>
      <c r="K63" s="571"/>
      <c r="L63" s="571"/>
      <c r="M63" s="571"/>
      <c r="N63" s="594"/>
      <c r="O63" s="594"/>
      <c r="P63" s="594"/>
    </row>
    <row r="64" spans="1:17" s="2" customFormat="1" ht="15" customHeight="1" x14ac:dyDescent="0.25">
      <c r="A64" s="653"/>
      <c r="B64" s="654"/>
      <c r="C64" s="654" t="s">
        <v>25</v>
      </c>
      <c r="D64" s="651" t="s">
        <v>26</v>
      </c>
      <c r="E64" s="651" t="s">
        <v>26</v>
      </c>
      <c r="F64" s="111" t="s">
        <v>0</v>
      </c>
      <c r="G64" s="160">
        <f>SUM(G65:G68)</f>
        <v>6476135.2999999989</v>
      </c>
      <c r="H64" s="12">
        <f>H65+H66+H67+H68</f>
        <v>6475950</v>
      </c>
      <c r="I64" s="12">
        <f t="shared" si="0"/>
        <v>99.997138725622378</v>
      </c>
      <c r="J64" s="717" t="s">
        <v>26</v>
      </c>
      <c r="K64" s="569" t="s">
        <v>26</v>
      </c>
      <c r="L64" s="569" t="s">
        <v>26</v>
      </c>
      <c r="M64" s="569" t="s">
        <v>26</v>
      </c>
      <c r="N64" s="592" t="s">
        <v>26</v>
      </c>
      <c r="O64" s="592" t="s">
        <v>26</v>
      </c>
      <c r="P64" s="592" t="s">
        <v>26</v>
      </c>
    </row>
    <row r="65" spans="1:16" s="2" customFormat="1" x14ac:dyDescent="0.25">
      <c r="A65" s="653"/>
      <c r="B65" s="654"/>
      <c r="C65" s="654"/>
      <c r="D65" s="651"/>
      <c r="E65" s="651"/>
      <c r="F65" s="111" t="s">
        <v>1</v>
      </c>
      <c r="G65" s="160">
        <f>G75+G136+G121</f>
        <v>6271366.7999999989</v>
      </c>
      <c r="H65" s="12">
        <f>H75+H121+H136</f>
        <v>6271182.5</v>
      </c>
      <c r="I65" s="12">
        <f t="shared" si="0"/>
        <v>99.99706124668073</v>
      </c>
      <c r="J65" s="717" t="s">
        <v>26</v>
      </c>
      <c r="K65" s="570"/>
      <c r="L65" s="570"/>
      <c r="M65" s="570"/>
      <c r="N65" s="593"/>
      <c r="O65" s="593"/>
      <c r="P65" s="593"/>
    </row>
    <row r="66" spans="1:16" s="2" customFormat="1" x14ac:dyDescent="0.25">
      <c r="A66" s="653"/>
      <c r="B66" s="654"/>
      <c r="C66" s="654"/>
      <c r="D66" s="651"/>
      <c r="E66" s="651"/>
      <c r="F66" s="111" t="s">
        <v>2</v>
      </c>
      <c r="G66" s="160">
        <f>G76+G137+G122</f>
        <v>204768.5</v>
      </c>
      <c r="H66" s="12">
        <f>H76+H122+H137</f>
        <v>204767.49999999997</v>
      </c>
      <c r="I66" s="12">
        <f t="shared" si="0"/>
        <v>99.999511643636581</v>
      </c>
      <c r="J66" s="717" t="s">
        <v>26</v>
      </c>
      <c r="K66" s="570"/>
      <c r="L66" s="570"/>
      <c r="M66" s="570"/>
      <c r="N66" s="593"/>
      <c r="O66" s="593"/>
      <c r="P66" s="593"/>
    </row>
    <row r="67" spans="1:16" s="2" customFormat="1" x14ac:dyDescent="0.25">
      <c r="A67" s="653"/>
      <c r="B67" s="654"/>
      <c r="C67" s="654"/>
      <c r="D67" s="651"/>
      <c r="E67" s="651"/>
      <c r="F67" s="111" t="s">
        <v>4</v>
      </c>
      <c r="G67" s="160">
        <f>G77+G138+G123</f>
        <v>0</v>
      </c>
      <c r="H67" s="12">
        <f>H77+H123+H138</f>
        <v>0</v>
      </c>
      <c r="I67" s="12">
        <v>0</v>
      </c>
      <c r="J67" s="717"/>
      <c r="K67" s="570"/>
      <c r="L67" s="570"/>
      <c r="M67" s="570"/>
      <c r="N67" s="593"/>
      <c r="O67" s="593"/>
      <c r="P67" s="593"/>
    </row>
    <row r="68" spans="1:16" s="2" customFormat="1" x14ac:dyDescent="0.25">
      <c r="A68" s="653"/>
      <c r="B68" s="654"/>
      <c r="C68" s="654"/>
      <c r="D68" s="651"/>
      <c r="E68" s="651"/>
      <c r="F68" s="116" t="s">
        <v>5</v>
      </c>
      <c r="G68" s="160">
        <f>G78+G139+G124</f>
        <v>0</v>
      </c>
      <c r="H68" s="12">
        <f>H78+H124+H139</f>
        <v>0</v>
      </c>
      <c r="I68" s="12">
        <v>0</v>
      </c>
      <c r="J68" s="717" t="s">
        <v>26</v>
      </c>
      <c r="K68" s="571"/>
      <c r="L68" s="571"/>
      <c r="M68" s="571"/>
      <c r="N68" s="594"/>
      <c r="O68" s="594"/>
      <c r="P68" s="594"/>
    </row>
    <row r="69" spans="1:16" s="2" customFormat="1" ht="15" customHeight="1" x14ac:dyDescent="0.25">
      <c r="A69" s="653"/>
      <c r="B69" s="654"/>
      <c r="C69" s="654" t="s">
        <v>34</v>
      </c>
      <c r="D69" s="651" t="s">
        <v>26</v>
      </c>
      <c r="E69" s="651" t="s">
        <v>26</v>
      </c>
      <c r="F69" s="111" t="s">
        <v>0</v>
      </c>
      <c r="G69" s="160">
        <f>SUM(G70:G73)</f>
        <v>16316.5</v>
      </c>
      <c r="H69" s="12">
        <f>H70+H71+H72+H73</f>
        <v>10017.299999999999</v>
      </c>
      <c r="I69" s="12">
        <f t="shared" si="0"/>
        <v>61.393681242913608</v>
      </c>
      <c r="J69" s="717" t="s">
        <v>26</v>
      </c>
      <c r="K69" s="569" t="s">
        <v>26</v>
      </c>
      <c r="L69" s="569" t="s">
        <v>26</v>
      </c>
      <c r="M69" s="569" t="s">
        <v>26</v>
      </c>
      <c r="N69" s="592" t="s">
        <v>26</v>
      </c>
      <c r="O69" s="592" t="s">
        <v>26</v>
      </c>
      <c r="P69" s="592" t="s">
        <v>26</v>
      </c>
    </row>
    <row r="70" spans="1:16" s="2" customFormat="1" x14ac:dyDescent="0.25">
      <c r="A70" s="653"/>
      <c r="B70" s="654"/>
      <c r="C70" s="654"/>
      <c r="D70" s="651"/>
      <c r="E70" s="651"/>
      <c r="F70" s="111" t="s">
        <v>1</v>
      </c>
      <c r="G70" s="160">
        <f>G146</f>
        <v>3402.4</v>
      </c>
      <c r="H70" s="12">
        <f>H146</f>
        <v>2608.1999999999998</v>
      </c>
      <c r="I70" s="12">
        <f t="shared" si="0"/>
        <v>76.657653421114503</v>
      </c>
      <c r="J70" s="717" t="s">
        <v>26</v>
      </c>
      <c r="K70" s="570"/>
      <c r="L70" s="570"/>
      <c r="M70" s="570"/>
      <c r="N70" s="593"/>
      <c r="O70" s="593"/>
      <c r="P70" s="593"/>
    </row>
    <row r="71" spans="1:16" s="2" customFormat="1" x14ac:dyDescent="0.25">
      <c r="A71" s="653"/>
      <c r="B71" s="654"/>
      <c r="C71" s="654"/>
      <c r="D71" s="651"/>
      <c r="E71" s="651"/>
      <c r="F71" s="111" t="s">
        <v>2</v>
      </c>
      <c r="G71" s="160">
        <f t="shared" ref="G71:H73" si="7">G147</f>
        <v>0</v>
      </c>
      <c r="H71" s="12">
        <f t="shared" si="7"/>
        <v>0</v>
      </c>
      <c r="I71" s="12">
        <v>0</v>
      </c>
      <c r="J71" s="717" t="s">
        <v>26</v>
      </c>
      <c r="K71" s="570"/>
      <c r="L71" s="570"/>
      <c r="M71" s="570"/>
      <c r="N71" s="593"/>
      <c r="O71" s="593"/>
      <c r="P71" s="593"/>
    </row>
    <row r="72" spans="1:16" s="2" customFormat="1" x14ac:dyDescent="0.25">
      <c r="A72" s="653"/>
      <c r="B72" s="654"/>
      <c r="C72" s="654"/>
      <c r="D72" s="651"/>
      <c r="E72" s="651"/>
      <c r="F72" s="111" t="s">
        <v>4</v>
      </c>
      <c r="G72" s="160">
        <f t="shared" si="7"/>
        <v>12914.1</v>
      </c>
      <c r="H72" s="12">
        <f t="shared" si="7"/>
        <v>7409.1</v>
      </c>
      <c r="I72" s="12">
        <f t="shared" si="0"/>
        <v>57.372174599855974</v>
      </c>
      <c r="J72" s="717"/>
      <c r="K72" s="570"/>
      <c r="L72" s="570"/>
      <c r="M72" s="570"/>
      <c r="N72" s="593"/>
      <c r="O72" s="593"/>
      <c r="P72" s="593"/>
    </row>
    <row r="73" spans="1:16" s="2" customFormat="1" x14ac:dyDescent="0.25">
      <c r="A73" s="653"/>
      <c r="B73" s="654"/>
      <c r="C73" s="654"/>
      <c r="D73" s="651"/>
      <c r="E73" s="651"/>
      <c r="F73" s="116" t="s">
        <v>5</v>
      </c>
      <c r="G73" s="160">
        <f t="shared" si="7"/>
        <v>0</v>
      </c>
      <c r="H73" s="12">
        <f t="shared" si="7"/>
        <v>0</v>
      </c>
      <c r="I73" s="12">
        <v>0</v>
      </c>
      <c r="J73" s="717" t="s">
        <v>26</v>
      </c>
      <c r="K73" s="571"/>
      <c r="L73" s="571"/>
      <c r="M73" s="571"/>
      <c r="N73" s="594"/>
      <c r="O73" s="594"/>
      <c r="P73" s="594"/>
    </row>
    <row r="74" spans="1:16" s="2" customFormat="1" ht="15" customHeight="1" x14ac:dyDescent="0.25">
      <c r="A74" s="653" t="s">
        <v>35</v>
      </c>
      <c r="B74" s="654" t="s">
        <v>285</v>
      </c>
      <c r="C74" s="648" t="s">
        <v>25</v>
      </c>
      <c r="D74" s="651" t="s">
        <v>26</v>
      </c>
      <c r="E74" s="651" t="s">
        <v>26</v>
      </c>
      <c r="F74" s="111" t="s">
        <v>0</v>
      </c>
      <c r="G74" s="160">
        <f>SUM(G75:G78)</f>
        <v>5853440.5999999987</v>
      </c>
      <c r="H74" s="12">
        <f>H75+H76+H77+H78</f>
        <v>5853255.2999999998</v>
      </c>
      <c r="I74" s="12">
        <f>H74/G74*100</f>
        <v>99.9968343404732</v>
      </c>
      <c r="J74" s="600" t="s">
        <v>26</v>
      </c>
      <c r="K74" s="569" t="s">
        <v>26</v>
      </c>
      <c r="L74" s="569" t="s">
        <v>26</v>
      </c>
      <c r="M74" s="569" t="s">
        <v>26</v>
      </c>
      <c r="N74" s="592" t="s">
        <v>26</v>
      </c>
      <c r="O74" s="592" t="s">
        <v>26</v>
      </c>
      <c r="P74" s="592" t="s">
        <v>26</v>
      </c>
    </row>
    <row r="75" spans="1:16" s="2" customFormat="1" x14ac:dyDescent="0.25">
      <c r="A75" s="653"/>
      <c r="B75" s="654"/>
      <c r="C75" s="649"/>
      <c r="D75" s="651"/>
      <c r="E75" s="651"/>
      <c r="F75" s="111" t="s">
        <v>1</v>
      </c>
      <c r="G75" s="160">
        <f>G80+G100+G106+G111+G116+G85+G90+G95</f>
        <v>5648672.0999999987</v>
      </c>
      <c r="H75" s="12">
        <f>H80+H85+H90+H100+H106+H111+H116+H95</f>
        <v>5648487.7999999998</v>
      </c>
      <c r="I75" s="12">
        <f>H75/G75*100</f>
        <v>99.996737286273017</v>
      </c>
      <c r="J75" s="601"/>
      <c r="K75" s="570" t="s">
        <v>26</v>
      </c>
      <c r="L75" s="570" t="s">
        <v>26</v>
      </c>
      <c r="M75" s="570" t="s">
        <v>26</v>
      </c>
      <c r="N75" s="593" t="s">
        <v>26</v>
      </c>
      <c r="O75" s="593" t="s">
        <v>26</v>
      </c>
      <c r="P75" s="593" t="s">
        <v>26</v>
      </c>
    </row>
    <row r="76" spans="1:16" s="2" customFormat="1" x14ac:dyDescent="0.25">
      <c r="A76" s="653"/>
      <c r="B76" s="654"/>
      <c r="C76" s="649"/>
      <c r="D76" s="651"/>
      <c r="E76" s="651"/>
      <c r="F76" s="111" t="s">
        <v>2</v>
      </c>
      <c r="G76" s="160">
        <f>G81+G101+G107+G112+G117+G86+G91+G96</f>
        <v>204768.5</v>
      </c>
      <c r="H76" s="12">
        <f>H81+H86+H91+H101+H107+H112+H117+H122+H96</f>
        <v>204767.49999999997</v>
      </c>
      <c r="I76" s="12">
        <f>H76/G76*100</f>
        <v>99.999511643636581</v>
      </c>
      <c r="J76" s="601"/>
      <c r="K76" s="570"/>
      <c r="L76" s="570"/>
      <c r="M76" s="570"/>
      <c r="N76" s="593"/>
      <c r="O76" s="593"/>
      <c r="P76" s="593"/>
    </row>
    <row r="77" spans="1:16" s="2" customFormat="1" x14ac:dyDescent="0.25">
      <c r="A77" s="653"/>
      <c r="B77" s="654"/>
      <c r="C77" s="649"/>
      <c r="D77" s="651"/>
      <c r="E77" s="651"/>
      <c r="F77" s="111" t="s">
        <v>4</v>
      </c>
      <c r="G77" s="160">
        <f>G82+G102+G108+G113+G118+G87+G92+G97</f>
        <v>0</v>
      </c>
      <c r="H77" s="12">
        <f>H82+H87+H92+H102+H108+H113+H118+H123</f>
        <v>0</v>
      </c>
      <c r="I77" s="12">
        <v>0</v>
      </c>
      <c r="J77" s="601"/>
      <c r="K77" s="570"/>
      <c r="L77" s="570"/>
      <c r="M77" s="570"/>
      <c r="N77" s="593"/>
      <c r="O77" s="593"/>
      <c r="P77" s="593"/>
    </row>
    <row r="78" spans="1:16" s="2" customFormat="1" ht="33" customHeight="1" x14ac:dyDescent="0.25">
      <c r="A78" s="653"/>
      <c r="B78" s="654"/>
      <c r="C78" s="650"/>
      <c r="D78" s="651"/>
      <c r="E78" s="651"/>
      <c r="F78" s="116" t="s">
        <v>5</v>
      </c>
      <c r="G78" s="160">
        <f>G83+G103+G109+G114+G119+G88+G93+G98</f>
        <v>0</v>
      </c>
      <c r="H78" s="12">
        <f>H83+H88+H93+H103+H109+H114+H119+H124</f>
        <v>0</v>
      </c>
      <c r="I78" s="12">
        <v>0</v>
      </c>
      <c r="J78" s="602"/>
      <c r="K78" s="570" t="s">
        <v>26</v>
      </c>
      <c r="L78" s="570" t="s">
        <v>26</v>
      </c>
      <c r="M78" s="570" t="s">
        <v>26</v>
      </c>
      <c r="N78" s="593" t="s">
        <v>26</v>
      </c>
      <c r="O78" s="593" t="s">
        <v>26</v>
      </c>
      <c r="P78" s="593" t="s">
        <v>26</v>
      </c>
    </row>
    <row r="79" spans="1:16" ht="39.75" customHeight="1" x14ac:dyDescent="0.25">
      <c r="A79" s="656" t="s">
        <v>36</v>
      </c>
      <c r="B79" s="657" t="s">
        <v>286</v>
      </c>
      <c r="C79" s="547" t="s">
        <v>25</v>
      </c>
      <c r="D79" s="661" t="s">
        <v>450</v>
      </c>
      <c r="E79" s="661" t="s">
        <v>451</v>
      </c>
      <c r="F79" s="114" t="s">
        <v>0</v>
      </c>
      <c r="G79" s="160">
        <f>SUM(G80:G83)</f>
        <v>913733</v>
      </c>
      <c r="H79" s="12">
        <f>H80+H81+H82+H83</f>
        <v>913727.6</v>
      </c>
      <c r="I79" s="12">
        <f>H79/G79*100</f>
        <v>99.999409017732745</v>
      </c>
      <c r="J79" s="4" t="s">
        <v>706</v>
      </c>
      <c r="K79" s="93">
        <v>3728</v>
      </c>
      <c r="L79" s="93">
        <v>3728</v>
      </c>
      <c r="M79" s="165"/>
      <c r="N79" s="102" t="s">
        <v>108</v>
      </c>
      <c r="O79" s="102" t="s">
        <v>108</v>
      </c>
      <c r="P79" s="102" t="s">
        <v>108</v>
      </c>
    </row>
    <row r="80" spans="1:16" ht="15" customHeight="1" x14ac:dyDescent="0.25">
      <c r="A80" s="656"/>
      <c r="B80" s="657"/>
      <c r="C80" s="548"/>
      <c r="D80" s="659"/>
      <c r="E80" s="659"/>
      <c r="F80" s="112" t="s">
        <v>1</v>
      </c>
      <c r="G80" s="161">
        <v>794901.2</v>
      </c>
      <c r="H80" s="115">
        <v>794896.7</v>
      </c>
      <c r="I80" s="113">
        <f>H80/G80*100</f>
        <v>99.999433891910101</v>
      </c>
      <c r="J80" s="547" t="s">
        <v>733</v>
      </c>
      <c r="K80" s="545">
        <v>5</v>
      </c>
      <c r="L80" s="545">
        <v>5</v>
      </c>
      <c r="M80" s="718"/>
      <c r="N80" s="627" t="s">
        <v>108</v>
      </c>
      <c r="O80" s="627" t="s">
        <v>108</v>
      </c>
      <c r="P80" s="627" t="s">
        <v>108</v>
      </c>
    </row>
    <row r="81" spans="1:16" x14ac:dyDescent="0.25">
      <c r="A81" s="656"/>
      <c r="B81" s="657"/>
      <c r="C81" s="548"/>
      <c r="D81" s="659"/>
      <c r="E81" s="659"/>
      <c r="F81" s="112" t="s">
        <v>2</v>
      </c>
      <c r="G81" s="161">
        <v>118831.8</v>
      </c>
      <c r="H81" s="115">
        <v>118830.9</v>
      </c>
      <c r="I81" s="113">
        <f>H81/G81*100</f>
        <v>99.999242626973583</v>
      </c>
      <c r="J81" s="548"/>
      <c r="K81" s="550"/>
      <c r="L81" s="550"/>
      <c r="M81" s="718"/>
      <c r="N81" s="627"/>
      <c r="O81" s="627"/>
      <c r="P81" s="627"/>
    </row>
    <row r="82" spans="1:16" x14ac:dyDescent="0.25">
      <c r="A82" s="656"/>
      <c r="B82" s="657"/>
      <c r="C82" s="548"/>
      <c r="D82" s="659"/>
      <c r="E82" s="659"/>
      <c r="F82" s="112" t="s">
        <v>4</v>
      </c>
      <c r="G82" s="161">
        <v>0</v>
      </c>
      <c r="H82" s="113">
        <v>0</v>
      </c>
      <c r="I82" s="113">
        <v>0</v>
      </c>
      <c r="J82" s="548"/>
      <c r="K82" s="550"/>
      <c r="L82" s="550"/>
      <c r="M82" s="718"/>
      <c r="N82" s="627"/>
      <c r="O82" s="627"/>
      <c r="P82" s="627"/>
    </row>
    <row r="83" spans="1:16" ht="57.75" customHeight="1" x14ac:dyDescent="0.25">
      <c r="A83" s="656"/>
      <c r="B83" s="657"/>
      <c r="C83" s="549"/>
      <c r="D83" s="660"/>
      <c r="E83" s="660"/>
      <c r="F83" s="4" t="s">
        <v>5</v>
      </c>
      <c r="G83" s="161">
        <v>0</v>
      </c>
      <c r="H83" s="113">
        <v>0</v>
      </c>
      <c r="I83" s="113">
        <v>0</v>
      </c>
      <c r="J83" s="549"/>
      <c r="K83" s="546"/>
      <c r="L83" s="546"/>
      <c r="M83" s="718"/>
      <c r="N83" s="627"/>
      <c r="O83" s="627"/>
      <c r="P83" s="627"/>
    </row>
    <row r="84" spans="1:16" ht="41.25" customHeight="1" x14ac:dyDescent="0.25">
      <c r="A84" s="656" t="s">
        <v>37</v>
      </c>
      <c r="B84" s="657" t="s">
        <v>324</v>
      </c>
      <c r="C84" s="547" t="s">
        <v>25</v>
      </c>
      <c r="D84" s="661" t="str">
        <f>D79</f>
        <v xml:space="preserve"> 01.2018</v>
      </c>
      <c r="E84" s="661" t="s">
        <v>451</v>
      </c>
      <c r="F84" s="117" t="s">
        <v>0</v>
      </c>
      <c r="G84" s="160">
        <f>G85+G86+G87+G88</f>
        <v>82531.199999999997</v>
      </c>
      <c r="H84" s="12">
        <f>H85+H86+H87+H88</f>
        <v>82531.199999999997</v>
      </c>
      <c r="I84" s="12">
        <f>H84/G84*100</f>
        <v>100</v>
      </c>
      <c r="J84" s="547" t="s">
        <v>708</v>
      </c>
      <c r="K84" s="607">
        <v>580000</v>
      </c>
      <c r="L84" s="607">
        <v>767071</v>
      </c>
      <c r="M84" s="551" t="s">
        <v>396</v>
      </c>
      <c r="N84" s="564" t="s">
        <v>108</v>
      </c>
      <c r="O84" s="564" t="s">
        <v>108</v>
      </c>
      <c r="P84" s="564" t="s">
        <v>108</v>
      </c>
    </row>
    <row r="85" spans="1:16" ht="24" customHeight="1" x14ac:dyDescent="0.25">
      <c r="A85" s="656"/>
      <c r="B85" s="657"/>
      <c r="C85" s="548"/>
      <c r="D85" s="659"/>
      <c r="E85" s="659"/>
      <c r="F85" s="112" t="s">
        <v>1</v>
      </c>
      <c r="G85" s="161">
        <v>26671</v>
      </c>
      <c r="H85" s="115">
        <v>26671</v>
      </c>
      <c r="I85" s="113">
        <f>H85/G85*100</f>
        <v>100</v>
      </c>
      <c r="J85" s="549"/>
      <c r="K85" s="607"/>
      <c r="L85" s="607"/>
      <c r="M85" s="552"/>
      <c r="N85" s="565"/>
      <c r="O85" s="565"/>
      <c r="P85" s="565"/>
    </row>
    <row r="86" spans="1:16" ht="17.25" customHeight="1" x14ac:dyDescent="0.25">
      <c r="A86" s="656"/>
      <c r="B86" s="657"/>
      <c r="C86" s="548"/>
      <c r="D86" s="659"/>
      <c r="E86" s="659"/>
      <c r="F86" s="112" t="s">
        <v>2</v>
      </c>
      <c r="G86" s="161">
        <v>55860.2</v>
      </c>
      <c r="H86" s="115">
        <v>55860.2</v>
      </c>
      <c r="I86" s="113">
        <f>H86/G86*100</f>
        <v>100</v>
      </c>
      <c r="J86" s="547" t="s">
        <v>709</v>
      </c>
      <c r="K86" s="551">
        <v>79.5</v>
      </c>
      <c r="L86" s="551">
        <v>86.9</v>
      </c>
      <c r="M86" s="552"/>
      <c r="N86" s="554" t="s">
        <v>108</v>
      </c>
      <c r="O86" s="554" t="s">
        <v>108</v>
      </c>
      <c r="P86" s="554" t="s">
        <v>108</v>
      </c>
    </row>
    <row r="87" spans="1:16" x14ac:dyDescent="0.25">
      <c r="A87" s="656"/>
      <c r="B87" s="657"/>
      <c r="C87" s="548"/>
      <c r="D87" s="659"/>
      <c r="E87" s="659"/>
      <c r="F87" s="112" t="s">
        <v>4</v>
      </c>
      <c r="G87" s="161">
        <v>0</v>
      </c>
      <c r="H87" s="113">
        <v>0</v>
      </c>
      <c r="I87" s="113">
        <v>0</v>
      </c>
      <c r="J87" s="548"/>
      <c r="K87" s="552"/>
      <c r="L87" s="552"/>
      <c r="M87" s="552"/>
      <c r="N87" s="555"/>
      <c r="O87" s="555"/>
      <c r="P87" s="555"/>
    </row>
    <row r="88" spans="1:16" ht="40.5" customHeight="1" x14ac:dyDescent="0.25">
      <c r="A88" s="656"/>
      <c r="B88" s="657"/>
      <c r="C88" s="549"/>
      <c r="D88" s="660"/>
      <c r="E88" s="660"/>
      <c r="F88" s="4" t="s">
        <v>5</v>
      </c>
      <c r="G88" s="161">
        <v>0</v>
      </c>
      <c r="H88" s="113">
        <v>0</v>
      </c>
      <c r="I88" s="113">
        <v>0</v>
      </c>
      <c r="J88" s="549"/>
      <c r="K88" s="553"/>
      <c r="L88" s="553"/>
      <c r="M88" s="553"/>
      <c r="N88" s="556"/>
      <c r="O88" s="556"/>
      <c r="P88" s="556"/>
    </row>
    <row r="89" spans="1:16" ht="15" customHeight="1" x14ac:dyDescent="0.25">
      <c r="A89" s="656" t="s">
        <v>38</v>
      </c>
      <c r="B89" s="702" t="s">
        <v>699</v>
      </c>
      <c r="C89" s="547" t="s">
        <v>25</v>
      </c>
      <c r="D89" s="661" t="str">
        <f>D84</f>
        <v xml:space="preserve"> 01.2018</v>
      </c>
      <c r="E89" s="661" t="s">
        <v>451</v>
      </c>
      <c r="F89" s="117" t="s">
        <v>0</v>
      </c>
      <c r="G89" s="160">
        <f>G90+G91+G92+G93</f>
        <v>42786.5</v>
      </c>
      <c r="H89" s="12">
        <f>H90+H91+H92+H93</f>
        <v>42786.400000000001</v>
      </c>
      <c r="I89" s="12">
        <f>H89/G89*100</f>
        <v>99.999766281420548</v>
      </c>
      <c r="J89" s="547" t="s">
        <v>810</v>
      </c>
      <c r="K89" s="607">
        <v>790</v>
      </c>
      <c r="L89" s="607">
        <v>846</v>
      </c>
      <c r="M89" s="580" t="s">
        <v>835</v>
      </c>
      <c r="N89" s="564" t="s">
        <v>108</v>
      </c>
      <c r="O89" s="564" t="s">
        <v>108</v>
      </c>
      <c r="P89" s="564" t="s">
        <v>108</v>
      </c>
    </row>
    <row r="90" spans="1:16" ht="143.25" customHeight="1" x14ac:dyDescent="0.25">
      <c r="A90" s="656"/>
      <c r="B90" s="702"/>
      <c r="C90" s="548"/>
      <c r="D90" s="659"/>
      <c r="E90" s="659"/>
      <c r="F90" s="112" t="s">
        <v>1</v>
      </c>
      <c r="G90" s="161">
        <v>13475.6</v>
      </c>
      <c r="H90" s="115">
        <v>13475.6</v>
      </c>
      <c r="I90" s="113">
        <f>H90/G90*100</f>
        <v>100</v>
      </c>
      <c r="J90" s="549"/>
      <c r="K90" s="607"/>
      <c r="L90" s="607"/>
      <c r="M90" s="581"/>
      <c r="N90" s="565"/>
      <c r="O90" s="565"/>
      <c r="P90" s="565"/>
    </row>
    <row r="91" spans="1:16" ht="67.5" customHeight="1" x14ac:dyDescent="0.25">
      <c r="A91" s="656"/>
      <c r="B91" s="702"/>
      <c r="C91" s="548"/>
      <c r="D91" s="659"/>
      <c r="E91" s="659"/>
      <c r="F91" s="112" t="s">
        <v>2</v>
      </c>
      <c r="G91" s="161">
        <v>29310.9</v>
      </c>
      <c r="H91" s="115">
        <v>29310.799999999999</v>
      </c>
      <c r="I91" s="113">
        <f>H91/G91*100</f>
        <v>99.99965882999156</v>
      </c>
      <c r="J91" s="547" t="s">
        <v>710</v>
      </c>
      <c r="K91" s="545">
        <v>95</v>
      </c>
      <c r="L91" s="545">
        <v>95</v>
      </c>
      <c r="M91" s="180"/>
      <c r="N91" s="554" t="s">
        <v>108</v>
      </c>
      <c r="O91" s="554" t="s">
        <v>108</v>
      </c>
      <c r="P91" s="554" t="s">
        <v>108</v>
      </c>
    </row>
    <row r="92" spans="1:16" ht="36" customHeight="1" x14ac:dyDescent="0.25">
      <c r="A92" s="656"/>
      <c r="B92" s="702"/>
      <c r="C92" s="548"/>
      <c r="D92" s="659"/>
      <c r="E92" s="659"/>
      <c r="F92" s="112" t="s">
        <v>4</v>
      </c>
      <c r="G92" s="161">
        <v>0</v>
      </c>
      <c r="H92" s="113">
        <v>0</v>
      </c>
      <c r="I92" s="113">
        <v>0</v>
      </c>
      <c r="J92" s="548"/>
      <c r="K92" s="550"/>
      <c r="L92" s="550"/>
      <c r="M92" s="180"/>
      <c r="N92" s="555"/>
      <c r="O92" s="555"/>
      <c r="P92" s="555"/>
    </row>
    <row r="93" spans="1:16" ht="23.25" customHeight="1" x14ac:dyDescent="0.25">
      <c r="A93" s="656"/>
      <c r="B93" s="702"/>
      <c r="C93" s="549"/>
      <c r="D93" s="660"/>
      <c r="E93" s="660"/>
      <c r="F93" s="4" t="s">
        <v>5</v>
      </c>
      <c r="G93" s="161">
        <v>0</v>
      </c>
      <c r="H93" s="113">
        <v>0</v>
      </c>
      <c r="I93" s="113">
        <v>0</v>
      </c>
      <c r="J93" s="549"/>
      <c r="K93" s="546"/>
      <c r="L93" s="546"/>
      <c r="M93" s="181"/>
      <c r="N93" s="556"/>
      <c r="O93" s="556"/>
      <c r="P93" s="556"/>
    </row>
    <row r="94" spans="1:16" ht="38.25" x14ac:dyDescent="0.25">
      <c r="A94" s="656" t="s">
        <v>39</v>
      </c>
      <c r="B94" s="657" t="s">
        <v>352</v>
      </c>
      <c r="C94" s="547" t="s">
        <v>25</v>
      </c>
      <c r="D94" s="661" t="str">
        <f>D89</f>
        <v xml:space="preserve"> 01.2018</v>
      </c>
      <c r="E94" s="661" t="s">
        <v>451</v>
      </c>
      <c r="F94" s="117" t="s">
        <v>0</v>
      </c>
      <c r="G94" s="160">
        <f>G95+G96+G97+G98</f>
        <v>969.2</v>
      </c>
      <c r="H94" s="12">
        <f>H95+H96+H97+H98</f>
        <v>969.2</v>
      </c>
      <c r="I94" s="12">
        <f>H94/G94*100</f>
        <v>100</v>
      </c>
      <c r="J94" s="147" t="s">
        <v>711</v>
      </c>
      <c r="K94" s="104">
        <v>15</v>
      </c>
      <c r="L94" s="182">
        <v>16</v>
      </c>
      <c r="M94" s="165" t="s">
        <v>656</v>
      </c>
      <c r="N94" s="98" t="s">
        <v>108</v>
      </c>
      <c r="O94" s="98" t="s">
        <v>108</v>
      </c>
      <c r="P94" s="98" t="s">
        <v>108</v>
      </c>
    </row>
    <row r="95" spans="1:16" ht="68.25" customHeight="1" x14ac:dyDescent="0.25">
      <c r="A95" s="656"/>
      <c r="B95" s="657"/>
      <c r="C95" s="548"/>
      <c r="D95" s="659"/>
      <c r="E95" s="659"/>
      <c r="F95" s="112" t="s">
        <v>1</v>
      </c>
      <c r="G95" s="161">
        <v>203.6</v>
      </c>
      <c r="H95" s="113">
        <v>203.6</v>
      </c>
      <c r="I95" s="113">
        <f>H95/G95*100</f>
        <v>100</v>
      </c>
      <c r="J95" s="148" t="s">
        <v>712</v>
      </c>
      <c r="K95" s="183">
        <v>70</v>
      </c>
      <c r="L95" s="100">
        <v>100</v>
      </c>
      <c r="M95" s="118"/>
      <c r="N95" s="98" t="s">
        <v>108</v>
      </c>
      <c r="O95" s="98" t="s">
        <v>108</v>
      </c>
      <c r="P95" s="98" t="s">
        <v>108</v>
      </c>
    </row>
    <row r="96" spans="1:16" ht="48.75" customHeight="1" x14ac:dyDescent="0.25">
      <c r="A96" s="656"/>
      <c r="B96" s="657"/>
      <c r="C96" s="548"/>
      <c r="D96" s="659"/>
      <c r="E96" s="659"/>
      <c r="F96" s="112" t="s">
        <v>2</v>
      </c>
      <c r="G96" s="161">
        <v>765.6</v>
      </c>
      <c r="H96" s="113">
        <v>765.6</v>
      </c>
      <c r="I96" s="113">
        <f>H96/G96*100</f>
        <v>100</v>
      </c>
      <c r="J96" s="547" t="s">
        <v>811</v>
      </c>
      <c r="K96" s="622" t="s">
        <v>315</v>
      </c>
      <c r="L96" s="622" t="s">
        <v>315</v>
      </c>
      <c r="M96" s="545"/>
      <c r="N96" s="564" t="s">
        <v>108</v>
      </c>
      <c r="O96" s="564" t="s">
        <v>108</v>
      </c>
      <c r="P96" s="564" t="s">
        <v>108</v>
      </c>
    </row>
    <row r="97" spans="1:16" ht="15" customHeight="1" x14ac:dyDescent="0.25">
      <c r="A97" s="656"/>
      <c r="B97" s="657"/>
      <c r="C97" s="548"/>
      <c r="D97" s="659"/>
      <c r="E97" s="659"/>
      <c r="F97" s="112" t="s">
        <v>4</v>
      </c>
      <c r="G97" s="161">
        <v>0</v>
      </c>
      <c r="H97" s="113">
        <v>0</v>
      </c>
      <c r="I97" s="113">
        <v>0</v>
      </c>
      <c r="J97" s="548"/>
      <c r="K97" s="623"/>
      <c r="L97" s="623"/>
      <c r="M97" s="550"/>
      <c r="N97" s="588"/>
      <c r="O97" s="588"/>
      <c r="P97" s="588"/>
    </row>
    <row r="98" spans="1:16" x14ac:dyDescent="0.25">
      <c r="A98" s="656"/>
      <c r="B98" s="657"/>
      <c r="C98" s="549"/>
      <c r="D98" s="660"/>
      <c r="E98" s="660"/>
      <c r="F98" s="4" t="s">
        <v>5</v>
      </c>
      <c r="G98" s="161">
        <v>0</v>
      </c>
      <c r="H98" s="113">
        <v>0</v>
      </c>
      <c r="I98" s="113">
        <v>0</v>
      </c>
      <c r="J98" s="549"/>
      <c r="K98" s="624"/>
      <c r="L98" s="624"/>
      <c r="M98" s="546"/>
      <c r="N98" s="565"/>
      <c r="O98" s="565"/>
      <c r="P98" s="565"/>
    </row>
    <row r="99" spans="1:16" ht="23.25" customHeight="1" x14ac:dyDescent="0.25">
      <c r="A99" s="656" t="s">
        <v>40</v>
      </c>
      <c r="B99" s="657" t="s">
        <v>41</v>
      </c>
      <c r="C99" s="547" t="s">
        <v>25</v>
      </c>
      <c r="D99" s="661" t="str">
        <f>D94</f>
        <v xml:space="preserve"> 01.2018</v>
      </c>
      <c r="E99" s="661" t="s">
        <v>451</v>
      </c>
      <c r="F99" s="117" t="s">
        <v>0</v>
      </c>
      <c r="G99" s="160">
        <f>G100+G101+G102+G103</f>
        <v>305263.2</v>
      </c>
      <c r="H99" s="12">
        <f>H100+H101+H102+H103</f>
        <v>305263.2</v>
      </c>
      <c r="I99" s="12">
        <f>H99/G99*100</f>
        <v>100</v>
      </c>
      <c r="J99" s="547" t="s">
        <v>713</v>
      </c>
      <c r="K99" s="607">
        <v>84576</v>
      </c>
      <c r="L99" s="607">
        <v>89173</v>
      </c>
      <c r="M99" s="545" t="s">
        <v>812</v>
      </c>
      <c r="N99" s="564" t="s">
        <v>108</v>
      </c>
      <c r="O99" s="564" t="s">
        <v>108</v>
      </c>
      <c r="P99" s="564" t="s">
        <v>108</v>
      </c>
    </row>
    <row r="100" spans="1:16" ht="18" customHeight="1" x14ac:dyDescent="0.25">
      <c r="A100" s="656"/>
      <c r="B100" s="657"/>
      <c r="C100" s="548"/>
      <c r="D100" s="659"/>
      <c r="E100" s="659"/>
      <c r="F100" s="112" t="s">
        <v>1</v>
      </c>
      <c r="G100" s="161">
        <v>305263.2</v>
      </c>
      <c r="H100" s="115">
        <v>305263.2</v>
      </c>
      <c r="I100" s="113">
        <f>H100/G100*100</f>
        <v>100</v>
      </c>
      <c r="J100" s="549"/>
      <c r="K100" s="607"/>
      <c r="L100" s="607"/>
      <c r="M100" s="550"/>
      <c r="N100" s="565"/>
      <c r="O100" s="565"/>
      <c r="P100" s="565"/>
    </row>
    <row r="101" spans="1:16" ht="42" customHeight="1" x14ac:dyDescent="0.25">
      <c r="A101" s="656"/>
      <c r="B101" s="657"/>
      <c r="C101" s="548"/>
      <c r="D101" s="659"/>
      <c r="E101" s="659"/>
      <c r="F101" s="112" t="s">
        <v>2</v>
      </c>
      <c r="G101" s="161">
        <v>0</v>
      </c>
      <c r="H101" s="113">
        <v>0</v>
      </c>
      <c r="I101" s="113">
        <v>0</v>
      </c>
      <c r="J101" s="144" t="s">
        <v>714</v>
      </c>
      <c r="K101" s="93">
        <v>838300</v>
      </c>
      <c r="L101" s="100">
        <v>984549</v>
      </c>
      <c r="M101" s="546"/>
      <c r="N101" s="105" t="s">
        <v>108</v>
      </c>
      <c r="O101" s="105" t="s">
        <v>108</v>
      </c>
      <c r="P101" s="105" t="s">
        <v>108</v>
      </c>
    </row>
    <row r="102" spans="1:16" ht="15" customHeight="1" x14ac:dyDescent="0.25">
      <c r="A102" s="656"/>
      <c r="B102" s="657"/>
      <c r="C102" s="548"/>
      <c r="D102" s="659"/>
      <c r="E102" s="659"/>
      <c r="F102" s="112" t="s">
        <v>4</v>
      </c>
      <c r="G102" s="161">
        <v>0</v>
      </c>
      <c r="H102" s="113">
        <v>0</v>
      </c>
      <c r="I102" s="113">
        <v>0</v>
      </c>
      <c r="J102" s="625" t="s">
        <v>715</v>
      </c>
      <c r="K102" s="545">
        <v>13500</v>
      </c>
      <c r="L102" s="545">
        <v>14374</v>
      </c>
      <c r="M102" s="545" t="s">
        <v>634</v>
      </c>
      <c r="N102" s="564" t="s">
        <v>108</v>
      </c>
      <c r="O102" s="564" t="s">
        <v>108</v>
      </c>
      <c r="P102" s="564" t="s">
        <v>108</v>
      </c>
    </row>
    <row r="103" spans="1:16" ht="42.75" customHeight="1" x14ac:dyDescent="0.25">
      <c r="A103" s="656"/>
      <c r="B103" s="657"/>
      <c r="C103" s="549"/>
      <c r="D103" s="660"/>
      <c r="E103" s="660"/>
      <c r="F103" s="4" t="s">
        <v>5</v>
      </c>
      <c r="G103" s="161">
        <v>0</v>
      </c>
      <c r="H103" s="113">
        <v>0</v>
      </c>
      <c r="I103" s="113">
        <v>0</v>
      </c>
      <c r="J103" s="626"/>
      <c r="K103" s="546"/>
      <c r="L103" s="546"/>
      <c r="M103" s="546"/>
      <c r="N103" s="565"/>
      <c r="O103" s="565"/>
      <c r="P103" s="565"/>
    </row>
    <row r="104" spans="1:16" ht="42.75" customHeight="1" x14ac:dyDescent="0.25">
      <c r="A104" s="543" t="s">
        <v>42</v>
      </c>
      <c r="B104" s="708" t="s">
        <v>44</v>
      </c>
      <c r="C104" s="705" t="s">
        <v>25</v>
      </c>
      <c r="D104" s="661" t="str">
        <f>D99</f>
        <v xml:space="preserve"> 01.2018</v>
      </c>
      <c r="E104" s="661" t="s">
        <v>451</v>
      </c>
      <c r="F104" s="715" t="s">
        <v>0</v>
      </c>
      <c r="G104" s="713">
        <f>G106+G107+G108+G109</f>
        <v>914392.9</v>
      </c>
      <c r="H104" s="711">
        <f>H106+H107+H108+H109</f>
        <v>914392.9</v>
      </c>
      <c r="I104" s="711">
        <f>H104/G104*100</f>
        <v>100</v>
      </c>
      <c r="J104" s="149" t="s">
        <v>798</v>
      </c>
      <c r="K104" s="143">
        <v>1954191</v>
      </c>
      <c r="L104" s="143">
        <v>2023121</v>
      </c>
      <c r="M104" s="545" t="s">
        <v>800</v>
      </c>
      <c r="N104" s="543" t="s">
        <v>108</v>
      </c>
      <c r="O104" s="543" t="s">
        <v>108</v>
      </c>
      <c r="P104" s="543" t="s">
        <v>108</v>
      </c>
    </row>
    <row r="105" spans="1:16" ht="66.75" customHeight="1" x14ac:dyDescent="0.25">
      <c r="A105" s="615"/>
      <c r="B105" s="709"/>
      <c r="C105" s="706"/>
      <c r="D105" s="659"/>
      <c r="E105" s="659"/>
      <c r="F105" s="716"/>
      <c r="G105" s="714"/>
      <c r="H105" s="712"/>
      <c r="I105" s="712"/>
      <c r="J105" s="4" t="s">
        <v>799</v>
      </c>
      <c r="K105" s="145">
        <v>36808</v>
      </c>
      <c r="L105" s="183">
        <v>36207</v>
      </c>
      <c r="M105" s="546"/>
      <c r="N105" s="544"/>
      <c r="O105" s="544"/>
      <c r="P105" s="544"/>
    </row>
    <row r="106" spans="1:16" ht="120" customHeight="1" x14ac:dyDescent="0.25">
      <c r="A106" s="615"/>
      <c r="B106" s="709"/>
      <c r="C106" s="706"/>
      <c r="D106" s="659"/>
      <c r="E106" s="659"/>
      <c r="F106" s="112" t="s">
        <v>1</v>
      </c>
      <c r="G106" s="161">
        <v>914392.9</v>
      </c>
      <c r="H106" s="115">
        <v>914392.9</v>
      </c>
      <c r="I106" s="113">
        <f>H106/G106*100</f>
        <v>100</v>
      </c>
      <c r="J106" s="148" t="s">
        <v>716</v>
      </c>
      <c r="K106" s="93">
        <v>255468</v>
      </c>
      <c r="L106" s="100">
        <v>262994</v>
      </c>
      <c r="M106" s="163" t="s">
        <v>800</v>
      </c>
      <c r="N106" s="104" t="s">
        <v>108</v>
      </c>
      <c r="O106" s="104" t="s">
        <v>108</v>
      </c>
      <c r="P106" s="104" t="s">
        <v>108</v>
      </c>
    </row>
    <row r="107" spans="1:16" ht="73.5" customHeight="1" x14ac:dyDescent="0.25">
      <c r="A107" s="615"/>
      <c r="B107" s="709"/>
      <c r="C107" s="706"/>
      <c r="D107" s="659"/>
      <c r="E107" s="659"/>
      <c r="F107" s="112" t="s">
        <v>2</v>
      </c>
      <c r="G107" s="161">
        <v>0</v>
      </c>
      <c r="H107" s="113">
        <v>0</v>
      </c>
      <c r="I107" s="113">
        <v>0</v>
      </c>
      <c r="J107" s="166" t="s">
        <v>717</v>
      </c>
      <c r="K107" s="93">
        <v>6710</v>
      </c>
      <c r="L107" s="100">
        <v>7932</v>
      </c>
      <c r="M107" s="163" t="s">
        <v>813</v>
      </c>
      <c r="N107" s="104" t="s">
        <v>108</v>
      </c>
      <c r="O107" s="104" t="s">
        <v>108</v>
      </c>
      <c r="P107" s="104" t="s">
        <v>108</v>
      </c>
    </row>
    <row r="108" spans="1:16" ht="15" customHeight="1" x14ac:dyDescent="0.25">
      <c r="A108" s="615"/>
      <c r="B108" s="709"/>
      <c r="C108" s="706"/>
      <c r="D108" s="659"/>
      <c r="E108" s="659"/>
      <c r="F108" s="112" t="s">
        <v>4</v>
      </c>
      <c r="G108" s="161">
        <v>0</v>
      </c>
      <c r="H108" s="113">
        <v>0</v>
      </c>
      <c r="I108" s="113">
        <v>0</v>
      </c>
      <c r="J108" s="547" t="s">
        <v>814</v>
      </c>
      <c r="K108" s="545">
        <v>5</v>
      </c>
      <c r="L108" s="545">
        <v>5</v>
      </c>
      <c r="M108" s="572"/>
      <c r="N108" s="564" t="s">
        <v>108</v>
      </c>
      <c r="O108" s="564" t="s">
        <v>108</v>
      </c>
      <c r="P108" s="564" t="s">
        <v>108</v>
      </c>
    </row>
    <row r="109" spans="1:16" ht="87.75" customHeight="1" x14ac:dyDescent="0.25">
      <c r="A109" s="544"/>
      <c r="B109" s="710"/>
      <c r="C109" s="707"/>
      <c r="D109" s="660"/>
      <c r="E109" s="660"/>
      <c r="F109" s="4" t="s">
        <v>5</v>
      </c>
      <c r="G109" s="161">
        <v>0</v>
      </c>
      <c r="H109" s="113">
        <v>0</v>
      </c>
      <c r="I109" s="113">
        <v>0</v>
      </c>
      <c r="J109" s="549"/>
      <c r="K109" s="546"/>
      <c r="L109" s="546"/>
      <c r="M109" s="574"/>
      <c r="N109" s="565"/>
      <c r="O109" s="565"/>
      <c r="P109" s="565"/>
    </row>
    <row r="110" spans="1:16" ht="101.25" customHeight="1" x14ac:dyDescent="0.25">
      <c r="A110" s="656" t="s">
        <v>43</v>
      </c>
      <c r="B110" s="657" t="s">
        <v>46</v>
      </c>
      <c r="C110" s="547" t="s">
        <v>25</v>
      </c>
      <c r="D110" s="661" t="str">
        <f>D104</f>
        <v xml:space="preserve"> 01.2018</v>
      </c>
      <c r="E110" s="661" t="s">
        <v>451</v>
      </c>
      <c r="F110" s="117" t="s">
        <v>0</v>
      </c>
      <c r="G110" s="160">
        <f>G111+G112+G113+G114</f>
        <v>56438.2</v>
      </c>
      <c r="H110" s="12">
        <f>H111+H112+H113+H114</f>
        <v>56438.2</v>
      </c>
      <c r="I110" s="12">
        <f>H110/G110*100</f>
        <v>100</v>
      </c>
      <c r="J110" s="148" t="s">
        <v>718</v>
      </c>
      <c r="K110" s="100">
        <v>5953</v>
      </c>
      <c r="L110" s="100">
        <v>6130</v>
      </c>
      <c r="M110" s="163" t="s">
        <v>800</v>
      </c>
      <c r="N110" s="102" t="s">
        <v>108</v>
      </c>
      <c r="O110" s="102" t="s">
        <v>108</v>
      </c>
      <c r="P110" s="102" t="s">
        <v>108</v>
      </c>
    </row>
    <row r="111" spans="1:16" ht="30" customHeight="1" x14ac:dyDescent="0.25">
      <c r="A111" s="656"/>
      <c r="B111" s="657"/>
      <c r="C111" s="548"/>
      <c r="D111" s="659"/>
      <c r="E111" s="659"/>
      <c r="F111" s="112" t="s">
        <v>1</v>
      </c>
      <c r="G111" s="161">
        <v>56438.2</v>
      </c>
      <c r="H111" s="115">
        <v>56438.2</v>
      </c>
      <c r="I111" s="113">
        <f>H111/G111*100</f>
        <v>100</v>
      </c>
      <c r="J111" s="547" t="s">
        <v>707</v>
      </c>
      <c r="K111" s="545">
        <v>5</v>
      </c>
      <c r="L111" s="545">
        <v>5</v>
      </c>
      <c r="M111" s="566"/>
      <c r="N111" s="588" t="s">
        <v>108</v>
      </c>
      <c r="O111" s="588" t="s">
        <v>108</v>
      </c>
      <c r="P111" s="588" t="s">
        <v>108</v>
      </c>
    </row>
    <row r="112" spans="1:16" ht="15" customHeight="1" x14ac:dyDescent="0.25">
      <c r="A112" s="656"/>
      <c r="B112" s="657"/>
      <c r="C112" s="548"/>
      <c r="D112" s="659"/>
      <c r="E112" s="659"/>
      <c r="F112" s="112" t="s">
        <v>2</v>
      </c>
      <c r="G112" s="161">
        <v>0</v>
      </c>
      <c r="H112" s="113">
        <v>0</v>
      </c>
      <c r="I112" s="113">
        <v>0</v>
      </c>
      <c r="J112" s="548"/>
      <c r="K112" s="550"/>
      <c r="L112" s="550"/>
      <c r="M112" s="567"/>
      <c r="N112" s="588"/>
      <c r="O112" s="588"/>
      <c r="P112" s="588"/>
    </row>
    <row r="113" spans="1:16" x14ac:dyDescent="0.25">
      <c r="A113" s="656"/>
      <c r="B113" s="657"/>
      <c r="C113" s="548"/>
      <c r="D113" s="659"/>
      <c r="E113" s="659"/>
      <c r="F113" s="112" t="s">
        <v>4</v>
      </c>
      <c r="G113" s="161">
        <v>0</v>
      </c>
      <c r="H113" s="113">
        <v>0</v>
      </c>
      <c r="I113" s="113">
        <v>0</v>
      </c>
      <c r="J113" s="548"/>
      <c r="K113" s="550"/>
      <c r="L113" s="550"/>
      <c r="M113" s="567"/>
      <c r="N113" s="588"/>
      <c r="O113" s="588"/>
      <c r="P113" s="588"/>
    </row>
    <row r="114" spans="1:16" ht="25.5" customHeight="1" x14ac:dyDescent="0.25">
      <c r="A114" s="656"/>
      <c r="B114" s="657"/>
      <c r="C114" s="549"/>
      <c r="D114" s="660"/>
      <c r="E114" s="660"/>
      <c r="F114" s="4" t="s">
        <v>5</v>
      </c>
      <c r="G114" s="161">
        <v>0</v>
      </c>
      <c r="H114" s="113">
        <v>0</v>
      </c>
      <c r="I114" s="113">
        <v>0</v>
      </c>
      <c r="J114" s="549"/>
      <c r="K114" s="546"/>
      <c r="L114" s="546"/>
      <c r="M114" s="568"/>
      <c r="N114" s="565"/>
      <c r="O114" s="565"/>
      <c r="P114" s="565"/>
    </row>
    <row r="115" spans="1:16" ht="18.75" customHeight="1" x14ac:dyDescent="0.25">
      <c r="A115" s="656" t="s">
        <v>45</v>
      </c>
      <c r="B115" s="657" t="s">
        <v>47</v>
      </c>
      <c r="C115" s="547" t="s">
        <v>25</v>
      </c>
      <c r="D115" s="661" t="str">
        <f>D110</f>
        <v xml:space="preserve"> 01.2018</v>
      </c>
      <c r="E115" s="661" t="s">
        <v>451</v>
      </c>
      <c r="F115" s="114" t="s">
        <v>0</v>
      </c>
      <c r="G115" s="160">
        <f>G116+G117+G118+G119</f>
        <v>3537326.4</v>
      </c>
      <c r="H115" s="12">
        <f>H116+H117+H118+H119</f>
        <v>3537146.6</v>
      </c>
      <c r="I115" s="12">
        <f>H115/G115*100</f>
        <v>99.99491706504665</v>
      </c>
      <c r="J115" s="703" t="s">
        <v>706</v>
      </c>
      <c r="K115" s="545">
        <v>41194</v>
      </c>
      <c r="L115" s="545">
        <v>42598</v>
      </c>
      <c r="M115" s="545" t="s">
        <v>800</v>
      </c>
      <c r="N115" s="564" t="s">
        <v>108</v>
      </c>
      <c r="O115" s="564" t="s">
        <v>108</v>
      </c>
      <c r="P115" s="564" t="s">
        <v>108</v>
      </c>
    </row>
    <row r="116" spans="1:16" ht="84.75" customHeight="1" x14ac:dyDescent="0.25">
      <c r="A116" s="656"/>
      <c r="B116" s="657"/>
      <c r="C116" s="548"/>
      <c r="D116" s="659"/>
      <c r="E116" s="659"/>
      <c r="F116" s="112" t="s">
        <v>1</v>
      </c>
      <c r="G116" s="161">
        <v>3537326.4</v>
      </c>
      <c r="H116" s="115">
        <v>3537146.6</v>
      </c>
      <c r="I116" s="113">
        <f>H116/G116*100</f>
        <v>99.99491706504665</v>
      </c>
      <c r="J116" s="704"/>
      <c r="K116" s="546"/>
      <c r="L116" s="546"/>
      <c r="M116" s="546"/>
      <c r="N116" s="565"/>
      <c r="O116" s="565"/>
      <c r="P116" s="565"/>
    </row>
    <row r="117" spans="1:16" ht="27.75" customHeight="1" x14ac:dyDescent="0.25">
      <c r="A117" s="656"/>
      <c r="B117" s="657"/>
      <c r="C117" s="548"/>
      <c r="D117" s="659"/>
      <c r="E117" s="659"/>
      <c r="F117" s="112" t="s">
        <v>2</v>
      </c>
      <c r="G117" s="161">
        <v>0</v>
      </c>
      <c r="H117" s="113">
        <v>0</v>
      </c>
      <c r="I117" s="113">
        <v>0</v>
      </c>
      <c r="J117" s="547" t="s">
        <v>733</v>
      </c>
      <c r="K117" s="545">
        <v>5</v>
      </c>
      <c r="L117" s="545">
        <v>5</v>
      </c>
      <c r="M117" s="572"/>
      <c r="N117" s="576" t="s">
        <v>108</v>
      </c>
      <c r="O117" s="576" t="s">
        <v>108</v>
      </c>
      <c r="P117" s="576" t="s">
        <v>108</v>
      </c>
    </row>
    <row r="118" spans="1:16" x14ac:dyDescent="0.25">
      <c r="A118" s="656"/>
      <c r="B118" s="657"/>
      <c r="C118" s="548"/>
      <c r="D118" s="659"/>
      <c r="E118" s="659"/>
      <c r="F118" s="112" t="s">
        <v>4</v>
      </c>
      <c r="G118" s="161">
        <v>0</v>
      </c>
      <c r="H118" s="113">
        <v>0</v>
      </c>
      <c r="I118" s="113">
        <v>0</v>
      </c>
      <c r="J118" s="548"/>
      <c r="K118" s="550"/>
      <c r="L118" s="550"/>
      <c r="M118" s="573"/>
      <c r="N118" s="577"/>
      <c r="O118" s="577"/>
      <c r="P118" s="577"/>
    </row>
    <row r="119" spans="1:16" ht="54.75" customHeight="1" x14ac:dyDescent="0.25">
      <c r="A119" s="656"/>
      <c r="B119" s="657"/>
      <c r="C119" s="549"/>
      <c r="D119" s="660"/>
      <c r="E119" s="660"/>
      <c r="F119" s="4" t="s">
        <v>5</v>
      </c>
      <c r="G119" s="161">
        <v>0</v>
      </c>
      <c r="H119" s="113">
        <v>0</v>
      </c>
      <c r="I119" s="113">
        <v>0</v>
      </c>
      <c r="J119" s="549"/>
      <c r="K119" s="546"/>
      <c r="L119" s="546"/>
      <c r="M119" s="574"/>
      <c r="N119" s="578"/>
      <c r="O119" s="578"/>
      <c r="P119" s="578"/>
    </row>
    <row r="120" spans="1:16" s="2" customFormat="1" ht="26.25" customHeight="1" x14ac:dyDescent="0.25">
      <c r="A120" s="653" t="s">
        <v>48</v>
      </c>
      <c r="B120" s="654" t="s">
        <v>49</v>
      </c>
      <c r="C120" s="648" t="s">
        <v>25</v>
      </c>
      <c r="D120" s="651" t="s">
        <v>26</v>
      </c>
      <c r="E120" s="651" t="s">
        <v>26</v>
      </c>
      <c r="F120" s="111" t="s">
        <v>0</v>
      </c>
      <c r="G120" s="160">
        <f>G121+G122+G123+G124</f>
        <v>247559.9</v>
      </c>
      <c r="H120" s="12">
        <f>H121+H122+H123+H124</f>
        <v>247559.9</v>
      </c>
      <c r="I120" s="12">
        <f>H120/G120*100</f>
        <v>100</v>
      </c>
      <c r="J120" s="600" t="s">
        <v>26</v>
      </c>
      <c r="K120" s="569" t="s">
        <v>26</v>
      </c>
      <c r="L120" s="569" t="s">
        <v>26</v>
      </c>
      <c r="M120" s="575" t="s">
        <v>26</v>
      </c>
      <c r="N120" s="579" t="s">
        <v>26</v>
      </c>
      <c r="O120" s="579" t="s">
        <v>26</v>
      </c>
      <c r="P120" s="579" t="s">
        <v>26</v>
      </c>
    </row>
    <row r="121" spans="1:16" s="2" customFormat="1" ht="18" customHeight="1" x14ac:dyDescent="0.25">
      <c r="A121" s="653"/>
      <c r="B121" s="654"/>
      <c r="C121" s="649"/>
      <c r="D121" s="651"/>
      <c r="E121" s="651"/>
      <c r="F121" s="111" t="s">
        <v>1</v>
      </c>
      <c r="G121" s="160">
        <f>G126+G131</f>
        <v>247559.9</v>
      </c>
      <c r="H121" s="12">
        <f>H126+H131</f>
        <v>247559.9</v>
      </c>
      <c r="I121" s="12">
        <f>H121/G121*100</f>
        <v>100</v>
      </c>
      <c r="J121" s="601"/>
      <c r="K121" s="570"/>
      <c r="L121" s="570"/>
      <c r="M121" s="575"/>
      <c r="N121" s="579"/>
      <c r="O121" s="579"/>
      <c r="P121" s="579"/>
    </row>
    <row r="122" spans="1:16" s="2" customFormat="1" ht="17.25" customHeight="1" x14ac:dyDescent="0.25">
      <c r="A122" s="653"/>
      <c r="B122" s="654"/>
      <c r="C122" s="649"/>
      <c r="D122" s="651"/>
      <c r="E122" s="651"/>
      <c r="F122" s="111" t="s">
        <v>2</v>
      </c>
      <c r="G122" s="160">
        <f t="shared" ref="G122:H124" si="8">G127+G132</f>
        <v>0</v>
      </c>
      <c r="H122" s="12">
        <f t="shared" si="8"/>
        <v>0</v>
      </c>
      <c r="I122" s="12">
        <v>0</v>
      </c>
      <c r="J122" s="601"/>
      <c r="K122" s="570"/>
      <c r="L122" s="570"/>
      <c r="M122" s="575"/>
      <c r="N122" s="579"/>
      <c r="O122" s="579"/>
      <c r="P122" s="579"/>
    </row>
    <row r="123" spans="1:16" s="2" customFormat="1" ht="17.25" customHeight="1" x14ac:dyDescent="0.25">
      <c r="A123" s="653"/>
      <c r="B123" s="654"/>
      <c r="C123" s="649"/>
      <c r="D123" s="651"/>
      <c r="E123" s="651"/>
      <c r="F123" s="111" t="s">
        <v>4</v>
      </c>
      <c r="G123" s="160">
        <f t="shared" si="8"/>
        <v>0</v>
      </c>
      <c r="H123" s="12">
        <f t="shared" si="8"/>
        <v>0</v>
      </c>
      <c r="I123" s="12">
        <v>0</v>
      </c>
      <c r="J123" s="601"/>
      <c r="K123" s="570"/>
      <c r="L123" s="570"/>
      <c r="M123" s="575"/>
      <c r="N123" s="579"/>
      <c r="O123" s="579"/>
      <c r="P123" s="579"/>
    </row>
    <row r="124" spans="1:16" s="2" customFormat="1" ht="24.75" customHeight="1" x14ac:dyDescent="0.25">
      <c r="A124" s="653"/>
      <c r="B124" s="654"/>
      <c r="C124" s="650"/>
      <c r="D124" s="651"/>
      <c r="E124" s="651"/>
      <c r="F124" s="116" t="s">
        <v>5</v>
      </c>
      <c r="G124" s="160">
        <f t="shared" si="8"/>
        <v>0</v>
      </c>
      <c r="H124" s="12">
        <f t="shared" si="8"/>
        <v>0</v>
      </c>
      <c r="I124" s="12">
        <v>0</v>
      </c>
      <c r="J124" s="602"/>
      <c r="K124" s="571"/>
      <c r="L124" s="571"/>
      <c r="M124" s="575"/>
      <c r="N124" s="579"/>
      <c r="O124" s="579"/>
      <c r="P124" s="579"/>
    </row>
    <row r="125" spans="1:16" ht="105" customHeight="1" x14ac:dyDescent="0.25">
      <c r="A125" s="656" t="s">
        <v>50</v>
      </c>
      <c r="B125" s="657" t="s">
        <v>51</v>
      </c>
      <c r="C125" s="547" t="s">
        <v>25</v>
      </c>
      <c r="D125" s="661" t="s">
        <v>450</v>
      </c>
      <c r="E125" s="661" t="s">
        <v>451</v>
      </c>
      <c r="F125" s="112" t="s">
        <v>0</v>
      </c>
      <c r="G125" s="160">
        <f>G126+G127+G128+G129</f>
        <v>137101.79999999999</v>
      </c>
      <c r="H125" s="12">
        <f>H126+H127+H128+H129</f>
        <v>137101.79999999999</v>
      </c>
      <c r="I125" s="12">
        <f>H125/G125*100</f>
        <v>100</v>
      </c>
      <c r="J125" s="148" t="s">
        <v>706</v>
      </c>
      <c r="K125" s="100">
        <v>88115</v>
      </c>
      <c r="L125" s="100">
        <v>90184</v>
      </c>
      <c r="M125" s="163" t="s">
        <v>800</v>
      </c>
      <c r="N125" s="97" t="s">
        <v>108</v>
      </c>
      <c r="O125" s="97" t="s">
        <v>108</v>
      </c>
      <c r="P125" s="97" t="s">
        <v>108</v>
      </c>
    </row>
    <row r="126" spans="1:16" x14ac:dyDescent="0.25">
      <c r="A126" s="656"/>
      <c r="B126" s="657"/>
      <c r="C126" s="548"/>
      <c r="D126" s="659"/>
      <c r="E126" s="659"/>
      <c r="F126" s="112" t="s">
        <v>1</v>
      </c>
      <c r="G126" s="161">
        <v>137101.79999999999</v>
      </c>
      <c r="H126" s="115">
        <v>137101.79999999999</v>
      </c>
      <c r="I126" s="113">
        <f>H126/G126*100</f>
        <v>100</v>
      </c>
      <c r="J126" s="547" t="s">
        <v>719</v>
      </c>
      <c r="K126" s="545" t="s">
        <v>316</v>
      </c>
      <c r="L126" s="551">
        <v>3.8</v>
      </c>
      <c r="M126" s="545"/>
      <c r="N126" s="564" t="s">
        <v>108</v>
      </c>
      <c r="O126" s="564" t="s">
        <v>108</v>
      </c>
      <c r="P126" s="564" t="s">
        <v>108</v>
      </c>
    </row>
    <row r="127" spans="1:16" ht="15" customHeight="1" x14ac:dyDescent="0.25">
      <c r="A127" s="656"/>
      <c r="B127" s="657"/>
      <c r="C127" s="548"/>
      <c r="D127" s="659"/>
      <c r="E127" s="659"/>
      <c r="F127" s="112" t="s">
        <v>2</v>
      </c>
      <c r="G127" s="161">
        <v>0</v>
      </c>
      <c r="H127" s="113">
        <v>0</v>
      </c>
      <c r="I127" s="113">
        <v>0</v>
      </c>
      <c r="J127" s="548"/>
      <c r="K127" s="550"/>
      <c r="L127" s="552"/>
      <c r="M127" s="550"/>
      <c r="N127" s="588" t="s">
        <v>108</v>
      </c>
      <c r="O127" s="588" t="s">
        <v>108</v>
      </c>
      <c r="P127" s="588" t="s">
        <v>108</v>
      </c>
    </row>
    <row r="128" spans="1:16" x14ac:dyDescent="0.25">
      <c r="A128" s="656"/>
      <c r="B128" s="657"/>
      <c r="C128" s="548"/>
      <c r="D128" s="659"/>
      <c r="E128" s="659"/>
      <c r="F128" s="112" t="s">
        <v>4</v>
      </c>
      <c r="G128" s="161">
        <v>0</v>
      </c>
      <c r="H128" s="113">
        <v>0</v>
      </c>
      <c r="I128" s="113">
        <v>0</v>
      </c>
      <c r="J128" s="548"/>
      <c r="K128" s="550"/>
      <c r="L128" s="552"/>
      <c r="M128" s="550"/>
      <c r="N128" s="588"/>
      <c r="O128" s="588"/>
      <c r="P128" s="588"/>
    </row>
    <row r="129" spans="1:16" x14ac:dyDescent="0.25">
      <c r="A129" s="656"/>
      <c r="B129" s="657"/>
      <c r="C129" s="549"/>
      <c r="D129" s="660"/>
      <c r="E129" s="660"/>
      <c r="F129" s="4" t="s">
        <v>5</v>
      </c>
      <c r="G129" s="161">
        <v>0</v>
      </c>
      <c r="H129" s="113">
        <v>0</v>
      </c>
      <c r="I129" s="113">
        <v>0</v>
      </c>
      <c r="J129" s="549"/>
      <c r="K129" s="546"/>
      <c r="L129" s="553"/>
      <c r="M129" s="546"/>
      <c r="N129" s="565"/>
      <c r="O129" s="565"/>
      <c r="P129" s="565"/>
    </row>
    <row r="130" spans="1:16" ht="15" customHeight="1" x14ac:dyDescent="0.25">
      <c r="A130" s="656" t="s">
        <v>52</v>
      </c>
      <c r="B130" s="657" t="s">
        <v>53</v>
      </c>
      <c r="C130" s="547" t="s">
        <v>25</v>
      </c>
      <c r="D130" s="661" t="str">
        <f>D125</f>
        <v xml:space="preserve"> 01.2018</v>
      </c>
      <c r="E130" s="661" t="s">
        <v>451</v>
      </c>
      <c r="F130" s="112" t="s">
        <v>0</v>
      </c>
      <c r="G130" s="160">
        <f>G131+G132+G133+G134</f>
        <v>110458.1</v>
      </c>
      <c r="H130" s="12">
        <f>H131+H132+H133+H134</f>
        <v>110458.1</v>
      </c>
      <c r="I130" s="12">
        <f>H130/G130*100</f>
        <v>100</v>
      </c>
      <c r="J130" s="547" t="s">
        <v>720</v>
      </c>
      <c r="K130" s="545">
        <v>185</v>
      </c>
      <c r="L130" s="545">
        <v>195</v>
      </c>
      <c r="M130" s="545" t="s">
        <v>800</v>
      </c>
      <c r="N130" s="564" t="s">
        <v>108</v>
      </c>
      <c r="O130" s="564" t="s">
        <v>108</v>
      </c>
      <c r="P130" s="564" t="s">
        <v>108</v>
      </c>
    </row>
    <row r="131" spans="1:16" ht="75.75" customHeight="1" x14ac:dyDescent="0.25">
      <c r="A131" s="656"/>
      <c r="B131" s="657"/>
      <c r="C131" s="548"/>
      <c r="D131" s="659"/>
      <c r="E131" s="659"/>
      <c r="F131" s="112" t="s">
        <v>1</v>
      </c>
      <c r="G131" s="161">
        <v>110458.1</v>
      </c>
      <c r="H131" s="115">
        <v>110458.1</v>
      </c>
      <c r="I131" s="113">
        <f>H131/G131*100</f>
        <v>100</v>
      </c>
      <c r="J131" s="549"/>
      <c r="K131" s="546"/>
      <c r="L131" s="546"/>
      <c r="M131" s="546"/>
      <c r="N131" s="565"/>
      <c r="O131" s="565"/>
      <c r="P131" s="565"/>
    </row>
    <row r="132" spans="1:16" ht="15" customHeight="1" x14ac:dyDescent="0.25">
      <c r="A132" s="656"/>
      <c r="B132" s="657"/>
      <c r="C132" s="548"/>
      <c r="D132" s="659"/>
      <c r="E132" s="659"/>
      <c r="F132" s="112" t="s">
        <v>2</v>
      </c>
      <c r="G132" s="161">
        <f>79492.4-79492.4</f>
        <v>0</v>
      </c>
      <c r="H132" s="113">
        <v>0</v>
      </c>
      <c r="I132" s="113">
        <v>0</v>
      </c>
      <c r="J132" s="547" t="s">
        <v>721</v>
      </c>
      <c r="K132" s="545" t="s">
        <v>317</v>
      </c>
      <c r="L132" s="551">
        <v>0</v>
      </c>
      <c r="M132" s="688"/>
      <c r="N132" s="585" t="s">
        <v>108</v>
      </c>
      <c r="O132" s="585" t="s">
        <v>108</v>
      </c>
      <c r="P132" s="585" t="s">
        <v>108</v>
      </c>
    </row>
    <row r="133" spans="1:16" x14ac:dyDescent="0.25">
      <c r="A133" s="656"/>
      <c r="B133" s="657"/>
      <c r="C133" s="548"/>
      <c r="D133" s="659"/>
      <c r="E133" s="659"/>
      <c r="F133" s="112" t="s">
        <v>4</v>
      </c>
      <c r="G133" s="161">
        <v>0</v>
      </c>
      <c r="H133" s="113">
        <v>0</v>
      </c>
      <c r="I133" s="113">
        <v>0</v>
      </c>
      <c r="J133" s="548"/>
      <c r="K133" s="550"/>
      <c r="L133" s="552"/>
      <c r="M133" s="689"/>
      <c r="N133" s="586"/>
      <c r="O133" s="586"/>
      <c r="P133" s="586"/>
    </row>
    <row r="134" spans="1:16" ht="24.75" customHeight="1" x14ac:dyDescent="0.25">
      <c r="A134" s="656"/>
      <c r="B134" s="657"/>
      <c r="C134" s="549"/>
      <c r="D134" s="660"/>
      <c r="E134" s="660"/>
      <c r="F134" s="4" t="s">
        <v>5</v>
      </c>
      <c r="G134" s="161">
        <v>0</v>
      </c>
      <c r="H134" s="113">
        <v>0</v>
      </c>
      <c r="I134" s="113">
        <v>0</v>
      </c>
      <c r="J134" s="549"/>
      <c r="K134" s="546"/>
      <c r="L134" s="553"/>
      <c r="M134" s="690"/>
      <c r="N134" s="587"/>
      <c r="O134" s="587"/>
      <c r="P134" s="587"/>
    </row>
    <row r="135" spans="1:16" s="2" customFormat="1" ht="17.25" customHeight="1" x14ac:dyDescent="0.25">
      <c r="A135" s="653" t="s">
        <v>54</v>
      </c>
      <c r="B135" s="654" t="s">
        <v>55</v>
      </c>
      <c r="C135" s="648" t="s">
        <v>25</v>
      </c>
      <c r="D135" s="651" t="s">
        <v>108</v>
      </c>
      <c r="E135" s="651" t="s">
        <v>26</v>
      </c>
      <c r="F135" s="111" t="s">
        <v>0</v>
      </c>
      <c r="G135" s="160">
        <f>G136+G137+G138+G139</f>
        <v>375134.8</v>
      </c>
      <c r="H135" s="12">
        <f>H136+H137+H138+H139</f>
        <v>375134.8</v>
      </c>
      <c r="I135" s="12">
        <f>H135/G135*100</f>
        <v>100</v>
      </c>
      <c r="J135" s="600" t="s">
        <v>26</v>
      </c>
      <c r="K135" s="569" t="s">
        <v>26</v>
      </c>
      <c r="L135" s="569" t="s">
        <v>26</v>
      </c>
      <c r="M135" s="575" t="s">
        <v>26</v>
      </c>
      <c r="N135" s="579" t="s">
        <v>26</v>
      </c>
      <c r="O135" s="579" t="s">
        <v>26</v>
      </c>
      <c r="P135" s="579" t="s">
        <v>26</v>
      </c>
    </row>
    <row r="136" spans="1:16" s="2" customFormat="1" ht="23.25" customHeight="1" x14ac:dyDescent="0.25">
      <c r="A136" s="653"/>
      <c r="B136" s="654"/>
      <c r="C136" s="649"/>
      <c r="D136" s="651"/>
      <c r="E136" s="651"/>
      <c r="F136" s="111" t="s">
        <v>1</v>
      </c>
      <c r="G136" s="160">
        <f t="shared" ref="G136:H139" si="9">G141</f>
        <v>375134.8</v>
      </c>
      <c r="H136" s="12">
        <f>H141</f>
        <v>375134.8</v>
      </c>
      <c r="I136" s="12">
        <f>H136/G136*100</f>
        <v>100</v>
      </c>
      <c r="J136" s="601"/>
      <c r="K136" s="570"/>
      <c r="L136" s="570"/>
      <c r="M136" s="575"/>
      <c r="N136" s="579"/>
      <c r="O136" s="579"/>
      <c r="P136" s="579"/>
    </row>
    <row r="137" spans="1:16" s="2" customFormat="1" ht="15" customHeight="1" x14ac:dyDescent="0.25">
      <c r="A137" s="653"/>
      <c r="B137" s="654"/>
      <c r="C137" s="649"/>
      <c r="D137" s="651"/>
      <c r="E137" s="651"/>
      <c r="F137" s="111" t="s">
        <v>2</v>
      </c>
      <c r="G137" s="160">
        <f t="shared" si="9"/>
        <v>0</v>
      </c>
      <c r="H137" s="12">
        <f t="shared" si="9"/>
        <v>0</v>
      </c>
      <c r="I137" s="12">
        <v>0</v>
      </c>
      <c r="J137" s="601"/>
      <c r="K137" s="570"/>
      <c r="L137" s="570"/>
      <c r="M137" s="575"/>
      <c r="N137" s="579"/>
      <c r="O137" s="579"/>
      <c r="P137" s="579"/>
    </row>
    <row r="138" spans="1:16" s="2" customFormat="1" x14ac:dyDescent="0.25">
      <c r="A138" s="653"/>
      <c r="B138" s="654"/>
      <c r="C138" s="649"/>
      <c r="D138" s="651"/>
      <c r="E138" s="651"/>
      <c r="F138" s="111" t="s">
        <v>4</v>
      </c>
      <c r="G138" s="160">
        <f t="shared" si="9"/>
        <v>0</v>
      </c>
      <c r="H138" s="12">
        <f t="shared" si="9"/>
        <v>0</v>
      </c>
      <c r="I138" s="12">
        <v>0</v>
      </c>
      <c r="J138" s="601"/>
      <c r="K138" s="570"/>
      <c r="L138" s="570"/>
      <c r="M138" s="575"/>
      <c r="N138" s="579"/>
      <c r="O138" s="579"/>
      <c r="P138" s="579"/>
    </row>
    <row r="139" spans="1:16" s="2" customFormat="1" x14ac:dyDescent="0.25">
      <c r="A139" s="653"/>
      <c r="B139" s="654"/>
      <c r="C139" s="650"/>
      <c r="D139" s="651"/>
      <c r="E139" s="651"/>
      <c r="F139" s="116" t="s">
        <v>5</v>
      </c>
      <c r="G139" s="160">
        <f t="shared" si="9"/>
        <v>0</v>
      </c>
      <c r="H139" s="12">
        <f t="shared" si="9"/>
        <v>0</v>
      </c>
      <c r="I139" s="12">
        <v>0</v>
      </c>
      <c r="J139" s="602"/>
      <c r="K139" s="571"/>
      <c r="L139" s="571"/>
      <c r="M139" s="575"/>
      <c r="N139" s="579"/>
      <c r="O139" s="579"/>
      <c r="P139" s="579"/>
    </row>
    <row r="140" spans="1:16" ht="102" customHeight="1" x14ac:dyDescent="0.25">
      <c r="A140" s="656" t="s">
        <v>56</v>
      </c>
      <c r="B140" s="657" t="s">
        <v>57</v>
      </c>
      <c r="C140" s="547" t="s">
        <v>25</v>
      </c>
      <c r="D140" s="658" t="s">
        <v>823</v>
      </c>
      <c r="E140" s="661" t="s">
        <v>451</v>
      </c>
      <c r="F140" s="112" t="s">
        <v>0</v>
      </c>
      <c r="G140" s="160">
        <f>G141</f>
        <v>375134.8</v>
      </c>
      <c r="H140" s="12">
        <f>H141+H142+H143+H144</f>
        <v>375134.8</v>
      </c>
      <c r="I140" s="12">
        <f>H140/G140*100</f>
        <v>100</v>
      </c>
      <c r="J140" s="148" t="s">
        <v>722</v>
      </c>
      <c r="K140" s="100">
        <v>31850</v>
      </c>
      <c r="L140" s="100">
        <v>40673</v>
      </c>
      <c r="M140" s="178" t="s">
        <v>800</v>
      </c>
      <c r="N140" s="99" t="s">
        <v>108</v>
      </c>
      <c r="O140" s="99" t="s">
        <v>108</v>
      </c>
      <c r="P140" s="99" t="s">
        <v>108</v>
      </c>
    </row>
    <row r="141" spans="1:16" x14ac:dyDescent="0.25">
      <c r="A141" s="656"/>
      <c r="B141" s="657"/>
      <c r="C141" s="548"/>
      <c r="D141" s="659"/>
      <c r="E141" s="659"/>
      <c r="F141" s="112" t="s">
        <v>1</v>
      </c>
      <c r="G141" s="161">
        <v>375134.8</v>
      </c>
      <c r="H141" s="115">
        <v>375134.8</v>
      </c>
      <c r="I141" s="113">
        <f>H141/G141*100</f>
        <v>100</v>
      </c>
      <c r="J141" s="547" t="s">
        <v>723</v>
      </c>
      <c r="K141" s="545" t="s">
        <v>318</v>
      </c>
      <c r="L141" s="545">
        <v>100</v>
      </c>
      <c r="M141" s="545"/>
      <c r="N141" s="564" t="s">
        <v>108</v>
      </c>
      <c r="O141" s="564" t="s">
        <v>108</v>
      </c>
      <c r="P141" s="564" t="s">
        <v>108</v>
      </c>
    </row>
    <row r="142" spans="1:16" ht="73.5" customHeight="1" x14ac:dyDescent="0.25">
      <c r="A142" s="656"/>
      <c r="B142" s="657"/>
      <c r="C142" s="548"/>
      <c r="D142" s="659"/>
      <c r="E142" s="659"/>
      <c r="F142" s="112" t="s">
        <v>2</v>
      </c>
      <c r="G142" s="161">
        <v>0</v>
      </c>
      <c r="H142" s="113">
        <v>0</v>
      </c>
      <c r="I142" s="113">
        <v>0</v>
      </c>
      <c r="J142" s="548"/>
      <c r="K142" s="550"/>
      <c r="L142" s="550"/>
      <c r="M142" s="550"/>
      <c r="N142" s="588"/>
      <c r="O142" s="588"/>
      <c r="P142" s="588"/>
    </row>
    <row r="143" spans="1:16" ht="41.25" customHeight="1" x14ac:dyDescent="0.25">
      <c r="A143" s="656"/>
      <c r="B143" s="657"/>
      <c r="C143" s="548"/>
      <c r="D143" s="659"/>
      <c r="E143" s="659"/>
      <c r="F143" s="112" t="s">
        <v>4</v>
      </c>
      <c r="G143" s="161">
        <v>0</v>
      </c>
      <c r="H143" s="113">
        <v>0</v>
      </c>
      <c r="I143" s="113">
        <v>0</v>
      </c>
      <c r="J143" s="548"/>
      <c r="K143" s="550"/>
      <c r="L143" s="550"/>
      <c r="M143" s="550"/>
      <c r="N143" s="588" t="s">
        <v>108</v>
      </c>
      <c r="O143" s="588" t="s">
        <v>108</v>
      </c>
      <c r="P143" s="588" t="s">
        <v>108</v>
      </c>
    </row>
    <row r="144" spans="1:16" ht="33.75" customHeight="1" x14ac:dyDescent="0.25">
      <c r="A144" s="656"/>
      <c r="B144" s="657"/>
      <c r="C144" s="549"/>
      <c r="D144" s="660"/>
      <c r="E144" s="660"/>
      <c r="F144" s="4" t="s">
        <v>5</v>
      </c>
      <c r="G144" s="161">
        <v>0</v>
      </c>
      <c r="H144" s="113">
        <v>0</v>
      </c>
      <c r="I144" s="113">
        <v>0</v>
      </c>
      <c r="J144" s="549"/>
      <c r="K144" s="546"/>
      <c r="L144" s="546"/>
      <c r="M144" s="546"/>
      <c r="N144" s="565"/>
      <c r="O144" s="565"/>
      <c r="P144" s="565"/>
    </row>
    <row r="145" spans="1:17" s="2" customFormat="1" ht="26.25" customHeight="1" x14ac:dyDescent="0.25">
      <c r="A145" s="653" t="s">
        <v>58</v>
      </c>
      <c r="B145" s="654" t="s">
        <v>59</v>
      </c>
      <c r="C145" s="648" t="s">
        <v>34</v>
      </c>
      <c r="D145" s="651" t="s">
        <v>26</v>
      </c>
      <c r="E145" s="651" t="s">
        <v>26</v>
      </c>
      <c r="F145" s="111" t="s">
        <v>0</v>
      </c>
      <c r="G145" s="160">
        <f>G146+G147+G148+G149</f>
        <v>16316.5</v>
      </c>
      <c r="H145" s="12">
        <f>H146+H147+H148+H149</f>
        <v>10017.299999999999</v>
      </c>
      <c r="I145" s="12">
        <f>H145/G145*100</f>
        <v>61.393681242913608</v>
      </c>
      <c r="J145" s="600" t="s">
        <v>26</v>
      </c>
      <c r="K145" s="560" t="s">
        <v>26</v>
      </c>
      <c r="L145" s="560" t="s">
        <v>26</v>
      </c>
      <c r="M145" s="606" t="s">
        <v>26</v>
      </c>
      <c r="N145" s="563" t="s">
        <v>26</v>
      </c>
      <c r="O145" s="563" t="s">
        <v>26</v>
      </c>
      <c r="P145" s="563" t="s">
        <v>26</v>
      </c>
    </row>
    <row r="146" spans="1:17" s="2" customFormat="1" ht="27" customHeight="1" x14ac:dyDescent="0.25">
      <c r="A146" s="653"/>
      <c r="B146" s="654"/>
      <c r="C146" s="649"/>
      <c r="D146" s="651"/>
      <c r="E146" s="651"/>
      <c r="F146" s="111" t="s">
        <v>1</v>
      </c>
      <c r="G146" s="160">
        <f>G151</f>
        <v>3402.4</v>
      </c>
      <c r="H146" s="12">
        <f>H151</f>
        <v>2608.1999999999998</v>
      </c>
      <c r="I146" s="12">
        <f>H146/G146*100</f>
        <v>76.657653421114503</v>
      </c>
      <c r="J146" s="601"/>
      <c r="K146" s="561"/>
      <c r="L146" s="561"/>
      <c r="M146" s="606" t="s">
        <v>26</v>
      </c>
      <c r="N146" s="563" t="s">
        <v>26</v>
      </c>
      <c r="O146" s="563" t="s">
        <v>26</v>
      </c>
      <c r="P146" s="563" t="s">
        <v>26</v>
      </c>
    </row>
    <row r="147" spans="1:17" s="2" customFormat="1" ht="23.25" customHeight="1" x14ac:dyDescent="0.25">
      <c r="A147" s="653"/>
      <c r="B147" s="654"/>
      <c r="C147" s="649"/>
      <c r="D147" s="651"/>
      <c r="E147" s="651"/>
      <c r="F147" s="111" t="s">
        <v>2</v>
      </c>
      <c r="G147" s="160">
        <f t="shared" ref="G147:H149" si="10">G152</f>
        <v>0</v>
      </c>
      <c r="H147" s="12">
        <f t="shared" si="10"/>
        <v>0</v>
      </c>
      <c r="I147" s="12">
        <v>0</v>
      </c>
      <c r="J147" s="601"/>
      <c r="K147" s="561"/>
      <c r="L147" s="561"/>
      <c r="M147" s="606"/>
      <c r="N147" s="563"/>
      <c r="O147" s="563"/>
      <c r="P147" s="563"/>
    </row>
    <row r="148" spans="1:17" s="2" customFormat="1" ht="23.25" customHeight="1" x14ac:dyDescent="0.25">
      <c r="A148" s="653"/>
      <c r="B148" s="654"/>
      <c r="C148" s="649"/>
      <c r="D148" s="651"/>
      <c r="E148" s="651"/>
      <c r="F148" s="111" t="s">
        <v>4</v>
      </c>
      <c r="G148" s="160">
        <f t="shared" si="10"/>
        <v>12914.1</v>
      </c>
      <c r="H148" s="12">
        <f t="shared" si="10"/>
        <v>7409.1</v>
      </c>
      <c r="I148" s="12">
        <f t="shared" ref="I148" si="11">H148/G148*100</f>
        <v>57.372174599855974</v>
      </c>
      <c r="J148" s="601"/>
      <c r="K148" s="561"/>
      <c r="L148" s="561"/>
      <c r="M148" s="606"/>
      <c r="N148" s="563"/>
      <c r="O148" s="563"/>
      <c r="P148" s="563"/>
    </row>
    <row r="149" spans="1:17" s="2" customFormat="1" ht="24.75" customHeight="1" x14ac:dyDescent="0.25">
      <c r="A149" s="653"/>
      <c r="B149" s="654"/>
      <c r="C149" s="650"/>
      <c r="D149" s="651"/>
      <c r="E149" s="651"/>
      <c r="F149" s="116" t="s">
        <v>5</v>
      </c>
      <c r="G149" s="160">
        <f t="shared" si="10"/>
        <v>0</v>
      </c>
      <c r="H149" s="12">
        <f t="shared" si="10"/>
        <v>0</v>
      </c>
      <c r="I149" s="12">
        <v>0</v>
      </c>
      <c r="J149" s="602"/>
      <c r="K149" s="562"/>
      <c r="L149" s="562"/>
      <c r="M149" s="606" t="s">
        <v>26</v>
      </c>
      <c r="N149" s="563" t="s">
        <v>26</v>
      </c>
      <c r="O149" s="563" t="s">
        <v>26</v>
      </c>
      <c r="P149" s="563" t="s">
        <v>26</v>
      </c>
    </row>
    <row r="150" spans="1:17" ht="90" customHeight="1" x14ac:dyDescent="0.25">
      <c r="A150" s="656" t="s">
        <v>60</v>
      </c>
      <c r="B150" s="657" t="s">
        <v>353</v>
      </c>
      <c r="C150" s="547" t="s">
        <v>34</v>
      </c>
      <c r="D150" s="658" t="str">
        <f>D140</f>
        <v>01.2018</v>
      </c>
      <c r="E150" s="661" t="s">
        <v>451</v>
      </c>
      <c r="F150" s="114" t="s">
        <v>0</v>
      </c>
      <c r="G150" s="160">
        <f>G151+G152+G153+G154</f>
        <v>16316.5</v>
      </c>
      <c r="H150" s="12">
        <f>H151+H152+H153+H154</f>
        <v>10017.299999999999</v>
      </c>
      <c r="I150" s="12">
        <f>H150/G150*100</f>
        <v>61.393681242913608</v>
      </c>
      <c r="J150" s="148" t="s">
        <v>724</v>
      </c>
      <c r="K150" s="100">
        <v>10</v>
      </c>
      <c r="L150" s="184">
        <v>10</v>
      </c>
      <c r="M150" s="545" t="s">
        <v>619</v>
      </c>
      <c r="N150" s="582" t="s">
        <v>620</v>
      </c>
      <c r="O150" s="582" t="s">
        <v>621</v>
      </c>
      <c r="P150" s="582" t="s">
        <v>622</v>
      </c>
      <c r="Q150" s="172"/>
    </row>
    <row r="151" spans="1:17" ht="45" customHeight="1" x14ac:dyDescent="0.25">
      <c r="A151" s="656"/>
      <c r="B151" s="657"/>
      <c r="C151" s="548"/>
      <c r="D151" s="659"/>
      <c r="E151" s="659"/>
      <c r="F151" s="112" t="s">
        <v>1</v>
      </c>
      <c r="G151" s="161">
        <v>3402.4</v>
      </c>
      <c r="H151" s="113">
        <v>2608.1999999999998</v>
      </c>
      <c r="I151" s="113">
        <f>H151/G151*100</f>
        <v>76.657653421114503</v>
      </c>
      <c r="J151" s="547" t="s">
        <v>725</v>
      </c>
      <c r="K151" s="589">
        <v>100</v>
      </c>
      <c r="L151" s="697">
        <v>100</v>
      </c>
      <c r="M151" s="550"/>
      <c r="N151" s="583"/>
      <c r="O151" s="583"/>
      <c r="P151" s="583"/>
    </row>
    <row r="152" spans="1:17" ht="30.75" customHeight="1" x14ac:dyDescent="0.25">
      <c r="A152" s="656"/>
      <c r="B152" s="657"/>
      <c r="C152" s="548"/>
      <c r="D152" s="659"/>
      <c r="E152" s="659"/>
      <c r="F152" s="112" t="s">
        <v>2</v>
      </c>
      <c r="G152" s="161">
        <v>0</v>
      </c>
      <c r="H152" s="113">
        <v>0</v>
      </c>
      <c r="I152" s="113">
        <v>0</v>
      </c>
      <c r="J152" s="548"/>
      <c r="K152" s="590"/>
      <c r="L152" s="698"/>
      <c r="M152" s="550"/>
      <c r="N152" s="583"/>
      <c r="O152" s="583"/>
      <c r="P152" s="583"/>
    </row>
    <row r="153" spans="1:17" ht="26.25" customHeight="1" x14ac:dyDescent="0.25">
      <c r="A153" s="656"/>
      <c r="B153" s="657"/>
      <c r="C153" s="548"/>
      <c r="D153" s="659"/>
      <c r="E153" s="659"/>
      <c r="F153" s="112" t="s">
        <v>4</v>
      </c>
      <c r="G153" s="161">
        <v>12914.1</v>
      </c>
      <c r="H153" s="113">
        <v>7409.1</v>
      </c>
      <c r="I153" s="113">
        <f>H153/G153*100</f>
        <v>57.372174599855974</v>
      </c>
      <c r="J153" s="548"/>
      <c r="K153" s="590"/>
      <c r="L153" s="698"/>
      <c r="M153" s="550"/>
      <c r="N153" s="583"/>
      <c r="O153" s="583"/>
      <c r="P153" s="583"/>
    </row>
    <row r="154" spans="1:17" ht="53.25" customHeight="1" x14ac:dyDescent="0.25">
      <c r="A154" s="656"/>
      <c r="B154" s="657"/>
      <c r="C154" s="549"/>
      <c r="D154" s="660"/>
      <c r="E154" s="660"/>
      <c r="F154" s="4" t="s">
        <v>5</v>
      </c>
      <c r="G154" s="161">
        <v>0</v>
      </c>
      <c r="H154" s="113">
        <v>0</v>
      </c>
      <c r="I154" s="113">
        <v>0</v>
      </c>
      <c r="J154" s="549"/>
      <c r="K154" s="591">
        <v>100</v>
      </c>
      <c r="L154" s="699"/>
      <c r="M154" s="546"/>
      <c r="N154" s="584"/>
      <c r="O154" s="584"/>
      <c r="P154" s="584"/>
    </row>
    <row r="155" spans="1:17" s="2" customFormat="1" ht="15" customHeight="1" x14ac:dyDescent="0.25">
      <c r="A155" s="663">
        <v>3</v>
      </c>
      <c r="B155" s="676" t="s">
        <v>349</v>
      </c>
      <c r="C155" s="644" t="s">
        <v>25</v>
      </c>
      <c r="D155" s="679" t="s">
        <v>26</v>
      </c>
      <c r="E155" s="679" t="s">
        <v>26</v>
      </c>
      <c r="F155" s="111" t="s">
        <v>0</v>
      </c>
      <c r="G155" s="160">
        <f>G156+G157+G158+G159</f>
        <v>177260.7</v>
      </c>
      <c r="H155" s="12">
        <f>H156+H157+H158+H159</f>
        <v>177260.40000000002</v>
      </c>
      <c r="I155" s="12">
        <f>H155/G155*100</f>
        <v>99.999830757748342</v>
      </c>
      <c r="J155" s="600" t="s">
        <v>108</v>
      </c>
      <c r="K155" s="560" t="s">
        <v>108</v>
      </c>
      <c r="L155" s="560" t="s">
        <v>108</v>
      </c>
      <c r="M155" s="640" t="s">
        <v>108</v>
      </c>
      <c r="N155" s="563" t="s">
        <v>108</v>
      </c>
      <c r="O155" s="563" t="s">
        <v>108</v>
      </c>
      <c r="P155" s="563" t="s">
        <v>108</v>
      </c>
    </row>
    <row r="156" spans="1:17" s="2" customFormat="1" x14ac:dyDescent="0.25">
      <c r="A156" s="664"/>
      <c r="B156" s="677"/>
      <c r="C156" s="645"/>
      <c r="D156" s="680"/>
      <c r="E156" s="680"/>
      <c r="F156" s="111" t="s">
        <v>1</v>
      </c>
      <c r="G156" s="160">
        <f t="shared" ref="G156:H159" si="12">G161</f>
        <v>37224.800000000003</v>
      </c>
      <c r="H156" s="12">
        <f t="shared" si="12"/>
        <v>37224.699999999997</v>
      </c>
      <c r="I156" s="12">
        <f>H156/G156*100</f>
        <v>99.999731361887754</v>
      </c>
      <c r="J156" s="601"/>
      <c r="K156" s="561"/>
      <c r="L156" s="561"/>
      <c r="M156" s="640"/>
      <c r="N156" s="563"/>
      <c r="O156" s="563"/>
      <c r="P156" s="563"/>
    </row>
    <row r="157" spans="1:17" s="2" customFormat="1" x14ac:dyDescent="0.25">
      <c r="A157" s="664"/>
      <c r="B157" s="677"/>
      <c r="C157" s="645"/>
      <c r="D157" s="680"/>
      <c r="E157" s="680"/>
      <c r="F157" s="111" t="s">
        <v>2</v>
      </c>
      <c r="G157" s="160">
        <f t="shared" si="12"/>
        <v>140035.9</v>
      </c>
      <c r="H157" s="12">
        <f t="shared" si="12"/>
        <v>140035.70000000001</v>
      </c>
      <c r="I157" s="12">
        <f>H157/G157*100</f>
        <v>99.999857179480429</v>
      </c>
      <c r="J157" s="601"/>
      <c r="K157" s="561"/>
      <c r="L157" s="561"/>
      <c r="M157" s="640"/>
      <c r="N157" s="563"/>
      <c r="O157" s="563"/>
      <c r="P157" s="563"/>
    </row>
    <row r="158" spans="1:17" s="2" customFormat="1" ht="36" customHeight="1" x14ac:dyDescent="0.25">
      <c r="A158" s="664"/>
      <c r="B158" s="677"/>
      <c r="C158" s="645"/>
      <c r="D158" s="680"/>
      <c r="E158" s="680"/>
      <c r="F158" s="111" t="s">
        <v>4</v>
      </c>
      <c r="G158" s="160">
        <f t="shared" si="12"/>
        <v>0</v>
      </c>
      <c r="H158" s="12">
        <f t="shared" si="12"/>
        <v>0</v>
      </c>
      <c r="I158" s="12">
        <v>0</v>
      </c>
      <c r="J158" s="601"/>
      <c r="K158" s="561"/>
      <c r="L158" s="561"/>
      <c r="M158" s="640"/>
      <c r="N158" s="563"/>
      <c r="O158" s="563"/>
      <c r="P158" s="563"/>
    </row>
    <row r="159" spans="1:17" s="2" customFormat="1" ht="62.25" customHeight="1" x14ac:dyDescent="0.25">
      <c r="A159" s="665"/>
      <c r="B159" s="678"/>
      <c r="C159" s="646"/>
      <c r="D159" s="681"/>
      <c r="E159" s="681"/>
      <c r="F159" s="111" t="s">
        <v>5</v>
      </c>
      <c r="G159" s="160">
        <f t="shared" si="12"/>
        <v>0</v>
      </c>
      <c r="H159" s="12">
        <f t="shared" si="12"/>
        <v>0</v>
      </c>
      <c r="I159" s="160">
        <v>0</v>
      </c>
      <c r="J159" s="602"/>
      <c r="K159" s="562"/>
      <c r="L159" s="562"/>
      <c r="M159" s="640"/>
      <c r="N159" s="563"/>
      <c r="O159" s="563"/>
      <c r="P159" s="563"/>
    </row>
    <row r="160" spans="1:17" s="2" customFormat="1" ht="24.75" customHeight="1" x14ac:dyDescent="0.25">
      <c r="A160" s="673" t="s">
        <v>287</v>
      </c>
      <c r="B160" s="676" t="s">
        <v>354</v>
      </c>
      <c r="C160" s="644" t="s">
        <v>25</v>
      </c>
      <c r="D160" s="679" t="s">
        <v>108</v>
      </c>
      <c r="E160" s="679" t="s">
        <v>108</v>
      </c>
      <c r="F160" s="111" t="s">
        <v>0</v>
      </c>
      <c r="G160" s="160">
        <f>G161+G162+G163+G164</f>
        <v>177260.7</v>
      </c>
      <c r="H160" s="12">
        <f>H161+H162+H163+H164</f>
        <v>177260.40000000002</v>
      </c>
      <c r="I160" s="12">
        <f>H160/G160*100</f>
        <v>99.999830757748342</v>
      </c>
      <c r="J160" s="634" t="s">
        <v>108</v>
      </c>
      <c r="K160" s="637" t="s">
        <v>108</v>
      </c>
      <c r="L160" s="637" t="s">
        <v>108</v>
      </c>
      <c r="M160" s="640" t="s">
        <v>108</v>
      </c>
      <c r="N160" s="563" t="s">
        <v>108</v>
      </c>
      <c r="O160" s="563" t="s">
        <v>108</v>
      </c>
      <c r="P160" s="563" t="s">
        <v>108</v>
      </c>
    </row>
    <row r="161" spans="1:17" s="2" customFormat="1" ht="20.25" customHeight="1" x14ac:dyDescent="0.25">
      <c r="A161" s="674"/>
      <c r="B161" s="677"/>
      <c r="C161" s="645"/>
      <c r="D161" s="680"/>
      <c r="E161" s="680"/>
      <c r="F161" s="111" t="s">
        <v>1</v>
      </c>
      <c r="G161" s="160">
        <f>G166</f>
        <v>37224.800000000003</v>
      </c>
      <c r="H161" s="12">
        <f>H166</f>
        <v>37224.699999999997</v>
      </c>
      <c r="I161" s="12">
        <f>H161/G161*100</f>
        <v>99.999731361887754</v>
      </c>
      <c r="J161" s="635"/>
      <c r="K161" s="638"/>
      <c r="L161" s="638"/>
      <c r="M161" s="640"/>
      <c r="N161" s="563"/>
      <c r="O161" s="563"/>
      <c r="P161" s="563"/>
    </row>
    <row r="162" spans="1:17" s="2" customFormat="1" ht="21.75" customHeight="1" x14ac:dyDescent="0.25">
      <c r="A162" s="674"/>
      <c r="B162" s="677"/>
      <c r="C162" s="645"/>
      <c r="D162" s="680"/>
      <c r="E162" s="680"/>
      <c r="F162" s="111" t="s">
        <v>2</v>
      </c>
      <c r="G162" s="160">
        <f t="shared" ref="G162:H164" si="13">G167</f>
        <v>140035.9</v>
      </c>
      <c r="H162" s="12">
        <f t="shared" si="13"/>
        <v>140035.70000000001</v>
      </c>
      <c r="I162" s="12">
        <f>H162/G162*100</f>
        <v>99.999857179480429</v>
      </c>
      <c r="J162" s="635"/>
      <c r="K162" s="638"/>
      <c r="L162" s="638"/>
      <c r="M162" s="640"/>
      <c r="N162" s="563"/>
      <c r="O162" s="563"/>
      <c r="P162" s="563"/>
    </row>
    <row r="163" spans="1:17" s="2" customFormat="1" ht="27" customHeight="1" x14ac:dyDescent="0.25">
      <c r="A163" s="674"/>
      <c r="B163" s="677"/>
      <c r="C163" s="645"/>
      <c r="D163" s="680"/>
      <c r="E163" s="680"/>
      <c r="F163" s="111" t="s">
        <v>4</v>
      </c>
      <c r="G163" s="160">
        <f t="shared" si="13"/>
        <v>0</v>
      </c>
      <c r="H163" s="12">
        <f t="shared" si="13"/>
        <v>0</v>
      </c>
      <c r="I163" s="12">
        <v>0</v>
      </c>
      <c r="J163" s="635"/>
      <c r="K163" s="638"/>
      <c r="L163" s="638"/>
      <c r="M163" s="640"/>
      <c r="N163" s="563"/>
      <c r="O163" s="563"/>
      <c r="P163" s="563"/>
    </row>
    <row r="164" spans="1:17" s="2" customFormat="1" ht="41.25" customHeight="1" x14ac:dyDescent="0.25">
      <c r="A164" s="675"/>
      <c r="B164" s="678"/>
      <c r="C164" s="646"/>
      <c r="D164" s="681"/>
      <c r="E164" s="681"/>
      <c r="F164" s="116" t="s">
        <v>5</v>
      </c>
      <c r="G164" s="160">
        <f t="shared" si="13"/>
        <v>0</v>
      </c>
      <c r="H164" s="12">
        <f t="shared" si="13"/>
        <v>0</v>
      </c>
      <c r="I164" s="12">
        <v>0</v>
      </c>
      <c r="J164" s="636"/>
      <c r="K164" s="639"/>
      <c r="L164" s="639"/>
      <c r="M164" s="640"/>
      <c r="N164" s="563"/>
      <c r="O164" s="563"/>
      <c r="P164" s="563"/>
    </row>
    <row r="165" spans="1:17" ht="92.25" customHeight="1" x14ac:dyDescent="0.25">
      <c r="A165" s="691" t="s">
        <v>288</v>
      </c>
      <c r="B165" s="628" t="s">
        <v>289</v>
      </c>
      <c r="C165" s="628" t="s">
        <v>25</v>
      </c>
      <c r="D165" s="658" t="str">
        <f>D150</f>
        <v>01.2018</v>
      </c>
      <c r="E165" s="661" t="s">
        <v>451</v>
      </c>
      <c r="F165" s="112" t="s">
        <v>0</v>
      </c>
      <c r="G165" s="160">
        <f>G166+G167+G168+G169</f>
        <v>177260.7</v>
      </c>
      <c r="H165" s="12">
        <f>H166+H167+H168+H169</f>
        <v>177260.40000000002</v>
      </c>
      <c r="I165" s="12">
        <f>H165/G165*100</f>
        <v>99.999830757748342</v>
      </c>
      <c r="J165" s="148" t="s">
        <v>720</v>
      </c>
      <c r="K165" s="100">
        <v>300</v>
      </c>
      <c r="L165" s="100">
        <v>312</v>
      </c>
      <c r="M165" s="163" t="s">
        <v>800</v>
      </c>
      <c r="N165" s="97" t="s">
        <v>108</v>
      </c>
      <c r="O165" s="97" t="s">
        <v>108</v>
      </c>
      <c r="P165" s="97" t="s">
        <v>108</v>
      </c>
      <c r="Q165" s="164"/>
    </row>
    <row r="166" spans="1:17" x14ac:dyDescent="0.25">
      <c r="A166" s="692"/>
      <c r="B166" s="629"/>
      <c r="C166" s="629"/>
      <c r="D166" s="659"/>
      <c r="E166" s="659"/>
      <c r="F166" s="112" t="s">
        <v>1</v>
      </c>
      <c r="G166" s="161">
        <v>37224.800000000003</v>
      </c>
      <c r="H166" s="113">
        <v>37224.699999999997</v>
      </c>
      <c r="I166" s="113">
        <f>H166/G166*100</f>
        <v>99.999731361887754</v>
      </c>
      <c r="J166" s="547" t="s">
        <v>721</v>
      </c>
      <c r="K166" s="545" t="s">
        <v>317</v>
      </c>
      <c r="L166" s="545">
        <v>0</v>
      </c>
      <c r="M166" s="545"/>
      <c r="N166" s="564" t="s">
        <v>108</v>
      </c>
      <c r="O166" s="564" t="s">
        <v>108</v>
      </c>
      <c r="P166" s="564" t="s">
        <v>108</v>
      </c>
    </row>
    <row r="167" spans="1:17" x14ac:dyDescent="0.25">
      <c r="A167" s="692"/>
      <c r="B167" s="629"/>
      <c r="C167" s="629"/>
      <c r="D167" s="659"/>
      <c r="E167" s="659"/>
      <c r="F167" s="112" t="s">
        <v>2</v>
      </c>
      <c r="G167" s="161">
        <v>140035.9</v>
      </c>
      <c r="H167" s="113">
        <v>140035.70000000001</v>
      </c>
      <c r="I167" s="113">
        <f>H167/G167*100</f>
        <v>99.999857179480429</v>
      </c>
      <c r="J167" s="548"/>
      <c r="K167" s="550"/>
      <c r="L167" s="550"/>
      <c r="M167" s="550"/>
      <c r="N167" s="588" t="s">
        <v>108</v>
      </c>
      <c r="O167" s="588" t="s">
        <v>108</v>
      </c>
      <c r="P167" s="588" t="s">
        <v>108</v>
      </c>
    </row>
    <row r="168" spans="1:17" ht="15" customHeight="1" x14ac:dyDescent="0.25">
      <c r="A168" s="692"/>
      <c r="B168" s="629"/>
      <c r="C168" s="629"/>
      <c r="D168" s="659"/>
      <c r="E168" s="659"/>
      <c r="F168" s="112" t="s">
        <v>4</v>
      </c>
      <c r="G168" s="161">
        <v>0</v>
      </c>
      <c r="H168" s="113">
        <v>0</v>
      </c>
      <c r="I168" s="113">
        <v>0</v>
      </c>
      <c r="J168" s="548"/>
      <c r="K168" s="550"/>
      <c r="L168" s="550"/>
      <c r="M168" s="550"/>
      <c r="N168" s="588"/>
      <c r="O168" s="588"/>
      <c r="P168" s="588"/>
    </row>
    <row r="169" spans="1:17" x14ac:dyDescent="0.25">
      <c r="A169" s="693"/>
      <c r="B169" s="630"/>
      <c r="C169" s="630"/>
      <c r="D169" s="660"/>
      <c r="E169" s="660"/>
      <c r="F169" s="4" t="s">
        <v>5</v>
      </c>
      <c r="G169" s="161">
        <v>0</v>
      </c>
      <c r="H169" s="113">
        <v>0</v>
      </c>
      <c r="I169" s="113">
        <v>0</v>
      </c>
      <c r="J169" s="549"/>
      <c r="K169" s="546"/>
      <c r="L169" s="546"/>
      <c r="M169" s="546"/>
      <c r="N169" s="565"/>
      <c r="O169" s="565"/>
      <c r="P169" s="565"/>
    </row>
    <row r="170" spans="1:17" s="2" customFormat="1" x14ac:dyDescent="0.25">
      <c r="A170" s="663" t="s">
        <v>71</v>
      </c>
      <c r="B170" s="644" t="s">
        <v>290</v>
      </c>
      <c r="C170" s="644" t="s">
        <v>291</v>
      </c>
      <c r="D170" s="679" t="s">
        <v>26</v>
      </c>
      <c r="E170" s="679" t="s">
        <v>26</v>
      </c>
      <c r="F170" s="111" t="s">
        <v>0</v>
      </c>
      <c r="G170" s="160">
        <f>G171+G172</f>
        <v>233886.2</v>
      </c>
      <c r="H170" s="12">
        <f>H171+H172</f>
        <v>30887.9</v>
      </c>
      <c r="I170" s="12">
        <f>H170/G170*100</f>
        <v>13.206379854818284</v>
      </c>
      <c r="J170" s="600" t="s">
        <v>108</v>
      </c>
      <c r="K170" s="560" t="s">
        <v>108</v>
      </c>
      <c r="L170" s="560" t="s">
        <v>108</v>
      </c>
      <c r="M170" s="560" t="s">
        <v>108</v>
      </c>
      <c r="N170" s="592" t="s">
        <v>26</v>
      </c>
      <c r="O170" s="592" t="s">
        <v>26</v>
      </c>
      <c r="P170" s="592" t="s">
        <v>26</v>
      </c>
    </row>
    <row r="171" spans="1:17" s="2" customFormat="1" ht="15" customHeight="1" x14ac:dyDescent="0.25">
      <c r="A171" s="664"/>
      <c r="B171" s="645"/>
      <c r="C171" s="645"/>
      <c r="D171" s="680"/>
      <c r="E171" s="680"/>
      <c r="F171" s="111" t="s">
        <v>1</v>
      </c>
      <c r="G171" s="160">
        <f>G176+G181</f>
        <v>233886.2</v>
      </c>
      <c r="H171" s="12">
        <f>H176+H181</f>
        <v>30887.9</v>
      </c>
      <c r="I171" s="12">
        <f>H171/G171*100</f>
        <v>13.206379854818284</v>
      </c>
      <c r="J171" s="601"/>
      <c r="K171" s="561"/>
      <c r="L171" s="561"/>
      <c r="M171" s="561"/>
      <c r="N171" s="593"/>
      <c r="O171" s="593"/>
      <c r="P171" s="593"/>
    </row>
    <row r="172" spans="1:17" s="2" customFormat="1" x14ac:dyDescent="0.25">
      <c r="A172" s="664"/>
      <c r="B172" s="645"/>
      <c r="C172" s="645"/>
      <c r="D172" s="680"/>
      <c r="E172" s="680"/>
      <c r="F172" s="111" t="s">
        <v>2</v>
      </c>
      <c r="G172" s="160">
        <f t="shared" ref="G172:H174" si="14">G177+G182</f>
        <v>0</v>
      </c>
      <c r="H172" s="12">
        <f t="shared" si="14"/>
        <v>0</v>
      </c>
      <c r="I172" s="12">
        <v>0</v>
      </c>
      <c r="J172" s="601"/>
      <c r="K172" s="561"/>
      <c r="L172" s="561"/>
      <c r="M172" s="561"/>
      <c r="N172" s="593"/>
      <c r="O172" s="593"/>
      <c r="P172" s="593"/>
    </row>
    <row r="173" spans="1:17" s="2" customFormat="1" ht="15" customHeight="1" x14ac:dyDescent="0.25">
      <c r="A173" s="664"/>
      <c r="B173" s="645"/>
      <c r="C173" s="645"/>
      <c r="D173" s="680"/>
      <c r="E173" s="680"/>
      <c r="F173" s="111" t="s">
        <v>4</v>
      </c>
      <c r="G173" s="160">
        <f t="shared" si="14"/>
        <v>0</v>
      </c>
      <c r="H173" s="12">
        <f t="shared" si="14"/>
        <v>0</v>
      </c>
      <c r="I173" s="12">
        <v>0</v>
      </c>
      <c r="J173" s="601"/>
      <c r="K173" s="561"/>
      <c r="L173" s="561"/>
      <c r="M173" s="561"/>
      <c r="N173" s="593"/>
      <c r="O173" s="593"/>
      <c r="P173" s="593"/>
    </row>
    <row r="174" spans="1:17" s="2" customFormat="1" x14ac:dyDescent="0.25">
      <c r="A174" s="664"/>
      <c r="B174" s="645"/>
      <c r="C174" s="646"/>
      <c r="D174" s="681"/>
      <c r="E174" s="681"/>
      <c r="F174" s="111" t="s">
        <v>5</v>
      </c>
      <c r="G174" s="160">
        <f t="shared" si="14"/>
        <v>0</v>
      </c>
      <c r="H174" s="12">
        <f t="shared" si="14"/>
        <v>0</v>
      </c>
      <c r="I174" s="12">
        <v>0</v>
      </c>
      <c r="J174" s="601"/>
      <c r="K174" s="561"/>
      <c r="L174" s="561"/>
      <c r="M174" s="561"/>
      <c r="N174" s="593"/>
      <c r="O174" s="593"/>
      <c r="P174" s="593"/>
    </row>
    <row r="175" spans="1:17" s="2" customFormat="1" x14ac:dyDescent="0.25">
      <c r="A175" s="664"/>
      <c r="B175" s="645"/>
      <c r="C175" s="644" t="s">
        <v>25</v>
      </c>
      <c r="D175" s="679" t="s">
        <v>26</v>
      </c>
      <c r="E175" s="679" t="s">
        <v>26</v>
      </c>
      <c r="F175" s="111" t="s">
        <v>0</v>
      </c>
      <c r="G175" s="160">
        <f>G176+G177</f>
        <v>0</v>
      </c>
      <c r="H175" s="12">
        <f>H176+H177</f>
        <v>0</v>
      </c>
      <c r="I175" s="12">
        <v>0</v>
      </c>
      <c r="J175" s="601"/>
      <c r="K175" s="561"/>
      <c r="L175" s="561"/>
      <c r="M175" s="561"/>
      <c r="N175" s="593"/>
      <c r="O175" s="593"/>
      <c r="P175" s="593"/>
    </row>
    <row r="176" spans="1:17" s="2" customFormat="1" x14ac:dyDescent="0.25">
      <c r="A176" s="664"/>
      <c r="B176" s="645"/>
      <c r="C176" s="645"/>
      <c r="D176" s="680"/>
      <c r="E176" s="680"/>
      <c r="F176" s="111" t="s">
        <v>1</v>
      </c>
      <c r="G176" s="160">
        <f>G196</f>
        <v>0</v>
      </c>
      <c r="H176" s="12">
        <f>H196</f>
        <v>0</v>
      </c>
      <c r="I176" s="12">
        <v>0</v>
      </c>
      <c r="J176" s="601"/>
      <c r="K176" s="561"/>
      <c r="L176" s="561"/>
      <c r="M176" s="561"/>
      <c r="N176" s="593"/>
      <c r="O176" s="593"/>
      <c r="P176" s="593"/>
    </row>
    <row r="177" spans="1:16" s="2" customFormat="1" x14ac:dyDescent="0.25">
      <c r="A177" s="664"/>
      <c r="B177" s="645"/>
      <c r="C177" s="645"/>
      <c r="D177" s="680"/>
      <c r="E177" s="680"/>
      <c r="F177" s="111" t="s">
        <v>2</v>
      </c>
      <c r="G177" s="160">
        <f t="shared" ref="G177:G178" si="15">G197</f>
        <v>0</v>
      </c>
      <c r="H177" s="12">
        <f t="shared" ref="G177:H179" si="16">H197</f>
        <v>0</v>
      </c>
      <c r="I177" s="12">
        <v>0</v>
      </c>
      <c r="J177" s="601"/>
      <c r="K177" s="561"/>
      <c r="L177" s="561"/>
      <c r="M177" s="561"/>
      <c r="N177" s="593"/>
      <c r="O177" s="593"/>
      <c r="P177" s="593"/>
    </row>
    <row r="178" spans="1:16" s="2" customFormat="1" ht="15" customHeight="1" x14ac:dyDescent="0.25">
      <c r="A178" s="664"/>
      <c r="B178" s="645"/>
      <c r="C178" s="645"/>
      <c r="D178" s="680"/>
      <c r="E178" s="680"/>
      <c r="F178" s="111" t="s">
        <v>4</v>
      </c>
      <c r="G178" s="160">
        <f t="shared" si="15"/>
        <v>0</v>
      </c>
      <c r="H178" s="12">
        <f t="shared" si="16"/>
        <v>0</v>
      </c>
      <c r="I178" s="12">
        <v>0</v>
      </c>
      <c r="J178" s="601"/>
      <c r="K178" s="561"/>
      <c r="L178" s="561"/>
      <c r="M178" s="561"/>
      <c r="N178" s="593"/>
      <c r="O178" s="593"/>
      <c r="P178" s="593"/>
    </row>
    <row r="179" spans="1:16" s="2" customFormat="1" ht="18.75" customHeight="1" x14ac:dyDescent="0.25">
      <c r="A179" s="664"/>
      <c r="B179" s="645"/>
      <c r="C179" s="646"/>
      <c r="D179" s="681"/>
      <c r="E179" s="681"/>
      <c r="F179" s="111" t="s">
        <v>5</v>
      </c>
      <c r="G179" s="160">
        <f t="shared" si="16"/>
        <v>0</v>
      </c>
      <c r="H179" s="12">
        <f t="shared" si="16"/>
        <v>0</v>
      </c>
      <c r="I179" s="12">
        <v>0</v>
      </c>
      <c r="J179" s="601"/>
      <c r="K179" s="561"/>
      <c r="L179" s="561"/>
      <c r="M179" s="561"/>
      <c r="N179" s="593"/>
      <c r="O179" s="593"/>
      <c r="P179" s="593"/>
    </row>
    <row r="180" spans="1:16" s="2" customFormat="1" ht="15" customHeight="1" x14ac:dyDescent="0.25">
      <c r="A180" s="664"/>
      <c r="B180" s="645"/>
      <c r="C180" s="644" t="s">
        <v>292</v>
      </c>
      <c r="D180" s="679" t="s">
        <v>26</v>
      </c>
      <c r="E180" s="679" t="s">
        <v>26</v>
      </c>
      <c r="F180" s="111" t="s">
        <v>0</v>
      </c>
      <c r="G180" s="160">
        <f>G181+G182</f>
        <v>233886.2</v>
      </c>
      <c r="H180" s="12">
        <f>H181+H182</f>
        <v>30887.9</v>
      </c>
      <c r="I180" s="12">
        <f>H180/G180*100</f>
        <v>13.206379854818284</v>
      </c>
      <c r="J180" s="601"/>
      <c r="K180" s="561"/>
      <c r="L180" s="561"/>
      <c r="M180" s="561"/>
      <c r="N180" s="593"/>
      <c r="O180" s="593"/>
      <c r="P180" s="593"/>
    </row>
    <row r="181" spans="1:16" s="2" customFormat="1" x14ac:dyDescent="0.25">
      <c r="A181" s="664"/>
      <c r="B181" s="645"/>
      <c r="C181" s="645"/>
      <c r="D181" s="680"/>
      <c r="E181" s="680"/>
      <c r="F181" s="111" t="s">
        <v>1</v>
      </c>
      <c r="G181" s="160">
        <f>G186</f>
        <v>233886.2</v>
      </c>
      <c r="H181" s="12">
        <f>H186</f>
        <v>30887.9</v>
      </c>
      <c r="I181" s="12">
        <f>H181/G181*100</f>
        <v>13.206379854818284</v>
      </c>
      <c r="J181" s="601"/>
      <c r="K181" s="561"/>
      <c r="L181" s="561"/>
      <c r="M181" s="561"/>
      <c r="N181" s="593"/>
      <c r="O181" s="593"/>
      <c r="P181" s="593"/>
    </row>
    <row r="182" spans="1:16" s="2" customFormat="1" ht="19.5" customHeight="1" x14ac:dyDescent="0.25">
      <c r="A182" s="664"/>
      <c r="B182" s="645"/>
      <c r="C182" s="645"/>
      <c r="D182" s="680"/>
      <c r="E182" s="680"/>
      <c r="F182" s="111" t="s">
        <v>2</v>
      </c>
      <c r="G182" s="160">
        <f t="shared" ref="G182:H184" si="17">G187</f>
        <v>0</v>
      </c>
      <c r="H182" s="12">
        <f t="shared" si="17"/>
        <v>0</v>
      </c>
      <c r="I182" s="12">
        <v>0</v>
      </c>
      <c r="J182" s="601"/>
      <c r="K182" s="561"/>
      <c r="L182" s="561"/>
      <c r="M182" s="561"/>
      <c r="N182" s="593"/>
      <c r="O182" s="593"/>
      <c r="P182" s="593"/>
    </row>
    <row r="183" spans="1:16" s="2" customFormat="1" ht="15" customHeight="1" x14ac:dyDescent="0.25">
      <c r="A183" s="664"/>
      <c r="B183" s="645"/>
      <c r="C183" s="645"/>
      <c r="D183" s="680"/>
      <c r="E183" s="680"/>
      <c r="F183" s="111" t="s">
        <v>4</v>
      </c>
      <c r="G183" s="160">
        <f t="shared" si="17"/>
        <v>0</v>
      </c>
      <c r="H183" s="12">
        <f t="shared" si="17"/>
        <v>0</v>
      </c>
      <c r="I183" s="12">
        <v>0</v>
      </c>
      <c r="J183" s="601"/>
      <c r="K183" s="561"/>
      <c r="L183" s="561"/>
      <c r="M183" s="561"/>
      <c r="N183" s="593"/>
      <c r="O183" s="593"/>
      <c r="P183" s="593"/>
    </row>
    <row r="184" spans="1:16" s="2" customFormat="1" ht="21.75" customHeight="1" x14ac:dyDescent="0.25">
      <c r="A184" s="665"/>
      <c r="B184" s="646"/>
      <c r="C184" s="646"/>
      <c r="D184" s="681"/>
      <c r="E184" s="681"/>
      <c r="F184" s="111" t="s">
        <v>5</v>
      </c>
      <c r="G184" s="160">
        <f t="shared" si="17"/>
        <v>0</v>
      </c>
      <c r="H184" s="12">
        <f t="shared" si="17"/>
        <v>0</v>
      </c>
      <c r="I184" s="12">
        <v>0</v>
      </c>
      <c r="J184" s="602"/>
      <c r="K184" s="562"/>
      <c r="L184" s="562"/>
      <c r="M184" s="562"/>
      <c r="N184" s="594"/>
      <c r="O184" s="594"/>
      <c r="P184" s="594"/>
    </row>
    <row r="185" spans="1:16" s="2" customFormat="1" ht="15" customHeight="1" x14ac:dyDescent="0.25">
      <c r="A185" s="673" t="s">
        <v>73</v>
      </c>
      <c r="B185" s="644" t="s">
        <v>293</v>
      </c>
      <c r="C185" s="644" t="s">
        <v>292</v>
      </c>
      <c r="D185" s="679" t="s">
        <v>26</v>
      </c>
      <c r="E185" s="679" t="s">
        <v>26</v>
      </c>
      <c r="F185" s="111" t="s">
        <v>0</v>
      </c>
      <c r="G185" s="160">
        <f>G186+G187</f>
        <v>233886.2</v>
      </c>
      <c r="H185" s="12">
        <f>H186+H187</f>
        <v>30887.9</v>
      </c>
      <c r="I185" s="12">
        <f>H185/G185*100</f>
        <v>13.206379854818284</v>
      </c>
      <c r="J185" s="600" t="s">
        <v>108</v>
      </c>
      <c r="K185" s="560" t="s">
        <v>108</v>
      </c>
      <c r="L185" s="560" t="s">
        <v>108</v>
      </c>
      <c r="M185" s="560" t="s">
        <v>108</v>
      </c>
      <c r="N185" s="600" t="s">
        <v>26</v>
      </c>
      <c r="O185" s="600" t="s">
        <v>26</v>
      </c>
      <c r="P185" s="600" t="s">
        <v>26</v>
      </c>
    </row>
    <row r="186" spans="1:16" s="2" customFormat="1" x14ac:dyDescent="0.25">
      <c r="A186" s="674"/>
      <c r="B186" s="645"/>
      <c r="C186" s="645"/>
      <c r="D186" s="680"/>
      <c r="E186" s="680"/>
      <c r="F186" s="111" t="s">
        <v>1</v>
      </c>
      <c r="G186" s="160">
        <f>G191</f>
        <v>233886.2</v>
      </c>
      <c r="H186" s="12">
        <f>H191</f>
        <v>30887.9</v>
      </c>
      <c r="I186" s="12">
        <f>H186/G186*100</f>
        <v>13.206379854818284</v>
      </c>
      <c r="J186" s="601"/>
      <c r="K186" s="561"/>
      <c r="L186" s="561"/>
      <c r="M186" s="561"/>
      <c r="N186" s="601" t="s">
        <v>26</v>
      </c>
      <c r="O186" s="601" t="s">
        <v>26</v>
      </c>
      <c r="P186" s="601" t="s">
        <v>26</v>
      </c>
    </row>
    <row r="187" spans="1:16" s="2" customFormat="1" ht="20.25" customHeight="1" x14ac:dyDescent="0.25">
      <c r="A187" s="674"/>
      <c r="B187" s="645"/>
      <c r="C187" s="645"/>
      <c r="D187" s="680"/>
      <c r="E187" s="680"/>
      <c r="F187" s="111" t="s">
        <v>2</v>
      </c>
      <c r="G187" s="160">
        <f t="shared" ref="G187:H189" si="18">G192</f>
        <v>0</v>
      </c>
      <c r="H187" s="12">
        <f t="shared" si="18"/>
        <v>0</v>
      </c>
      <c r="I187" s="12">
        <v>0</v>
      </c>
      <c r="J187" s="601"/>
      <c r="K187" s="561"/>
      <c r="L187" s="561"/>
      <c r="M187" s="561"/>
      <c r="N187" s="601"/>
      <c r="O187" s="601"/>
      <c r="P187" s="601"/>
    </row>
    <row r="188" spans="1:16" s="2" customFormat="1" ht="18" customHeight="1" x14ac:dyDescent="0.25">
      <c r="A188" s="674"/>
      <c r="B188" s="645"/>
      <c r="C188" s="645"/>
      <c r="D188" s="680"/>
      <c r="E188" s="680"/>
      <c r="F188" s="111" t="s">
        <v>4</v>
      </c>
      <c r="G188" s="160">
        <f t="shared" si="18"/>
        <v>0</v>
      </c>
      <c r="H188" s="12">
        <f t="shared" si="18"/>
        <v>0</v>
      </c>
      <c r="I188" s="12">
        <v>0</v>
      </c>
      <c r="J188" s="601"/>
      <c r="K188" s="561"/>
      <c r="L188" s="561"/>
      <c r="M188" s="561"/>
      <c r="N188" s="601"/>
      <c r="O188" s="601"/>
      <c r="P188" s="601"/>
    </row>
    <row r="189" spans="1:16" s="2" customFormat="1" ht="20.25" customHeight="1" x14ac:dyDescent="0.25">
      <c r="A189" s="675"/>
      <c r="B189" s="646"/>
      <c r="C189" s="646"/>
      <c r="D189" s="681"/>
      <c r="E189" s="681"/>
      <c r="F189" s="111" t="s">
        <v>5</v>
      </c>
      <c r="G189" s="160">
        <f t="shared" si="18"/>
        <v>0</v>
      </c>
      <c r="H189" s="12">
        <f t="shared" si="18"/>
        <v>0</v>
      </c>
      <c r="I189" s="12">
        <v>0</v>
      </c>
      <c r="J189" s="602"/>
      <c r="K189" s="562"/>
      <c r="L189" s="562"/>
      <c r="M189" s="562"/>
      <c r="N189" s="602" t="s">
        <v>26</v>
      </c>
      <c r="O189" s="602" t="s">
        <v>26</v>
      </c>
      <c r="P189" s="602" t="s">
        <v>26</v>
      </c>
    </row>
    <row r="190" spans="1:16" ht="84" customHeight="1" x14ac:dyDescent="0.25">
      <c r="A190" s="682" t="s">
        <v>75</v>
      </c>
      <c r="B190" s="685" t="s">
        <v>125</v>
      </c>
      <c r="C190" s="685" t="s">
        <v>292</v>
      </c>
      <c r="D190" s="658" t="str">
        <f>D165</f>
        <v>01.2018</v>
      </c>
      <c r="E190" s="661" t="s">
        <v>451</v>
      </c>
      <c r="F190" s="112" t="s">
        <v>0</v>
      </c>
      <c r="G190" s="160">
        <f>G191+G192</f>
        <v>233886.2</v>
      </c>
      <c r="H190" s="12">
        <f>H191+H192</f>
        <v>30887.9</v>
      </c>
      <c r="I190" s="113">
        <f>H190/G190*100</f>
        <v>13.206379854818284</v>
      </c>
      <c r="J190" s="85" t="s">
        <v>726</v>
      </c>
      <c r="K190" s="119">
        <v>1</v>
      </c>
      <c r="L190" s="119">
        <v>1</v>
      </c>
      <c r="M190" s="758" t="s">
        <v>853</v>
      </c>
      <c r="N190" s="618" t="s">
        <v>108</v>
      </c>
      <c r="O190" s="618" t="s">
        <v>108</v>
      </c>
      <c r="P190" s="618" t="s">
        <v>108</v>
      </c>
    </row>
    <row r="191" spans="1:16" ht="39.75" customHeight="1" x14ac:dyDescent="0.25">
      <c r="A191" s="683"/>
      <c r="B191" s="686"/>
      <c r="C191" s="686"/>
      <c r="D191" s="659"/>
      <c r="E191" s="659"/>
      <c r="F191" s="112" t="s">
        <v>1</v>
      </c>
      <c r="G191" s="161">
        <v>233886.2</v>
      </c>
      <c r="H191" s="113">
        <v>30887.9</v>
      </c>
      <c r="I191" s="113">
        <f>H191/G191*100</f>
        <v>13.206379854818284</v>
      </c>
      <c r="J191" s="628" t="s">
        <v>727</v>
      </c>
      <c r="K191" s="631">
        <v>5</v>
      </c>
      <c r="L191" s="631">
        <v>1</v>
      </c>
      <c r="M191" s="759"/>
      <c r="N191" s="618"/>
      <c r="O191" s="618"/>
      <c r="P191" s="618"/>
    </row>
    <row r="192" spans="1:16" ht="22.5" customHeight="1" x14ac:dyDescent="0.25">
      <c r="A192" s="683"/>
      <c r="B192" s="686"/>
      <c r="C192" s="686"/>
      <c r="D192" s="659"/>
      <c r="E192" s="659"/>
      <c r="F192" s="112" t="s">
        <v>2</v>
      </c>
      <c r="G192" s="161">
        <v>0</v>
      </c>
      <c r="H192" s="113">
        <v>0</v>
      </c>
      <c r="I192" s="113">
        <v>0</v>
      </c>
      <c r="J192" s="629"/>
      <c r="K192" s="632"/>
      <c r="L192" s="632"/>
      <c r="M192" s="759"/>
      <c r="N192" s="618"/>
      <c r="O192" s="618"/>
      <c r="P192" s="618"/>
    </row>
    <row r="193" spans="1:16" ht="41.25" customHeight="1" x14ac:dyDescent="0.25">
      <c r="A193" s="683"/>
      <c r="B193" s="686"/>
      <c r="C193" s="686"/>
      <c r="D193" s="659"/>
      <c r="E193" s="659"/>
      <c r="F193" s="112" t="s">
        <v>4</v>
      </c>
      <c r="G193" s="161">
        <v>0</v>
      </c>
      <c r="H193" s="113">
        <v>0</v>
      </c>
      <c r="I193" s="113">
        <v>0</v>
      </c>
      <c r="J193" s="629"/>
      <c r="K193" s="632"/>
      <c r="L193" s="632"/>
      <c r="M193" s="759"/>
      <c r="N193" s="618" t="s">
        <v>108</v>
      </c>
      <c r="O193" s="618" t="s">
        <v>108</v>
      </c>
      <c r="P193" s="618" t="s">
        <v>108</v>
      </c>
    </row>
    <row r="194" spans="1:16" ht="38.25" customHeight="1" x14ac:dyDescent="0.25">
      <c r="A194" s="684"/>
      <c r="B194" s="687"/>
      <c r="C194" s="687"/>
      <c r="D194" s="660"/>
      <c r="E194" s="660"/>
      <c r="F194" s="112" t="s">
        <v>5</v>
      </c>
      <c r="G194" s="161">
        <v>0</v>
      </c>
      <c r="H194" s="113">
        <v>0</v>
      </c>
      <c r="I194" s="113">
        <v>0</v>
      </c>
      <c r="J194" s="630"/>
      <c r="K194" s="633"/>
      <c r="L194" s="633"/>
      <c r="M194" s="760"/>
      <c r="N194" s="618"/>
      <c r="O194" s="618"/>
      <c r="P194" s="618"/>
    </row>
    <row r="195" spans="1:16" s="2" customFormat="1" x14ac:dyDescent="0.25">
      <c r="A195" s="673" t="s">
        <v>259</v>
      </c>
      <c r="B195" s="676" t="s">
        <v>326</v>
      </c>
      <c r="C195" s="644" t="s">
        <v>25</v>
      </c>
      <c r="D195" s="679" t="s">
        <v>26</v>
      </c>
      <c r="E195" s="679" t="s">
        <v>26</v>
      </c>
      <c r="F195" s="111" t="s">
        <v>0</v>
      </c>
      <c r="G195" s="160">
        <f>G196+G197</f>
        <v>0</v>
      </c>
      <c r="H195" s="12">
        <f>H196+H197</f>
        <v>0</v>
      </c>
      <c r="I195" s="12">
        <v>0</v>
      </c>
      <c r="J195" s="600" t="s">
        <v>108</v>
      </c>
      <c r="K195" s="560" t="s">
        <v>108</v>
      </c>
      <c r="L195" s="560" t="s">
        <v>108</v>
      </c>
      <c r="M195" s="560" t="s">
        <v>108</v>
      </c>
      <c r="N195" s="600" t="s">
        <v>26</v>
      </c>
      <c r="O195" s="600" t="s">
        <v>26</v>
      </c>
      <c r="P195" s="600" t="s">
        <v>26</v>
      </c>
    </row>
    <row r="196" spans="1:16" s="2" customFormat="1" ht="15" customHeight="1" x14ac:dyDescent="0.25">
      <c r="A196" s="674"/>
      <c r="B196" s="677"/>
      <c r="C196" s="645"/>
      <c r="D196" s="680"/>
      <c r="E196" s="680"/>
      <c r="F196" s="111" t="s">
        <v>1</v>
      </c>
      <c r="G196" s="160">
        <f>G201</f>
        <v>0</v>
      </c>
      <c r="H196" s="12">
        <v>0</v>
      </c>
      <c r="I196" s="12">
        <v>0</v>
      </c>
      <c r="J196" s="601"/>
      <c r="K196" s="561"/>
      <c r="L196" s="561"/>
      <c r="M196" s="561"/>
      <c r="N196" s="601" t="s">
        <v>26</v>
      </c>
      <c r="O196" s="601" t="s">
        <v>26</v>
      </c>
      <c r="P196" s="601" t="s">
        <v>26</v>
      </c>
    </row>
    <row r="197" spans="1:16" s="2" customFormat="1" ht="30" customHeight="1" x14ac:dyDescent="0.25">
      <c r="A197" s="674"/>
      <c r="B197" s="677"/>
      <c r="C197" s="645"/>
      <c r="D197" s="680"/>
      <c r="E197" s="680"/>
      <c r="F197" s="111" t="s">
        <v>2</v>
      </c>
      <c r="G197" s="160">
        <f>G202</f>
        <v>0</v>
      </c>
      <c r="H197" s="12">
        <v>0</v>
      </c>
      <c r="I197" s="12">
        <v>0</v>
      </c>
      <c r="J197" s="601"/>
      <c r="K197" s="561"/>
      <c r="L197" s="561"/>
      <c r="M197" s="561"/>
      <c r="N197" s="601"/>
      <c r="O197" s="601"/>
      <c r="P197" s="601"/>
    </row>
    <row r="198" spans="1:16" s="2" customFormat="1" ht="23.25" customHeight="1" x14ac:dyDescent="0.25">
      <c r="A198" s="674"/>
      <c r="B198" s="677"/>
      <c r="C198" s="645"/>
      <c r="D198" s="680"/>
      <c r="E198" s="680"/>
      <c r="F198" s="111" t="s">
        <v>4</v>
      </c>
      <c r="G198" s="160">
        <v>0</v>
      </c>
      <c r="H198" s="12">
        <v>0</v>
      </c>
      <c r="I198" s="12">
        <v>0</v>
      </c>
      <c r="J198" s="601"/>
      <c r="K198" s="561"/>
      <c r="L198" s="561"/>
      <c r="M198" s="561"/>
      <c r="N198" s="601"/>
      <c r="O198" s="601"/>
      <c r="P198" s="601"/>
    </row>
    <row r="199" spans="1:16" s="2" customFormat="1" ht="22.5" customHeight="1" x14ac:dyDescent="0.25">
      <c r="A199" s="675"/>
      <c r="B199" s="678"/>
      <c r="C199" s="646"/>
      <c r="D199" s="681"/>
      <c r="E199" s="681"/>
      <c r="F199" s="111" t="s">
        <v>5</v>
      </c>
      <c r="G199" s="160">
        <v>0</v>
      </c>
      <c r="H199" s="12">
        <v>0</v>
      </c>
      <c r="I199" s="12">
        <v>0</v>
      </c>
      <c r="J199" s="602"/>
      <c r="K199" s="562"/>
      <c r="L199" s="562"/>
      <c r="M199" s="562"/>
      <c r="N199" s="602" t="s">
        <v>26</v>
      </c>
      <c r="O199" s="602" t="s">
        <v>26</v>
      </c>
      <c r="P199" s="602" t="s">
        <v>26</v>
      </c>
    </row>
    <row r="200" spans="1:16" ht="14.25" customHeight="1" x14ac:dyDescent="0.25">
      <c r="A200" s="682" t="s">
        <v>260</v>
      </c>
      <c r="B200" s="685" t="s">
        <v>294</v>
      </c>
      <c r="C200" s="685" t="s">
        <v>25</v>
      </c>
      <c r="D200" s="658" t="str">
        <f>D190</f>
        <v>01.2018</v>
      </c>
      <c r="E200" s="661" t="s">
        <v>451</v>
      </c>
      <c r="F200" s="112" t="s">
        <v>0</v>
      </c>
      <c r="G200" s="160">
        <f>G201+G202</f>
        <v>0</v>
      </c>
      <c r="H200" s="12">
        <v>0</v>
      </c>
      <c r="I200" s="113">
        <v>0</v>
      </c>
      <c r="J200" s="700" t="s">
        <v>728</v>
      </c>
      <c r="K200" s="617">
        <v>7</v>
      </c>
      <c r="L200" s="617">
        <v>6</v>
      </c>
      <c r="M200" s="617" t="s">
        <v>657</v>
      </c>
      <c r="N200" s="618" t="s">
        <v>108</v>
      </c>
      <c r="O200" s="618" t="s">
        <v>108</v>
      </c>
      <c r="P200" s="618" t="s">
        <v>108</v>
      </c>
    </row>
    <row r="201" spans="1:16" ht="26.25" customHeight="1" x14ac:dyDescent="0.25">
      <c r="A201" s="683"/>
      <c r="B201" s="686"/>
      <c r="C201" s="686"/>
      <c r="D201" s="659"/>
      <c r="E201" s="659"/>
      <c r="F201" s="112" t="s">
        <v>1</v>
      </c>
      <c r="G201" s="161">
        <f>G209</f>
        <v>0</v>
      </c>
      <c r="H201" s="113">
        <v>0</v>
      </c>
      <c r="I201" s="113">
        <v>0</v>
      </c>
      <c r="J201" s="700"/>
      <c r="K201" s="617"/>
      <c r="L201" s="617"/>
      <c r="M201" s="617"/>
      <c r="N201" s="618"/>
      <c r="O201" s="618"/>
      <c r="P201" s="618"/>
    </row>
    <row r="202" spans="1:16" ht="33.75" customHeight="1" x14ac:dyDescent="0.25">
      <c r="A202" s="683"/>
      <c r="B202" s="686"/>
      <c r="C202" s="686"/>
      <c r="D202" s="659"/>
      <c r="E202" s="659"/>
      <c r="F202" s="112" t="s">
        <v>2</v>
      </c>
      <c r="G202" s="161">
        <v>0</v>
      </c>
      <c r="H202" s="113">
        <v>0</v>
      </c>
      <c r="I202" s="113">
        <v>0</v>
      </c>
      <c r="J202" s="700"/>
      <c r="K202" s="617"/>
      <c r="L202" s="617"/>
      <c r="M202" s="617"/>
      <c r="N202" s="618"/>
      <c r="O202" s="618"/>
      <c r="P202" s="618"/>
    </row>
    <row r="203" spans="1:16" ht="15" customHeight="1" x14ac:dyDescent="0.25">
      <c r="A203" s="683"/>
      <c r="B203" s="686"/>
      <c r="C203" s="686"/>
      <c r="D203" s="659"/>
      <c r="E203" s="659"/>
      <c r="F203" s="112" t="s">
        <v>4</v>
      </c>
      <c r="G203" s="161">
        <v>0</v>
      </c>
      <c r="H203" s="113">
        <v>0</v>
      </c>
      <c r="I203" s="113">
        <v>0</v>
      </c>
      <c r="J203" s="700" t="s">
        <v>729</v>
      </c>
      <c r="K203" s="617">
        <v>100</v>
      </c>
      <c r="L203" s="617">
        <v>100</v>
      </c>
      <c r="M203" s="617"/>
      <c r="N203" s="618" t="s">
        <v>108</v>
      </c>
      <c r="O203" s="618" t="s">
        <v>108</v>
      </c>
      <c r="P203" s="618" t="s">
        <v>108</v>
      </c>
    </row>
    <row r="204" spans="1:16" ht="48" customHeight="1" x14ac:dyDescent="0.25">
      <c r="A204" s="684"/>
      <c r="B204" s="687"/>
      <c r="C204" s="687"/>
      <c r="D204" s="660"/>
      <c r="E204" s="660"/>
      <c r="F204" s="112" t="s">
        <v>5</v>
      </c>
      <c r="G204" s="161">
        <v>0</v>
      </c>
      <c r="H204" s="113">
        <v>0</v>
      </c>
      <c r="I204" s="113">
        <v>0</v>
      </c>
      <c r="J204" s="700"/>
      <c r="K204" s="617"/>
      <c r="L204" s="617"/>
      <c r="M204" s="617"/>
      <c r="N204" s="618"/>
      <c r="O204" s="618"/>
      <c r="P204" s="618"/>
    </row>
    <row r="205" spans="1:16" s="2" customFormat="1" x14ac:dyDescent="0.25">
      <c r="A205" s="653" t="s">
        <v>77</v>
      </c>
      <c r="B205" s="654" t="s">
        <v>62</v>
      </c>
      <c r="C205" s="648" t="s">
        <v>25</v>
      </c>
      <c r="D205" s="651" t="s">
        <v>26</v>
      </c>
      <c r="E205" s="651" t="s">
        <v>26</v>
      </c>
      <c r="F205" s="111" t="s">
        <v>0</v>
      </c>
      <c r="G205" s="160">
        <f>G206+G207+G208+G209</f>
        <v>772155.79999999993</v>
      </c>
      <c r="H205" s="151">
        <f>H206+H207+H208+H209</f>
        <v>771601.8</v>
      </c>
      <c r="I205" s="12">
        <f>H205/G205*100</f>
        <v>99.928252821516082</v>
      </c>
      <c r="J205" s="600" t="s">
        <v>26</v>
      </c>
      <c r="K205" s="560" t="s">
        <v>26</v>
      </c>
      <c r="L205" s="560" t="s">
        <v>26</v>
      </c>
      <c r="M205" s="560" t="s">
        <v>26</v>
      </c>
      <c r="N205" s="600" t="s">
        <v>26</v>
      </c>
      <c r="O205" s="600" t="s">
        <v>26</v>
      </c>
      <c r="P205" s="600" t="s">
        <v>26</v>
      </c>
    </row>
    <row r="206" spans="1:16" s="2" customFormat="1" x14ac:dyDescent="0.25">
      <c r="A206" s="653"/>
      <c r="B206" s="654"/>
      <c r="C206" s="649"/>
      <c r="D206" s="651"/>
      <c r="E206" s="651"/>
      <c r="F206" s="111" t="s">
        <v>1</v>
      </c>
      <c r="G206" s="160">
        <f>G216+G231+G211</f>
        <v>574946.19999999995</v>
      </c>
      <c r="H206" s="151">
        <f>H216+H231+H211</f>
        <v>574445.1</v>
      </c>
      <c r="I206" s="12">
        <f>H206/G206*100</f>
        <v>99.912844019144757</v>
      </c>
      <c r="J206" s="601"/>
      <c r="K206" s="561" t="s">
        <v>26</v>
      </c>
      <c r="L206" s="561" t="s">
        <v>26</v>
      </c>
      <c r="M206" s="561" t="s">
        <v>26</v>
      </c>
      <c r="N206" s="601" t="s">
        <v>26</v>
      </c>
      <c r="O206" s="601" t="s">
        <v>26</v>
      </c>
      <c r="P206" s="601" t="s">
        <v>26</v>
      </c>
    </row>
    <row r="207" spans="1:16" s="2" customFormat="1" x14ac:dyDescent="0.25">
      <c r="A207" s="653"/>
      <c r="B207" s="654"/>
      <c r="C207" s="649"/>
      <c r="D207" s="651"/>
      <c r="E207" s="651"/>
      <c r="F207" s="111" t="s">
        <v>2</v>
      </c>
      <c r="G207" s="160">
        <f>G217+G232+G212</f>
        <v>197209.60000000001</v>
      </c>
      <c r="H207" s="151">
        <f>H217+H232+H212</f>
        <v>197156.7</v>
      </c>
      <c r="I207" s="12">
        <f>H207/G207*100</f>
        <v>99.97317574803661</v>
      </c>
      <c r="J207" s="601"/>
      <c r="K207" s="561"/>
      <c r="L207" s="561"/>
      <c r="M207" s="561"/>
      <c r="N207" s="601"/>
      <c r="O207" s="601"/>
      <c r="P207" s="601"/>
    </row>
    <row r="208" spans="1:16" s="2" customFormat="1" ht="15" customHeight="1" x14ac:dyDescent="0.25">
      <c r="A208" s="653"/>
      <c r="B208" s="654"/>
      <c r="C208" s="649"/>
      <c r="D208" s="651"/>
      <c r="E208" s="651"/>
      <c r="F208" s="111" t="s">
        <v>4</v>
      </c>
      <c r="G208" s="160">
        <f>G218+G233</f>
        <v>0</v>
      </c>
      <c r="H208" s="12">
        <f>H218+H233</f>
        <v>0</v>
      </c>
      <c r="I208" s="12">
        <v>0</v>
      </c>
      <c r="J208" s="601"/>
      <c r="K208" s="561"/>
      <c r="L208" s="561"/>
      <c r="M208" s="561"/>
      <c r="N208" s="601"/>
      <c r="O208" s="601"/>
      <c r="P208" s="601"/>
    </row>
    <row r="209" spans="1:17" s="2" customFormat="1" x14ac:dyDescent="0.25">
      <c r="A209" s="653"/>
      <c r="B209" s="654"/>
      <c r="C209" s="650"/>
      <c r="D209" s="651"/>
      <c r="E209" s="651"/>
      <c r="F209" s="116" t="s">
        <v>5</v>
      </c>
      <c r="G209" s="160">
        <f>G219+G234</f>
        <v>0</v>
      </c>
      <c r="H209" s="12">
        <f>H219+H234</f>
        <v>0</v>
      </c>
      <c r="I209" s="12">
        <v>0</v>
      </c>
      <c r="J209" s="602"/>
      <c r="K209" s="562" t="s">
        <v>26</v>
      </c>
      <c r="L209" s="562" t="s">
        <v>26</v>
      </c>
      <c r="M209" s="562" t="s">
        <v>26</v>
      </c>
      <c r="N209" s="602" t="s">
        <v>26</v>
      </c>
      <c r="O209" s="602" t="s">
        <v>26</v>
      </c>
      <c r="P209" s="602" t="s">
        <v>26</v>
      </c>
    </row>
    <row r="210" spans="1:17" s="2" customFormat="1" ht="53.25" customHeight="1" x14ac:dyDescent="0.25">
      <c r="A210" s="653" t="s">
        <v>79</v>
      </c>
      <c r="B210" s="667" t="s">
        <v>490</v>
      </c>
      <c r="C210" s="648" t="s">
        <v>25</v>
      </c>
      <c r="D210" s="651" t="s">
        <v>26</v>
      </c>
      <c r="E210" s="651" t="s">
        <v>26</v>
      </c>
      <c r="F210" s="111" t="s">
        <v>0</v>
      </c>
      <c r="G210" s="160">
        <f>G211+G212+G213+G214</f>
        <v>249632.40000000002</v>
      </c>
      <c r="H210" s="12">
        <f>H211+H212+H213+H214</f>
        <v>249565.40000000002</v>
      </c>
      <c r="I210" s="12">
        <f>H210/G210*100</f>
        <v>99.97316053525104</v>
      </c>
      <c r="J210" s="4" t="s">
        <v>730</v>
      </c>
      <c r="K210" s="120">
        <v>278</v>
      </c>
      <c r="L210" s="120">
        <v>297</v>
      </c>
      <c r="M210" s="755" t="s">
        <v>838</v>
      </c>
      <c r="N210" s="600"/>
      <c r="O210" s="600"/>
      <c r="P210" s="600"/>
      <c r="Q210" s="174" t="s">
        <v>822</v>
      </c>
    </row>
    <row r="211" spans="1:17" s="2" customFormat="1" ht="15" customHeight="1" x14ac:dyDescent="0.25">
      <c r="A211" s="653"/>
      <c r="B211" s="667"/>
      <c r="C211" s="649"/>
      <c r="D211" s="651"/>
      <c r="E211" s="651"/>
      <c r="F211" s="111" t="s">
        <v>1</v>
      </c>
      <c r="G211" s="160">
        <v>52422.8</v>
      </c>
      <c r="H211" s="12">
        <v>52408.7</v>
      </c>
      <c r="I211" s="12">
        <f>H211/G211*100</f>
        <v>99.973103306195</v>
      </c>
      <c r="J211" s="547" t="s">
        <v>731</v>
      </c>
      <c r="K211" s="545">
        <v>100</v>
      </c>
      <c r="L211" s="545">
        <v>100</v>
      </c>
      <c r="M211" s="756"/>
      <c r="N211" s="601"/>
      <c r="O211" s="601"/>
      <c r="P211" s="601"/>
    </row>
    <row r="212" spans="1:17" s="2" customFormat="1" x14ac:dyDescent="0.25">
      <c r="A212" s="653"/>
      <c r="B212" s="667"/>
      <c r="C212" s="649"/>
      <c r="D212" s="651"/>
      <c r="E212" s="651"/>
      <c r="F212" s="111" t="s">
        <v>2</v>
      </c>
      <c r="G212" s="160">
        <v>197209.60000000001</v>
      </c>
      <c r="H212" s="12">
        <v>197156.7</v>
      </c>
      <c r="I212" s="12">
        <f>H212/G212*100</f>
        <v>99.97317574803661</v>
      </c>
      <c r="J212" s="548"/>
      <c r="K212" s="550"/>
      <c r="L212" s="550"/>
      <c r="M212" s="756"/>
      <c r="N212" s="601"/>
      <c r="O212" s="601"/>
      <c r="P212" s="601"/>
    </row>
    <row r="213" spans="1:17" s="2" customFormat="1" x14ac:dyDescent="0.25">
      <c r="A213" s="653"/>
      <c r="B213" s="667"/>
      <c r="C213" s="649"/>
      <c r="D213" s="651"/>
      <c r="E213" s="651"/>
      <c r="F213" s="111" t="s">
        <v>4</v>
      </c>
      <c r="G213" s="160">
        <f>G223+G238</f>
        <v>0</v>
      </c>
      <c r="H213" s="12">
        <f>H223+H238</f>
        <v>0</v>
      </c>
      <c r="I213" s="12">
        <v>0</v>
      </c>
      <c r="J213" s="548"/>
      <c r="K213" s="550"/>
      <c r="L213" s="550"/>
      <c r="M213" s="756"/>
      <c r="N213" s="601"/>
      <c r="O213" s="601"/>
      <c r="P213" s="601"/>
    </row>
    <row r="214" spans="1:17" s="2" customFormat="1" ht="53.25" customHeight="1" x14ac:dyDescent="0.25">
      <c r="A214" s="653"/>
      <c r="B214" s="667"/>
      <c r="C214" s="650"/>
      <c r="D214" s="651"/>
      <c r="E214" s="651"/>
      <c r="F214" s="116" t="s">
        <v>5</v>
      </c>
      <c r="G214" s="160">
        <f>G224+G239</f>
        <v>0</v>
      </c>
      <c r="H214" s="12">
        <f>H224+H239</f>
        <v>0</v>
      </c>
      <c r="I214" s="12">
        <v>0</v>
      </c>
      <c r="J214" s="549"/>
      <c r="K214" s="546"/>
      <c r="L214" s="546"/>
      <c r="M214" s="757"/>
      <c r="N214" s="602"/>
      <c r="O214" s="602"/>
      <c r="P214" s="602"/>
    </row>
    <row r="215" spans="1:17" s="2" customFormat="1" x14ac:dyDescent="0.25">
      <c r="A215" s="653" t="s">
        <v>295</v>
      </c>
      <c r="B215" s="654" t="s">
        <v>63</v>
      </c>
      <c r="C215" s="648" t="s">
        <v>25</v>
      </c>
      <c r="D215" s="651" t="s">
        <v>26</v>
      </c>
      <c r="E215" s="651" t="s">
        <v>26</v>
      </c>
      <c r="F215" s="111" t="s">
        <v>0</v>
      </c>
      <c r="G215" s="160">
        <f>G216+G217+G218+G219</f>
        <v>56530.700000000004</v>
      </c>
      <c r="H215" s="12">
        <f>H216+H217+H218+H219</f>
        <v>56530.700000000004</v>
      </c>
      <c r="I215" s="12">
        <f>H215/G215*100</f>
        <v>100</v>
      </c>
      <c r="J215" s="600" t="s">
        <v>26</v>
      </c>
      <c r="K215" s="560" t="s">
        <v>26</v>
      </c>
      <c r="L215" s="560" t="s">
        <v>26</v>
      </c>
      <c r="M215" s="560" t="s">
        <v>26</v>
      </c>
      <c r="N215" s="600" t="s">
        <v>26</v>
      </c>
      <c r="O215" s="600" t="s">
        <v>26</v>
      </c>
      <c r="P215" s="600" t="s">
        <v>26</v>
      </c>
    </row>
    <row r="216" spans="1:17" s="2" customFormat="1" x14ac:dyDescent="0.25">
      <c r="A216" s="653"/>
      <c r="B216" s="654"/>
      <c r="C216" s="649"/>
      <c r="D216" s="651"/>
      <c r="E216" s="651"/>
      <c r="F216" s="111" t="s">
        <v>1</v>
      </c>
      <c r="G216" s="160">
        <f>G221+G226</f>
        <v>56530.700000000004</v>
      </c>
      <c r="H216" s="12">
        <f>H221+H226</f>
        <v>56530.700000000004</v>
      </c>
      <c r="I216" s="12">
        <f>H216/G216*100</f>
        <v>100</v>
      </c>
      <c r="J216" s="601"/>
      <c r="K216" s="561"/>
      <c r="L216" s="561"/>
      <c r="M216" s="561" t="s">
        <v>26</v>
      </c>
      <c r="N216" s="601" t="s">
        <v>26</v>
      </c>
      <c r="O216" s="601" t="s">
        <v>26</v>
      </c>
      <c r="P216" s="601" t="s">
        <v>26</v>
      </c>
    </row>
    <row r="217" spans="1:17" s="2" customFormat="1" x14ac:dyDescent="0.25">
      <c r="A217" s="653"/>
      <c r="B217" s="654"/>
      <c r="C217" s="649"/>
      <c r="D217" s="651"/>
      <c r="E217" s="651"/>
      <c r="F217" s="111" t="s">
        <v>2</v>
      </c>
      <c r="G217" s="160">
        <f t="shared" ref="G217:H219" si="19">G222+G227</f>
        <v>0</v>
      </c>
      <c r="H217" s="12">
        <f t="shared" si="19"/>
        <v>0</v>
      </c>
      <c r="I217" s="12">
        <v>0</v>
      </c>
      <c r="J217" s="601"/>
      <c r="K217" s="561"/>
      <c r="L217" s="561"/>
      <c r="M217" s="561"/>
      <c r="N217" s="601"/>
      <c r="O217" s="601"/>
      <c r="P217" s="601"/>
    </row>
    <row r="218" spans="1:17" s="2" customFormat="1" ht="19.5" customHeight="1" x14ac:dyDescent="0.25">
      <c r="A218" s="653"/>
      <c r="B218" s="654"/>
      <c r="C218" s="649"/>
      <c r="D218" s="651"/>
      <c r="E218" s="651"/>
      <c r="F218" s="111" t="s">
        <v>4</v>
      </c>
      <c r="G218" s="160">
        <f t="shared" si="19"/>
        <v>0</v>
      </c>
      <c r="H218" s="12">
        <f t="shared" si="19"/>
        <v>0</v>
      </c>
      <c r="I218" s="12">
        <v>0</v>
      </c>
      <c r="J218" s="601"/>
      <c r="K218" s="561"/>
      <c r="L218" s="561"/>
      <c r="M218" s="561"/>
      <c r="N218" s="601"/>
      <c r="O218" s="601"/>
      <c r="P218" s="601"/>
    </row>
    <row r="219" spans="1:17" s="2" customFormat="1" ht="21.75" customHeight="1" x14ac:dyDescent="0.25">
      <c r="A219" s="653"/>
      <c r="B219" s="654"/>
      <c r="C219" s="650"/>
      <c r="D219" s="651"/>
      <c r="E219" s="651"/>
      <c r="F219" s="116" t="s">
        <v>5</v>
      </c>
      <c r="G219" s="160">
        <f t="shared" si="19"/>
        <v>0</v>
      </c>
      <c r="H219" s="12">
        <f t="shared" si="19"/>
        <v>0</v>
      </c>
      <c r="I219" s="12">
        <v>0</v>
      </c>
      <c r="J219" s="602"/>
      <c r="K219" s="562"/>
      <c r="L219" s="562"/>
      <c r="M219" s="562" t="s">
        <v>26</v>
      </c>
      <c r="N219" s="602" t="s">
        <v>26</v>
      </c>
      <c r="O219" s="602" t="s">
        <v>26</v>
      </c>
      <c r="P219" s="602" t="s">
        <v>26</v>
      </c>
    </row>
    <row r="220" spans="1:17" ht="108" customHeight="1" x14ac:dyDescent="0.25">
      <c r="A220" s="656" t="s">
        <v>296</v>
      </c>
      <c r="B220" s="657" t="s">
        <v>64</v>
      </c>
      <c r="C220" s="547" t="s">
        <v>25</v>
      </c>
      <c r="D220" s="658" t="str">
        <f>D200</f>
        <v>01.2018</v>
      </c>
      <c r="E220" s="661" t="s">
        <v>451</v>
      </c>
      <c r="F220" s="112" t="s">
        <v>0</v>
      </c>
      <c r="G220" s="160">
        <f>G221+G222+G223+G224</f>
        <v>51907.4</v>
      </c>
      <c r="H220" s="12">
        <f>H221+H222+H223+H224</f>
        <v>51907.4</v>
      </c>
      <c r="I220" s="12">
        <f>H220/G220*100</f>
        <v>100</v>
      </c>
      <c r="J220" s="100" t="s">
        <v>108</v>
      </c>
      <c r="K220" s="100" t="s">
        <v>108</v>
      </c>
      <c r="L220" s="100" t="s">
        <v>108</v>
      </c>
      <c r="M220" s="100" t="s">
        <v>108</v>
      </c>
      <c r="N220" s="97" t="s">
        <v>108</v>
      </c>
      <c r="O220" s="97" t="s">
        <v>108</v>
      </c>
      <c r="P220" s="97" t="s">
        <v>108</v>
      </c>
    </row>
    <row r="221" spans="1:17" ht="76.5" customHeight="1" x14ac:dyDescent="0.25">
      <c r="A221" s="656"/>
      <c r="B221" s="657"/>
      <c r="C221" s="548"/>
      <c r="D221" s="659"/>
      <c r="E221" s="659"/>
      <c r="F221" s="112" t="s">
        <v>1</v>
      </c>
      <c r="G221" s="161">
        <v>51907.4</v>
      </c>
      <c r="H221" s="115">
        <v>51907.4</v>
      </c>
      <c r="I221" s="113">
        <f>H221/G221*100</f>
        <v>100</v>
      </c>
      <c r="J221" s="148" t="s">
        <v>732</v>
      </c>
      <c r="K221" s="100">
        <v>1338</v>
      </c>
      <c r="L221" s="100">
        <v>1339</v>
      </c>
      <c r="M221" s="177" t="s">
        <v>800</v>
      </c>
      <c r="N221" s="97"/>
      <c r="O221" s="97"/>
      <c r="P221" s="97"/>
    </row>
    <row r="222" spans="1:17" ht="22.5" customHeight="1" x14ac:dyDescent="0.25">
      <c r="A222" s="656"/>
      <c r="B222" s="657"/>
      <c r="C222" s="548"/>
      <c r="D222" s="659"/>
      <c r="E222" s="659"/>
      <c r="F222" s="112" t="s">
        <v>2</v>
      </c>
      <c r="G222" s="161">
        <v>0</v>
      </c>
      <c r="H222" s="113">
        <v>0</v>
      </c>
      <c r="I222" s="113">
        <v>0</v>
      </c>
      <c r="J222" s="625" t="s">
        <v>733</v>
      </c>
      <c r="K222" s="545">
        <v>5</v>
      </c>
      <c r="L222" s="545">
        <v>5</v>
      </c>
      <c r="M222" s="566"/>
      <c r="N222" s="576" t="s">
        <v>108</v>
      </c>
      <c r="O222" s="576" t="s">
        <v>108</v>
      </c>
      <c r="P222" s="576" t="s">
        <v>108</v>
      </c>
    </row>
    <row r="223" spans="1:17" ht="31.5" customHeight="1" x14ac:dyDescent="0.25">
      <c r="A223" s="656"/>
      <c r="B223" s="657"/>
      <c r="C223" s="548"/>
      <c r="D223" s="659"/>
      <c r="E223" s="659"/>
      <c r="F223" s="112" t="s">
        <v>4</v>
      </c>
      <c r="G223" s="161">
        <v>0</v>
      </c>
      <c r="H223" s="113">
        <v>0</v>
      </c>
      <c r="I223" s="113">
        <v>0</v>
      </c>
      <c r="J223" s="761"/>
      <c r="K223" s="550"/>
      <c r="L223" s="550"/>
      <c r="M223" s="567"/>
      <c r="N223" s="577"/>
      <c r="O223" s="577"/>
      <c r="P223" s="577"/>
    </row>
    <row r="224" spans="1:17" ht="44.25" customHeight="1" x14ac:dyDescent="0.25">
      <c r="A224" s="656"/>
      <c r="B224" s="657"/>
      <c r="C224" s="549"/>
      <c r="D224" s="660"/>
      <c r="E224" s="660"/>
      <c r="F224" s="4" t="s">
        <v>5</v>
      </c>
      <c r="G224" s="161">
        <v>0</v>
      </c>
      <c r="H224" s="113">
        <v>0</v>
      </c>
      <c r="I224" s="113">
        <v>0</v>
      </c>
      <c r="J224" s="626"/>
      <c r="K224" s="546"/>
      <c r="L224" s="546"/>
      <c r="M224" s="568"/>
      <c r="N224" s="578"/>
      <c r="O224" s="578"/>
      <c r="P224" s="578"/>
    </row>
    <row r="225" spans="1:16" ht="96" customHeight="1" x14ac:dyDescent="0.25">
      <c r="A225" s="656" t="s">
        <v>297</v>
      </c>
      <c r="B225" s="657" t="s">
        <v>65</v>
      </c>
      <c r="C225" s="547" t="s">
        <v>25</v>
      </c>
      <c r="D225" s="658" t="str">
        <f>D220</f>
        <v>01.2018</v>
      </c>
      <c r="E225" s="661" t="s">
        <v>451</v>
      </c>
      <c r="F225" s="112" t="s">
        <v>0</v>
      </c>
      <c r="G225" s="160">
        <f>G226+G227+G228+G229</f>
        <v>4623.3</v>
      </c>
      <c r="H225" s="12">
        <f>H226+H227+H228+H229</f>
        <v>4623.3</v>
      </c>
      <c r="I225" s="12">
        <f>H225/G225*100</f>
        <v>100</v>
      </c>
      <c r="J225" s="103" t="s">
        <v>459</v>
      </c>
      <c r="K225" s="100">
        <v>138</v>
      </c>
      <c r="L225" s="100">
        <v>141</v>
      </c>
      <c r="M225" s="163" t="s">
        <v>800</v>
      </c>
      <c r="N225" s="97" t="s">
        <v>108</v>
      </c>
      <c r="O225" s="97" t="s">
        <v>108</v>
      </c>
      <c r="P225" s="97" t="s">
        <v>108</v>
      </c>
    </row>
    <row r="226" spans="1:16" x14ac:dyDescent="0.25">
      <c r="A226" s="656"/>
      <c r="B226" s="657"/>
      <c r="C226" s="548"/>
      <c r="D226" s="659"/>
      <c r="E226" s="659"/>
      <c r="F226" s="112" t="s">
        <v>1</v>
      </c>
      <c r="G226" s="161">
        <v>4623.3</v>
      </c>
      <c r="H226" s="115">
        <v>4623.3</v>
      </c>
      <c r="I226" s="113">
        <f>H226/G226*100</f>
        <v>100</v>
      </c>
      <c r="J226" s="547" t="s">
        <v>734</v>
      </c>
      <c r="K226" s="545">
        <v>35</v>
      </c>
      <c r="L226" s="545">
        <v>43</v>
      </c>
      <c r="M226" s="545"/>
      <c r="N226" s="564"/>
      <c r="O226" s="564"/>
      <c r="P226" s="564"/>
    </row>
    <row r="227" spans="1:16" ht="36" customHeight="1" x14ac:dyDescent="0.25">
      <c r="A227" s="656"/>
      <c r="B227" s="657"/>
      <c r="C227" s="548"/>
      <c r="D227" s="659"/>
      <c r="E227" s="659"/>
      <c r="F227" s="112" t="s">
        <v>2</v>
      </c>
      <c r="G227" s="161">
        <v>0</v>
      </c>
      <c r="H227" s="113">
        <v>0</v>
      </c>
      <c r="I227" s="113">
        <v>0</v>
      </c>
      <c r="J227" s="548"/>
      <c r="K227" s="550"/>
      <c r="L227" s="550"/>
      <c r="M227" s="550"/>
      <c r="N227" s="588"/>
      <c r="O227" s="588"/>
      <c r="P227" s="588"/>
    </row>
    <row r="228" spans="1:16" ht="15" customHeight="1" x14ac:dyDescent="0.25">
      <c r="A228" s="656"/>
      <c r="B228" s="657"/>
      <c r="C228" s="548"/>
      <c r="D228" s="659"/>
      <c r="E228" s="659"/>
      <c r="F228" s="112" t="s">
        <v>4</v>
      </c>
      <c r="G228" s="161">
        <v>0</v>
      </c>
      <c r="H228" s="113">
        <v>0</v>
      </c>
      <c r="I228" s="113">
        <v>0</v>
      </c>
      <c r="J228" s="548"/>
      <c r="K228" s="550"/>
      <c r="L228" s="550"/>
      <c r="M228" s="550"/>
      <c r="N228" s="588" t="s">
        <v>108</v>
      </c>
      <c r="O228" s="588" t="s">
        <v>108</v>
      </c>
      <c r="P228" s="588" t="s">
        <v>108</v>
      </c>
    </row>
    <row r="229" spans="1:16" x14ac:dyDescent="0.25">
      <c r="A229" s="656"/>
      <c r="B229" s="657"/>
      <c r="C229" s="549"/>
      <c r="D229" s="660"/>
      <c r="E229" s="660"/>
      <c r="F229" s="4" t="s">
        <v>5</v>
      </c>
      <c r="G229" s="161">
        <v>0</v>
      </c>
      <c r="H229" s="113">
        <v>0</v>
      </c>
      <c r="I229" s="113">
        <v>0</v>
      </c>
      <c r="J229" s="549"/>
      <c r="K229" s="546"/>
      <c r="L229" s="546"/>
      <c r="M229" s="546"/>
      <c r="N229" s="565"/>
      <c r="O229" s="565"/>
      <c r="P229" s="565"/>
    </row>
    <row r="230" spans="1:16" s="2" customFormat="1" x14ac:dyDescent="0.25">
      <c r="A230" s="653" t="s">
        <v>497</v>
      </c>
      <c r="B230" s="654" t="s">
        <v>276</v>
      </c>
      <c r="C230" s="648" t="s">
        <v>25</v>
      </c>
      <c r="D230" s="651" t="s">
        <v>26</v>
      </c>
      <c r="E230" s="651" t="s">
        <v>26</v>
      </c>
      <c r="F230" s="111" t="s">
        <v>0</v>
      </c>
      <c r="G230" s="160">
        <f>G231+G232+G233+G234</f>
        <v>465992.69999999995</v>
      </c>
      <c r="H230" s="12">
        <f>H231+H232+H233+H234</f>
        <v>465505.7</v>
      </c>
      <c r="I230" s="12">
        <f>H230/G230*100</f>
        <v>99.895491925088109</v>
      </c>
      <c r="J230" s="600" t="s">
        <v>26</v>
      </c>
      <c r="K230" s="560" t="s">
        <v>26</v>
      </c>
      <c r="L230" s="560" t="s">
        <v>26</v>
      </c>
      <c r="M230" s="560" t="s">
        <v>26</v>
      </c>
      <c r="N230" s="563" t="s">
        <v>108</v>
      </c>
      <c r="O230" s="563" t="s">
        <v>26</v>
      </c>
      <c r="P230" s="563" t="s">
        <v>26</v>
      </c>
    </row>
    <row r="231" spans="1:16" s="2" customFormat="1" x14ac:dyDescent="0.25">
      <c r="A231" s="653"/>
      <c r="B231" s="654"/>
      <c r="C231" s="649"/>
      <c r="D231" s="651"/>
      <c r="E231" s="651"/>
      <c r="F231" s="111" t="s">
        <v>1</v>
      </c>
      <c r="G231" s="160">
        <f>G236+G241+G246+G251+G256</f>
        <v>465992.69999999995</v>
      </c>
      <c r="H231" s="12">
        <f>H236+H241+H246+H251+H256</f>
        <v>465505.7</v>
      </c>
      <c r="I231" s="12">
        <f>H231/G231*100</f>
        <v>99.895491925088109</v>
      </c>
      <c r="J231" s="601"/>
      <c r="K231" s="561"/>
      <c r="L231" s="561"/>
      <c r="M231" s="561" t="s">
        <v>26</v>
      </c>
      <c r="N231" s="563"/>
      <c r="O231" s="563"/>
      <c r="P231" s="563"/>
    </row>
    <row r="232" spans="1:16" s="2" customFormat="1" x14ac:dyDescent="0.25">
      <c r="A232" s="653"/>
      <c r="B232" s="654"/>
      <c r="C232" s="649"/>
      <c r="D232" s="651"/>
      <c r="E232" s="651"/>
      <c r="F232" s="111" t="s">
        <v>2</v>
      </c>
      <c r="G232" s="160">
        <f t="shared" ref="G232:H234" si="20">G237+G242+G247+G252+G257</f>
        <v>0</v>
      </c>
      <c r="H232" s="12">
        <f t="shared" si="20"/>
        <v>0</v>
      </c>
      <c r="I232" s="12">
        <v>0</v>
      </c>
      <c r="J232" s="601"/>
      <c r="K232" s="561"/>
      <c r="L232" s="561"/>
      <c r="M232" s="561"/>
      <c r="N232" s="563"/>
      <c r="O232" s="563"/>
      <c r="P232" s="563"/>
    </row>
    <row r="233" spans="1:16" s="2" customFormat="1" ht="21" customHeight="1" x14ac:dyDescent="0.25">
      <c r="A233" s="653"/>
      <c r="B233" s="654"/>
      <c r="C233" s="649"/>
      <c r="D233" s="651"/>
      <c r="E233" s="651"/>
      <c r="F233" s="111" t="s">
        <v>4</v>
      </c>
      <c r="G233" s="160">
        <f t="shared" si="20"/>
        <v>0</v>
      </c>
      <c r="H233" s="12">
        <f t="shared" si="20"/>
        <v>0</v>
      </c>
      <c r="I233" s="12">
        <v>0</v>
      </c>
      <c r="J233" s="601"/>
      <c r="K233" s="561"/>
      <c r="L233" s="561"/>
      <c r="M233" s="561"/>
      <c r="N233" s="563" t="s">
        <v>26</v>
      </c>
      <c r="O233" s="563" t="s">
        <v>26</v>
      </c>
      <c r="P233" s="563" t="s">
        <v>26</v>
      </c>
    </row>
    <row r="234" spans="1:16" s="2" customFormat="1" ht="21.75" customHeight="1" x14ac:dyDescent="0.25">
      <c r="A234" s="653"/>
      <c r="B234" s="654"/>
      <c r="C234" s="650"/>
      <c r="D234" s="651"/>
      <c r="E234" s="651"/>
      <c r="F234" s="116" t="s">
        <v>5</v>
      </c>
      <c r="G234" s="160">
        <f t="shared" si="20"/>
        <v>0</v>
      </c>
      <c r="H234" s="12">
        <f t="shared" si="20"/>
        <v>0</v>
      </c>
      <c r="I234" s="12">
        <v>0</v>
      </c>
      <c r="J234" s="602"/>
      <c r="K234" s="562"/>
      <c r="L234" s="562"/>
      <c r="M234" s="562" t="s">
        <v>26</v>
      </c>
      <c r="N234" s="563" t="s">
        <v>26</v>
      </c>
      <c r="O234" s="563" t="s">
        <v>26</v>
      </c>
      <c r="P234" s="563" t="s">
        <v>26</v>
      </c>
    </row>
    <row r="235" spans="1:16" ht="71.25" customHeight="1" x14ac:dyDescent="0.25">
      <c r="A235" s="656" t="s">
        <v>499</v>
      </c>
      <c r="B235" s="657" t="s">
        <v>66</v>
      </c>
      <c r="C235" s="547" t="s">
        <v>25</v>
      </c>
      <c r="D235" s="658" t="str">
        <f>D225</f>
        <v>01.2018</v>
      </c>
      <c r="E235" s="661" t="s">
        <v>451</v>
      </c>
      <c r="F235" s="112" t="s">
        <v>0</v>
      </c>
      <c r="G235" s="160">
        <f>G236+G237+G238+G239</f>
        <v>28496.1</v>
      </c>
      <c r="H235" s="12">
        <f>H236+H237+H238+H239</f>
        <v>28029.9</v>
      </c>
      <c r="I235" s="12">
        <f>H235/G235*100</f>
        <v>98.363986650804861</v>
      </c>
      <c r="J235" s="148" t="s">
        <v>735</v>
      </c>
      <c r="K235" s="169">
        <v>8112</v>
      </c>
      <c r="L235" s="169">
        <v>9305</v>
      </c>
      <c r="M235" s="603" t="s">
        <v>858</v>
      </c>
      <c r="N235" s="694" t="s">
        <v>108</v>
      </c>
      <c r="O235" s="694" t="s">
        <v>108</v>
      </c>
      <c r="P235" s="694" t="s">
        <v>108</v>
      </c>
    </row>
    <row r="236" spans="1:16" x14ac:dyDescent="0.25">
      <c r="A236" s="656"/>
      <c r="B236" s="657"/>
      <c r="C236" s="548"/>
      <c r="D236" s="659"/>
      <c r="E236" s="659"/>
      <c r="F236" s="112" t="s">
        <v>1</v>
      </c>
      <c r="G236" s="161">
        <v>28496.1</v>
      </c>
      <c r="H236" s="115">
        <v>28029.9</v>
      </c>
      <c r="I236" s="113">
        <f>H236/G236*100</f>
        <v>98.363986650804861</v>
      </c>
      <c r="J236" s="547" t="s">
        <v>736</v>
      </c>
      <c r="K236" s="543">
        <v>100</v>
      </c>
      <c r="L236" s="543">
        <v>100</v>
      </c>
      <c r="M236" s="604"/>
      <c r="N236" s="695"/>
      <c r="O236" s="695"/>
      <c r="P236" s="695"/>
    </row>
    <row r="237" spans="1:16" ht="23.25" customHeight="1" x14ac:dyDescent="0.25">
      <c r="A237" s="656"/>
      <c r="B237" s="657"/>
      <c r="C237" s="548"/>
      <c r="D237" s="659"/>
      <c r="E237" s="659"/>
      <c r="F237" s="112" t="s">
        <v>2</v>
      </c>
      <c r="G237" s="161">
        <v>0</v>
      </c>
      <c r="H237" s="113">
        <v>0</v>
      </c>
      <c r="I237" s="113">
        <v>0</v>
      </c>
      <c r="J237" s="548"/>
      <c r="K237" s="615"/>
      <c r="L237" s="615"/>
      <c r="M237" s="604"/>
      <c r="N237" s="694" t="s">
        <v>108</v>
      </c>
      <c r="O237" s="694" t="s">
        <v>108</v>
      </c>
      <c r="P237" s="694" t="s">
        <v>108</v>
      </c>
    </row>
    <row r="238" spans="1:16" ht="15" customHeight="1" x14ac:dyDescent="0.25">
      <c r="A238" s="656"/>
      <c r="B238" s="657"/>
      <c r="C238" s="548"/>
      <c r="D238" s="659"/>
      <c r="E238" s="659"/>
      <c r="F238" s="112" t="s">
        <v>4</v>
      </c>
      <c r="G238" s="161">
        <v>0</v>
      </c>
      <c r="H238" s="113">
        <v>0</v>
      </c>
      <c r="I238" s="113">
        <v>0</v>
      </c>
      <c r="J238" s="548"/>
      <c r="K238" s="615"/>
      <c r="L238" s="615"/>
      <c r="M238" s="604"/>
      <c r="N238" s="696"/>
      <c r="O238" s="696"/>
      <c r="P238" s="696"/>
    </row>
    <row r="239" spans="1:16" ht="81" customHeight="1" x14ac:dyDescent="0.25">
      <c r="A239" s="656"/>
      <c r="B239" s="657"/>
      <c r="C239" s="549"/>
      <c r="D239" s="660"/>
      <c r="E239" s="660"/>
      <c r="F239" s="4" t="s">
        <v>5</v>
      </c>
      <c r="G239" s="161">
        <v>0</v>
      </c>
      <c r="H239" s="113">
        <v>0</v>
      </c>
      <c r="I239" s="113">
        <v>0</v>
      </c>
      <c r="J239" s="549"/>
      <c r="K239" s="544"/>
      <c r="L239" s="544"/>
      <c r="M239" s="605"/>
      <c r="N239" s="695"/>
      <c r="O239" s="695"/>
      <c r="P239" s="695"/>
    </row>
    <row r="240" spans="1:16" ht="72" customHeight="1" x14ac:dyDescent="0.25">
      <c r="A240" s="656" t="s">
        <v>502</v>
      </c>
      <c r="B240" s="657" t="s">
        <v>67</v>
      </c>
      <c r="C240" s="547" t="s">
        <v>25</v>
      </c>
      <c r="D240" s="658" t="str">
        <f>D235</f>
        <v>01.2018</v>
      </c>
      <c r="E240" s="661" t="s">
        <v>451</v>
      </c>
      <c r="F240" s="112" t="s">
        <v>0</v>
      </c>
      <c r="G240" s="160">
        <f>G241+G242+G243+G244</f>
        <v>20100</v>
      </c>
      <c r="H240" s="12">
        <f>H241+H242+H243+H244</f>
        <v>20097.5</v>
      </c>
      <c r="I240" s="12">
        <f>H240/G240*100</f>
        <v>99.987562189054728</v>
      </c>
      <c r="J240" s="148" t="s">
        <v>735</v>
      </c>
      <c r="K240" s="169">
        <v>4987</v>
      </c>
      <c r="L240" s="169">
        <v>7125</v>
      </c>
      <c r="M240" s="603" t="s">
        <v>858</v>
      </c>
      <c r="N240" s="721" t="s">
        <v>108</v>
      </c>
      <c r="O240" s="721" t="s">
        <v>108</v>
      </c>
      <c r="P240" s="721" t="s">
        <v>108</v>
      </c>
    </row>
    <row r="241" spans="1:16" x14ac:dyDescent="0.25">
      <c r="A241" s="656"/>
      <c r="B241" s="657"/>
      <c r="C241" s="548"/>
      <c r="D241" s="659"/>
      <c r="E241" s="659"/>
      <c r="F241" s="112" t="s">
        <v>1</v>
      </c>
      <c r="G241" s="161">
        <v>20100</v>
      </c>
      <c r="H241" s="115">
        <v>20097.5</v>
      </c>
      <c r="I241" s="113">
        <f>H241/G241*100</f>
        <v>99.987562189054728</v>
      </c>
      <c r="J241" s="547" t="s">
        <v>737</v>
      </c>
      <c r="K241" s="545">
        <v>100</v>
      </c>
      <c r="L241" s="545">
        <v>100</v>
      </c>
      <c r="M241" s="604"/>
      <c r="N241" s="721"/>
      <c r="O241" s="721"/>
      <c r="P241" s="721"/>
    </row>
    <row r="242" spans="1:16" ht="15" customHeight="1" x14ac:dyDescent="0.25">
      <c r="A242" s="656"/>
      <c r="B242" s="657"/>
      <c r="C242" s="548"/>
      <c r="D242" s="659"/>
      <c r="E242" s="659"/>
      <c r="F242" s="112" t="s">
        <v>2</v>
      </c>
      <c r="G242" s="161">
        <v>0</v>
      </c>
      <c r="H242" s="113">
        <v>0</v>
      </c>
      <c r="I242" s="113">
        <v>0</v>
      </c>
      <c r="J242" s="548"/>
      <c r="K242" s="550"/>
      <c r="L242" s="550"/>
      <c r="M242" s="604"/>
      <c r="N242" s="721"/>
      <c r="O242" s="721"/>
      <c r="P242" s="721"/>
    </row>
    <row r="243" spans="1:16" ht="15" customHeight="1" x14ac:dyDescent="0.25">
      <c r="A243" s="656"/>
      <c r="B243" s="657"/>
      <c r="C243" s="548"/>
      <c r="D243" s="659"/>
      <c r="E243" s="659"/>
      <c r="F243" s="112" t="s">
        <v>4</v>
      </c>
      <c r="G243" s="161">
        <v>0</v>
      </c>
      <c r="H243" s="113">
        <v>0</v>
      </c>
      <c r="I243" s="113">
        <v>0</v>
      </c>
      <c r="J243" s="548"/>
      <c r="K243" s="550"/>
      <c r="L243" s="550"/>
      <c r="M243" s="604"/>
      <c r="N243" s="721"/>
      <c r="O243" s="721"/>
      <c r="P243" s="721"/>
    </row>
    <row r="244" spans="1:16" ht="77.25" customHeight="1" x14ac:dyDescent="0.25">
      <c r="A244" s="656"/>
      <c r="B244" s="657"/>
      <c r="C244" s="549"/>
      <c r="D244" s="660"/>
      <c r="E244" s="660"/>
      <c r="F244" s="4" t="s">
        <v>5</v>
      </c>
      <c r="G244" s="161">
        <v>0</v>
      </c>
      <c r="H244" s="113">
        <v>0</v>
      </c>
      <c r="I244" s="113">
        <v>0</v>
      </c>
      <c r="J244" s="549"/>
      <c r="K244" s="546"/>
      <c r="L244" s="546"/>
      <c r="M244" s="605"/>
      <c r="N244" s="721"/>
      <c r="O244" s="721"/>
      <c r="P244" s="721"/>
    </row>
    <row r="245" spans="1:16" ht="44.25" customHeight="1" x14ac:dyDescent="0.25">
      <c r="A245" s="656" t="s">
        <v>504</v>
      </c>
      <c r="B245" s="657" t="s">
        <v>68</v>
      </c>
      <c r="C245" s="547" t="s">
        <v>25</v>
      </c>
      <c r="D245" s="658" t="str">
        <f>D240</f>
        <v>01.2018</v>
      </c>
      <c r="E245" s="661" t="s">
        <v>451</v>
      </c>
      <c r="F245" s="112" t="s">
        <v>0</v>
      </c>
      <c r="G245" s="160">
        <f>G246+G247+G248+G249</f>
        <v>375402.8</v>
      </c>
      <c r="H245" s="12">
        <f>H246+H247+H248+H249</f>
        <v>375384.5</v>
      </c>
      <c r="I245" s="12">
        <f>H245/G245*100</f>
        <v>99.99512523614635</v>
      </c>
      <c r="J245" s="148" t="s">
        <v>738</v>
      </c>
      <c r="K245" s="100">
        <v>114245</v>
      </c>
      <c r="L245" s="100">
        <v>79802</v>
      </c>
      <c r="M245" s="619" t="s">
        <v>827</v>
      </c>
      <c r="N245" s="564" t="s">
        <v>108</v>
      </c>
      <c r="O245" s="564" t="s">
        <v>108</v>
      </c>
      <c r="P245" s="564" t="s">
        <v>108</v>
      </c>
    </row>
    <row r="246" spans="1:16" ht="60.75" customHeight="1" x14ac:dyDescent="0.25">
      <c r="A246" s="656"/>
      <c r="B246" s="657"/>
      <c r="C246" s="548"/>
      <c r="D246" s="659"/>
      <c r="E246" s="659"/>
      <c r="F246" s="112" t="s">
        <v>1</v>
      </c>
      <c r="G246" s="161">
        <v>375402.8</v>
      </c>
      <c r="H246" s="115">
        <v>375384.5</v>
      </c>
      <c r="I246" s="113">
        <f>H246/G246*100</f>
        <v>99.99512523614635</v>
      </c>
      <c r="J246" s="148" t="s">
        <v>739</v>
      </c>
      <c r="K246" s="100">
        <v>100</v>
      </c>
      <c r="L246" s="100">
        <v>100</v>
      </c>
      <c r="M246" s="620"/>
      <c r="N246" s="565"/>
      <c r="O246" s="565"/>
      <c r="P246" s="565"/>
    </row>
    <row r="247" spans="1:16" ht="36" customHeight="1" x14ac:dyDescent="0.25">
      <c r="A247" s="656"/>
      <c r="B247" s="657"/>
      <c r="C247" s="548"/>
      <c r="D247" s="659"/>
      <c r="E247" s="659"/>
      <c r="F247" s="112" t="s">
        <v>2</v>
      </c>
      <c r="G247" s="161">
        <v>0</v>
      </c>
      <c r="H247" s="113">
        <v>0</v>
      </c>
      <c r="I247" s="113">
        <v>0</v>
      </c>
      <c r="J247" s="547" t="s">
        <v>740</v>
      </c>
      <c r="K247" s="545">
        <v>300</v>
      </c>
      <c r="L247" s="545">
        <v>234</v>
      </c>
      <c r="M247" s="620"/>
      <c r="N247" s="564" t="s">
        <v>108</v>
      </c>
      <c r="O247" s="564" t="s">
        <v>108</v>
      </c>
      <c r="P247" s="564" t="s">
        <v>108</v>
      </c>
    </row>
    <row r="248" spans="1:16" ht="60" customHeight="1" x14ac:dyDescent="0.25">
      <c r="A248" s="656"/>
      <c r="B248" s="657"/>
      <c r="C248" s="548"/>
      <c r="D248" s="659"/>
      <c r="E248" s="659"/>
      <c r="F248" s="112" t="s">
        <v>4</v>
      </c>
      <c r="G248" s="161">
        <v>0</v>
      </c>
      <c r="H248" s="113">
        <v>0</v>
      </c>
      <c r="I248" s="113">
        <v>0</v>
      </c>
      <c r="J248" s="548"/>
      <c r="K248" s="550"/>
      <c r="L248" s="550"/>
      <c r="M248" s="620"/>
      <c r="N248" s="565"/>
      <c r="O248" s="565"/>
      <c r="P248" s="565"/>
    </row>
    <row r="249" spans="1:16" ht="65.25" customHeight="1" x14ac:dyDescent="0.25">
      <c r="A249" s="656"/>
      <c r="B249" s="657"/>
      <c r="C249" s="549"/>
      <c r="D249" s="660"/>
      <c r="E249" s="660"/>
      <c r="F249" s="4" t="s">
        <v>5</v>
      </c>
      <c r="G249" s="161">
        <v>0</v>
      </c>
      <c r="H249" s="113">
        <v>0</v>
      </c>
      <c r="I249" s="113">
        <v>0</v>
      </c>
      <c r="J249" s="549"/>
      <c r="K249" s="546"/>
      <c r="L249" s="546"/>
      <c r="M249" s="621"/>
      <c r="N249" s="102" t="s">
        <v>108</v>
      </c>
      <c r="O249" s="102" t="s">
        <v>108</v>
      </c>
      <c r="P249" s="102" t="s">
        <v>108</v>
      </c>
    </row>
    <row r="250" spans="1:16" ht="59.25" customHeight="1" x14ac:dyDescent="0.25">
      <c r="A250" s="656" t="s">
        <v>508</v>
      </c>
      <c r="B250" s="657" t="s">
        <v>69</v>
      </c>
      <c r="C250" s="608" t="s">
        <v>25</v>
      </c>
      <c r="D250" s="658" t="str">
        <f>D245</f>
        <v>01.2018</v>
      </c>
      <c r="E250" s="661" t="s">
        <v>451</v>
      </c>
      <c r="F250" s="112" t="s">
        <v>0</v>
      </c>
      <c r="G250" s="160">
        <f>G251+G252+G253+G254</f>
        <v>4738</v>
      </c>
      <c r="H250" s="12">
        <f>H251+H252+H253+H254</f>
        <v>4738</v>
      </c>
      <c r="I250" s="12">
        <f>H250/G250*100</f>
        <v>100</v>
      </c>
      <c r="J250" s="148" t="s">
        <v>732</v>
      </c>
      <c r="K250" s="100">
        <v>2792</v>
      </c>
      <c r="L250" s="100">
        <v>2982</v>
      </c>
      <c r="M250" s="163" t="s">
        <v>815</v>
      </c>
      <c r="N250" s="97" t="s">
        <v>108</v>
      </c>
      <c r="O250" s="97" t="s">
        <v>108</v>
      </c>
      <c r="P250" s="97" t="s">
        <v>108</v>
      </c>
    </row>
    <row r="251" spans="1:16" ht="22.5" customHeight="1" x14ac:dyDescent="0.25">
      <c r="A251" s="656"/>
      <c r="B251" s="657"/>
      <c r="C251" s="608"/>
      <c r="D251" s="659"/>
      <c r="E251" s="659"/>
      <c r="F251" s="112" t="s">
        <v>1</v>
      </c>
      <c r="G251" s="161">
        <v>4738</v>
      </c>
      <c r="H251" s="115">
        <v>4738</v>
      </c>
      <c r="I251" s="113">
        <f>H251/G251*100</f>
        <v>100</v>
      </c>
      <c r="J251" s="547" t="s">
        <v>741</v>
      </c>
      <c r="K251" s="545">
        <v>20</v>
      </c>
      <c r="L251" s="551">
        <v>49.6</v>
      </c>
      <c r="M251" s="545" t="s">
        <v>644</v>
      </c>
      <c r="N251" s="564" t="s">
        <v>108</v>
      </c>
      <c r="O251" s="564" t="s">
        <v>108</v>
      </c>
      <c r="P251" s="564" t="s">
        <v>108</v>
      </c>
    </row>
    <row r="252" spans="1:16" x14ac:dyDescent="0.25">
      <c r="A252" s="656"/>
      <c r="B252" s="657"/>
      <c r="C252" s="608"/>
      <c r="D252" s="659"/>
      <c r="E252" s="659"/>
      <c r="F252" s="112" t="s">
        <v>2</v>
      </c>
      <c r="G252" s="161">
        <v>0</v>
      </c>
      <c r="H252" s="113">
        <v>0</v>
      </c>
      <c r="I252" s="113">
        <v>0</v>
      </c>
      <c r="J252" s="548"/>
      <c r="K252" s="550"/>
      <c r="L252" s="552"/>
      <c r="M252" s="550"/>
      <c r="N252" s="588"/>
      <c r="O252" s="588"/>
      <c r="P252" s="588"/>
    </row>
    <row r="253" spans="1:16" ht="31.5" customHeight="1" x14ac:dyDescent="0.25">
      <c r="A253" s="656"/>
      <c r="B253" s="657"/>
      <c r="C253" s="608"/>
      <c r="D253" s="659"/>
      <c r="E253" s="659"/>
      <c r="F253" s="112" t="s">
        <v>4</v>
      </c>
      <c r="G253" s="161">
        <v>0</v>
      </c>
      <c r="H253" s="113">
        <v>0</v>
      </c>
      <c r="I253" s="113">
        <v>0</v>
      </c>
      <c r="J253" s="548"/>
      <c r="K253" s="550"/>
      <c r="L253" s="552"/>
      <c r="M253" s="550"/>
      <c r="N253" s="588" t="s">
        <v>108</v>
      </c>
      <c r="O253" s="588" t="s">
        <v>108</v>
      </c>
      <c r="P253" s="588" t="s">
        <v>108</v>
      </c>
    </row>
    <row r="254" spans="1:16" ht="54" customHeight="1" x14ac:dyDescent="0.25">
      <c r="A254" s="656"/>
      <c r="B254" s="657"/>
      <c r="C254" s="608"/>
      <c r="D254" s="660"/>
      <c r="E254" s="660"/>
      <c r="F254" s="4" t="s">
        <v>5</v>
      </c>
      <c r="G254" s="161">
        <v>0</v>
      </c>
      <c r="H254" s="113">
        <v>0</v>
      </c>
      <c r="I254" s="113">
        <v>0</v>
      </c>
      <c r="J254" s="549"/>
      <c r="K254" s="546"/>
      <c r="L254" s="553"/>
      <c r="M254" s="546"/>
      <c r="N254" s="565"/>
      <c r="O254" s="565"/>
      <c r="P254" s="565"/>
    </row>
    <row r="255" spans="1:16" ht="105" customHeight="1" x14ac:dyDescent="0.25">
      <c r="A255" s="656" t="s">
        <v>510</v>
      </c>
      <c r="B255" s="657" t="s">
        <v>70</v>
      </c>
      <c r="C255" s="608" t="s">
        <v>25</v>
      </c>
      <c r="D255" s="658" t="str">
        <f>D250</f>
        <v>01.2018</v>
      </c>
      <c r="E255" s="661" t="s">
        <v>451</v>
      </c>
      <c r="F255" s="112" t="s">
        <v>0</v>
      </c>
      <c r="G255" s="160">
        <f>G256+G257+G258+G259</f>
        <v>37255.800000000003</v>
      </c>
      <c r="H255" s="12">
        <f>H256+H257+H258+H259</f>
        <v>37255.800000000003</v>
      </c>
      <c r="I255" s="12">
        <f>H255/G255*100</f>
        <v>100</v>
      </c>
      <c r="J255" s="148" t="s">
        <v>742</v>
      </c>
      <c r="K255" s="100">
        <v>579</v>
      </c>
      <c r="L255" s="100">
        <v>594</v>
      </c>
      <c r="M255" s="163" t="s">
        <v>800</v>
      </c>
      <c r="N255" s="97" t="s">
        <v>108</v>
      </c>
      <c r="O255" s="97" t="s">
        <v>108</v>
      </c>
      <c r="P255" s="97" t="s">
        <v>108</v>
      </c>
    </row>
    <row r="256" spans="1:16" ht="22.5" customHeight="1" x14ac:dyDescent="0.25">
      <c r="A256" s="656"/>
      <c r="B256" s="657"/>
      <c r="C256" s="608"/>
      <c r="D256" s="659"/>
      <c r="E256" s="659"/>
      <c r="F256" s="112" t="s">
        <v>1</v>
      </c>
      <c r="G256" s="161">
        <v>37255.800000000003</v>
      </c>
      <c r="H256" s="113">
        <v>37255.800000000003</v>
      </c>
      <c r="I256" s="113">
        <f>H256/G256*100</f>
        <v>100</v>
      </c>
      <c r="J256" s="547" t="s">
        <v>743</v>
      </c>
      <c r="K256" s="545" t="s">
        <v>319</v>
      </c>
      <c r="L256" s="545">
        <v>80</v>
      </c>
      <c r="M256" s="545"/>
      <c r="N256" s="564" t="s">
        <v>108</v>
      </c>
      <c r="O256" s="564" t="s">
        <v>108</v>
      </c>
      <c r="P256" s="564" t="s">
        <v>108</v>
      </c>
    </row>
    <row r="257" spans="1:16" ht="33" customHeight="1" x14ac:dyDescent="0.25">
      <c r="A257" s="656"/>
      <c r="B257" s="657"/>
      <c r="C257" s="608"/>
      <c r="D257" s="659"/>
      <c r="E257" s="659"/>
      <c r="F257" s="112" t="s">
        <v>2</v>
      </c>
      <c r="G257" s="161">
        <v>0</v>
      </c>
      <c r="H257" s="113">
        <v>0</v>
      </c>
      <c r="I257" s="113">
        <v>0</v>
      </c>
      <c r="J257" s="548"/>
      <c r="K257" s="550"/>
      <c r="L257" s="550"/>
      <c r="M257" s="550"/>
      <c r="N257" s="588"/>
      <c r="O257" s="588"/>
      <c r="P257" s="588"/>
    </row>
    <row r="258" spans="1:16" ht="15" customHeight="1" x14ac:dyDescent="0.25">
      <c r="A258" s="656"/>
      <c r="B258" s="657"/>
      <c r="C258" s="608"/>
      <c r="D258" s="659"/>
      <c r="E258" s="659"/>
      <c r="F258" s="112" t="s">
        <v>4</v>
      </c>
      <c r="G258" s="161">
        <v>0</v>
      </c>
      <c r="H258" s="113">
        <v>0</v>
      </c>
      <c r="I258" s="113">
        <v>0</v>
      </c>
      <c r="J258" s="548"/>
      <c r="K258" s="550"/>
      <c r="L258" s="550"/>
      <c r="M258" s="550"/>
      <c r="N258" s="588"/>
      <c r="O258" s="588"/>
      <c r="P258" s="588"/>
    </row>
    <row r="259" spans="1:16" x14ac:dyDescent="0.25">
      <c r="A259" s="656"/>
      <c r="B259" s="657"/>
      <c r="C259" s="608"/>
      <c r="D259" s="660"/>
      <c r="E259" s="660"/>
      <c r="F259" s="4" t="s">
        <v>5</v>
      </c>
      <c r="G259" s="161">
        <v>0</v>
      </c>
      <c r="H259" s="113">
        <v>0</v>
      </c>
      <c r="I259" s="113">
        <v>0</v>
      </c>
      <c r="J259" s="549"/>
      <c r="K259" s="546"/>
      <c r="L259" s="546"/>
      <c r="M259" s="546"/>
      <c r="N259" s="565"/>
      <c r="O259" s="565"/>
      <c r="P259" s="565"/>
    </row>
    <row r="260" spans="1:16" x14ac:dyDescent="0.25">
      <c r="A260" s="656" t="s">
        <v>82</v>
      </c>
      <c r="B260" s="654" t="s">
        <v>72</v>
      </c>
      <c r="C260" s="648" t="s">
        <v>25</v>
      </c>
      <c r="D260" s="651" t="s">
        <v>26</v>
      </c>
      <c r="E260" s="651" t="s">
        <v>26</v>
      </c>
      <c r="F260" s="111" t="s">
        <v>0</v>
      </c>
      <c r="G260" s="160">
        <f>G261+G262+G263+G264</f>
        <v>48441.8</v>
      </c>
      <c r="H260" s="12">
        <f>H261+H262+H263+H264</f>
        <v>48441.8</v>
      </c>
      <c r="I260" s="12">
        <f>H260/G260*100</f>
        <v>100</v>
      </c>
      <c r="J260" s="582" t="s">
        <v>26</v>
      </c>
      <c r="K260" s="557" t="s">
        <v>26</v>
      </c>
      <c r="L260" s="557" t="s">
        <v>26</v>
      </c>
      <c r="M260" s="616" t="s">
        <v>26</v>
      </c>
      <c r="N260" s="721" t="s">
        <v>26</v>
      </c>
      <c r="O260" s="721" t="s">
        <v>26</v>
      </c>
      <c r="P260" s="721" t="s">
        <v>26</v>
      </c>
    </row>
    <row r="261" spans="1:16" x14ac:dyDescent="0.25">
      <c r="A261" s="656"/>
      <c r="B261" s="654"/>
      <c r="C261" s="649"/>
      <c r="D261" s="651"/>
      <c r="E261" s="651"/>
      <c r="F261" s="111" t="s">
        <v>1</v>
      </c>
      <c r="G261" s="160">
        <f>G266</f>
        <v>48441.8</v>
      </c>
      <c r="H261" s="12">
        <f>H266</f>
        <v>48441.8</v>
      </c>
      <c r="I261" s="12">
        <f>H261/G261*100</f>
        <v>100</v>
      </c>
      <c r="J261" s="583"/>
      <c r="K261" s="558"/>
      <c r="L261" s="558"/>
      <c r="M261" s="616"/>
      <c r="N261" s="721"/>
      <c r="O261" s="721"/>
      <c r="P261" s="721"/>
    </row>
    <row r="262" spans="1:16" x14ac:dyDescent="0.25">
      <c r="A262" s="656"/>
      <c r="B262" s="654"/>
      <c r="C262" s="649"/>
      <c r="D262" s="651"/>
      <c r="E262" s="651"/>
      <c r="F262" s="111" t="s">
        <v>2</v>
      </c>
      <c r="G262" s="160">
        <f t="shared" ref="G262:H264" si="21">G267</f>
        <v>0</v>
      </c>
      <c r="H262" s="12">
        <f t="shared" si="21"/>
        <v>0</v>
      </c>
      <c r="I262" s="12">
        <v>0</v>
      </c>
      <c r="J262" s="583"/>
      <c r="K262" s="558"/>
      <c r="L262" s="558"/>
      <c r="M262" s="616"/>
      <c r="N262" s="721"/>
      <c r="O262" s="721"/>
      <c r="P262" s="721"/>
    </row>
    <row r="263" spans="1:16" ht="15" customHeight="1" x14ac:dyDescent="0.25">
      <c r="A263" s="656"/>
      <c r="B263" s="654"/>
      <c r="C263" s="649"/>
      <c r="D263" s="651"/>
      <c r="E263" s="651"/>
      <c r="F263" s="111" t="s">
        <v>4</v>
      </c>
      <c r="G263" s="160">
        <f t="shared" si="21"/>
        <v>0</v>
      </c>
      <c r="H263" s="12">
        <f t="shared" si="21"/>
        <v>0</v>
      </c>
      <c r="I263" s="12">
        <v>0</v>
      </c>
      <c r="J263" s="583"/>
      <c r="K263" s="558"/>
      <c r="L263" s="558"/>
      <c r="M263" s="616" t="s">
        <v>26</v>
      </c>
      <c r="N263" s="721" t="s">
        <v>26</v>
      </c>
      <c r="O263" s="721" t="s">
        <v>26</v>
      </c>
      <c r="P263" s="721" t="s">
        <v>26</v>
      </c>
    </row>
    <row r="264" spans="1:16" x14ac:dyDescent="0.25">
      <c r="A264" s="656"/>
      <c r="B264" s="654"/>
      <c r="C264" s="650"/>
      <c r="D264" s="651"/>
      <c r="E264" s="651"/>
      <c r="F264" s="116" t="s">
        <v>5</v>
      </c>
      <c r="G264" s="160">
        <f t="shared" si="21"/>
        <v>0</v>
      </c>
      <c r="H264" s="12">
        <f t="shared" si="21"/>
        <v>0</v>
      </c>
      <c r="I264" s="12">
        <v>0</v>
      </c>
      <c r="J264" s="584"/>
      <c r="K264" s="559"/>
      <c r="L264" s="559"/>
      <c r="M264" s="616" t="s">
        <v>26</v>
      </c>
      <c r="N264" s="721" t="s">
        <v>26</v>
      </c>
      <c r="O264" s="721" t="s">
        <v>26</v>
      </c>
      <c r="P264" s="721" t="s">
        <v>26</v>
      </c>
    </row>
    <row r="265" spans="1:16" s="2" customFormat="1" x14ac:dyDescent="0.25">
      <c r="A265" s="653" t="s">
        <v>84</v>
      </c>
      <c r="B265" s="654" t="s">
        <v>74</v>
      </c>
      <c r="C265" s="648" t="s">
        <v>25</v>
      </c>
      <c r="D265" s="651" t="s">
        <v>26</v>
      </c>
      <c r="E265" s="651" t="s">
        <v>26</v>
      </c>
      <c r="F265" s="111" t="s">
        <v>0</v>
      </c>
      <c r="G265" s="160">
        <f>G266+G267+G268+G269</f>
        <v>48441.8</v>
      </c>
      <c r="H265" s="12">
        <f>H266+H267+H268+H269</f>
        <v>48441.8</v>
      </c>
      <c r="I265" s="12">
        <f>H265/G265*100</f>
        <v>100</v>
      </c>
      <c r="J265" s="600" t="s">
        <v>26</v>
      </c>
      <c r="K265" s="560" t="s">
        <v>26</v>
      </c>
      <c r="L265" s="560" t="s">
        <v>26</v>
      </c>
      <c r="M265" s="606" t="s">
        <v>26</v>
      </c>
      <c r="N265" s="563" t="s">
        <v>26</v>
      </c>
      <c r="O265" s="563" t="s">
        <v>26</v>
      </c>
      <c r="P265" s="563" t="s">
        <v>26</v>
      </c>
    </row>
    <row r="266" spans="1:16" s="2" customFormat="1" x14ac:dyDescent="0.25">
      <c r="A266" s="653"/>
      <c r="B266" s="654"/>
      <c r="C266" s="649"/>
      <c r="D266" s="651"/>
      <c r="E266" s="651"/>
      <c r="F266" s="111" t="s">
        <v>1</v>
      </c>
      <c r="G266" s="160">
        <f>G271</f>
        <v>48441.8</v>
      </c>
      <c r="H266" s="12">
        <f>H271</f>
        <v>48441.8</v>
      </c>
      <c r="I266" s="12">
        <f>H266/G266*100</f>
        <v>100</v>
      </c>
      <c r="J266" s="601"/>
      <c r="K266" s="561"/>
      <c r="L266" s="561"/>
      <c r="M266" s="606"/>
      <c r="N266" s="563"/>
      <c r="O266" s="563"/>
      <c r="P266" s="563"/>
    </row>
    <row r="267" spans="1:16" s="2" customFormat="1" ht="32.25" customHeight="1" x14ac:dyDescent="0.25">
      <c r="A267" s="653"/>
      <c r="B267" s="654"/>
      <c r="C267" s="649"/>
      <c r="D267" s="651"/>
      <c r="E267" s="651"/>
      <c r="F267" s="111" t="s">
        <v>2</v>
      </c>
      <c r="G267" s="160">
        <f t="shared" ref="G267:H269" si="22">G272</f>
        <v>0</v>
      </c>
      <c r="H267" s="12">
        <f t="shared" si="22"/>
        <v>0</v>
      </c>
      <c r="I267" s="12">
        <v>0</v>
      </c>
      <c r="J267" s="601"/>
      <c r="K267" s="561"/>
      <c r="L267" s="561"/>
      <c r="M267" s="606"/>
      <c r="N267" s="563"/>
      <c r="O267" s="563"/>
      <c r="P267" s="563"/>
    </row>
    <row r="268" spans="1:16" s="2" customFormat="1" ht="15" customHeight="1" x14ac:dyDescent="0.25">
      <c r="A268" s="653"/>
      <c r="B268" s="654"/>
      <c r="C268" s="649"/>
      <c r="D268" s="651"/>
      <c r="E268" s="651"/>
      <c r="F268" s="111" t="s">
        <v>4</v>
      </c>
      <c r="G268" s="160">
        <f t="shared" si="22"/>
        <v>0</v>
      </c>
      <c r="H268" s="12">
        <f t="shared" si="22"/>
        <v>0</v>
      </c>
      <c r="I268" s="12">
        <v>0</v>
      </c>
      <c r="J268" s="601"/>
      <c r="K268" s="561"/>
      <c r="L268" s="561"/>
      <c r="M268" s="606" t="s">
        <v>26</v>
      </c>
      <c r="N268" s="563" t="s">
        <v>26</v>
      </c>
      <c r="O268" s="563" t="s">
        <v>26</v>
      </c>
      <c r="P268" s="563" t="s">
        <v>26</v>
      </c>
    </row>
    <row r="269" spans="1:16" s="2" customFormat="1" ht="24" customHeight="1" x14ac:dyDescent="0.25">
      <c r="A269" s="653"/>
      <c r="B269" s="654"/>
      <c r="C269" s="650"/>
      <c r="D269" s="651"/>
      <c r="E269" s="651"/>
      <c r="F269" s="116" t="s">
        <v>5</v>
      </c>
      <c r="G269" s="160">
        <f t="shared" si="22"/>
        <v>0</v>
      </c>
      <c r="H269" s="12">
        <f t="shared" si="22"/>
        <v>0</v>
      </c>
      <c r="I269" s="12">
        <v>0</v>
      </c>
      <c r="J269" s="602"/>
      <c r="K269" s="562"/>
      <c r="L269" s="562"/>
      <c r="M269" s="606" t="s">
        <v>26</v>
      </c>
      <c r="N269" s="563" t="s">
        <v>26</v>
      </c>
      <c r="O269" s="563" t="s">
        <v>26</v>
      </c>
      <c r="P269" s="563" t="s">
        <v>26</v>
      </c>
    </row>
    <row r="270" spans="1:16" ht="93.75" customHeight="1" x14ac:dyDescent="0.25">
      <c r="A270" s="656" t="s">
        <v>86</v>
      </c>
      <c r="B270" s="657" t="s">
        <v>76</v>
      </c>
      <c r="C270" s="547" t="s">
        <v>25</v>
      </c>
      <c r="D270" s="658" t="str">
        <f>D255</f>
        <v>01.2018</v>
      </c>
      <c r="E270" s="661" t="s">
        <v>451</v>
      </c>
      <c r="F270" s="112" t="s">
        <v>0</v>
      </c>
      <c r="G270" s="160">
        <f>G271+G272+G273+G274</f>
        <v>48441.8</v>
      </c>
      <c r="H270" s="12">
        <f>H271+H272+H273+H274</f>
        <v>48441.8</v>
      </c>
      <c r="I270" s="12">
        <f>H270/G270*100</f>
        <v>100</v>
      </c>
      <c r="J270" s="148" t="s">
        <v>738</v>
      </c>
      <c r="K270" s="100">
        <v>11050</v>
      </c>
      <c r="L270" s="100">
        <v>11501</v>
      </c>
      <c r="M270" s="163" t="s">
        <v>800</v>
      </c>
      <c r="N270" s="97" t="s">
        <v>108</v>
      </c>
      <c r="O270" s="97" t="s">
        <v>108</v>
      </c>
      <c r="P270" s="97" t="s">
        <v>108</v>
      </c>
    </row>
    <row r="271" spans="1:16" ht="15" customHeight="1" x14ac:dyDescent="0.25">
      <c r="A271" s="656"/>
      <c r="B271" s="657"/>
      <c r="C271" s="548"/>
      <c r="D271" s="659"/>
      <c r="E271" s="659"/>
      <c r="F271" s="112" t="s">
        <v>1</v>
      </c>
      <c r="G271" s="161">
        <v>48441.8</v>
      </c>
      <c r="H271" s="113">
        <v>48441.8</v>
      </c>
      <c r="I271" s="113">
        <f>H271/G271*100</f>
        <v>100</v>
      </c>
      <c r="J271" s="547" t="s">
        <v>744</v>
      </c>
      <c r="K271" s="545">
        <v>365</v>
      </c>
      <c r="L271" s="545">
        <v>377</v>
      </c>
      <c r="M271" s="545" t="s">
        <v>800</v>
      </c>
      <c r="N271" s="564" t="s">
        <v>108</v>
      </c>
      <c r="O271" s="564" t="s">
        <v>108</v>
      </c>
      <c r="P271" s="564" t="s">
        <v>108</v>
      </c>
    </row>
    <row r="272" spans="1:16" ht="52.5" customHeight="1" x14ac:dyDescent="0.25">
      <c r="A272" s="656"/>
      <c r="B272" s="657"/>
      <c r="C272" s="548"/>
      <c r="D272" s="659"/>
      <c r="E272" s="659"/>
      <c r="F272" s="112" t="s">
        <v>2</v>
      </c>
      <c r="G272" s="161">
        <v>0</v>
      </c>
      <c r="H272" s="113">
        <v>0</v>
      </c>
      <c r="I272" s="113">
        <v>0</v>
      </c>
      <c r="J272" s="548"/>
      <c r="K272" s="550"/>
      <c r="L272" s="550"/>
      <c r="M272" s="550"/>
      <c r="N272" s="588"/>
      <c r="O272" s="588"/>
      <c r="P272" s="588"/>
    </row>
    <row r="273" spans="1:17" ht="15" customHeight="1" x14ac:dyDescent="0.25">
      <c r="A273" s="656"/>
      <c r="B273" s="657"/>
      <c r="C273" s="548"/>
      <c r="D273" s="659"/>
      <c r="E273" s="659"/>
      <c r="F273" s="112" t="s">
        <v>4</v>
      </c>
      <c r="G273" s="161">
        <v>0</v>
      </c>
      <c r="H273" s="113">
        <v>0</v>
      </c>
      <c r="I273" s="113">
        <v>0</v>
      </c>
      <c r="J273" s="548"/>
      <c r="K273" s="550"/>
      <c r="L273" s="550"/>
      <c r="M273" s="550"/>
      <c r="N273" s="588"/>
      <c r="O273" s="588"/>
      <c r="P273" s="588"/>
    </row>
    <row r="274" spans="1:17" ht="18.75" customHeight="1" x14ac:dyDescent="0.25">
      <c r="A274" s="656"/>
      <c r="B274" s="657"/>
      <c r="C274" s="549"/>
      <c r="D274" s="660"/>
      <c r="E274" s="660"/>
      <c r="F274" s="4" t="s">
        <v>5</v>
      </c>
      <c r="G274" s="161">
        <v>0</v>
      </c>
      <c r="H274" s="113">
        <v>0</v>
      </c>
      <c r="I274" s="113">
        <v>0</v>
      </c>
      <c r="J274" s="549"/>
      <c r="K274" s="546"/>
      <c r="L274" s="546"/>
      <c r="M274" s="546"/>
      <c r="N274" s="565"/>
      <c r="O274" s="565"/>
      <c r="P274" s="565"/>
    </row>
    <row r="275" spans="1:17" x14ac:dyDescent="0.25">
      <c r="A275" s="656" t="s">
        <v>88</v>
      </c>
      <c r="B275" s="654" t="s">
        <v>78</v>
      </c>
      <c r="C275" s="648" t="s">
        <v>25</v>
      </c>
      <c r="D275" s="651" t="s">
        <v>26</v>
      </c>
      <c r="E275" s="651" t="s">
        <v>26</v>
      </c>
      <c r="F275" s="111" t="s">
        <v>0</v>
      </c>
      <c r="G275" s="160">
        <f>G276+G277+G278+G279</f>
        <v>341084.9</v>
      </c>
      <c r="H275" s="12">
        <f>H276+H277+H278+H279</f>
        <v>339515</v>
      </c>
      <c r="I275" s="12">
        <f>H275/G275*100</f>
        <v>99.539733362573358</v>
      </c>
      <c r="J275" s="582" t="s">
        <v>26</v>
      </c>
      <c r="K275" s="557" t="s">
        <v>26</v>
      </c>
      <c r="L275" s="557" t="s">
        <v>26</v>
      </c>
      <c r="M275" s="616" t="s">
        <v>26</v>
      </c>
      <c r="N275" s="595" t="s">
        <v>26</v>
      </c>
      <c r="O275" s="595" t="s">
        <v>26</v>
      </c>
      <c r="P275" s="595" t="s">
        <v>26</v>
      </c>
    </row>
    <row r="276" spans="1:17" ht="27" customHeight="1" x14ac:dyDescent="0.25">
      <c r="A276" s="656"/>
      <c r="B276" s="654"/>
      <c r="C276" s="649"/>
      <c r="D276" s="651"/>
      <c r="E276" s="651"/>
      <c r="F276" s="111" t="s">
        <v>1</v>
      </c>
      <c r="G276" s="160">
        <f>G281</f>
        <v>263651.20000000001</v>
      </c>
      <c r="H276" s="12">
        <f>H281</f>
        <v>263651.20000000001</v>
      </c>
      <c r="I276" s="12">
        <f>H276/G276*100</f>
        <v>100</v>
      </c>
      <c r="J276" s="583"/>
      <c r="K276" s="558"/>
      <c r="L276" s="558"/>
      <c r="M276" s="616"/>
      <c r="N276" s="595"/>
      <c r="O276" s="595"/>
      <c r="P276" s="595"/>
    </row>
    <row r="277" spans="1:17" ht="24" customHeight="1" x14ac:dyDescent="0.25">
      <c r="A277" s="656"/>
      <c r="B277" s="654"/>
      <c r="C277" s="649"/>
      <c r="D277" s="651"/>
      <c r="E277" s="651"/>
      <c r="F277" s="111" t="s">
        <v>2</v>
      </c>
      <c r="G277" s="160">
        <f t="shared" ref="G277:H279" si="23">G282</f>
        <v>77433.7</v>
      </c>
      <c r="H277" s="12">
        <f t="shared" si="23"/>
        <v>75863.8</v>
      </c>
      <c r="I277" s="12">
        <f>H277/G277*100</f>
        <v>97.972588162518392</v>
      </c>
      <c r="J277" s="583"/>
      <c r="K277" s="558"/>
      <c r="L277" s="558"/>
      <c r="M277" s="616"/>
      <c r="N277" s="595"/>
      <c r="O277" s="595"/>
      <c r="P277" s="595"/>
    </row>
    <row r="278" spans="1:17" ht="15" customHeight="1" x14ac:dyDescent="0.25">
      <c r="A278" s="656"/>
      <c r="B278" s="654"/>
      <c r="C278" s="649"/>
      <c r="D278" s="651"/>
      <c r="E278" s="651"/>
      <c r="F278" s="111" t="s">
        <v>4</v>
      </c>
      <c r="G278" s="160">
        <f t="shared" si="23"/>
        <v>0</v>
      </c>
      <c r="H278" s="12">
        <f t="shared" si="23"/>
        <v>0</v>
      </c>
      <c r="I278" s="12">
        <v>0</v>
      </c>
      <c r="J278" s="583"/>
      <c r="K278" s="558"/>
      <c r="L278" s="558"/>
      <c r="M278" s="616" t="s">
        <v>26</v>
      </c>
      <c r="N278" s="595"/>
      <c r="O278" s="595"/>
      <c r="P278" s="595"/>
    </row>
    <row r="279" spans="1:17" ht="24" customHeight="1" x14ac:dyDescent="0.25">
      <c r="A279" s="656"/>
      <c r="B279" s="654"/>
      <c r="C279" s="650"/>
      <c r="D279" s="651"/>
      <c r="E279" s="651"/>
      <c r="F279" s="116" t="s">
        <v>5</v>
      </c>
      <c r="G279" s="160">
        <f t="shared" si="23"/>
        <v>0</v>
      </c>
      <c r="H279" s="12">
        <f t="shared" si="23"/>
        <v>0</v>
      </c>
      <c r="I279" s="12">
        <v>0</v>
      </c>
      <c r="J279" s="584"/>
      <c r="K279" s="559"/>
      <c r="L279" s="559"/>
      <c r="M279" s="616" t="s">
        <v>26</v>
      </c>
      <c r="N279" s="595"/>
      <c r="O279" s="595"/>
      <c r="P279" s="595"/>
    </row>
    <row r="280" spans="1:17" s="2" customFormat="1" ht="15" customHeight="1" x14ac:dyDescent="0.25">
      <c r="A280" s="653" t="s">
        <v>90</v>
      </c>
      <c r="B280" s="654" t="s">
        <v>80</v>
      </c>
      <c r="C280" s="648" t="s">
        <v>25</v>
      </c>
      <c r="D280" s="651" t="s">
        <v>26</v>
      </c>
      <c r="E280" s="651" t="s">
        <v>26</v>
      </c>
      <c r="F280" s="111" t="s">
        <v>0</v>
      </c>
      <c r="G280" s="160">
        <f>G281+G282+G283+G284</f>
        <v>341084.9</v>
      </c>
      <c r="H280" s="12">
        <f>H281+H282+H283+H284</f>
        <v>339515</v>
      </c>
      <c r="I280" s="12">
        <f>H280/G280*100</f>
        <v>99.539733362573358</v>
      </c>
      <c r="J280" s="600" t="s">
        <v>26</v>
      </c>
      <c r="K280" s="560" t="s">
        <v>26</v>
      </c>
      <c r="L280" s="560" t="s">
        <v>26</v>
      </c>
      <c r="M280" s="606" t="s">
        <v>26</v>
      </c>
      <c r="N280" s="579" t="s">
        <v>26</v>
      </c>
      <c r="O280" s="579" t="s">
        <v>26</v>
      </c>
      <c r="P280" s="579" t="s">
        <v>26</v>
      </c>
    </row>
    <row r="281" spans="1:17" s="2" customFormat="1" x14ac:dyDescent="0.25">
      <c r="A281" s="653"/>
      <c r="B281" s="654"/>
      <c r="C281" s="649"/>
      <c r="D281" s="651"/>
      <c r="E281" s="651"/>
      <c r="F281" s="111" t="s">
        <v>1</v>
      </c>
      <c r="G281" s="160">
        <f>G286+G291</f>
        <v>263651.20000000001</v>
      </c>
      <c r="H281" s="12">
        <f>H286+H291</f>
        <v>263651.20000000001</v>
      </c>
      <c r="I281" s="12">
        <f>H281/G281*100</f>
        <v>100</v>
      </c>
      <c r="J281" s="601"/>
      <c r="K281" s="561"/>
      <c r="L281" s="561"/>
      <c r="M281" s="606"/>
      <c r="N281" s="579"/>
      <c r="O281" s="579"/>
      <c r="P281" s="579"/>
    </row>
    <row r="282" spans="1:17" s="2" customFormat="1" ht="24.75" customHeight="1" x14ac:dyDescent="0.25">
      <c r="A282" s="653"/>
      <c r="B282" s="654"/>
      <c r="C282" s="649"/>
      <c r="D282" s="651"/>
      <c r="E282" s="651"/>
      <c r="F282" s="111" t="s">
        <v>2</v>
      </c>
      <c r="G282" s="160">
        <f>G287+G292</f>
        <v>77433.7</v>
      </c>
      <c r="H282" s="12">
        <f>H287+H292</f>
        <v>75863.8</v>
      </c>
      <c r="I282" s="12">
        <f>H282/G282*100</f>
        <v>97.972588162518392</v>
      </c>
      <c r="J282" s="601"/>
      <c r="K282" s="561"/>
      <c r="L282" s="561"/>
      <c r="M282" s="606"/>
      <c r="N282" s="579"/>
      <c r="O282" s="579"/>
      <c r="P282" s="579"/>
    </row>
    <row r="283" spans="1:17" s="2" customFormat="1" ht="19.5" customHeight="1" x14ac:dyDescent="0.25">
      <c r="A283" s="653"/>
      <c r="B283" s="654"/>
      <c r="C283" s="649"/>
      <c r="D283" s="651"/>
      <c r="E283" s="651"/>
      <c r="F283" s="111" t="s">
        <v>4</v>
      </c>
      <c r="G283" s="160">
        <f>G288</f>
        <v>0</v>
      </c>
      <c r="H283" s="12">
        <f>H288</f>
        <v>0</v>
      </c>
      <c r="I283" s="12">
        <v>0</v>
      </c>
      <c r="J283" s="601"/>
      <c r="K283" s="561"/>
      <c r="L283" s="561"/>
      <c r="M283" s="606" t="s">
        <v>26</v>
      </c>
      <c r="N283" s="579"/>
      <c r="O283" s="579"/>
      <c r="P283" s="579"/>
    </row>
    <row r="284" spans="1:17" s="2" customFormat="1" ht="24.75" customHeight="1" x14ac:dyDescent="0.25">
      <c r="A284" s="653"/>
      <c r="B284" s="654"/>
      <c r="C284" s="650"/>
      <c r="D284" s="651"/>
      <c r="E284" s="651"/>
      <c r="F284" s="116" t="s">
        <v>5</v>
      </c>
      <c r="G284" s="160">
        <f>G289</f>
        <v>0</v>
      </c>
      <c r="H284" s="12">
        <f>H289</f>
        <v>0</v>
      </c>
      <c r="I284" s="12">
        <v>0</v>
      </c>
      <c r="J284" s="602"/>
      <c r="K284" s="562"/>
      <c r="L284" s="562"/>
      <c r="M284" s="606" t="s">
        <v>26</v>
      </c>
      <c r="N284" s="579"/>
      <c r="O284" s="579"/>
      <c r="P284" s="579"/>
    </row>
    <row r="285" spans="1:17" ht="101.25" customHeight="1" x14ac:dyDescent="0.25">
      <c r="A285" s="656" t="s">
        <v>92</v>
      </c>
      <c r="B285" s="657" t="s">
        <v>81</v>
      </c>
      <c r="C285" s="547" t="s">
        <v>25</v>
      </c>
      <c r="D285" s="658" t="str">
        <f>D270</f>
        <v>01.2018</v>
      </c>
      <c r="E285" s="661" t="s">
        <v>451</v>
      </c>
      <c r="F285" s="112" t="s">
        <v>0</v>
      </c>
      <c r="G285" s="160">
        <f>G286+G287+G288+G289</f>
        <v>263651.20000000001</v>
      </c>
      <c r="H285" s="12">
        <f>H286+H287+H288+H289</f>
        <v>263651.20000000001</v>
      </c>
      <c r="I285" s="12">
        <f>H285/G285*100</f>
        <v>100</v>
      </c>
      <c r="J285" s="148" t="s">
        <v>745</v>
      </c>
      <c r="K285" s="100">
        <v>111866</v>
      </c>
      <c r="L285" s="177">
        <v>110026</v>
      </c>
      <c r="M285" s="163" t="s">
        <v>801</v>
      </c>
      <c r="N285" s="564" t="s">
        <v>108</v>
      </c>
      <c r="O285" s="564" t="s">
        <v>108</v>
      </c>
      <c r="P285" s="564" t="s">
        <v>108</v>
      </c>
      <c r="Q285" s="1" t="s">
        <v>816</v>
      </c>
    </row>
    <row r="286" spans="1:17" ht="73.5" customHeight="1" x14ac:dyDescent="0.25">
      <c r="A286" s="656"/>
      <c r="B286" s="657"/>
      <c r="C286" s="548"/>
      <c r="D286" s="659"/>
      <c r="E286" s="659"/>
      <c r="F286" s="112" t="s">
        <v>1</v>
      </c>
      <c r="G286" s="161">
        <v>263651.20000000001</v>
      </c>
      <c r="H286" s="113">
        <v>263651.20000000001</v>
      </c>
      <c r="I286" s="113">
        <f>H286/G286*100</f>
        <v>100</v>
      </c>
      <c r="J286" s="144" t="s">
        <v>732</v>
      </c>
      <c r="K286" s="93">
        <v>2320</v>
      </c>
      <c r="L286" s="179">
        <v>2486</v>
      </c>
      <c r="M286" s="165" t="s">
        <v>802</v>
      </c>
      <c r="N286" s="565"/>
      <c r="O286" s="565"/>
      <c r="P286" s="565"/>
    </row>
    <row r="287" spans="1:17" ht="53.25" customHeight="1" x14ac:dyDescent="0.25">
      <c r="A287" s="656"/>
      <c r="B287" s="657"/>
      <c r="C287" s="548"/>
      <c r="D287" s="659"/>
      <c r="E287" s="659"/>
      <c r="F287" s="112" t="s">
        <v>2</v>
      </c>
      <c r="G287" s="161">
        <v>0</v>
      </c>
      <c r="H287" s="113">
        <v>0</v>
      </c>
      <c r="I287" s="113">
        <v>0</v>
      </c>
      <c r="J287" s="547" t="s">
        <v>746</v>
      </c>
      <c r="K287" s="545">
        <v>20</v>
      </c>
      <c r="L287" s="545">
        <v>25</v>
      </c>
      <c r="M287" s="545" t="s">
        <v>803</v>
      </c>
      <c r="N287" s="564" t="s">
        <v>108</v>
      </c>
      <c r="O287" s="564" t="s">
        <v>108</v>
      </c>
      <c r="P287" s="564" t="s">
        <v>108</v>
      </c>
    </row>
    <row r="288" spans="1:17" ht="22.5" customHeight="1" x14ac:dyDescent="0.25">
      <c r="A288" s="656"/>
      <c r="B288" s="657"/>
      <c r="C288" s="548"/>
      <c r="D288" s="659"/>
      <c r="E288" s="659"/>
      <c r="F288" s="112" t="s">
        <v>4</v>
      </c>
      <c r="G288" s="161">
        <v>0</v>
      </c>
      <c r="H288" s="113">
        <v>0</v>
      </c>
      <c r="I288" s="113">
        <v>0</v>
      </c>
      <c r="J288" s="548"/>
      <c r="K288" s="550"/>
      <c r="L288" s="550"/>
      <c r="M288" s="550"/>
      <c r="N288" s="588"/>
      <c r="O288" s="588" t="s">
        <v>108</v>
      </c>
      <c r="P288" s="588" t="s">
        <v>108</v>
      </c>
    </row>
    <row r="289" spans="1:16" ht="40.5" customHeight="1" x14ac:dyDescent="0.25">
      <c r="A289" s="656"/>
      <c r="B289" s="657"/>
      <c r="C289" s="549"/>
      <c r="D289" s="660"/>
      <c r="E289" s="660"/>
      <c r="F289" s="4" t="s">
        <v>5</v>
      </c>
      <c r="G289" s="161">
        <v>0</v>
      </c>
      <c r="H289" s="113">
        <v>0</v>
      </c>
      <c r="I289" s="113">
        <v>0</v>
      </c>
      <c r="J289" s="549"/>
      <c r="K289" s="546"/>
      <c r="L289" s="546"/>
      <c r="M289" s="546"/>
      <c r="N289" s="565"/>
      <c r="O289" s="565"/>
      <c r="P289" s="565"/>
    </row>
    <row r="290" spans="1:16" ht="81" customHeight="1" x14ac:dyDescent="0.25">
      <c r="A290" s="656" t="s">
        <v>516</v>
      </c>
      <c r="B290" s="702" t="s">
        <v>626</v>
      </c>
      <c r="C290" s="547" t="s">
        <v>25</v>
      </c>
      <c r="D290" s="658" t="str">
        <f>D285</f>
        <v>01.2018</v>
      </c>
      <c r="E290" s="661" t="s">
        <v>451</v>
      </c>
      <c r="F290" s="112" t="s">
        <v>0</v>
      </c>
      <c r="G290" s="160">
        <f>G291+G292+G293+G294</f>
        <v>77433.7</v>
      </c>
      <c r="H290" s="12">
        <f>H291+H292+H293+H294</f>
        <v>75863.8</v>
      </c>
      <c r="I290" s="12">
        <f>H290/G290*100</f>
        <v>97.972588162518392</v>
      </c>
      <c r="J290" s="4" t="s">
        <v>747</v>
      </c>
      <c r="K290" s="93">
        <v>1622</v>
      </c>
      <c r="L290" s="93">
        <v>1667</v>
      </c>
      <c r="M290" s="185" t="s">
        <v>852</v>
      </c>
      <c r="N290" s="564" t="s">
        <v>108</v>
      </c>
      <c r="O290" s="564" t="s">
        <v>108</v>
      </c>
      <c r="P290" s="564" t="s">
        <v>108</v>
      </c>
    </row>
    <row r="291" spans="1:16" ht="56.25" customHeight="1" x14ac:dyDescent="0.25">
      <c r="A291" s="656"/>
      <c r="B291" s="702"/>
      <c r="C291" s="548"/>
      <c r="D291" s="659"/>
      <c r="E291" s="659"/>
      <c r="F291" s="112" t="s">
        <v>1</v>
      </c>
      <c r="G291" s="161">
        <v>0</v>
      </c>
      <c r="H291" s="113">
        <v>0</v>
      </c>
      <c r="I291" s="113">
        <v>0</v>
      </c>
      <c r="J291" s="149" t="s">
        <v>748</v>
      </c>
      <c r="K291" s="93">
        <v>761</v>
      </c>
      <c r="L291" s="93">
        <v>761</v>
      </c>
      <c r="M291" s="173"/>
      <c r="N291" s="565"/>
      <c r="O291" s="565"/>
      <c r="P291" s="565"/>
    </row>
    <row r="292" spans="1:16" ht="93" customHeight="1" x14ac:dyDescent="0.25">
      <c r="A292" s="656"/>
      <c r="B292" s="702"/>
      <c r="C292" s="548"/>
      <c r="D292" s="659"/>
      <c r="E292" s="659"/>
      <c r="F292" s="112" t="s">
        <v>2</v>
      </c>
      <c r="G292" s="161">
        <v>77433.7</v>
      </c>
      <c r="H292" s="113">
        <v>75863.8</v>
      </c>
      <c r="I292" s="113">
        <f>H292/G292*100</f>
        <v>97.972588162518392</v>
      </c>
      <c r="J292" s="148" t="s">
        <v>749</v>
      </c>
      <c r="K292" s="100">
        <v>100</v>
      </c>
      <c r="L292" s="100">
        <v>100</v>
      </c>
      <c r="M292" s="100"/>
      <c r="N292" s="97" t="s">
        <v>108</v>
      </c>
      <c r="O292" s="97" t="s">
        <v>108</v>
      </c>
      <c r="P292" s="97" t="s">
        <v>108</v>
      </c>
    </row>
    <row r="293" spans="1:16" ht="19.5" customHeight="1" x14ac:dyDescent="0.25">
      <c r="A293" s="656"/>
      <c r="B293" s="702"/>
      <c r="C293" s="548"/>
      <c r="D293" s="659"/>
      <c r="E293" s="659"/>
      <c r="F293" s="112" t="s">
        <v>4</v>
      </c>
      <c r="G293" s="161">
        <v>0</v>
      </c>
      <c r="H293" s="113">
        <v>0</v>
      </c>
      <c r="I293" s="113">
        <v>0</v>
      </c>
      <c r="J293" s="547" t="s">
        <v>750</v>
      </c>
      <c r="K293" s="545">
        <v>100</v>
      </c>
      <c r="L293" s="545">
        <v>100</v>
      </c>
      <c r="M293" s="545"/>
      <c r="N293" s="543" t="s">
        <v>108</v>
      </c>
      <c r="O293" s="543" t="s">
        <v>108</v>
      </c>
      <c r="P293" s="543" t="s">
        <v>108</v>
      </c>
    </row>
    <row r="294" spans="1:16" ht="48" customHeight="1" x14ac:dyDescent="0.25">
      <c r="A294" s="656"/>
      <c r="B294" s="702"/>
      <c r="C294" s="549"/>
      <c r="D294" s="660"/>
      <c r="E294" s="660"/>
      <c r="F294" s="4" t="s">
        <v>5</v>
      </c>
      <c r="G294" s="161">
        <v>0</v>
      </c>
      <c r="H294" s="113">
        <v>0</v>
      </c>
      <c r="I294" s="113">
        <v>0</v>
      </c>
      <c r="J294" s="549"/>
      <c r="K294" s="546"/>
      <c r="L294" s="546"/>
      <c r="M294" s="546"/>
      <c r="N294" s="544"/>
      <c r="O294" s="544"/>
      <c r="P294" s="544"/>
    </row>
    <row r="295" spans="1:16" ht="38.25" customHeight="1" x14ac:dyDescent="0.25">
      <c r="A295" s="701" t="s">
        <v>97</v>
      </c>
      <c r="B295" s="654" t="s">
        <v>83</v>
      </c>
      <c r="C295" s="648" t="s">
        <v>25</v>
      </c>
      <c r="D295" s="651" t="s">
        <v>26</v>
      </c>
      <c r="E295" s="651" t="s">
        <v>26</v>
      </c>
      <c r="F295" s="111" t="s">
        <v>0</v>
      </c>
      <c r="G295" s="160">
        <f>G296+G297+G298+G299</f>
        <v>93659.7</v>
      </c>
      <c r="H295" s="12">
        <f>H296+H297+H298+H299</f>
        <v>93659.3</v>
      </c>
      <c r="I295" s="12">
        <f>H295/G295*100</f>
        <v>99.999572921971776</v>
      </c>
      <c r="J295" s="582" t="s">
        <v>26</v>
      </c>
      <c r="K295" s="557" t="s">
        <v>26</v>
      </c>
      <c r="L295" s="557" t="s">
        <v>26</v>
      </c>
      <c r="M295" s="616" t="s">
        <v>26</v>
      </c>
      <c r="N295" s="595" t="s">
        <v>108</v>
      </c>
      <c r="O295" s="595" t="s">
        <v>26</v>
      </c>
      <c r="P295" s="595" t="s">
        <v>26</v>
      </c>
    </row>
    <row r="296" spans="1:16" ht="22.5" customHeight="1" x14ac:dyDescent="0.25">
      <c r="A296" s="656"/>
      <c r="B296" s="654"/>
      <c r="C296" s="649"/>
      <c r="D296" s="651"/>
      <c r="E296" s="651"/>
      <c r="F296" s="111" t="s">
        <v>1</v>
      </c>
      <c r="G296" s="160">
        <f>G301</f>
        <v>49029.7</v>
      </c>
      <c r="H296" s="12">
        <f>H301</f>
        <v>49029.3</v>
      </c>
      <c r="I296" s="12">
        <f>H296/G296*100</f>
        <v>99.999184167963506</v>
      </c>
      <c r="J296" s="583"/>
      <c r="K296" s="558"/>
      <c r="L296" s="558"/>
      <c r="M296" s="616"/>
      <c r="N296" s="595"/>
      <c r="O296" s="595"/>
      <c r="P296" s="595"/>
    </row>
    <row r="297" spans="1:16" ht="24" customHeight="1" x14ac:dyDescent="0.25">
      <c r="A297" s="656"/>
      <c r="B297" s="654"/>
      <c r="C297" s="649"/>
      <c r="D297" s="651"/>
      <c r="E297" s="651"/>
      <c r="F297" s="111" t="s">
        <v>2</v>
      </c>
      <c r="G297" s="160">
        <f t="shared" ref="G297:H299" si="24">G302</f>
        <v>44630</v>
      </c>
      <c r="H297" s="12">
        <f t="shared" si="24"/>
        <v>44630</v>
      </c>
      <c r="I297" s="12">
        <f>H297/G297*100</f>
        <v>100</v>
      </c>
      <c r="J297" s="583"/>
      <c r="K297" s="558"/>
      <c r="L297" s="558"/>
      <c r="M297" s="616"/>
      <c r="N297" s="595"/>
      <c r="O297" s="595"/>
      <c r="P297" s="595"/>
    </row>
    <row r="298" spans="1:16" ht="21" customHeight="1" x14ac:dyDescent="0.25">
      <c r="A298" s="656"/>
      <c r="B298" s="654"/>
      <c r="C298" s="649"/>
      <c r="D298" s="651"/>
      <c r="E298" s="651"/>
      <c r="F298" s="111" t="s">
        <v>4</v>
      </c>
      <c r="G298" s="160">
        <f t="shared" si="24"/>
        <v>0</v>
      </c>
      <c r="H298" s="12">
        <f t="shared" si="24"/>
        <v>0</v>
      </c>
      <c r="I298" s="12">
        <v>0</v>
      </c>
      <c r="J298" s="583"/>
      <c r="K298" s="558"/>
      <c r="L298" s="558"/>
      <c r="M298" s="616" t="s">
        <v>26</v>
      </c>
      <c r="N298" s="595"/>
      <c r="O298" s="595"/>
      <c r="P298" s="595"/>
    </row>
    <row r="299" spans="1:16" ht="21" customHeight="1" x14ac:dyDescent="0.25">
      <c r="A299" s="656"/>
      <c r="B299" s="654"/>
      <c r="C299" s="650"/>
      <c r="D299" s="651"/>
      <c r="E299" s="651"/>
      <c r="F299" s="116" t="s">
        <v>5</v>
      </c>
      <c r="G299" s="160">
        <f t="shared" si="24"/>
        <v>0</v>
      </c>
      <c r="H299" s="12">
        <f t="shared" si="24"/>
        <v>0</v>
      </c>
      <c r="I299" s="12">
        <v>0</v>
      </c>
      <c r="J299" s="584"/>
      <c r="K299" s="559"/>
      <c r="L299" s="559"/>
      <c r="M299" s="616" t="s">
        <v>26</v>
      </c>
      <c r="N299" s="595"/>
      <c r="O299" s="595"/>
      <c r="P299" s="595"/>
    </row>
    <row r="300" spans="1:16" s="2" customFormat="1" ht="30.75" customHeight="1" x14ac:dyDescent="0.25">
      <c r="A300" s="653" t="s">
        <v>99</v>
      </c>
      <c r="B300" s="654" t="s">
        <v>85</v>
      </c>
      <c r="C300" s="648" t="s">
        <v>25</v>
      </c>
      <c r="D300" s="651" t="s">
        <v>26</v>
      </c>
      <c r="E300" s="651" t="s">
        <v>26</v>
      </c>
      <c r="F300" s="111" t="s">
        <v>0</v>
      </c>
      <c r="G300" s="160">
        <f>G301+G302+G303+G304</f>
        <v>93659.7</v>
      </c>
      <c r="H300" s="12">
        <f>H301+H302+H303+H304</f>
        <v>93659.3</v>
      </c>
      <c r="I300" s="12">
        <f>H300/G300*100</f>
        <v>99.999572921971776</v>
      </c>
      <c r="J300" s="600" t="s">
        <v>26</v>
      </c>
      <c r="K300" s="560" t="s">
        <v>26</v>
      </c>
      <c r="L300" s="560" t="s">
        <v>26</v>
      </c>
      <c r="M300" s="606" t="s">
        <v>26</v>
      </c>
      <c r="N300" s="579" t="s">
        <v>26</v>
      </c>
      <c r="O300" s="579" t="s">
        <v>26</v>
      </c>
      <c r="P300" s="579" t="s">
        <v>26</v>
      </c>
    </row>
    <row r="301" spans="1:16" s="2" customFormat="1" ht="18" customHeight="1" x14ac:dyDescent="0.25">
      <c r="A301" s="653"/>
      <c r="B301" s="654"/>
      <c r="C301" s="649"/>
      <c r="D301" s="651"/>
      <c r="E301" s="651"/>
      <c r="F301" s="111" t="s">
        <v>1</v>
      </c>
      <c r="G301" s="160">
        <f>G306+G311+G316</f>
        <v>49029.7</v>
      </c>
      <c r="H301" s="12">
        <f>H306+H311+H316</f>
        <v>49029.3</v>
      </c>
      <c r="I301" s="12">
        <f>H301/G301*100</f>
        <v>99.999184167963506</v>
      </c>
      <c r="J301" s="601"/>
      <c r="K301" s="561"/>
      <c r="L301" s="561"/>
      <c r="M301" s="606"/>
      <c r="N301" s="579"/>
      <c r="O301" s="579"/>
      <c r="P301" s="579"/>
    </row>
    <row r="302" spans="1:16" s="2" customFormat="1" ht="19.5" customHeight="1" x14ac:dyDescent="0.25">
      <c r="A302" s="653"/>
      <c r="B302" s="654"/>
      <c r="C302" s="649"/>
      <c r="D302" s="651"/>
      <c r="E302" s="651"/>
      <c r="F302" s="111" t="s">
        <v>2</v>
      </c>
      <c r="G302" s="160">
        <f>G307+G312+G317</f>
        <v>44630</v>
      </c>
      <c r="H302" s="12">
        <f>H307+H312+H317</f>
        <v>44630</v>
      </c>
      <c r="I302" s="12">
        <v>0</v>
      </c>
      <c r="J302" s="601"/>
      <c r="K302" s="561"/>
      <c r="L302" s="561"/>
      <c r="M302" s="606"/>
      <c r="N302" s="579"/>
      <c r="O302" s="579"/>
      <c r="P302" s="579"/>
    </row>
    <row r="303" spans="1:16" s="2" customFormat="1" ht="15" customHeight="1" x14ac:dyDescent="0.25">
      <c r="A303" s="653"/>
      <c r="B303" s="654"/>
      <c r="C303" s="649"/>
      <c r="D303" s="651"/>
      <c r="E303" s="651"/>
      <c r="F303" s="111" t="s">
        <v>4</v>
      </c>
      <c r="G303" s="160">
        <f>G308+G313</f>
        <v>0</v>
      </c>
      <c r="H303" s="12">
        <f>H308+H313</f>
        <v>0</v>
      </c>
      <c r="I303" s="12">
        <v>0</v>
      </c>
      <c r="J303" s="601"/>
      <c r="K303" s="561"/>
      <c r="L303" s="561"/>
      <c r="M303" s="606" t="s">
        <v>26</v>
      </c>
      <c r="N303" s="579"/>
      <c r="O303" s="579"/>
      <c r="P303" s="579"/>
    </row>
    <row r="304" spans="1:16" s="2" customFormat="1" x14ac:dyDescent="0.25">
      <c r="A304" s="653"/>
      <c r="B304" s="654"/>
      <c r="C304" s="650"/>
      <c r="D304" s="651"/>
      <c r="E304" s="651"/>
      <c r="F304" s="116" t="s">
        <v>5</v>
      </c>
      <c r="G304" s="160">
        <f>G309+G314</f>
        <v>0</v>
      </c>
      <c r="H304" s="12">
        <f>H309+H314</f>
        <v>0</v>
      </c>
      <c r="I304" s="12">
        <v>0</v>
      </c>
      <c r="J304" s="602"/>
      <c r="K304" s="562"/>
      <c r="L304" s="562"/>
      <c r="M304" s="606" t="s">
        <v>26</v>
      </c>
      <c r="N304" s="579"/>
      <c r="O304" s="579"/>
      <c r="P304" s="579"/>
    </row>
    <row r="305" spans="1:19" ht="93.75" customHeight="1" x14ac:dyDescent="0.25">
      <c r="A305" s="656" t="s">
        <v>101</v>
      </c>
      <c r="B305" s="657" t="s">
        <v>87</v>
      </c>
      <c r="C305" s="547" t="s">
        <v>25</v>
      </c>
      <c r="D305" s="658" t="str">
        <f>D290</f>
        <v>01.2018</v>
      </c>
      <c r="E305" s="661" t="s">
        <v>451</v>
      </c>
      <c r="F305" s="112" t="s">
        <v>0</v>
      </c>
      <c r="G305" s="160">
        <f>G306+G307+G308+G309</f>
        <v>9375.7000000000007</v>
      </c>
      <c r="H305" s="12">
        <f>H306+H307+H308+H309</f>
        <v>9375.2999999999993</v>
      </c>
      <c r="I305" s="12">
        <f>H305/G305*100</f>
        <v>99.995733651887306</v>
      </c>
      <c r="J305" s="148" t="s">
        <v>751</v>
      </c>
      <c r="K305" s="100">
        <v>1900</v>
      </c>
      <c r="L305" s="100">
        <v>3923</v>
      </c>
      <c r="M305" s="609" t="s">
        <v>851</v>
      </c>
      <c r="N305" s="564" t="s">
        <v>108</v>
      </c>
      <c r="O305" s="564" t="s">
        <v>108</v>
      </c>
      <c r="P305" s="564" t="s">
        <v>108</v>
      </c>
      <c r="Q305" s="1" t="s">
        <v>817</v>
      </c>
    </row>
    <row r="306" spans="1:19" ht="101.25" customHeight="1" x14ac:dyDescent="0.25">
      <c r="A306" s="656"/>
      <c r="B306" s="657"/>
      <c r="C306" s="548"/>
      <c r="D306" s="659"/>
      <c r="E306" s="659"/>
      <c r="F306" s="112" t="s">
        <v>1</v>
      </c>
      <c r="G306" s="161">
        <v>9375.7000000000007</v>
      </c>
      <c r="H306" s="113">
        <v>9375.2999999999993</v>
      </c>
      <c r="I306" s="113">
        <f>H306/G306*100</f>
        <v>99.995733651887306</v>
      </c>
      <c r="J306" s="547" t="s">
        <v>752</v>
      </c>
      <c r="K306" s="545">
        <v>30</v>
      </c>
      <c r="L306" s="545">
        <v>36</v>
      </c>
      <c r="M306" s="610"/>
      <c r="N306" s="565"/>
      <c r="O306" s="565"/>
      <c r="P306" s="565"/>
    </row>
    <row r="307" spans="1:19" ht="15" customHeight="1" x14ac:dyDescent="0.25">
      <c r="A307" s="656"/>
      <c r="B307" s="657"/>
      <c r="C307" s="548"/>
      <c r="D307" s="659"/>
      <c r="E307" s="659"/>
      <c r="F307" s="112" t="s">
        <v>2</v>
      </c>
      <c r="G307" s="161">
        <v>0</v>
      </c>
      <c r="H307" s="113">
        <v>0</v>
      </c>
      <c r="I307" s="113">
        <v>0</v>
      </c>
      <c r="J307" s="548"/>
      <c r="K307" s="550"/>
      <c r="L307" s="550"/>
      <c r="M307" s="610"/>
      <c r="N307" s="554" t="s">
        <v>108</v>
      </c>
      <c r="O307" s="554" t="s">
        <v>108</v>
      </c>
      <c r="P307" s="554" t="s">
        <v>108</v>
      </c>
    </row>
    <row r="308" spans="1:19" ht="15" customHeight="1" x14ac:dyDescent="0.25">
      <c r="A308" s="656"/>
      <c r="B308" s="657"/>
      <c r="C308" s="548"/>
      <c r="D308" s="659"/>
      <c r="E308" s="659"/>
      <c r="F308" s="112" t="s">
        <v>4</v>
      </c>
      <c r="G308" s="161">
        <v>0</v>
      </c>
      <c r="H308" s="113">
        <v>0</v>
      </c>
      <c r="I308" s="113">
        <v>0</v>
      </c>
      <c r="J308" s="548"/>
      <c r="K308" s="550"/>
      <c r="L308" s="550"/>
      <c r="M308" s="610"/>
      <c r="N308" s="555"/>
      <c r="O308" s="555"/>
      <c r="P308" s="555"/>
    </row>
    <row r="309" spans="1:19" x14ac:dyDescent="0.25">
      <c r="A309" s="656"/>
      <c r="B309" s="657"/>
      <c r="C309" s="549"/>
      <c r="D309" s="660"/>
      <c r="E309" s="660"/>
      <c r="F309" s="4" t="s">
        <v>5</v>
      </c>
      <c r="G309" s="161">
        <v>0</v>
      </c>
      <c r="H309" s="113">
        <v>0</v>
      </c>
      <c r="I309" s="113">
        <v>0</v>
      </c>
      <c r="J309" s="549"/>
      <c r="K309" s="546"/>
      <c r="L309" s="546"/>
      <c r="M309" s="611"/>
      <c r="N309" s="556"/>
      <c r="O309" s="556"/>
      <c r="P309" s="556"/>
    </row>
    <row r="310" spans="1:19" ht="54.75" customHeight="1" x14ac:dyDescent="0.25">
      <c r="A310" s="656" t="s">
        <v>261</v>
      </c>
      <c r="B310" s="657" t="s">
        <v>524</v>
      </c>
      <c r="C310" s="547" t="s">
        <v>25</v>
      </c>
      <c r="D310" s="658" t="str">
        <f>D305</f>
        <v>01.2018</v>
      </c>
      <c r="E310" s="661" t="s">
        <v>451</v>
      </c>
      <c r="F310" s="112" t="s">
        <v>0</v>
      </c>
      <c r="G310" s="160">
        <f>G311+G312+G313+G314</f>
        <v>80000</v>
      </c>
      <c r="H310" s="12">
        <f>H311+H312+H313+H314</f>
        <v>80000</v>
      </c>
      <c r="I310" s="12">
        <f>H310/G310*100</f>
        <v>100</v>
      </c>
      <c r="J310" s="4" t="s">
        <v>753</v>
      </c>
      <c r="K310" s="93">
        <v>80</v>
      </c>
      <c r="L310" s="100">
        <v>80</v>
      </c>
      <c r="M310" s="121"/>
      <c r="N310" s="97" t="s">
        <v>108</v>
      </c>
      <c r="O310" s="97" t="s">
        <v>108</v>
      </c>
      <c r="P310" s="97" t="s">
        <v>108</v>
      </c>
    </row>
    <row r="311" spans="1:19" x14ac:dyDescent="0.25">
      <c r="A311" s="656"/>
      <c r="B311" s="657"/>
      <c r="C311" s="548"/>
      <c r="D311" s="659"/>
      <c r="E311" s="659"/>
      <c r="F311" s="112" t="s">
        <v>1</v>
      </c>
      <c r="G311" s="161">
        <v>35370</v>
      </c>
      <c r="H311" s="113">
        <v>35370</v>
      </c>
      <c r="I311" s="113">
        <f>H311/G311*100</f>
        <v>100</v>
      </c>
      <c r="J311" s="547" t="s">
        <v>818</v>
      </c>
      <c r="K311" s="545">
        <v>11.3</v>
      </c>
      <c r="L311" s="551">
        <v>11.3</v>
      </c>
      <c r="M311" s="545"/>
      <c r="N311" s="564" t="s">
        <v>108</v>
      </c>
      <c r="O311" s="564" t="s">
        <v>108</v>
      </c>
      <c r="P311" s="564" t="s">
        <v>108</v>
      </c>
    </row>
    <row r="312" spans="1:19" ht="15" customHeight="1" x14ac:dyDescent="0.25">
      <c r="A312" s="656"/>
      <c r="B312" s="657"/>
      <c r="C312" s="548"/>
      <c r="D312" s="659"/>
      <c r="E312" s="659"/>
      <c r="F312" s="112" t="s">
        <v>2</v>
      </c>
      <c r="G312" s="161">
        <v>44630</v>
      </c>
      <c r="H312" s="113">
        <v>44630</v>
      </c>
      <c r="I312" s="113">
        <f>H312/G312*100</f>
        <v>100</v>
      </c>
      <c r="J312" s="548"/>
      <c r="K312" s="550"/>
      <c r="L312" s="552"/>
      <c r="M312" s="550"/>
      <c r="N312" s="588"/>
      <c r="O312" s="588"/>
      <c r="P312" s="588"/>
    </row>
    <row r="313" spans="1:19" ht="18" customHeight="1" x14ac:dyDescent="0.25">
      <c r="A313" s="656"/>
      <c r="B313" s="657"/>
      <c r="C313" s="548"/>
      <c r="D313" s="659"/>
      <c r="E313" s="659"/>
      <c r="F313" s="112" t="s">
        <v>4</v>
      </c>
      <c r="G313" s="161">
        <v>0</v>
      </c>
      <c r="H313" s="113">
        <v>0</v>
      </c>
      <c r="I313" s="113">
        <v>0</v>
      </c>
      <c r="J313" s="548"/>
      <c r="K313" s="550"/>
      <c r="L313" s="552"/>
      <c r="M313" s="550"/>
      <c r="N313" s="588"/>
      <c r="O313" s="588"/>
      <c r="P313" s="588"/>
    </row>
    <row r="314" spans="1:19" ht="18.75" customHeight="1" x14ac:dyDescent="0.25">
      <c r="A314" s="656"/>
      <c r="B314" s="657"/>
      <c r="C314" s="549"/>
      <c r="D314" s="660"/>
      <c r="E314" s="660"/>
      <c r="F314" s="4" t="s">
        <v>5</v>
      </c>
      <c r="G314" s="161">
        <v>0</v>
      </c>
      <c r="H314" s="113">
        <v>0</v>
      </c>
      <c r="I314" s="113">
        <v>0</v>
      </c>
      <c r="J314" s="549"/>
      <c r="K314" s="546"/>
      <c r="L314" s="553"/>
      <c r="M314" s="546"/>
      <c r="N314" s="565"/>
      <c r="O314" s="565"/>
      <c r="P314" s="565"/>
    </row>
    <row r="315" spans="1:19" ht="106.5" customHeight="1" x14ac:dyDescent="0.25">
      <c r="A315" s="656" t="s">
        <v>527</v>
      </c>
      <c r="B315" s="657" t="s">
        <v>625</v>
      </c>
      <c r="C315" s="547" t="s">
        <v>25</v>
      </c>
      <c r="D315" s="658" t="str">
        <f>D310</f>
        <v>01.2018</v>
      </c>
      <c r="E315" s="661" t="s">
        <v>451</v>
      </c>
      <c r="F315" s="112" t="s">
        <v>0</v>
      </c>
      <c r="G315" s="160">
        <f>G316+G317+G318+G319</f>
        <v>4284</v>
      </c>
      <c r="H315" s="12">
        <f>H316+H317+H318+H319</f>
        <v>4284</v>
      </c>
      <c r="I315" s="12">
        <f>H315/G315*100</f>
        <v>100</v>
      </c>
      <c r="J315" s="148" t="s">
        <v>754</v>
      </c>
      <c r="K315" s="100">
        <v>335</v>
      </c>
      <c r="L315" s="100">
        <v>337</v>
      </c>
      <c r="M315" s="93"/>
      <c r="N315" s="102" t="s">
        <v>108</v>
      </c>
      <c r="O315" s="102" t="s">
        <v>108</v>
      </c>
      <c r="P315" s="102" t="s">
        <v>108</v>
      </c>
    </row>
    <row r="316" spans="1:19" x14ac:dyDescent="0.25">
      <c r="A316" s="656"/>
      <c r="B316" s="657"/>
      <c r="C316" s="548"/>
      <c r="D316" s="659"/>
      <c r="E316" s="659"/>
      <c r="F316" s="112" t="s">
        <v>1</v>
      </c>
      <c r="G316" s="161">
        <v>4284</v>
      </c>
      <c r="H316" s="113">
        <v>4284</v>
      </c>
      <c r="I316" s="113">
        <f>H316/G316*100</f>
        <v>100</v>
      </c>
      <c r="J316" s="547" t="s">
        <v>755</v>
      </c>
      <c r="K316" s="545">
        <v>70</v>
      </c>
      <c r="L316" s="545">
        <v>61</v>
      </c>
      <c r="M316" s="545" t="s">
        <v>649</v>
      </c>
      <c r="N316" s="554" t="s">
        <v>108</v>
      </c>
      <c r="O316" s="554" t="s">
        <v>108</v>
      </c>
      <c r="P316" s="554" t="s">
        <v>108</v>
      </c>
    </row>
    <row r="317" spans="1:19" x14ac:dyDescent="0.25">
      <c r="A317" s="656"/>
      <c r="B317" s="657"/>
      <c r="C317" s="548"/>
      <c r="D317" s="659"/>
      <c r="E317" s="659"/>
      <c r="F317" s="112" t="s">
        <v>2</v>
      </c>
      <c r="G317" s="161">
        <v>0</v>
      </c>
      <c r="H317" s="113">
        <v>0</v>
      </c>
      <c r="I317" s="113">
        <v>0</v>
      </c>
      <c r="J317" s="548"/>
      <c r="K317" s="550"/>
      <c r="L317" s="550"/>
      <c r="M317" s="550"/>
      <c r="N317" s="555"/>
      <c r="O317" s="555"/>
      <c r="P317" s="555"/>
    </row>
    <row r="318" spans="1:19" x14ac:dyDescent="0.25">
      <c r="A318" s="656"/>
      <c r="B318" s="657"/>
      <c r="C318" s="548"/>
      <c r="D318" s="659"/>
      <c r="E318" s="659"/>
      <c r="F318" s="112" t="s">
        <v>4</v>
      </c>
      <c r="G318" s="161">
        <v>0</v>
      </c>
      <c r="H318" s="113">
        <v>0</v>
      </c>
      <c r="I318" s="113">
        <v>0</v>
      </c>
      <c r="J318" s="548"/>
      <c r="K318" s="550"/>
      <c r="L318" s="550"/>
      <c r="M318" s="550"/>
      <c r="N318" s="555"/>
      <c r="O318" s="555"/>
      <c r="P318" s="555"/>
    </row>
    <row r="319" spans="1:19" ht="45.75" customHeight="1" x14ac:dyDescent="0.25">
      <c r="A319" s="656"/>
      <c r="B319" s="657"/>
      <c r="C319" s="549"/>
      <c r="D319" s="660"/>
      <c r="E319" s="660"/>
      <c r="F319" s="4" t="s">
        <v>5</v>
      </c>
      <c r="G319" s="161">
        <v>0</v>
      </c>
      <c r="H319" s="113">
        <v>0</v>
      </c>
      <c r="I319" s="113">
        <v>0</v>
      </c>
      <c r="J319" s="549"/>
      <c r="K319" s="546"/>
      <c r="L319" s="546"/>
      <c r="M319" s="546"/>
      <c r="N319" s="556"/>
      <c r="O319" s="556"/>
      <c r="P319" s="556"/>
    </row>
    <row r="320" spans="1:19" s="2" customFormat="1" ht="15" customHeight="1" x14ac:dyDescent="0.25">
      <c r="A320" s="653" t="s">
        <v>103</v>
      </c>
      <c r="B320" s="654" t="s">
        <v>89</v>
      </c>
      <c r="C320" s="648" t="s">
        <v>25</v>
      </c>
      <c r="D320" s="651" t="s">
        <v>26</v>
      </c>
      <c r="E320" s="651" t="s">
        <v>26</v>
      </c>
      <c r="F320" s="111" t="s">
        <v>0</v>
      </c>
      <c r="G320" s="176">
        <f>SUM(G321:G324)</f>
        <v>1986145.9</v>
      </c>
      <c r="H320" s="176">
        <f>SUM(H321:H324)</f>
        <v>1937975.1999999997</v>
      </c>
      <c r="I320" s="176">
        <f>H320/G320*100</f>
        <v>97.574664580280825</v>
      </c>
      <c r="J320" s="600" t="s">
        <v>26</v>
      </c>
      <c r="K320" s="560" t="s">
        <v>26</v>
      </c>
      <c r="L320" s="560" t="s">
        <v>26</v>
      </c>
      <c r="M320" s="560" t="s">
        <v>26</v>
      </c>
      <c r="N320" s="579" t="s">
        <v>26</v>
      </c>
      <c r="O320" s="579" t="s">
        <v>26</v>
      </c>
      <c r="P320" s="579" t="s">
        <v>26</v>
      </c>
      <c r="Q320" s="541" t="s">
        <v>824</v>
      </c>
      <c r="R320" s="542"/>
      <c r="S320" s="542"/>
    </row>
    <row r="321" spans="1:19" s="2" customFormat="1" x14ac:dyDescent="0.25">
      <c r="A321" s="653"/>
      <c r="B321" s="654"/>
      <c r="C321" s="649"/>
      <c r="D321" s="651"/>
      <c r="E321" s="651"/>
      <c r="F321" s="111" t="s">
        <v>1</v>
      </c>
      <c r="G321" s="176">
        <f>G326</f>
        <v>950536.7</v>
      </c>
      <c r="H321" s="176">
        <f>H326</f>
        <v>946601.79999999993</v>
      </c>
      <c r="I321" s="176">
        <f>H321/G321*100</f>
        <v>99.586033869076275</v>
      </c>
      <c r="J321" s="601"/>
      <c r="K321" s="561"/>
      <c r="L321" s="561"/>
      <c r="M321" s="561" t="s">
        <v>26</v>
      </c>
      <c r="N321" s="579"/>
      <c r="O321" s="579"/>
      <c r="P321" s="579"/>
      <c r="Q321" s="541"/>
      <c r="R321" s="542"/>
      <c r="S321" s="542"/>
    </row>
    <row r="322" spans="1:19" s="2" customFormat="1" x14ac:dyDescent="0.25">
      <c r="A322" s="653"/>
      <c r="B322" s="654"/>
      <c r="C322" s="649"/>
      <c r="D322" s="651"/>
      <c r="E322" s="651"/>
      <c r="F322" s="111" t="s">
        <v>2</v>
      </c>
      <c r="G322" s="176">
        <f t="shared" ref="G322:H324" si="25">G327</f>
        <v>1035609.2000000001</v>
      </c>
      <c r="H322" s="176">
        <f t="shared" si="25"/>
        <v>991373.39999999991</v>
      </c>
      <c r="I322" s="176">
        <f>H322/G322*100</f>
        <v>95.728523848571427</v>
      </c>
      <c r="J322" s="601"/>
      <c r="K322" s="561"/>
      <c r="L322" s="561"/>
      <c r="M322" s="561"/>
      <c r="N322" s="579"/>
      <c r="O322" s="579"/>
      <c r="P322" s="579"/>
      <c r="Q322" s="541"/>
      <c r="R322" s="542"/>
      <c r="S322" s="542"/>
    </row>
    <row r="323" spans="1:19" s="2" customFormat="1" ht="23.25" customHeight="1" x14ac:dyDescent="0.25">
      <c r="A323" s="653"/>
      <c r="B323" s="654"/>
      <c r="C323" s="649"/>
      <c r="D323" s="651"/>
      <c r="E323" s="651"/>
      <c r="F323" s="111" t="s">
        <v>4</v>
      </c>
      <c r="G323" s="160">
        <f t="shared" si="25"/>
        <v>0</v>
      </c>
      <c r="H323" s="12">
        <f t="shared" si="25"/>
        <v>0</v>
      </c>
      <c r="I323" s="12">
        <v>0</v>
      </c>
      <c r="J323" s="601"/>
      <c r="K323" s="561"/>
      <c r="L323" s="561"/>
      <c r="M323" s="561"/>
      <c r="N323" s="579"/>
      <c r="O323" s="579"/>
      <c r="P323" s="579"/>
      <c r="Q323" s="541"/>
      <c r="R323" s="542"/>
      <c r="S323" s="542"/>
    </row>
    <row r="324" spans="1:19" s="2" customFormat="1" ht="19.5" customHeight="1" x14ac:dyDescent="0.25">
      <c r="A324" s="653"/>
      <c r="B324" s="654"/>
      <c r="C324" s="650"/>
      <c r="D324" s="651"/>
      <c r="E324" s="651"/>
      <c r="F324" s="116" t="s">
        <v>5</v>
      </c>
      <c r="G324" s="160">
        <f t="shared" si="25"/>
        <v>0</v>
      </c>
      <c r="H324" s="12">
        <f t="shared" si="25"/>
        <v>0</v>
      </c>
      <c r="I324" s="12">
        <v>0</v>
      </c>
      <c r="J324" s="602"/>
      <c r="K324" s="562"/>
      <c r="L324" s="562"/>
      <c r="M324" s="562" t="s">
        <v>26</v>
      </c>
      <c r="N324" s="579"/>
      <c r="O324" s="579"/>
      <c r="P324" s="579"/>
      <c r="Q324" s="541"/>
      <c r="R324" s="542"/>
      <c r="S324" s="542"/>
    </row>
    <row r="325" spans="1:19" s="2" customFormat="1" ht="19.5" customHeight="1" x14ac:dyDescent="0.25">
      <c r="A325" s="653" t="s">
        <v>104</v>
      </c>
      <c r="B325" s="654" t="s">
        <v>91</v>
      </c>
      <c r="C325" s="648" t="s">
        <v>25</v>
      </c>
      <c r="D325" s="651" t="s">
        <v>26</v>
      </c>
      <c r="E325" s="651" t="s">
        <v>26</v>
      </c>
      <c r="F325" s="111" t="s">
        <v>0</v>
      </c>
      <c r="G325" s="160">
        <f>SUM(G326:G329)</f>
        <v>1986145.9</v>
      </c>
      <c r="H325" s="12">
        <f>SUM(H326:H329)</f>
        <v>1937975.1999999997</v>
      </c>
      <c r="I325" s="12">
        <f>H325/G325*100</f>
        <v>97.574664580280825</v>
      </c>
      <c r="J325" s="600" t="s">
        <v>26</v>
      </c>
      <c r="K325" s="560" t="s">
        <v>26</v>
      </c>
      <c r="L325" s="560" t="s">
        <v>26</v>
      </c>
      <c r="M325" s="560" t="s">
        <v>26</v>
      </c>
      <c r="N325" s="563" t="s">
        <v>26</v>
      </c>
      <c r="O325" s="563" t="s">
        <v>26</v>
      </c>
      <c r="P325" s="563" t="s">
        <v>26</v>
      </c>
    </row>
    <row r="326" spans="1:19" s="2" customFormat="1" ht="21.75" customHeight="1" x14ac:dyDescent="0.25">
      <c r="A326" s="653"/>
      <c r="B326" s="654"/>
      <c r="C326" s="649"/>
      <c r="D326" s="651"/>
      <c r="E326" s="651"/>
      <c r="F326" s="111" t="s">
        <v>1</v>
      </c>
      <c r="G326" s="160">
        <f>G331+G336+G341+G346+G351+G356</f>
        <v>950536.7</v>
      </c>
      <c r="H326" s="12">
        <f>H331+H336+H341+H346+H351+H356</f>
        <v>946601.79999999993</v>
      </c>
      <c r="I326" s="12">
        <f>H326/G326*100</f>
        <v>99.586033869076275</v>
      </c>
      <c r="J326" s="601" t="s">
        <v>26</v>
      </c>
      <c r="K326" s="561" t="s">
        <v>26</v>
      </c>
      <c r="L326" s="561" t="s">
        <v>26</v>
      </c>
      <c r="M326" s="561" t="s">
        <v>26</v>
      </c>
      <c r="N326" s="563"/>
      <c r="O326" s="563"/>
      <c r="P326" s="563"/>
    </row>
    <row r="327" spans="1:19" s="2" customFormat="1" ht="22.5" customHeight="1" x14ac:dyDescent="0.25">
      <c r="A327" s="653"/>
      <c r="B327" s="654"/>
      <c r="C327" s="649"/>
      <c r="D327" s="651"/>
      <c r="E327" s="651"/>
      <c r="F327" s="111" t="s">
        <v>2</v>
      </c>
      <c r="G327" s="160">
        <f t="shared" ref="G327:H329" si="26">G332+G337+G342+G347+G352+G357</f>
        <v>1035609.2000000001</v>
      </c>
      <c r="H327" s="12">
        <f t="shared" si="26"/>
        <v>991373.39999999991</v>
      </c>
      <c r="I327" s="12">
        <f>H327/G327*100</f>
        <v>95.728523848571427</v>
      </c>
      <c r="J327" s="601"/>
      <c r="K327" s="561"/>
      <c r="L327" s="561"/>
      <c r="M327" s="561"/>
      <c r="N327" s="563"/>
      <c r="O327" s="563"/>
      <c r="P327" s="563"/>
    </row>
    <row r="328" spans="1:19" s="2" customFormat="1" ht="15" customHeight="1" x14ac:dyDescent="0.25">
      <c r="A328" s="653"/>
      <c r="B328" s="654"/>
      <c r="C328" s="649"/>
      <c r="D328" s="651"/>
      <c r="E328" s="651"/>
      <c r="F328" s="111" t="s">
        <v>4</v>
      </c>
      <c r="G328" s="160">
        <f t="shared" si="26"/>
        <v>0</v>
      </c>
      <c r="H328" s="12">
        <f t="shared" si="26"/>
        <v>0</v>
      </c>
      <c r="I328" s="12">
        <v>0</v>
      </c>
      <c r="J328" s="601"/>
      <c r="K328" s="561"/>
      <c r="L328" s="561"/>
      <c r="M328" s="561"/>
      <c r="N328" s="563" t="s">
        <v>26</v>
      </c>
      <c r="O328" s="563" t="s">
        <v>26</v>
      </c>
      <c r="P328" s="563" t="s">
        <v>26</v>
      </c>
    </row>
    <row r="329" spans="1:19" s="2" customFormat="1" x14ac:dyDescent="0.25">
      <c r="A329" s="653"/>
      <c r="B329" s="654"/>
      <c r="C329" s="650"/>
      <c r="D329" s="651"/>
      <c r="E329" s="651"/>
      <c r="F329" s="116" t="s">
        <v>5</v>
      </c>
      <c r="G329" s="160">
        <f t="shared" si="26"/>
        <v>0</v>
      </c>
      <c r="H329" s="12">
        <f t="shared" si="26"/>
        <v>0</v>
      </c>
      <c r="I329" s="12">
        <v>0</v>
      </c>
      <c r="J329" s="602" t="s">
        <v>26</v>
      </c>
      <c r="K329" s="562" t="s">
        <v>26</v>
      </c>
      <c r="L329" s="562" t="s">
        <v>26</v>
      </c>
      <c r="M329" s="562" t="s">
        <v>26</v>
      </c>
      <c r="N329" s="563" t="s">
        <v>26</v>
      </c>
      <c r="O329" s="563" t="s">
        <v>26</v>
      </c>
      <c r="P329" s="563" t="s">
        <v>26</v>
      </c>
    </row>
    <row r="330" spans="1:19" ht="84.75" customHeight="1" x14ac:dyDescent="0.25">
      <c r="A330" s="656" t="s">
        <v>105</v>
      </c>
      <c r="B330" s="657" t="s">
        <v>93</v>
      </c>
      <c r="C330" s="547" t="s">
        <v>25</v>
      </c>
      <c r="D330" s="658" t="str">
        <f>D315</f>
        <v>01.2018</v>
      </c>
      <c r="E330" s="661" t="s">
        <v>451</v>
      </c>
      <c r="F330" s="112" t="s">
        <v>0</v>
      </c>
      <c r="G330" s="160">
        <f>G331+G332+G333+G334</f>
        <v>829886.5</v>
      </c>
      <c r="H330" s="12">
        <f>H331+H332+H333+H334</f>
        <v>826215.9</v>
      </c>
      <c r="I330" s="12">
        <f>H330/G330*100</f>
        <v>99.557698552753905</v>
      </c>
      <c r="J330" s="148" t="s">
        <v>756</v>
      </c>
      <c r="K330" s="100">
        <v>64446</v>
      </c>
      <c r="L330" s="100">
        <v>65061</v>
      </c>
      <c r="M330" s="186" t="s">
        <v>854</v>
      </c>
      <c r="N330" s="102" t="s">
        <v>108</v>
      </c>
      <c r="O330" s="102" t="s">
        <v>108</v>
      </c>
      <c r="P330" s="102" t="s">
        <v>108</v>
      </c>
    </row>
    <row r="331" spans="1:19" ht="27" customHeight="1" x14ac:dyDescent="0.25">
      <c r="A331" s="656"/>
      <c r="B331" s="657"/>
      <c r="C331" s="548"/>
      <c r="D331" s="659"/>
      <c r="E331" s="659"/>
      <c r="F331" s="112" t="s">
        <v>1</v>
      </c>
      <c r="G331" s="161">
        <v>829886.5</v>
      </c>
      <c r="H331" s="113">
        <v>826215.9</v>
      </c>
      <c r="I331" s="113">
        <f>H331/G331*100</f>
        <v>99.557698552753905</v>
      </c>
      <c r="J331" s="547" t="s">
        <v>757</v>
      </c>
      <c r="K331" s="551">
        <v>95.5</v>
      </c>
      <c r="L331" s="551">
        <v>95.5</v>
      </c>
      <c r="M331" s="607"/>
      <c r="N331" s="767" t="s">
        <v>108</v>
      </c>
      <c r="O331" s="767" t="s">
        <v>108</v>
      </c>
      <c r="P331" s="767" t="s">
        <v>108</v>
      </c>
    </row>
    <row r="332" spans="1:19" ht="21.75" customHeight="1" x14ac:dyDescent="0.25">
      <c r="A332" s="656"/>
      <c r="B332" s="657"/>
      <c r="C332" s="548"/>
      <c r="D332" s="659"/>
      <c r="E332" s="659"/>
      <c r="F332" s="112" t="s">
        <v>2</v>
      </c>
      <c r="G332" s="161">
        <v>0</v>
      </c>
      <c r="H332" s="113">
        <v>0</v>
      </c>
      <c r="I332" s="113">
        <v>0</v>
      </c>
      <c r="J332" s="548"/>
      <c r="K332" s="552"/>
      <c r="L332" s="552"/>
      <c r="M332" s="607"/>
      <c r="N332" s="767"/>
      <c r="O332" s="767"/>
      <c r="P332" s="767"/>
    </row>
    <row r="333" spans="1:19" ht="21.75" customHeight="1" x14ac:dyDescent="0.25">
      <c r="A333" s="656"/>
      <c r="B333" s="657"/>
      <c r="C333" s="548"/>
      <c r="D333" s="659"/>
      <c r="E333" s="659"/>
      <c r="F333" s="112" t="s">
        <v>4</v>
      </c>
      <c r="G333" s="161">
        <v>0</v>
      </c>
      <c r="H333" s="113">
        <v>0</v>
      </c>
      <c r="I333" s="113">
        <v>0</v>
      </c>
      <c r="J333" s="548"/>
      <c r="K333" s="552"/>
      <c r="L333" s="552"/>
      <c r="M333" s="607"/>
      <c r="N333" s="767"/>
      <c r="O333" s="767"/>
      <c r="P333" s="767"/>
    </row>
    <row r="334" spans="1:19" x14ac:dyDescent="0.25">
      <c r="A334" s="656"/>
      <c r="B334" s="657"/>
      <c r="C334" s="549"/>
      <c r="D334" s="660"/>
      <c r="E334" s="660"/>
      <c r="F334" s="4" t="s">
        <v>5</v>
      </c>
      <c r="G334" s="161">
        <v>0</v>
      </c>
      <c r="H334" s="113">
        <v>0</v>
      </c>
      <c r="I334" s="113">
        <v>0</v>
      </c>
      <c r="J334" s="549"/>
      <c r="K334" s="553"/>
      <c r="L334" s="553"/>
      <c r="M334" s="607"/>
      <c r="N334" s="767"/>
      <c r="O334" s="767"/>
      <c r="P334" s="767"/>
    </row>
    <row r="335" spans="1:19" ht="45.75" customHeight="1" x14ac:dyDescent="0.25">
      <c r="A335" s="656" t="s">
        <v>298</v>
      </c>
      <c r="B335" s="657" t="s">
        <v>94</v>
      </c>
      <c r="C335" s="547" t="s">
        <v>25</v>
      </c>
      <c r="D335" s="658" t="str">
        <f>D330</f>
        <v>01.2018</v>
      </c>
      <c r="E335" s="661" t="s">
        <v>451</v>
      </c>
      <c r="F335" s="112" t="s">
        <v>0</v>
      </c>
      <c r="G335" s="160">
        <f>G336+G337+G338+G339</f>
        <v>6664.1</v>
      </c>
      <c r="H335" s="12">
        <f>H336+H337+H338+H339</f>
        <v>6664.1</v>
      </c>
      <c r="I335" s="12">
        <f>H335/G335*100</f>
        <v>100</v>
      </c>
      <c r="J335" s="148" t="s">
        <v>758</v>
      </c>
      <c r="K335" s="100">
        <v>3999</v>
      </c>
      <c r="L335" s="100">
        <v>4098</v>
      </c>
      <c r="M335" s="165" t="s">
        <v>804</v>
      </c>
      <c r="N335" s="97" t="s">
        <v>108</v>
      </c>
      <c r="O335" s="97" t="s">
        <v>108</v>
      </c>
      <c r="P335" s="97" t="s">
        <v>108</v>
      </c>
    </row>
    <row r="336" spans="1:19" x14ac:dyDescent="0.25">
      <c r="A336" s="656"/>
      <c r="B336" s="657"/>
      <c r="C336" s="548"/>
      <c r="D336" s="659"/>
      <c r="E336" s="659"/>
      <c r="F336" s="112" t="s">
        <v>1</v>
      </c>
      <c r="G336" s="161">
        <v>6664.1</v>
      </c>
      <c r="H336" s="113">
        <v>6664.1</v>
      </c>
      <c r="I336" s="113">
        <f>H336/G336*100</f>
        <v>100</v>
      </c>
      <c r="J336" s="547" t="s">
        <v>759</v>
      </c>
      <c r="K336" s="545" t="s">
        <v>318</v>
      </c>
      <c r="L336" s="545">
        <v>100</v>
      </c>
      <c r="M336" s="607"/>
      <c r="N336" s="564" t="s">
        <v>108</v>
      </c>
      <c r="O336" s="564" t="s">
        <v>108</v>
      </c>
      <c r="P336" s="564" t="s">
        <v>108</v>
      </c>
    </row>
    <row r="337" spans="1:16" ht="26.25" customHeight="1" x14ac:dyDescent="0.25">
      <c r="A337" s="656"/>
      <c r="B337" s="657"/>
      <c r="C337" s="548"/>
      <c r="D337" s="659"/>
      <c r="E337" s="659"/>
      <c r="F337" s="112" t="s">
        <v>2</v>
      </c>
      <c r="G337" s="161">
        <v>0</v>
      </c>
      <c r="H337" s="113">
        <v>0</v>
      </c>
      <c r="I337" s="113">
        <v>0</v>
      </c>
      <c r="J337" s="548"/>
      <c r="K337" s="550"/>
      <c r="L337" s="550"/>
      <c r="M337" s="607"/>
      <c r="N337" s="588"/>
      <c r="O337" s="588"/>
      <c r="P337" s="588"/>
    </row>
    <row r="338" spans="1:16" ht="21.75" customHeight="1" x14ac:dyDescent="0.25">
      <c r="A338" s="656"/>
      <c r="B338" s="657"/>
      <c r="C338" s="548"/>
      <c r="D338" s="659"/>
      <c r="E338" s="659"/>
      <c r="F338" s="112" t="s">
        <v>4</v>
      </c>
      <c r="G338" s="161">
        <v>0</v>
      </c>
      <c r="H338" s="113">
        <v>0</v>
      </c>
      <c r="I338" s="113">
        <v>0</v>
      </c>
      <c r="J338" s="548"/>
      <c r="K338" s="550"/>
      <c r="L338" s="550"/>
      <c r="M338" s="607"/>
      <c r="N338" s="588"/>
      <c r="O338" s="588"/>
      <c r="P338" s="588"/>
    </row>
    <row r="339" spans="1:16" ht="44.25" customHeight="1" x14ac:dyDescent="0.25">
      <c r="A339" s="656"/>
      <c r="B339" s="657"/>
      <c r="C339" s="549"/>
      <c r="D339" s="660"/>
      <c r="E339" s="660"/>
      <c r="F339" s="4" t="s">
        <v>5</v>
      </c>
      <c r="G339" s="161">
        <v>0</v>
      </c>
      <c r="H339" s="113">
        <v>0</v>
      </c>
      <c r="I339" s="113">
        <v>0</v>
      </c>
      <c r="J339" s="549"/>
      <c r="K339" s="546"/>
      <c r="L339" s="546"/>
      <c r="M339" s="607"/>
      <c r="N339" s="565"/>
      <c r="O339" s="565"/>
      <c r="P339" s="565"/>
    </row>
    <row r="340" spans="1:16" ht="69.75" customHeight="1" x14ac:dyDescent="0.25">
      <c r="A340" s="656" t="s">
        <v>299</v>
      </c>
      <c r="B340" s="657" t="s">
        <v>95</v>
      </c>
      <c r="C340" s="547" t="s">
        <v>25</v>
      </c>
      <c r="D340" s="658" t="str">
        <f>D335</f>
        <v>01.2018</v>
      </c>
      <c r="E340" s="661" t="s">
        <v>451</v>
      </c>
      <c r="F340" s="112" t="s">
        <v>0</v>
      </c>
      <c r="G340" s="160">
        <f>G341+G342+G343+G344</f>
        <v>112289.7</v>
      </c>
      <c r="H340" s="12">
        <f>H341+H342+H343+H344</f>
        <v>112289.1</v>
      </c>
      <c r="I340" s="12">
        <f>H340/G340*100</f>
        <v>99.999465667821724</v>
      </c>
      <c r="J340" s="148" t="s">
        <v>760</v>
      </c>
      <c r="K340" s="100">
        <v>82</v>
      </c>
      <c r="L340" s="100">
        <v>61</v>
      </c>
      <c r="M340" s="170" t="s">
        <v>805</v>
      </c>
      <c r="N340" s="564" t="s">
        <v>26</v>
      </c>
      <c r="O340" s="564" t="s">
        <v>26</v>
      </c>
      <c r="P340" s="564" t="s">
        <v>26</v>
      </c>
    </row>
    <row r="341" spans="1:16" x14ac:dyDescent="0.25">
      <c r="A341" s="656"/>
      <c r="B341" s="657"/>
      <c r="C341" s="548"/>
      <c r="D341" s="659"/>
      <c r="E341" s="659"/>
      <c r="F341" s="112" t="s">
        <v>1</v>
      </c>
      <c r="G341" s="161">
        <v>112289.7</v>
      </c>
      <c r="H341" s="113">
        <v>112289.1</v>
      </c>
      <c r="I341" s="113">
        <f>H341/G341*100</f>
        <v>99.999465667821724</v>
      </c>
      <c r="J341" s="547" t="s">
        <v>757</v>
      </c>
      <c r="K341" s="551">
        <v>95.5</v>
      </c>
      <c r="L341" s="551">
        <v>96</v>
      </c>
      <c r="M341" s="607"/>
      <c r="N341" s="588"/>
      <c r="O341" s="588"/>
      <c r="P341" s="588"/>
    </row>
    <row r="342" spans="1:16" ht="21" customHeight="1" x14ac:dyDescent="0.25">
      <c r="A342" s="656"/>
      <c r="B342" s="657"/>
      <c r="C342" s="548"/>
      <c r="D342" s="659"/>
      <c r="E342" s="659"/>
      <c r="F342" s="112" t="s">
        <v>2</v>
      </c>
      <c r="G342" s="161">
        <v>0</v>
      </c>
      <c r="H342" s="113">
        <v>0</v>
      </c>
      <c r="I342" s="113">
        <v>0</v>
      </c>
      <c r="J342" s="548"/>
      <c r="K342" s="552"/>
      <c r="L342" s="552"/>
      <c r="M342" s="607"/>
      <c r="N342" s="588"/>
      <c r="O342" s="588"/>
      <c r="P342" s="588"/>
    </row>
    <row r="343" spans="1:16" ht="23.25" customHeight="1" x14ac:dyDescent="0.25">
      <c r="A343" s="656"/>
      <c r="B343" s="657"/>
      <c r="C343" s="548"/>
      <c r="D343" s="659"/>
      <c r="E343" s="659"/>
      <c r="F343" s="112" t="s">
        <v>4</v>
      </c>
      <c r="G343" s="161">
        <v>0</v>
      </c>
      <c r="H343" s="113">
        <v>0</v>
      </c>
      <c r="I343" s="113">
        <v>0</v>
      </c>
      <c r="J343" s="548"/>
      <c r="K343" s="552"/>
      <c r="L343" s="552"/>
      <c r="M343" s="607"/>
      <c r="N343" s="588"/>
      <c r="O343" s="588"/>
      <c r="P343" s="588"/>
    </row>
    <row r="344" spans="1:16" ht="29.25" customHeight="1" x14ac:dyDescent="0.25">
      <c r="A344" s="656"/>
      <c r="B344" s="657"/>
      <c r="C344" s="549"/>
      <c r="D344" s="660"/>
      <c r="E344" s="660"/>
      <c r="F344" s="4" t="s">
        <v>5</v>
      </c>
      <c r="G344" s="161">
        <v>0</v>
      </c>
      <c r="H344" s="113">
        <v>0</v>
      </c>
      <c r="I344" s="113">
        <v>0</v>
      </c>
      <c r="J344" s="549"/>
      <c r="K344" s="553"/>
      <c r="L344" s="553"/>
      <c r="M344" s="607"/>
      <c r="N344" s="565"/>
      <c r="O344" s="565"/>
      <c r="P344" s="565"/>
    </row>
    <row r="345" spans="1:16" ht="79.5" customHeight="1" x14ac:dyDescent="0.25">
      <c r="A345" s="656" t="s">
        <v>300</v>
      </c>
      <c r="B345" s="657" t="s">
        <v>96</v>
      </c>
      <c r="C345" s="547" t="s">
        <v>25</v>
      </c>
      <c r="D345" s="658" t="str">
        <f>D340</f>
        <v>01.2018</v>
      </c>
      <c r="E345" s="661" t="s">
        <v>451</v>
      </c>
      <c r="F345" s="112" t="s">
        <v>0</v>
      </c>
      <c r="G345" s="160">
        <f>G346+G347+G348+G349</f>
        <v>326018.40000000002</v>
      </c>
      <c r="H345" s="12">
        <f>H346+H347+H348+H349</f>
        <v>321443.20000000001</v>
      </c>
      <c r="I345" s="12">
        <f>H345/G345*100</f>
        <v>98.596643625022381</v>
      </c>
      <c r="J345" s="148" t="s">
        <v>756</v>
      </c>
      <c r="K345" s="100">
        <v>26978</v>
      </c>
      <c r="L345" s="100">
        <v>26978</v>
      </c>
      <c r="M345" s="612" t="s">
        <v>855</v>
      </c>
      <c r="N345" s="564" t="s">
        <v>108</v>
      </c>
      <c r="O345" s="564" t="s">
        <v>108</v>
      </c>
      <c r="P345" s="564" t="s">
        <v>108</v>
      </c>
    </row>
    <row r="346" spans="1:16" ht="39.75" customHeight="1" x14ac:dyDescent="0.25">
      <c r="A346" s="656"/>
      <c r="B346" s="657"/>
      <c r="C346" s="548"/>
      <c r="D346" s="659"/>
      <c r="E346" s="659"/>
      <c r="F346" s="112" t="s">
        <v>1</v>
      </c>
      <c r="G346" s="161">
        <v>0</v>
      </c>
      <c r="H346" s="113">
        <v>0</v>
      </c>
      <c r="I346" s="113">
        <v>0</v>
      </c>
      <c r="J346" s="547" t="s">
        <v>761</v>
      </c>
      <c r="K346" s="551">
        <v>95.5</v>
      </c>
      <c r="L346" s="551">
        <v>100</v>
      </c>
      <c r="M346" s="613"/>
      <c r="N346" s="588"/>
      <c r="O346" s="588"/>
      <c r="P346" s="588"/>
    </row>
    <row r="347" spans="1:16" ht="58.5" customHeight="1" x14ac:dyDescent="0.25">
      <c r="A347" s="656"/>
      <c r="B347" s="657"/>
      <c r="C347" s="548"/>
      <c r="D347" s="659"/>
      <c r="E347" s="659"/>
      <c r="F347" s="112" t="s">
        <v>2</v>
      </c>
      <c r="G347" s="161">
        <v>326018.40000000002</v>
      </c>
      <c r="H347" s="115">
        <v>321443.20000000001</v>
      </c>
      <c r="I347" s="113">
        <f>H347/G347*100</f>
        <v>98.596643625022381</v>
      </c>
      <c r="J347" s="548"/>
      <c r="K347" s="552"/>
      <c r="L347" s="552"/>
      <c r="M347" s="613"/>
      <c r="N347" s="588"/>
      <c r="O347" s="588"/>
      <c r="P347" s="588"/>
    </row>
    <row r="348" spans="1:16" ht="15" customHeight="1" x14ac:dyDescent="0.25">
      <c r="A348" s="656"/>
      <c r="B348" s="657"/>
      <c r="C348" s="548"/>
      <c r="D348" s="659"/>
      <c r="E348" s="659"/>
      <c r="F348" s="112" t="s">
        <v>4</v>
      </c>
      <c r="G348" s="161">
        <v>0</v>
      </c>
      <c r="H348" s="113">
        <v>0</v>
      </c>
      <c r="I348" s="113">
        <v>0</v>
      </c>
      <c r="J348" s="548"/>
      <c r="K348" s="552"/>
      <c r="L348" s="552"/>
      <c r="M348" s="613"/>
      <c r="N348" s="588"/>
      <c r="O348" s="588"/>
      <c r="P348" s="588"/>
    </row>
    <row r="349" spans="1:16" x14ac:dyDescent="0.25">
      <c r="A349" s="656"/>
      <c r="B349" s="657"/>
      <c r="C349" s="549"/>
      <c r="D349" s="660"/>
      <c r="E349" s="660"/>
      <c r="F349" s="4" t="s">
        <v>5</v>
      </c>
      <c r="G349" s="161">
        <v>0</v>
      </c>
      <c r="H349" s="113">
        <v>0</v>
      </c>
      <c r="I349" s="113">
        <v>0</v>
      </c>
      <c r="J349" s="549"/>
      <c r="K349" s="553"/>
      <c r="L349" s="553"/>
      <c r="M349" s="614"/>
      <c r="N349" s="565"/>
      <c r="O349" s="565"/>
      <c r="P349" s="565"/>
    </row>
    <row r="350" spans="1:16" ht="82.5" customHeight="1" x14ac:dyDescent="0.25">
      <c r="A350" s="656" t="s">
        <v>301</v>
      </c>
      <c r="B350" s="657" t="s">
        <v>127</v>
      </c>
      <c r="C350" s="547" t="s">
        <v>25</v>
      </c>
      <c r="D350" s="658" t="str">
        <f>D345</f>
        <v>01.2018</v>
      </c>
      <c r="E350" s="661" t="s">
        <v>451</v>
      </c>
      <c r="F350" s="112" t="s">
        <v>0</v>
      </c>
      <c r="G350" s="160">
        <f>G351+G352+G353+G354</f>
        <v>703209.4</v>
      </c>
      <c r="H350" s="12">
        <f>H351+H352+H353+H354</f>
        <v>664540.69999999995</v>
      </c>
      <c r="I350" s="12">
        <f>H350/G350*100</f>
        <v>94.501111617677452</v>
      </c>
      <c r="J350" s="148" t="s">
        <v>756</v>
      </c>
      <c r="K350" s="100">
        <v>43064</v>
      </c>
      <c r="L350" s="100">
        <v>43064</v>
      </c>
      <c r="M350" s="612" t="s">
        <v>855</v>
      </c>
      <c r="N350" s="564" t="s">
        <v>108</v>
      </c>
      <c r="O350" s="564" t="s">
        <v>108</v>
      </c>
      <c r="P350" s="564" t="s">
        <v>108</v>
      </c>
    </row>
    <row r="351" spans="1:16" ht="36.75" customHeight="1" x14ac:dyDescent="0.25">
      <c r="A351" s="656"/>
      <c r="B351" s="657"/>
      <c r="C351" s="548"/>
      <c r="D351" s="659"/>
      <c r="E351" s="659"/>
      <c r="F351" s="112" t="s">
        <v>1</v>
      </c>
      <c r="G351" s="161">
        <v>0</v>
      </c>
      <c r="H351" s="113">
        <v>0</v>
      </c>
      <c r="I351" s="113">
        <v>0</v>
      </c>
      <c r="J351" s="547" t="s">
        <v>761</v>
      </c>
      <c r="K351" s="551">
        <v>95.5</v>
      </c>
      <c r="L351" s="551">
        <v>100</v>
      </c>
      <c r="M351" s="613"/>
      <c r="N351" s="588"/>
      <c r="O351" s="588"/>
      <c r="P351" s="588"/>
    </row>
    <row r="352" spans="1:16" x14ac:dyDescent="0.25">
      <c r="A352" s="656"/>
      <c r="B352" s="657"/>
      <c r="C352" s="548"/>
      <c r="D352" s="659"/>
      <c r="E352" s="659"/>
      <c r="F352" s="112" t="s">
        <v>2</v>
      </c>
      <c r="G352" s="161">
        <v>703209.4</v>
      </c>
      <c r="H352" s="115">
        <v>664540.69999999995</v>
      </c>
      <c r="I352" s="113">
        <f>H352/G352*100</f>
        <v>94.501111617677452</v>
      </c>
      <c r="J352" s="548"/>
      <c r="K352" s="552"/>
      <c r="L352" s="552"/>
      <c r="M352" s="613"/>
      <c r="N352" s="588"/>
      <c r="O352" s="588"/>
      <c r="P352" s="588"/>
    </row>
    <row r="353" spans="1:16" ht="19.5" customHeight="1" x14ac:dyDescent="0.25">
      <c r="A353" s="656"/>
      <c r="B353" s="657"/>
      <c r="C353" s="548"/>
      <c r="D353" s="659"/>
      <c r="E353" s="659"/>
      <c r="F353" s="112" t="s">
        <v>4</v>
      </c>
      <c r="G353" s="161">
        <v>0</v>
      </c>
      <c r="H353" s="113">
        <v>0</v>
      </c>
      <c r="I353" s="113">
        <v>0</v>
      </c>
      <c r="J353" s="548"/>
      <c r="K353" s="552"/>
      <c r="L353" s="552"/>
      <c r="M353" s="613"/>
      <c r="N353" s="588"/>
      <c r="O353" s="588"/>
      <c r="P353" s="588"/>
    </row>
    <row r="354" spans="1:16" ht="47.25" customHeight="1" x14ac:dyDescent="0.25">
      <c r="A354" s="656"/>
      <c r="B354" s="657"/>
      <c r="C354" s="549"/>
      <c r="D354" s="660"/>
      <c r="E354" s="660"/>
      <c r="F354" s="4" t="s">
        <v>5</v>
      </c>
      <c r="G354" s="161">
        <v>0</v>
      </c>
      <c r="H354" s="113">
        <v>0</v>
      </c>
      <c r="I354" s="113">
        <v>0</v>
      </c>
      <c r="J354" s="549"/>
      <c r="K354" s="553"/>
      <c r="L354" s="553"/>
      <c r="M354" s="614"/>
      <c r="N354" s="565"/>
      <c r="O354" s="565"/>
      <c r="P354" s="565"/>
    </row>
    <row r="355" spans="1:16" ht="15" customHeight="1" x14ac:dyDescent="0.25">
      <c r="A355" s="656" t="s">
        <v>302</v>
      </c>
      <c r="B355" s="657" t="s">
        <v>355</v>
      </c>
      <c r="C355" s="547" t="s">
        <v>25</v>
      </c>
      <c r="D355" s="658" t="str">
        <f>D350</f>
        <v>01.2018</v>
      </c>
      <c r="E355" s="661" t="s">
        <v>451</v>
      </c>
      <c r="F355" s="112" t="s">
        <v>0</v>
      </c>
      <c r="G355" s="160">
        <f>G356+G357+G358+G359</f>
        <v>8077.7999999999993</v>
      </c>
      <c r="H355" s="12">
        <f>H356+H357+H358+H359</f>
        <v>6822.2</v>
      </c>
      <c r="I355" s="12">
        <f>H355/G355*100</f>
        <v>84.456163806977159</v>
      </c>
      <c r="J355" s="547" t="s">
        <v>762</v>
      </c>
      <c r="K355" s="545">
        <v>1383</v>
      </c>
      <c r="L355" s="545">
        <v>1478</v>
      </c>
      <c r="M355" s="612" t="s">
        <v>856</v>
      </c>
      <c r="N355" s="564" t="s">
        <v>26</v>
      </c>
      <c r="O355" s="564" t="s">
        <v>26</v>
      </c>
      <c r="P355" s="564" t="s">
        <v>26</v>
      </c>
    </row>
    <row r="356" spans="1:16" ht="180" customHeight="1" x14ac:dyDescent="0.25">
      <c r="A356" s="656"/>
      <c r="B356" s="657"/>
      <c r="C356" s="548"/>
      <c r="D356" s="659"/>
      <c r="E356" s="659"/>
      <c r="F356" s="112" t="s">
        <v>1</v>
      </c>
      <c r="G356" s="161">
        <v>1696.4</v>
      </c>
      <c r="H356" s="113">
        <v>1432.7</v>
      </c>
      <c r="I356" s="113">
        <f>H356/G356*100</f>
        <v>84.455317142183446</v>
      </c>
      <c r="J356" s="549"/>
      <c r="K356" s="546"/>
      <c r="L356" s="546"/>
      <c r="M356" s="613"/>
      <c r="N356" s="588"/>
      <c r="O356" s="588"/>
      <c r="P356" s="588"/>
    </row>
    <row r="357" spans="1:16" x14ac:dyDescent="0.25">
      <c r="A357" s="656"/>
      <c r="B357" s="657"/>
      <c r="C357" s="548"/>
      <c r="D357" s="659"/>
      <c r="E357" s="659"/>
      <c r="F357" s="112" t="s">
        <v>2</v>
      </c>
      <c r="G357" s="161">
        <v>6381.4</v>
      </c>
      <c r="H357" s="113">
        <v>5389.5</v>
      </c>
      <c r="I357" s="113">
        <f>H357/G357*100</f>
        <v>84.456388880183042</v>
      </c>
      <c r="J357" s="547" t="s">
        <v>763</v>
      </c>
      <c r="K357" s="551">
        <v>95.5</v>
      </c>
      <c r="L357" s="551">
        <v>100</v>
      </c>
      <c r="M357" s="613"/>
      <c r="N357" s="565"/>
      <c r="O357" s="565"/>
      <c r="P357" s="565"/>
    </row>
    <row r="358" spans="1:16" ht="15" customHeight="1" x14ac:dyDescent="0.25">
      <c r="A358" s="656"/>
      <c r="B358" s="657"/>
      <c r="C358" s="548"/>
      <c r="D358" s="659"/>
      <c r="E358" s="659"/>
      <c r="F358" s="112" t="s">
        <v>4</v>
      </c>
      <c r="G358" s="161">
        <v>0</v>
      </c>
      <c r="H358" s="113">
        <v>0</v>
      </c>
      <c r="I358" s="113">
        <v>0</v>
      </c>
      <c r="J358" s="548"/>
      <c r="K358" s="552"/>
      <c r="L358" s="552"/>
      <c r="M358" s="613"/>
      <c r="N358" s="554" t="s">
        <v>108</v>
      </c>
      <c r="O358" s="554" t="s">
        <v>108</v>
      </c>
      <c r="P358" s="554" t="s">
        <v>108</v>
      </c>
    </row>
    <row r="359" spans="1:16" ht="143.25" customHeight="1" x14ac:dyDescent="0.25">
      <c r="A359" s="656"/>
      <c r="B359" s="657"/>
      <c r="C359" s="549"/>
      <c r="D359" s="660"/>
      <c r="E359" s="660"/>
      <c r="F359" s="4" t="s">
        <v>5</v>
      </c>
      <c r="G359" s="161">
        <v>0</v>
      </c>
      <c r="H359" s="113">
        <v>0</v>
      </c>
      <c r="I359" s="113">
        <v>0</v>
      </c>
      <c r="J359" s="549"/>
      <c r="K359" s="553"/>
      <c r="L359" s="553"/>
      <c r="M359" s="614"/>
      <c r="N359" s="556"/>
      <c r="O359" s="556"/>
      <c r="P359" s="556"/>
    </row>
    <row r="360" spans="1:16" x14ac:dyDescent="0.25">
      <c r="A360" s="653" t="s">
        <v>109</v>
      </c>
      <c r="B360" s="654" t="s">
        <v>98</v>
      </c>
      <c r="C360" s="648" t="s">
        <v>25</v>
      </c>
      <c r="D360" s="651" t="s">
        <v>26</v>
      </c>
      <c r="E360" s="651" t="s">
        <v>26</v>
      </c>
      <c r="F360" s="111" t="s">
        <v>0</v>
      </c>
      <c r="G360" s="160">
        <f>G361+G362+G363+G364</f>
        <v>76850.8</v>
      </c>
      <c r="H360" s="12">
        <f>H361+H362+H363+H364</f>
        <v>76850.8</v>
      </c>
      <c r="I360" s="12">
        <f>H360/G360*100</f>
        <v>100</v>
      </c>
      <c r="J360" s="582" t="s">
        <v>26</v>
      </c>
      <c r="K360" s="557" t="s">
        <v>26</v>
      </c>
      <c r="L360" s="557" t="s">
        <v>26</v>
      </c>
      <c r="M360" s="557" t="s">
        <v>26</v>
      </c>
      <c r="N360" s="582" t="s">
        <v>26</v>
      </c>
      <c r="O360" s="582" t="s">
        <v>26</v>
      </c>
      <c r="P360" s="582" t="s">
        <v>26</v>
      </c>
    </row>
    <row r="361" spans="1:16" x14ac:dyDescent="0.25">
      <c r="A361" s="653"/>
      <c r="B361" s="654"/>
      <c r="C361" s="649"/>
      <c r="D361" s="651"/>
      <c r="E361" s="651"/>
      <c r="F361" s="111" t="s">
        <v>1</v>
      </c>
      <c r="G361" s="160">
        <f>G366</f>
        <v>48850.8</v>
      </c>
      <c r="H361" s="12">
        <f>H366</f>
        <v>48850.8</v>
      </c>
      <c r="I361" s="12">
        <f>H361/G361*100</f>
        <v>100</v>
      </c>
      <c r="J361" s="583" t="s">
        <v>26</v>
      </c>
      <c r="K361" s="558" t="s">
        <v>26</v>
      </c>
      <c r="L361" s="558" t="s">
        <v>26</v>
      </c>
      <c r="M361" s="558" t="s">
        <v>26</v>
      </c>
      <c r="N361" s="583"/>
      <c r="O361" s="583"/>
      <c r="P361" s="583"/>
    </row>
    <row r="362" spans="1:16" x14ac:dyDescent="0.25">
      <c r="A362" s="653"/>
      <c r="B362" s="654"/>
      <c r="C362" s="649"/>
      <c r="D362" s="651"/>
      <c r="E362" s="651"/>
      <c r="F362" s="111" t="s">
        <v>2</v>
      </c>
      <c r="G362" s="160">
        <f t="shared" ref="G362:H364" si="27">G367</f>
        <v>28000</v>
      </c>
      <c r="H362" s="12">
        <f t="shared" si="27"/>
        <v>28000</v>
      </c>
      <c r="I362" s="12">
        <f>H362/G362*100</f>
        <v>100</v>
      </c>
      <c r="J362" s="583"/>
      <c r="K362" s="558"/>
      <c r="L362" s="558"/>
      <c r="M362" s="558"/>
      <c r="N362" s="583"/>
      <c r="O362" s="583"/>
      <c r="P362" s="583"/>
    </row>
    <row r="363" spans="1:16" ht="15" customHeight="1" x14ac:dyDescent="0.25">
      <c r="A363" s="653"/>
      <c r="B363" s="654"/>
      <c r="C363" s="649"/>
      <c r="D363" s="651"/>
      <c r="E363" s="651"/>
      <c r="F363" s="111" t="s">
        <v>4</v>
      </c>
      <c r="G363" s="160">
        <f t="shared" si="27"/>
        <v>0</v>
      </c>
      <c r="H363" s="12">
        <f t="shared" si="27"/>
        <v>0</v>
      </c>
      <c r="I363" s="12">
        <v>0</v>
      </c>
      <c r="J363" s="583"/>
      <c r="K363" s="558"/>
      <c r="L363" s="558"/>
      <c r="M363" s="558"/>
      <c r="N363" s="583"/>
      <c r="O363" s="583"/>
      <c r="P363" s="583"/>
    </row>
    <row r="364" spans="1:16" x14ac:dyDescent="0.25">
      <c r="A364" s="653"/>
      <c r="B364" s="654"/>
      <c r="C364" s="650"/>
      <c r="D364" s="651"/>
      <c r="E364" s="651"/>
      <c r="F364" s="116" t="s">
        <v>5</v>
      </c>
      <c r="G364" s="160">
        <f t="shared" si="27"/>
        <v>0</v>
      </c>
      <c r="H364" s="12">
        <f t="shared" si="27"/>
        <v>0</v>
      </c>
      <c r="I364" s="12">
        <v>0</v>
      </c>
      <c r="J364" s="584" t="s">
        <v>26</v>
      </c>
      <c r="K364" s="559" t="s">
        <v>26</v>
      </c>
      <c r="L364" s="559" t="s">
        <v>26</v>
      </c>
      <c r="M364" s="559" t="s">
        <v>26</v>
      </c>
      <c r="N364" s="584"/>
      <c r="O364" s="584"/>
      <c r="P364" s="584"/>
    </row>
    <row r="365" spans="1:16" s="2" customFormat="1" x14ac:dyDescent="0.25">
      <c r="A365" s="653" t="s">
        <v>112</v>
      </c>
      <c r="B365" s="654" t="s">
        <v>100</v>
      </c>
      <c r="C365" s="648" t="s">
        <v>25</v>
      </c>
      <c r="D365" s="651" t="s">
        <v>26</v>
      </c>
      <c r="E365" s="651" t="s">
        <v>26</v>
      </c>
      <c r="F365" s="111" t="s">
        <v>0</v>
      </c>
      <c r="G365" s="160">
        <f>G366+G367+G368+G369</f>
        <v>76850.8</v>
      </c>
      <c r="H365" s="12">
        <f>H366+H367+H368+H369</f>
        <v>76850.8</v>
      </c>
      <c r="I365" s="12">
        <f>H365/G365*100</f>
        <v>100</v>
      </c>
      <c r="J365" s="600" t="s">
        <v>26</v>
      </c>
      <c r="K365" s="560" t="s">
        <v>26</v>
      </c>
      <c r="L365" s="560" t="s">
        <v>26</v>
      </c>
      <c r="M365" s="560" t="s">
        <v>26</v>
      </c>
      <c r="N365" s="600" t="s">
        <v>26</v>
      </c>
      <c r="O365" s="600" t="s">
        <v>26</v>
      </c>
      <c r="P365" s="600" t="s">
        <v>26</v>
      </c>
    </row>
    <row r="366" spans="1:16" s="2" customFormat="1" x14ac:dyDescent="0.25">
      <c r="A366" s="653"/>
      <c r="B366" s="654"/>
      <c r="C366" s="649"/>
      <c r="D366" s="651"/>
      <c r="E366" s="651"/>
      <c r="F366" s="111" t="s">
        <v>1</v>
      </c>
      <c r="G366" s="160">
        <f>G371+G376</f>
        <v>48850.8</v>
      </c>
      <c r="H366" s="12">
        <f>H371+H376</f>
        <v>48850.8</v>
      </c>
      <c r="I366" s="12">
        <f>H366/G366*100</f>
        <v>100</v>
      </c>
      <c r="J366" s="601" t="s">
        <v>26</v>
      </c>
      <c r="K366" s="561" t="s">
        <v>26</v>
      </c>
      <c r="L366" s="561" t="s">
        <v>26</v>
      </c>
      <c r="M366" s="561" t="s">
        <v>26</v>
      </c>
      <c r="N366" s="601"/>
      <c r="O366" s="601"/>
      <c r="P366" s="601"/>
    </row>
    <row r="367" spans="1:16" s="2" customFormat="1" x14ac:dyDescent="0.25">
      <c r="A367" s="653"/>
      <c r="B367" s="654"/>
      <c r="C367" s="649"/>
      <c r="D367" s="651"/>
      <c r="E367" s="651"/>
      <c r="F367" s="111" t="s">
        <v>2</v>
      </c>
      <c r="G367" s="160">
        <f>G372+G377</f>
        <v>28000</v>
      </c>
      <c r="H367" s="12">
        <f>H372+H377</f>
        <v>28000</v>
      </c>
      <c r="I367" s="12">
        <v>0</v>
      </c>
      <c r="J367" s="601"/>
      <c r="K367" s="561"/>
      <c r="L367" s="561"/>
      <c r="M367" s="561"/>
      <c r="N367" s="601"/>
      <c r="O367" s="601"/>
      <c r="P367" s="601"/>
    </row>
    <row r="368" spans="1:16" s="2" customFormat="1" ht="15" customHeight="1" x14ac:dyDescent="0.25">
      <c r="A368" s="653"/>
      <c r="B368" s="654"/>
      <c r="C368" s="649"/>
      <c r="D368" s="651"/>
      <c r="E368" s="651"/>
      <c r="F368" s="111" t="s">
        <v>4</v>
      </c>
      <c r="G368" s="160">
        <f>G373</f>
        <v>0</v>
      </c>
      <c r="H368" s="12">
        <f>H373</f>
        <v>0</v>
      </c>
      <c r="I368" s="12">
        <v>0</v>
      </c>
      <c r="J368" s="601"/>
      <c r="K368" s="561"/>
      <c r="L368" s="561"/>
      <c r="M368" s="561"/>
      <c r="N368" s="601"/>
      <c r="O368" s="601"/>
      <c r="P368" s="601"/>
    </row>
    <row r="369" spans="1:16" s="2" customFormat="1" x14ac:dyDescent="0.25">
      <c r="A369" s="653"/>
      <c r="B369" s="654"/>
      <c r="C369" s="650"/>
      <c r="D369" s="651"/>
      <c r="E369" s="651"/>
      <c r="F369" s="116" t="s">
        <v>5</v>
      </c>
      <c r="G369" s="160">
        <f>G374</f>
        <v>0</v>
      </c>
      <c r="H369" s="12">
        <f>H374</f>
        <v>0</v>
      </c>
      <c r="I369" s="12">
        <v>0</v>
      </c>
      <c r="J369" s="602" t="s">
        <v>26</v>
      </c>
      <c r="K369" s="562" t="s">
        <v>26</v>
      </c>
      <c r="L369" s="562" t="s">
        <v>26</v>
      </c>
      <c r="M369" s="562" t="s">
        <v>26</v>
      </c>
      <c r="N369" s="602"/>
      <c r="O369" s="602"/>
      <c r="P369" s="602"/>
    </row>
    <row r="370" spans="1:16" ht="53.25" customHeight="1" x14ac:dyDescent="0.25">
      <c r="A370" s="656" t="s">
        <v>114</v>
      </c>
      <c r="B370" s="657" t="s">
        <v>102</v>
      </c>
      <c r="C370" s="547" t="s">
        <v>25</v>
      </c>
      <c r="D370" s="658" t="str">
        <f>D355</f>
        <v>01.2018</v>
      </c>
      <c r="E370" s="661" t="s">
        <v>451</v>
      </c>
      <c r="F370" s="112" t="s">
        <v>0</v>
      </c>
      <c r="G370" s="160">
        <f>G371+G372+G373+G374</f>
        <v>48850.8</v>
      </c>
      <c r="H370" s="12">
        <f>H371+H372+H373+H374</f>
        <v>48850.8</v>
      </c>
      <c r="I370" s="12">
        <f>H370/G370*100</f>
        <v>100</v>
      </c>
      <c r="J370" s="4" t="s">
        <v>764</v>
      </c>
      <c r="K370" s="93">
        <v>10</v>
      </c>
      <c r="L370" s="93">
        <v>10</v>
      </c>
      <c r="M370" s="93"/>
      <c r="N370" s="564" t="s">
        <v>108</v>
      </c>
      <c r="O370" s="564" t="s">
        <v>108</v>
      </c>
      <c r="P370" s="564" t="s">
        <v>108</v>
      </c>
    </row>
    <row r="371" spans="1:16" ht="43.5" customHeight="1" x14ac:dyDescent="0.25">
      <c r="A371" s="656"/>
      <c r="B371" s="657"/>
      <c r="C371" s="548"/>
      <c r="D371" s="659"/>
      <c r="E371" s="659"/>
      <c r="F371" s="112" t="s">
        <v>1</v>
      </c>
      <c r="G371" s="161">
        <v>48850.8</v>
      </c>
      <c r="H371" s="113">
        <v>48850.8</v>
      </c>
      <c r="I371" s="113">
        <f>H371/G371*100</f>
        <v>100</v>
      </c>
      <c r="J371" s="148" t="s">
        <v>765</v>
      </c>
      <c r="K371" s="100">
        <v>13828</v>
      </c>
      <c r="L371" s="100">
        <v>13828</v>
      </c>
      <c r="M371" s="100"/>
      <c r="N371" s="588"/>
      <c r="O371" s="588"/>
      <c r="P371" s="588"/>
    </row>
    <row r="372" spans="1:16" x14ac:dyDescent="0.25">
      <c r="A372" s="656"/>
      <c r="B372" s="657"/>
      <c r="C372" s="548"/>
      <c r="D372" s="659"/>
      <c r="E372" s="659"/>
      <c r="F372" s="112" t="s">
        <v>2</v>
      </c>
      <c r="G372" s="161">
        <v>0</v>
      </c>
      <c r="H372" s="113">
        <v>0</v>
      </c>
      <c r="I372" s="113">
        <v>0</v>
      </c>
      <c r="J372" s="547" t="s">
        <v>766</v>
      </c>
      <c r="K372" s="545">
        <v>100</v>
      </c>
      <c r="L372" s="545">
        <v>100</v>
      </c>
      <c r="M372" s="545"/>
      <c r="N372" s="588"/>
      <c r="O372" s="588"/>
      <c r="P372" s="588"/>
    </row>
    <row r="373" spans="1:16" ht="15" customHeight="1" x14ac:dyDescent="0.25">
      <c r="A373" s="656"/>
      <c r="B373" s="657"/>
      <c r="C373" s="548"/>
      <c r="D373" s="659"/>
      <c r="E373" s="659"/>
      <c r="F373" s="112" t="s">
        <v>4</v>
      </c>
      <c r="G373" s="161">
        <v>0</v>
      </c>
      <c r="H373" s="113">
        <v>0</v>
      </c>
      <c r="I373" s="113">
        <v>0</v>
      </c>
      <c r="J373" s="548"/>
      <c r="K373" s="550"/>
      <c r="L373" s="550"/>
      <c r="M373" s="550"/>
      <c r="N373" s="588"/>
      <c r="O373" s="588"/>
      <c r="P373" s="588"/>
    </row>
    <row r="374" spans="1:16" ht="28.5" customHeight="1" x14ac:dyDescent="0.25">
      <c r="A374" s="656"/>
      <c r="B374" s="657"/>
      <c r="C374" s="549"/>
      <c r="D374" s="660"/>
      <c r="E374" s="660"/>
      <c r="F374" s="4" t="s">
        <v>5</v>
      </c>
      <c r="G374" s="161">
        <v>0</v>
      </c>
      <c r="H374" s="113">
        <v>0</v>
      </c>
      <c r="I374" s="113">
        <v>0</v>
      </c>
      <c r="J374" s="549"/>
      <c r="K374" s="546"/>
      <c r="L374" s="546"/>
      <c r="M374" s="546"/>
      <c r="N374" s="565"/>
      <c r="O374" s="565"/>
      <c r="P374" s="565"/>
    </row>
    <row r="375" spans="1:16" ht="116.25" customHeight="1" x14ac:dyDescent="0.25">
      <c r="A375" s="656" t="s">
        <v>543</v>
      </c>
      <c r="B375" s="702" t="s">
        <v>627</v>
      </c>
      <c r="C375" s="547" t="s">
        <v>25</v>
      </c>
      <c r="D375" s="658" t="str">
        <f>D370</f>
        <v>01.2018</v>
      </c>
      <c r="E375" s="661" t="s">
        <v>451</v>
      </c>
      <c r="F375" s="112" t="s">
        <v>0</v>
      </c>
      <c r="G375" s="160">
        <f>G376+G377+G378+G379</f>
        <v>28000</v>
      </c>
      <c r="H375" s="12">
        <f>H376+H377+H378+H379</f>
        <v>28000</v>
      </c>
      <c r="I375" s="12">
        <f>H375/G375*100</f>
        <v>100</v>
      </c>
      <c r="J375" s="148" t="s">
        <v>767</v>
      </c>
      <c r="K375" s="100">
        <v>81</v>
      </c>
      <c r="L375" s="100">
        <v>81</v>
      </c>
      <c r="M375" s="93"/>
      <c r="N375" s="102" t="s">
        <v>108</v>
      </c>
      <c r="O375" s="102" t="s">
        <v>108</v>
      </c>
      <c r="P375" s="102" t="s">
        <v>108</v>
      </c>
    </row>
    <row r="376" spans="1:16" x14ac:dyDescent="0.25">
      <c r="A376" s="656"/>
      <c r="B376" s="702"/>
      <c r="C376" s="548"/>
      <c r="D376" s="659"/>
      <c r="E376" s="659"/>
      <c r="F376" s="112" t="s">
        <v>1</v>
      </c>
      <c r="G376" s="161">
        <v>0</v>
      </c>
      <c r="H376" s="113">
        <v>0</v>
      </c>
      <c r="I376" s="113">
        <v>0</v>
      </c>
      <c r="J376" s="547" t="s">
        <v>768</v>
      </c>
      <c r="K376" s="545">
        <v>100</v>
      </c>
      <c r="L376" s="545">
        <v>100</v>
      </c>
      <c r="M376" s="545"/>
      <c r="N376" s="564" t="s">
        <v>108</v>
      </c>
      <c r="O376" s="564" t="s">
        <v>108</v>
      </c>
      <c r="P376" s="564" t="s">
        <v>108</v>
      </c>
    </row>
    <row r="377" spans="1:16" x14ac:dyDescent="0.25">
      <c r="A377" s="656"/>
      <c r="B377" s="702"/>
      <c r="C377" s="548"/>
      <c r="D377" s="659"/>
      <c r="E377" s="659"/>
      <c r="F377" s="112" t="s">
        <v>2</v>
      </c>
      <c r="G377" s="161">
        <v>28000</v>
      </c>
      <c r="H377" s="113">
        <v>28000</v>
      </c>
      <c r="I377" s="113">
        <f>H377/G377*100</f>
        <v>100</v>
      </c>
      <c r="J377" s="548"/>
      <c r="K377" s="550"/>
      <c r="L377" s="550"/>
      <c r="M377" s="550"/>
      <c r="N377" s="588"/>
      <c r="O377" s="588"/>
      <c r="P377" s="588"/>
    </row>
    <row r="378" spans="1:16" ht="24.75" customHeight="1" x14ac:dyDescent="0.25">
      <c r="A378" s="656"/>
      <c r="B378" s="702"/>
      <c r="C378" s="548"/>
      <c r="D378" s="659"/>
      <c r="E378" s="659"/>
      <c r="F378" s="112" t="s">
        <v>4</v>
      </c>
      <c r="G378" s="161">
        <v>0</v>
      </c>
      <c r="H378" s="113">
        <v>0</v>
      </c>
      <c r="I378" s="113">
        <v>0</v>
      </c>
      <c r="J378" s="548"/>
      <c r="K378" s="550"/>
      <c r="L378" s="550"/>
      <c r="M378" s="550"/>
      <c r="N378" s="588"/>
      <c r="O378" s="588"/>
      <c r="P378" s="588"/>
    </row>
    <row r="379" spans="1:16" ht="94.5" customHeight="1" x14ac:dyDescent="0.25">
      <c r="A379" s="656"/>
      <c r="B379" s="702"/>
      <c r="C379" s="549"/>
      <c r="D379" s="660"/>
      <c r="E379" s="660"/>
      <c r="F379" s="4" t="s">
        <v>5</v>
      </c>
      <c r="G379" s="161">
        <v>0</v>
      </c>
      <c r="H379" s="113">
        <v>0</v>
      </c>
      <c r="I379" s="113">
        <v>0</v>
      </c>
      <c r="J379" s="549"/>
      <c r="K379" s="546"/>
      <c r="L379" s="546"/>
      <c r="M379" s="546"/>
      <c r="N379" s="565"/>
      <c r="O379" s="565"/>
      <c r="P379" s="565"/>
    </row>
    <row r="380" spans="1:16" s="2" customFormat="1" x14ac:dyDescent="0.25">
      <c r="A380" s="653" t="s">
        <v>153</v>
      </c>
      <c r="B380" s="654" t="s">
        <v>110</v>
      </c>
      <c r="C380" s="644" t="s">
        <v>0</v>
      </c>
      <c r="D380" s="647" t="s">
        <v>26</v>
      </c>
      <c r="E380" s="647" t="s">
        <v>26</v>
      </c>
      <c r="F380" s="111" t="s">
        <v>0</v>
      </c>
      <c r="G380" s="160">
        <f>SUM(G381:G384)</f>
        <v>2817676.1</v>
      </c>
      <c r="H380" s="12">
        <f>SUM(H381:H384)</f>
        <v>2744558</v>
      </c>
      <c r="I380" s="12">
        <f>H380/G380*100</f>
        <v>97.405021109417078</v>
      </c>
      <c r="J380" s="592" t="s">
        <v>108</v>
      </c>
      <c r="K380" s="569" t="s">
        <v>108</v>
      </c>
      <c r="L380" s="569" t="s">
        <v>108</v>
      </c>
      <c r="M380" s="569" t="s">
        <v>108</v>
      </c>
      <c r="N380" s="600" t="s">
        <v>26</v>
      </c>
      <c r="O380" s="600" t="s">
        <v>26</v>
      </c>
      <c r="P380" s="600" t="s">
        <v>26</v>
      </c>
    </row>
    <row r="381" spans="1:16" s="2" customFormat="1" x14ac:dyDescent="0.25">
      <c r="A381" s="653"/>
      <c r="B381" s="654"/>
      <c r="C381" s="645"/>
      <c r="D381" s="647"/>
      <c r="E381" s="647"/>
      <c r="F381" s="111" t="s">
        <v>1</v>
      </c>
      <c r="G381" s="160">
        <f>G386+G391</f>
        <v>2742557</v>
      </c>
      <c r="H381" s="12">
        <f>H386+H391</f>
        <v>2669449</v>
      </c>
      <c r="I381" s="12">
        <f>H381/G381*100</f>
        <v>97.334312468254993</v>
      </c>
      <c r="J381" s="593"/>
      <c r="K381" s="570"/>
      <c r="L381" s="570"/>
      <c r="M381" s="570"/>
      <c r="N381" s="601"/>
      <c r="O381" s="601"/>
      <c r="P381" s="601"/>
    </row>
    <row r="382" spans="1:16" s="2" customFormat="1" x14ac:dyDescent="0.25">
      <c r="A382" s="653"/>
      <c r="B382" s="654"/>
      <c r="C382" s="645"/>
      <c r="D382" s="647"/>
      <c r="E382" s="647"/>
      <c r="F382" s="111" t="s">
        <v>2</v>
      </c>
      <c r="G382" s="160">
        <f t="shared" ref="G382:H384" si="28">G387+G392</f>
        <v>75119.100000000006</v>
      </c>
      <c r="H382" s="12">
        <f t="shared" si="28"/>
        <v>75109</v>
      </c>
      <c r="I382" s="12">
        <f>H382/G382*100</f>
        <v>99.986554684494351</v>
      </c>
      <c r="J382" s="593"/>
      <c r="K382" s="570"/>
      <c r="L382" s="570"/>
      <c r="M382" s="570"/>
      <c r="N382" s="601"/>
      <c r="O382" s="601"/>
      <c r="P382" s="601"/>
    </row>
    <row r="383" spans="1:16" s="2" customFormat="1" ht="15" customHeight="1" x14ac:dyDescent="0.25">
      <c r="A383" s="653"/>
      <c r="B383" s="654"/>
      <c r="C383" s="645"/>
      <c r="D383" s="647"/>
      <c r="E383" s="647"/>
      <c r="F383" s="111" t="s">
        <v>4</v>
      </c>
      <c r="G383" s="160">
        <f t="shared" si="28"/>
        <v>0</v>
      </c>
      <c r="H383" s="12">
        <f t="shared" si="28"/>
        <v>0</v>
      </c>
      <c r="I383" s="12">
        <v>0</v>
      </c>
      <c r="J383" s="593"/>
      <c r="K383" s="570"/>
      <c r="L383" s="570"/>
      <c r="M383" s="570"/>
      <c r="N383" s="601"/>
      <c r="O383" s="601"/>
      <c r="P383" s="601"/>
    </row>
    <row r="384" spans="1:16" s="2" customFormat="1" ht="24" customHeight="1" x14ac:dyDescent="0.25">
      <c r="A384" s="653"/>
      <c r="B384" s="654"/>
      <c r="C384" s="646"/>
      <c r="D384" s="647"/>
      <c r="E384" s="647"/>
      <c r="F384" s="116" t="s">
        <v>5</v>
      </c>
      <c r="G384" s="160">
        <f t="shared" si="28"/>
        <v>0</v>
      </c>
      <c r="H384" s="12">
        <f t="shared" si="28"/>
        <v>0</v>
      </c>
      <c r="I384" s="12">
        <v>0</v>
      </c>
      <c r="J384" s="593"/>
      <c r="K384" s="570"/>
      <c r="L384" s="570"/>
      <c r="M384" s="570"/>
      <c r="N384" s="601"/>
      <c r="O384" s="601"/>
      <c r="P384" s="601"/>
    </row>
    <row r="385" spans="1:17" s="2" customFormat="1" ht="15" customHeight="1" x14ac:dyDescent="0.25">
      <c r="A385" s="653"/>
      <c r="B385" s="654"/>
      <c r="C385" s="644" t="s">
        <v>25</v>
      </c>
      <c r="D385" s="647" t="s">
        <v>26</v>
      </c>
      <c r="E385" s="647" t="s">
        <v>26</v>
      </c>
      <c r="F385" s="111" t="s">
        <v>0</v>
      </c>
      <c r="G385" s="160">
        <f>SUM(G386:G389)</f>
        <v>1854885.4999999998</v>
      </c>
      <c r="H385" s="160">
        <f>SUM(H386:H389)</f>
        <v>1854406.1</v>
      </c>
      <c r="I385" s="160">
        <f>H385/G385*100</f>
        <v>99.974154738931347</v>
      </c>
      <c r="J385" s="593"/>
      <c r="K385" s="570"/>
      <c r="L385" s="570"/>
      <c r="M385" s="570"/>
      <c r="N385" s="601"/>
      <c r="O385" s="601"/>
      <c r="P385" s="601"/>
    </row>
    <row r="386" spans="1:17" s="2" customFormat="1" x14ac:dyDescent="0.25">
      <c r="A386" s="653"/>
      <c r="B386" s="654"/>
      <c r="C386" s="645"/>
      <c r="D386" s="647"/>
      <c r="E386" s="647"/>
      <c r="F386" s="111" t="s">
        <v>1</v>
      </c>
      <c r="G386" s="160">
        <f>G396</f>
        <v>1825060.2999999998</v>
      </c>
      <c r="H386" s="160">
        <f>H396</f>
        <v>1824591</v>
      </c>
      <c r="I386" s="160">
        <f>H386/G386*100</f>
        <v>99.974285781132835</v>
      </c>
      <c r="J386" s="593"/>
      <c r="K386" s="570"/>
      <c r="L386" s="570"/>
      <c r="M386" s="570"/>
      <c r="N386" s="601"/>
      <c r="O386" s="601"/>
      <c r="P386" s="601"/>
    </row>
    <row r="387" spans="1:17" s="2" customFormat="1" ht="22.5" customHeight="1" x14ac:dyDescent="0.25">
      <c r="A387" s="653"/>
      <c r="B387" s="654"/>
      <c r="C387" s="645"/>
      <c r="D387" s="647"/>
      <c r="E387" s="647"/>
      <c r="F387" s="111" t="s">
        <v>2</v>
      </c>
      <c r="G387" s="160">
        <f t="shared" ref="G387:H389" si="29">G397</f>
        <v>29825.200000000001</v>
      </c>
      <c r="H387" s="160">
        <f t="shared" si="29"/>
        <v>29815.1</v>
      </c>
      <c r="I387" s="160">
        <f>H387/G387*100</f>
        <v>99.966136019205237</v>
      </c>
      <c r="J387" s="593"/>
      <c r="K387" s="570"/>
      <c r="L387" s="570"/>
      <c r="M387" s="570"/>
      <c r="N387" s="601"/>
      <c r="O387" s="601"/>
      <c r="P387" s="601"/>
    </row>
    <row r="388" spans="1:17" s="2" customFormat="1" ht="15" customHeight="1" x14ac:dyDescent="0.25">
      <c r="A388" s="653"/>
      <c r="B388" s="654"/>
      <c r="C388" s="645"/>
      <c r="D388" s="647"/>
      <c r="E388" s="647"/>
      <c r="F388" s="111" t="s">
        <v>4</v>
      </c>
      <c r="G388" s="160">
        <f t="shared" si="29"/>
        <v>0</v>
      </c>
      <c r="H388" s="12">
        <f t="shared" si="29"/>
        <v>0</v>
      </c>
      <c r="I388" s="12">
        <v>0</v>
      </c>
      <c r="J388" s="593"/>
      <c r="K388" s="570"/>
      <c r="L388" s="570"/>
      <c r="M388" s="570"/>
      <c r="N388" s="601"/>
      <c r="O388" s="601"/>
      <c r="P388" s="601"/>
    </row>
    <row r="389" spans="1:17" s="2" customFormat="1" ht="21.75" customHeight="1" x14ac:dyDescent="0.25">
      <c r="A389" s="653"/>
      <c r="B389" s="654"/>
      <c r="C389" s="646"/>
      <c r="D389" s="647"/>
      <c r="E389" s="647"/>
      <c r="F389" s="116" t="s">
        <v>5</v>
      </c>
      <c r="G389" s="160">
        <f t="shared" si="29"/>
        <v>0</v>
      </c>
      <c r="H389" s="12">
        <f t="shared" si="29"/>
        <v>0</v>
      </c>
      <c r="I389" s="12">
        <v>0</v>
      </c>
      <c r="J389" s="593"/>
      <c r="K389" s="570"/>
      <c r="L389" s="570"/>
      <c r="M389" s="570"/>
      <c r="N389" s="601"/>
      <c r="O389" s="601"/>
      <c r="P389" s="601"/>
    </row>
    <row r="390" spans="1:17" s="2" customFormat="1" ht="15" customHeight="1" x14ac:dyDescent="0.25">
      <c r="A390" s="653"/>
      <c r="B390" s="654"/>
      <c r="C390" s="644" t="s">
        <v>111</v>
      </c>
      <c r="D390" s="647" t="s">
        <v>26</v>
      </c>
      <c r="E390" s="647" t="s">
        <v>26</v>
      </c>
      <c r="F390" s="111" t="s">
        <v>0</v>
      </c>
      <c r="G390" s="160">
        <f>SUM(G391:G394)</f>
        <v>962790.6</v>
      </c>
      <c r="H390" s="12">
        <f>SUM(H391:H394)</f>
        <v>890151.9</v>
      </c>
      <c r="I390" s="12">
        <f>H390/G390*100</f>
        <v>92.455399959243479</v>
      </c>
      <c r="J390" s="593"/>
      <c r="K390" s="570"/>
      <c r="L390" s="570"/>
      <c r="M390" s="570"/>
      <c r="N390" s="601"/>
      <c r="O390" s="601"/>
      <c r="P390" s="601"/>
    </row>
    <row r="391" spans="1:17" s="2" customFormat="1" ht="18.75" customHeight="1" x14ac:dyDescent="0.25">
      <c r="A391" s="653"/>
      <c r="B391" s="654"/>
      <c r="C391" s="645"/>
      <c r="D391" s="647"/>
      <c r="E391" s="647"/>
      <c r="F391" s="111" t="s">
        <v>1</v>
      </c>
      <c r="G391" s="160">
        <f>G451+G461</f>
        <v>917496.7</v>
      </c>
      <c r="H391" s="12">
        <f>H451+H461</f>
        <v>844858</v>
      </c>
      <c r="I391" s="12">
        <f>H391/G391*100</f>
        <v>92.08294700133527</v>
      </c>
      <c r="J391" s="593"/>
      <c r="K391" s="570"/>
      <c r="L391" s="570"/>
      <c r="M391" s="570"/>
      <c r="N391" s="601"/>
      <c r="O391" s="601"/>
      <c r="P391" s="601"/>
    </row>
    <row r="392" spans="1:17" s="2" customFormat="1" ht="20.25" customHeight="1" x14ac:dyDescent="0.25">
      <c r="A392" s="653"/>
      <c r="B392" s="654"/>
      <c r="C392" s="645"/>
      <c r="D392" s="647"/>
      <c r="E392" s="647"/>
      <c r="F392" s="111" t="s">
        <v>2</v>
      </c>
      <c r="G392" s="160">
        <f t="shared" ref="G392:H394" si="30">G452</f>
        <v>45293.9</v>
      </c>
      <c r="H392" s="12">
        <f>H452+H462</f>
        <v>45293.9</v>
      </c>
      <c r="I392" s="12">
        <f>H392/G392*100</f>
        <v>100</v>
      </c>
      <c r="J392" s="593"/>
      <c r="K392" s="570"/>
      <c r="L392" s="570"/>
      <c r="M392" s="570"/>
      <c r="N392" s="601"/>
      <c r="O392" s="601"/>
      <c r="P392" s="601"/>
    </row>
    <row r="393" spans="1:17" s="2" customFormat="1" ht="21" customHeight="1" x14ac:dyDescent="0.25">
      <c r="A393" s="653"/>
      <c r="B393" s="654"/>
      <c r="C393" s="645"/>
      <c r="D393" s="647"/>
      <c r="E393" s="647"/>
      <c r="F393" s="111" t="s">
        <v>4</v>
      </c>
      <c r="G393" s="160">
        <f t="shared" si="30"/>
        <v>0</v>
      </c>
      <c r="H393" s="12">
        <f t="shared" si="30"/>
        <v>0</v>
      </c>
      <c r="I393" s="12">
        <v>0</v>
      </c>
      <c r="J393" s="593"/>
      <c r="K393" s="570"/>
      <c r="L393" s="570"/>
      <c r="M393" s="570"/>
      <c r="N393" s="601"/>
      <c r="O393" s="601"/>
      <c r="P393" s="601"/>
    </row>
    <row r="394" spans="1:17" s="2" customFormat="1" ht="19.5" customHeight="1" x14ac:dyDescent="0.25">
      <c r="A394" s="653"/>
      <c r="B394" s="654"/>
      <c r="C394" s="646"/>
      <c r="D394" s="647"/>
      <c r="E394" s="647"/>
      <c r="F394" s="116" t="s">
        <v>5</v>
      </c>
      <c r="G394" s="160">
        <f t="shared" si="30"/>
        <v>0</v>
      </c>
      <c r="H394" s="12">
        <f t="shared" si="30"/>
        <v>0</v>
      </c>
      <c r="I394" s="12">
        <v>0</v>
      </c>
      <c r="J394" s="594"/>
      <c r="K394" s="571"/>
      <c r="L394" s="571"/>
      <c r="M394" s="571"/>
      <c r="N394" s="602"/>
      <c r="O394" s="602"/>
      <c r="P394" s="602"/>
    </row>
    <row r="395" spans="1:17" s="2" customFormat="1" ht="27" customHeight="1" x14ac:dyDescent="0.25">
      <c r="A395" s="653" t="s">
        <v>262</v>
      </c>
      <c r="B395" s="654" t="s">
        <v>113</v>
      </c>
      <c r="C395" s="654" t="s">
        <v>25</v>
      </c>
      <c r="D395" s="651" t="s">
        <v>26</v>
      </c>
      <c r="E395" s="651" t="s">
        <v>26</v>
      </c>
      <c r="F395" s="111" t="s">
        <v>0</v>
      </c>
      <c r="G395" s="160">
        <f>SUM(G396:G399)</f>
        <v>1854885.4999999998</v>
      </c>
      <c r="H395" s="12">
        <f>SUM(H396:H399)</f>
        <v>1854406.1</v>
      </c>
      <c r="I395" s="12">
        <f>H395/G395*100</f>
        <v>99.974154738931347</v>
      </c>
      <c r="J395" s="579" t="s">
        <v>108</v>
      </c>
      <c r="K395" s="575" t="s">
        <v>108</v>
      </c>
      <c r="L395" s="575" t="s">
        <v>108</v>
      </c>
      <c r="M395" s="575" t="s">
        <v>108</v>
      </c>
      <c r="N395" s="600" t="s">
        <v>26</v>
      </c>
      <c r="O395" s="600" t="s">
        <v>26</v>
      </c>
      <c r="P395" s="600" t="s">
        <v>26</v>
      </c>
    </row>
    <row r="396" spans="1:17" s="2" customFormat="1" ht="23.25" customHeight="1" x14ac:dyDescent="0.25">
      <c r="A396" s="653"/>
      <c r="B396" s="654"/>
      <c r="C396" s="654"/>
      <c r="D396" s="651"/>
      <c r="E396" s="651"/>
      <c r="F396" s="111" t="s">
        <v>1</v>
      </c>
      <c r="G396" s="160">
        <f>G401+G406+G411+G416+G421+G426+G436+G441+G431</f>
        <v>1825060.2999999998</v>
      </c>
      <c r="H396" s="12">
        <f>H401+H406+H411+H416+H421+H426+H436+H441+H431</f>
        <v>1824591</v>
      </c>
      <c r="I396" s="12">
        <f>H396/G396*100</f>
        <v>99.974285781132835</v>
      </c>
      <c r="J396" s="579"/>
      <c r="K396" s="575"/>
      <c r="L396" s="575"/>
      <c r="M396" s="575"/>
      <c r="N396" s="601"/>
      <c r="O396" s="601"/>
      <c r="P396" s="601"/>
    </row>
    <row r="397" spans="1:17" s="2" customFormat="1" ht="23.25" customHeight="1" x14ac:dyDescent="0.25">
      <c r="A397" s="653"/>
      <c r="B397" s="654"/>
      <c r="C397" s="654"/>
      <c r="D397" s="651"/>
      <c r="E397" s="651"/>
      <c r="F397" s="111" t="s">
        <v>2</v>
      </c>
      <c r="G397" s="160">
        <f>G402+G407+G412+G417+G422+G427+G437+G442+G447</f>
        <v>29825.200000000001</v>
      </c>
      <c r="H397" s="12">
        <f>H402+H407+H412+H417+H422+H427+H437+H442+H447</f>
        <v>29815.1</v>
      </c>
      <c r="I397" s="12">
        <f>H397/G397*100</f>
        <v>99.966136019205237</v>
      </c>
      <c r="J397" s="579"/>
      <c r="K397" s="575"/>
      <c r="L397" s="575"/>
      <c r="M397" s="575"/>
      <c r="N397" s="601"/>
      <c r="O397" s="601"/>
      <c r="P397" s="601"/>
    </row>
    <row r="398" spans="1:17" s="2" customFormat="1" ht="15" customHeight="1" x14ac:dyDescent="0.25">
      <c r="A398" s="653"/>
      <c r="B398" s="654"/>
      <c r="C398" s="654"/>
      <c r="D398" s="651"/>
      <c r="E398" s="651"/>
      <c r="F398" s="111" t="s">
        <v>4</v>
      </c>
      <c r="G398" s="160">
        <f>G403+G408+G413+G418+G423+G428+G438+G443</f>
        <v>0</v>
      </c>
      <c r="H398" s="12">
        <f>H403+H408+H413+H418+H423+H428+H438+H443</f>
        <v>0</v>
      </c>
      <c r="I398" s="12">
        <v>0</v>
      </c>
      <c r="J398" s="579"/>
      <c r="K398" s="575"/>
      <c r="L398" s="575"/>
      <c r="M398" s="575"/>
      <c r="N398" s="601"/>
      <c r="O398" s="601"/>
      <c r="P398" s="601"/>
    </row>
    <row r="399" spans="1:17" s="2" customFormat="1" x14ac:dyDescent="0.25">
      <c r="A399" s="653"/>
      <c r="B399" s="654"/>
      <c r="C399" s="654"/>
      <c r="D399" s="651"/>
      <c r="E399" s="651"/>
      <c r="F399" s="116" t="s">
        <v>5</v>
      </c>
      <c r="G399" s="160">
        <f>G404+G409+G414+G419+G424+G429+G439+G444</f>
        <v>0</v>
      </c>
      <c r="H399" s="12">
        <f>H404+H409+H414+H419+H424+H429+H439+H444</f>
        <v>0</v>
      </c>
      <c r="I399" s="12">
        <v>0</v>
      </c>
      <c r="J399" s="579"/>
      <c r="K399" s="575"/>
      <c r="L399" s="575"/>
      <c r="M399" s="575"/>
      <c r="N399" s="602"/>
      <c r="O399" s="602"/>
      <c r="P399" s="602"/>
    </row>
    <row r="400" spans="1:17" ht="72.75" customHeight="1" x14ac:dyDescent="0.25">
      <c r="A400" s="656" t="s">
        <v>263</v>
      </c>
      <c r="B400" s="657" t="s">
        <v>115</v>
      </c>
      <c r="C400" s="547" t="s">
        <v>25</v>
      </c>
      <c r="D400" s="658" t="str">
        <f>D375</f>
        <v>01.2018</v>
      </c>
      <c r="E400" s="661" t="s">
        <v>451</v>
      </c>
      <c r="F400" s="112" t="s">
        <v>0</v>
      </c>
      <c r="G400" s="160">
        <f>G401+G402+G403+G404</f>
        <v>536783.19999999995</v>
      </c>
      <c r="H400" s="12">
        <f>H401+H402+H403+H404</f>
        <v>536781.1</v>
      </c>
      <c r="I400" s="12">
        <f>H400/G400*100</f>
        <v>99.999608780602671</v>
      </c>
      <c r="J400" s="166" t="s">
        <v>819</v>
      </c>
      <c r="K400" s="100">
        <v>52</v>
      </c>
      <c r="L400" s="100">
        <v>64</v>
      </c>
      <c r="M400" s="165" t="s">
        <v>806</v>
      </c>
      <c r="N400" s="543" t="s">
        <v>108</v>
      </c>
      <c r="O400" s="543" t="s">
        <v>108</v>
      </c>
      <c r="P400" s="543" t="s">
        <v>108</v>
      </c>
      <c r="Q400" s="1" t="s">
        <v>820</v>
      </c>
    </row>
    <row r="401" spans="1:16" x14ac:dyDescent="0.25">
      <c r="A401" s="656"/>
      <c r="B401" s="657"/>
      <c r="C401" s="548"/>
      <c r="D401" s="659"/>
      <c r="E401" s="659"/>
      <c r="F401" s="112" t="s">
        <v>1</v>
      </c>
      <c r="G401" s="161">
        <v>536783.19999999995</v>
      </c>
      <c r="H401" s="113">
        <v>536781.1</v>
      </c>
      <c r="I401" s="113">
        <f>H401/G401*100</f>
        <v>99.999608780602671</v>
      </c>
      <c r="J401" s="547" t="s">
        <v>769</v>
      </c>
      <c r="K401" s="545">
        <v>8</v>
      </c>
      <c r="L401" s="545">
        <v>5</v>
      </c>
      <c r="M401" s="545"/>
      <c r="N401" s="615"/>
      <c r="O401" s="615"/>
      <c r="P401" s="615"/>
    </row>
    <row r="402" spans="1:16" ht="21.75" customHeight="1" x14ac:dyDescent="0.25">
      <c r="A402" s="656"/>
      <c r="B402" s="657"/>
      <c r="C402" s="548"/>
      <c r="D402" s="659"/>
      <c r="E402" s="659"/>
      <c r="F402" s="112" t="s">
        <v>2</v>
      </c>
      <c r="G402" s="161">
        <v>0</v>
      </c>
      <c r="H402" s="113">
        <v>0</v>
      </c>
      <c r="I402" s="113">
        <v>0</v>
      </c>
      <c r="J402" s="548"/>
      <c r="K402" s="550"/>
      <c r="L402" s="550"/>
      <c r="M402" s="550"/>
      <c r="N402" s="615"/>
      <c r="O402" s="615"/>
      <c r="P402" s="615"/>
    </row>
    <row r="403" spans="1:16" x14ac:dyDescent="0.25">
      <c r="A403" s="656"/>
      <c r="B403" s="657"/>
      <c r="C403" s="548"/>
      <c r="D403" s="659"/>
      <c r="E403" s="659"/>
      <c r="F403" s="112" t="s">
        <v>4</v>
      </c>
      <c r="G403" s="161">
        <v>0</v>
      </c>
      <c r="H403" s="113">
        <v>0</v>
      </c>
      <c r="I403" s="113">
        <v>0</v>
      </c>
      <c r="J403" s="548"/>
      <c r="K403" s="550"/>
      <c r="L403" s="550"/>
      <c r="M403" s="550"/>
      <c r="N403" s="615"/>
      <c r="O403" s="615"/>
      <c r="P403" s="615"/>
    </row>
    <row r="404" spans="1:16" x14ac:dyDescent="0.25">
      <c r="A404" s="656"/>
      <c r="B404" s="657"/>
      <c r="C404" s="549"/>
      <c r="D404" s="660"/>
      <c r="E404" s="660"/>
      <c r="F404" s="4" t="s">
        <v>5</v>
      </c>
      <c r="G404" s="161">
        <v>0</v>
      </c>
      <c r="H404" s="113">
        <v>0</v>
      </c>
      <c r="I404" s="113">
        <v>0</v>
      </c>
      <c r="J404" s="549"/>
      <c r="K404" s="546"/>
      <c r="L404" s="546"/>
      <c r="M404" s="546"/>
      <c r="N404" s="544"/>
      <c r="O404" s="544"/>
      <c r="P404" s="544"/>
    </row>
    <row r="405" spans="1:16" ht="63.75" customHeight="1" x14ac:dyDescent="0.25">
      <c r="A405" s="656" t="s">
        <v>264</v>
      </c>
      <c r="B405" s="657" t="s">
        <v>116</v>
      </c>
      <c r="C405" s="547" t="s">
        <v>25</v>
      </c>
      <c r="D405" s="658" t="str">
        <f>D400</f>
        <v>01.2018</v>
      </c>
      <c r="E405" s="661" t="s">
        <v>451</v>
      </c>
      <c r="F405" s="112" t="s">
        <v>0</v>
      </c>
      <c r="G405" s="160">
        <f>G406+G407+G408+G409</f>
        <v>9608.5</v>
      </c>
      <c r="H405" s="12">
        <f>H406+H407+H408+H409</f>
        <v>9608</v>
      </c>
      <c r="I405" s="12">
        <f>H405/G405*100</f>
        <v>99.994796274132284</v>
      </c>
      <c r="J405" s="148" t="s">
        <v>770</v>
      </c>
      <c r="K405" s="100">
        <v>270</v>
      </c>
      <c r="L405" s="100">
        <v>291</v>
      </c>
      <c r="M405" s="545" t="s">
        <v>807</v>
      </c>
      <c r="N405" s="564" t="s">
        <v>108</v>
      </c>
      <c r="O405" s="564" t="s">
        <v>108</v>
      </c>
      <c r="P405" s="564" t="s">
        <v>108</v>
      </c>
    </row>
    <row r="406" spans="1:16" x14ac:dyDescent="0.25">
      <c r="A406" s="656"/>
      <c r="B406" s="657"/>
      <c r="C406" s="548"/>
      <c r="D406" s="659"/>
      <c r="E406" s="659"/>
      <c r="F406" s="112" t="s">
        <v>1</v>
      </c>
      <c r="G406" s="161">
        <v>9608.5</v>
      </c>
      <c r="H406" s="113">
        <v>9608</v>
      </c>
      <c r="I406" s="113">
        <f>H406/G406*100</f>
        <v>99.994796274132284</v>
      </c>
      <c r="J406" s="547" t="s">
        <v>771</v>
      </c>
      <c r="K406" s="545">
        <v>100</v>
      </c>
      <c r="L406" s="545">
        <v>100</v>
      </c>
      <c r="M406" s="550"/>
      <c r="N406" s="588"/>
      <c r="O406" s="588"/>
      <c r="P406" s="588"/>
    </row>
    <row r="407" spans="1:16" x14ac:dyDescent="0.25">
      <c r="A407" s="656"/>
      <c r="B407" s="657"/>
      <c r="C407" s="548"/>
      <c r="D407" s="659"/>
      <c r="E407" s="659"/>
      <c r="F407" s="112" t="s">
        <v>2</v>
      </c>
      <c r="G407" s="161">
        <v>0</v>
      </c>
      <c r="H407" s="113">
        <v>0</v>
      </c>
      <c r="I407" s="113">
        <v>0</v>
      </c>
      <c r="J407" s="548"/>
      <c r="K407" s="550"/>
      <c r="L407" s="550"/>
      <c r="M407" s="550"/>
      <c r="N407" s="588"/>
      <c r="O407" s="588"/>
      <c r="P407" s="588"/>
    </row>
    <row r="408" spans="1:16" ht="21.75" customHeight="1" x14ac:dyDescent="0.25">
      <c r="A408" s="656"/>
      <c r="B408" s="657"/>
      <c r="C408" s="548"/>
      <c r="D408" s="659"/>
      <c r="E408" s="659"/>
      <c r="F408" s="112" t="s">
        <v>4</v>
      </c>
      <c r="G408" s="161">
        <v>0</v>
      </c>
      <c r="H408" s="113">
        <v>0</v>
      </c>
      <c r="I408" s="113">
        <v>0</v>
      </c>
      <c r="J408" s="548"/>
      <c r="K408" s="550"/>
      <c r="L408" s="550"/>
      <c r="M408" s="550"/>
      <c r="N408" s="588"/>
      <c r="O408" s="588"/>
      <c r="P408" s="588"/>
    </row>
    <row r="409" spans="1:16" x14ac:dyDescent="0.25">
      <c r="A409" s="656"/>
      <c r="B409" s="657"/>
      <c r="C409" s="549"/>
      <c r="D409" s="660"/>
      <c r="E409" s="660"/>
      <c r="F409" s="4" t="s">
        <v>5</v>
      </c>
      <c r="G409" s="161">
        <v>0</v>
      </c>
      <c r="H409" s="113">
        <v>0</v>
      </c>
      <c r="I409" s="113">
        <v>0</v>
      </c>
      <c r="J409" s="549"/>
      <c r="K409" s="546"/>
      <c r="L409" s="546"/>
      <c r="M409" s="546"/>
      <c r="N409" s="565"/>
      <c r="O409" s="565"/>
      <c r="P409" s="565"/>
    </row>
    <row r="410" spans="1:16" ht="51.75" customHeight="1" x14ac:dyDescent="0.25">
      <c r="A410" s="656" t="s">
        <v>265</v>
      </c>
      <c r="B410" s="657" t="s">
        <v>117</v>
      </c>
      <c r="C410" s="547" t="s">
        <v>25</v>
      </c>
      <c r="D410" s="658" t="str">
        <f>D405</f>
        <v>01.2018</v>
      </c>
      <c r="E410" s="661" t="s">
        <v>451</v>
      </c>
      <c r="F410" s="112" t="s">
        <v>0</v>
      </c>
      <c r="G410" s="160">
        <f>G411+G412+G413+G414</f>
        <v>34993.1</v>
      </c>
      <c r="H410" s="12">
        <f>H411+H412+H413+H414</f>
        <v>34993.1</v>
      </c>
      <c r="I410" s="12">
        <f>H410/G410*100</f>
        <v>100</v>
      </c>
      <c r="J410" s="547" t="s">
        <v>772</v>
      </c>
      <c r="K410" s="545">
        <v>1554</v>
      </c>
      <c r="L410" s="545">
        <v>1938</v>
      </c>
      <c r="M410" s="545"/>
      <c r="N410" s="102" t="s">
        <v>26</v>
      </c>
      <c r="O410" s="102" t="s">
        <v>26</v>
      </c>
      <c r="P410" s="102" t="s">
        <v>26</v>
      </c>
    </row>
    <row r="411" spans="1:16" ht="15" customHeight="1" x14ac:dyDescent="0.25">
      <c r="A411" s="656"/>
      <c r="B411" s="657"/>
      <c r="C411" s="548"/>
      <c r="D411" s="659"/>
      <c r="E411" s="659"/>
      <c r="F411" s="112" t="s">
        <v>1</v>
      </c>
      <c r="G411" s="161">
        <v>34993.1</v>
      </c>
      <c r="H411" s="113">
        <v>34993.1</v>
      </c>
      <c r="I411" s="113">
        <f>H411/G411*100</f>
        <v>100</v>
      </c>
      <c r="J411" s="548"/>
      <c r="K411" s="550"/>
      <c r="L411" s="550"/>
      <c r="M411" s="550"/>
      <c r="N411" s="599" t="s">
        <v>108</v>
      </c>
      <c r="O411" s="599" t="s">
        <v>108</v>
      </c>
      <c r="P411" s="599" t="s">
        <v>108</v>
      </c>
    </row>
    <row r="412" spans="1:16" x14ac:dyDescent="0.25">
      <c r="A412" s="656"/>
      <c r="B412" s="657"/>
      <c r="C412" s="548"/>
      <c r="D412" s="659"/>
      <c r="E412" s="659"/>
      <c r="F412" s="112" t="s">
        <v>2</v>
      </c>
      <c r="G412" s="161">
        <v>0</v>
      </c>
      <c r="H412" s="113">
        <v>0</v>
      </c>
      <c r="I412" s="113">
        <v>0</v>
      </c>
      <c r="J412" s="548"/>
      <c r="K412" s="550"/>
      <c r="L412" s="550"/>
      <c r="M412" s="550"/>
      <c r="N412" s="599"/>
      <c r="O412" s="599"/>
      <c r="P412" s="599"/>
    </row>
    <row r="413" spans="1:16" ht="15" customHeight="1" x14ac:dyDescent="0.25">
      <c r="A413" s="656"/>
      <c r="B413" s="657"/>
      <c r="C413" s="548"/>
      <c r="D413" s="659"/>
      <c r="E413" s="659"/>
      <c r="F413" s="112" t="s">
        <v>4</v>
      </c>
      <c r="G413" s="161">
        <v>0</v>
      </c>
      <c r="H413" s="113">
        <v>0</v>
      </c>
      <c r="I413" s="113">
        <v>0</v>
      </c>
      <c r="J413" s="548"/>
      <c r="K413" s="550"/>
      <c r="L413" s="550"/>
      <c r="M413" s="550"/>
      <c r="N413" s="599" t="s">
        <v>108</v>
      </c>
      <c r="O413" s="599" t="s">
        <v>108</v>
      </c>
      <c r="P413" s="599" t="s">
        <v>108</v>
      </c>
    </row>
    <row r="414" spans="1:16" x14ac:dyDescent="0.25">
      <c r="A414" s="656"/>
      <c r="B414" s="657"/>
      <c r="C414" s="549"/>
      <c r="D414" s="660"/>
      <c r="E414" s="660"/>
      <c r="F414" s="4" t="s">
        <v>5</v>
      </c>
      <c r="G414" s="161">
        <v>0</v>
      </c>
      <c r="H414" s="113">
        <v>0</v>
      </c>
      <c r="I414" s="113">
        <v>0</v>
      </c>
      <c r="J414" s="549"/>
      <c r="K414" s="546"/>
      <c r="L414" s="546"/>
      <c r="M414" s="546"/>
      <c r="N414" s="599"/>
      <c r="O414" s="599"/>
      <c r="P414" s="599"/>
    </row>
    <row r="415" spans="1:16" ht="60.75" customHeight="1" x14ac:dyDescent="0.25">
      <c r="A415" s="656" t="s">
        <v>266</v>
      </c>
      <c r="B415" s="657" t="s">
        <v>118</v>
      </c>
      <c r="C415" s="608" t="s">
        <v>25</v>
      </c>
      <c r="D415" s="658" t="str">
        <f>D410</f>
        <v>01.2018</v>
      </c>
      <c r="E415" s="661" t="s">
        <v>451</v>
      </c>
      <c r="F415" s="112" t="s">
        <v>0</v>
      </c>
      <c r="G415" s="160">
        <f>G416+G417+G418+G419</f>
        <v>3653.2</v>
      </c>
      <c r="H415" s="12">
        <f>H416+H417+H418+H419</f>
        <v>3643.1</v>
      </c>
      <c r="I415" s="12">
        <f>H415/G415*100</f>
        <v>99.723530055841465</v>
      </c>
      <c r="J415" s="148" t="s">
        <v>773</v>
      </c>
      <c r="K415" s="100">
        <v>377</v>
      </c>
      <c r="L415" s="100">
        <v>450</v>
      </c>
      <c r="M415" s="179" t="s">
        <v>337</v>
      </c>
      <c r="N415" s="564" t="s">
        <v>108</v>
      </c>
      <c r="O415" s="564" t="s">
        <v>108</v>
      </c>
      <c r="P415" s="564" t="s">
        <v>108</v>
      </c>
    </row>
    <row r="416" spans="1:16" x14ac:dyDescent="0.25">
      <c r="A416" s="656"/>
      <c r="B416" s="657"/>
      <c r="C416" s="608"/>
      <c r="D416" s="659"/>
      <c r="E416" s="659"/>
      <c r="F416" s="112" t="s">
        <v>1</v>
      </c>
      <c r="G416" s="161">
        <v>0</v>
      </c>
      <c r="H416" s="113">
        <v>0</v>
      </c>
      <c r="I416" s="113">
        <v>0</v>
      </c>
      <c r="J416" s="547" t="s">
        <v>774</v>
      </c>
      <c r="K416" s="545">
        <v>0</v>
      </c>
      <c r="L416" s="545">
        <v>0</v>
      </c>
      <c r="M416" s="545"/>
      <c r="N416" s="565"/>
      <c r="O416" s="565"/>
      <c r="P416" s="565"/>
    </row>
    <row r="417" spans="1:16" ht="18.75" customHeight="1" x14ac:dyDescent="0.25">
      <c r="A417" s="656"/>
      <c r="B417" s="657"/>
      <c r="C417" s="608"/>
      <c r="D417" s="659"/>
      <c r="E417" s="659"/>
      <c r="F417" s="112" t="s">
        <v>2</v>
      </c>
      <c r="G417" s="161">
        <v>3653.2</v>
      </c>
      <c r="H417" s="115">
        <v>3643.1</v>
      </c>
      <c r="I417" s="113">
        <f>H417/G417*100</f>
        <v>99.723530055841465</v>
      </c>
      <c r="J417" s="548"/>
      <c r="K417" s="550"/>
      <c r="L417" s="550"/>
      <c r="M417" s="550"/>
      <c r="N417" s="564" t="s">
        <v>108</v>
      </c>
      <c r="O417" s="564" t="s">
        <v>108</v>
      </c>
      <c r="P417" s="564" t="s">
        <v>108</v>
      </c>
    </row>
    <row r="418" spans="1:16" x14ac:dyDescent="0.25">
      <c r="A418" s="656"/>
      <c r="B418" s="657"/>
      <c r="C418" s="608"/>
      <c r="D418" s="659"/>
      <c r="E418" s="659"/>
      <c r="F418" s="112" t="s">
        <v>4</v>
      </c>
      <c r="G418" s="161">
        <v>0</v>
      </c>
      <c r="H418" s="113">
        <v>0</v>
      </c>
      <c r="I418" s="113">
        <v>0</v>
      </c>
      <c r="J418" s="548"/>
      <c r="K418" s="550"/>
      <c r="L418" s="550"/>
      <c r="M418" s="550"/>
      <c r="N418" s="588"/>
      <c r="O418" s="588"/>
      <c r="P418" s="588"/>
    </row>
    <row r="419" spans="1:16" x14ac:dyDescent="0.25">
      <c r="A419" s="656"/>
      <c r="B419" s="657"/>
      <c r="C419" s="608"/>
      <c r="D419" s="660"/>
      <c r="E419" s="660"/>
      <c r="F419" s="4" t="s">
        <v>5</v>
      </c>
      <c r="G419" s="161">
        <v>0</v>
      </c>
      <c r="H419" s="113">
        <v>0</v>
      </c>
      <c r="I419" s="113">
        <v>0</v>
      </c>
      <c r="J419" s="549"/>
      <c r="K419" s="546"/>
      <c r="L419" s="546"/>
      <c r="M419" s="546"/>
      <c r="N419" s="565"/>
      <c r="O419" s="565"/>
      <c r="P419" s="565"/>
    </row>
    <row r="420" spans="1:16" ht="71.25" customHeight="1" x14ac:dyDescent="0.25">
      <c r="A420" s="656" t="s">
        <v>267</v>
      </c>
      <c r="B420" s="657" t="s">
        <v>119</v>
      </c>
      <c r="C420" s="547" t="s">
        <v>25</v>
      </c>
      <c r="D420" s="658" t="str">
        <f>D415</f>
        <v>01.2018</v>
      </c>
      <c r="E420" s="661" t="s">
        <v>451</v>
      </c>
      <c r="F420" s="112" t="s">
        <v>0</v>
      </c>
      <c r="G420" s="160">
        <f>G421+G422+G423+G424</f>
        <v>132851.79999999999</v>
      </c>
      <c r="H420" s="12">
        <f>H421+H422+H423+H424</f>
        <v>132437</v>
      </c>
      <c r="I420" s="12">
        <f>H420/G420*100</f>
        <v>99.687772389986435</v>
      </c>
      <c r="J420" s="148" t="s">
        <v>775</v>
      </c>
      <c r="K420" s="100">
        <v>58</v>
      </c>
      <c r="L420" s="100">
        <v>58</v>
      </c>
      <c r="M420" s="545" t="s">
        <v>339</v>
      </c>
      <c r="N420" s="564" t="s">
        <v>108</v>
      </c>
      <c r="O420" s="564" t="s">
        <v>108</v>
      </c>
      <c r="P420" s="564" t="s">
        <v>108</v>
      </c>
    </row>
    <row r="421" spans="1:16" ht="30" customHeight="1" x14ac:dyDescent="0.25">
      <c r="A421" s="656"/>
      <c r="B421" s="657"/>
      <c r="C421" s="548"/>
      <c r="D421" s="659"/>
      <c r="E421" s="659"/>
      <c r="F421" s="112" t="s">
        <v>1</v>
      </c>
      <c r="G421" s="161">
        <v>132851.79999999999</v>
      </c>
      <c r="H421" s="115">
        <v>132437</v>
      </c>
      <c r="I421" s="113">
        <f>H421/G421*100</f>
        <v>99.687772389986435</v>
      </c>
      <c r="J421" s="547" t="s">
        <v>776</v>
      </c>
      <c r="K421" s="545">
        <v>5</v>
      </c>
      <c r="L421" s="551">
        <v>6.5</v>
      </c>
      <c r="M421" s="550"/>
      <c r="N421" s="565"/>
      <c r="O421" s="565"/>
      <c r="P421" s="565"/>
    </row>
    <row r="422" spans="1:16" ht="15" customHeight="1" x14ac:dyDescent="0.25">
      <c r="A422" s="656"/>
      <c r="B422" s="657"/>
      <c r="C422" s="548"/>
      <c r="D422" s="659"/>
      <c r="E422" s="659"/>
      <c r="F422" s="112" t="s">
        <v>2</v>
      </c>
      <c r="G422" s="161">
        <v>0</v>
      </c>
      <c r="H422" s="113">
        <v>0</v>
      </c>
      <c r="I422" s="113">
        <v>0</v>
      </c>
      <c r="J422" s="548"/>
      <c r="K422" s="550"/>
      <c r="L422" s="552"/>
      <c r="M422" s="550"/>
      <c r="N422" s="564" t="s">
        <v>108</v>
      </c>
      <c r="O422" s="564" t="s">
        <v>108</v>
      </c>
      <c r="P422" s="564" t="s">
        <v>108</v>
      </c>
    </row>
    <row r="423" spans="1:16" ht="22.5" customHeight="1" x14ac:dyDescent="0.25">
      <c r="A423" s="656"/>
      <c r="B423" s="657"/>
      <c r="C423" s="548"/>
      <c r="D423" s="659"/>
      <c r="E423" s="659"/>
      <c r="F423" s="112" t="s">
        <v>4</v>
      </c>
      <c r="G423" s="161">
        <v>0</v>
      </c>
      <c r="H423" s="113">
        <v>0</v>
      </c>
      <c r="I423" s="113">
        <v>0</v>
      </c>
      <c r="J423" s="548"/>
      <c r="K423" s="550"/>
      <c r="L423" s="552"/>
      <c r="M423" s="550"/>
      <c r="N423" s="588"/>
      <c r="O423" s="588"/>
      <c r="P423" s="588"/>
    </row>
    <row r="424" spans="1:16" x14ac:dyDescent="0.25">
      <c r="A424" s="656"/>
      <c r="B424" s="657"/>
      <c r="C424" s="549"/>
      <c r="D424" s="660"/>
      <c r="E424" s="660"/>
      <c r="F424" s="4" t="s">
        <v>5</v>
      </c>
      <c r="G424" s="161">
        <v>0</v>
      </c>
      <c r="H424" s="113">
        <v>0</v>
      </c>
      <c r="I424" s="113">
        <v>0</v>
      </c>
      <c r="J424" s="549"/>
      <c r="K424" s="546"/>
      <c r="L424" s="553"/>
      <c r="M424" s="546"/>
      <c r="N424" s="565"/>
      <c r="O424" s="565"/>
      <c r="P424" s="565"/>
    </row>
    <row r="425" spans="1:16" ht="42.75" customHeight="1" x14ac:dyDescent="0.25">
      <c r="A425" s="656" t="s">
        <v>268</v>
      </c>
      <c r="B425" s="657" t="s">
        <v>120</v>
      </c>
      <c r="C425" s="547" t="s">
        <v>25</v>
      </c>
      <c r="D425" s="658" t="str">
        <f>D420</f>
        <v>01.2018</v>
      </c>
      <c r="E425" s="661" t="s">
        <v>451</v>
      </c>
      <c r="F425" s="112" t="s">
        <v>0</v>
      </c>
      <c r="G425" s="160">
        <f>G426+G427+G428+G429</f>
        <v>84967.8</v>
      </c>
      <c r="H425" s="12">
        <f>H426+H427+H428+H429</f>
        <v>84967.8</v>
      </c>
      <c r="I425" s="12">
        <f>H425/G425*100</f>
        <v>100</v>
      </c>
      <c r="J425" s="4" t="s">
        <v>777</v>
      </c>
      <c r="K425" s="93">
        <v>6984</v>
      </c>
      <c r="L425" s="93">
        <v>7036</v>
      </c>
      <c r="M425" s="545" t="s">
        <v>836</v>
      </c>
      <c r="N425" s="595" t="s">
        <v>26</v>
      </c>
      <c r="O425" s="595" t="s">
        <v>26</v>
      </c>
      <c r="P425" s="595" t="s">
        <v>26</v>
      </c>
    </row>
    <row r="426" spans="1:16" ht="41.25" customHeight="1" x14ac:dyDescent="0.25">
      <c r="A426" s="656"/>
      <c r="B426" s="657"/>
      <c r="C426" s="548"/>
      <c r="D426" s="659"/>
      <c r="E426" s="659"/>
      <c r="F426" s="112" t="s">
        <v>1</v>
      </c>
      <c r="G426" s="161">
        <v>84967.8</v>
      </c>
      <c r="H426" s="113">
        <v>84967.8</v>
      </c>
      <c r="I426" s="113">
        <f>H426/G426*100</f>
        <v>100</v>
      </c>
      <c r="J426" s="146" t="s">
        <v>778</v>
      </c>
      <c r="K426" s="93">
        <v>1400</v>
      </c>
      <c r="L426" s="101">
        <v>1400</v>
      </c>
      <c r="M426" s="550"/>
      <c r="N426" s="595"/>
      <c r="O426" s="595"/>
      <c r="P426" s="595"/>
    </row>
    <row r="427" spans="1:16" x14ac:dyDescent="0.25">
      <c r="A427" s="656"/>
      <c r="B427" s="657"/>
      <c r="C427" s="548"/>
      <c r="D427" s="659"/>
      <c r="E427" s="659"/>
      <c r="F427" s="112" t="s">
        <v>2</v>
      </c>
      <c r="G427" s="161">
        <v>0</v>
      </c>
      <c r="H427" s="113">
        <v>0</v>
      </c>
      <c r="I427" s="113">
        <v>0</v>
      </c>
      <c r="J427" s="547" t="s">
        <v>779</v>
      </c>
      <c r="K427" s="545">
        <v>98</v>
      </c>
      <c r="L427" s="545">
        <v>99</v>
      </c>
      <c r="M427" s="550"/>
      <c r="N427" s="595"/>
      <c r="O427" s="595"/>
      <c r="P427" s="595"/>
    </row>
    <row r="428" spans="1:16" ht="16.5" customHeight="1" x14ac:dyDescent="0.25">
      <c r="A428" s="656"/>
      <c r="B428" s="657"/>
      <c r="C428" s="548"/>
      <c r="D428" s="659"/>
      <c r="E428" s="659"/>
      <c r="F428" s="112" t="s">
        <v>4</v>
      </c>
      <c r="G428" s="161">
        <v>0</v>
      </c>
      <c r="H428" s="113">
        <v>0</v>
      </c>
      <c r="I428" s="113">
        <v>0</v>
      </c>
      <c r="J428" s="548"/>
      <c r="K428" s="550"/>
      <c r="L428" s="550"/>
      <c r="M428" s="550"/>
      <c r="N428" s="595"/>
      <c r="O428" s="595"/>
      <c r="P428" s="595"/>
    </row>
    <row r="429" spans="1:16" ht="30.75" customHeight="1" x14ac:dyDescent="0.25">
      <c r="A429" s="656"/>
      <c r="B429" s="657"/>
      <c r="C429" s="549"/>
      <c r="D429" s="660"/>
      <c r="E429" s="660"/>
      <c r="F429" s="4" t="s">
        <v>5</v>
      </c>
      <c r="G429" s="161">
        <v>0</v>
      </c>
      <c r="H429" s="113">
        <v>0</v>
      </c>
      <c r="I429" s="113">
        <v>0</v>
      </c>
      <c r="J429" s="549"/>
      <c r="K429" s="546"/>
      <c r="L429" s="546"/>
      <c r="M429" s="546"/>
      <c r="N429" s="595"/>
      <c r="O429" s="595"/>
      <c r="P429" s="595"/>
    </row>
    <row r="430" spans="1:16" ht="45" customHeight="1" x14ac:dyDescent="0.25">
      <c r="A430" s="656" t="s">
        <v>269</v>
      </c>
      <c r="B430" s="657" t="s">
        <v>121</v>
      </c>
      <c r="C430" s="547" t="s">
        <v>25</v>
      </c>
      <c r="D430" s="658" t="str">
        <f>D425</f>
        <v>01.2018</v>
      </c>
      <c r="E430" s="661" t="s">
        <v>451</v>
      </c>
      <c r="F430" s="112" t="s">
        <v>0</v>
      </c>
      <c r="G430" s="160">
        <f>G431+G432+G433+G434</f>
        <v>240742.39999999999</v>
      </c>
      <c r="H430" s="12">
        <f>H431+H432+H433+H434</f>
        <v>240742.39999999999</v>
      </c>
      <c r="I430" s="12">
        <f>H430/G430*100</f>
        <v>100</v>
      </c>
      <c r="J430" s="148" t="s">
        <v>758</v>
      </c>
      <c r="K430" s="100">
        <v>47000</v>
      </c>
      <c r="L430" s="100">
        <v>46609</v>
      </c>
      <c r="M430" s="545" t="s">
        <v>808</v>
      </c>
      <c r="N430" s="564" t="s">
        <v>108</v>
      </c>
      <c r="O430" s="564" t="s">
        <v>108</v>
      </c>
      <c r="P430" s="564" t="s">
        <v>108</v>
      </c>
    </row>
    <row r="431" spans="1:16" x14ac:dyDescent="0.25">
      <c r="A431" s="656"/>
      <c r="B431" s="657"/>
      <c r="C431" s="548"/>
      <c r="D431" s="659"/>
      <c r="E431" s="659"/>
      <c r="F431" s="112" t="s">
        <v>1</v>
      </c>
      <c r="G431" s="161">
        <v>240742.39999999999</v>
      </c>
      <c r="H431" s="113">
        <v>240742.39999999999</v>
      </c>
      <c r="I431" s="113">
        <f>H431/G431*100</f>
        <v>100</v>
      </c>
      <c r="J431" s="547" t="s">
        <v>780</v>
      </c>
      <c r="K431" s="545" t="s">
        <v>320</v>
      </c>
      <c r="L431" s="545">
        <v>0</v>
      </c>
      <c r="M431" s="550"/>
      <c r="N431" s="565"/>
      <c r="O431" s="565"/>
      <c r="P431" s="565"/>
    </row>
    <row r="432" spans="1:16" ht="15" customHeight="1" x14ac:dyDescent="0.25">
      <c r="A432" s="656"/>
      <c r="B432" s="657"/>
      <c r="C432" s="548"/>
      <c r="D432" s="659"/>
      <c r="E432" s="659"/>
      <c r="F432" s="112" t="s">
        <v>2</v>
      </c>
      <c r="G432" s="161">
        <v>0</v>
      </c>
      <c r="H432" s="113">
        <v>0</v>
      </c>
      <c r="I432" s="113">
        <v>0</v>
      </c>
      <c r="J432" s="548"/>
      <c r="K432" s="550"/>
      <c r="L432" s="550"/>
      <c r="M432" s="550"/>
      <c r="N432" s="564" t="s">
        <v>108</v>
      </c>
      <c r="O432" s="564" t="s">
        <v>108</v>
      </c>
      <c r="P432" s="564" t="s">
        <v>108</v>
      </c>
    </row>
    <row r="433" spans="1:16" ht="15" customHeight="1" x14ac:dyDescent="0.25">
      <c r="A433" s="656"/>
      <c r="B433" s="657"/>
      <c r="C433" s="548"/>
      <c r="D433" s="659"/>
      <c r="E433" s="659"/>
      <c r="F433" s="112" t="s">
        <v>4</v>
      </c>
      <c r="G433" s="161">
        <v>0</v>
      </c>
      <c r="H433" s="113">
        <v>0</v>
      </c>
      <c r="I433" s="113">
        <v>0</v>
      </c>
      <c r="J433" s="548"/>
      <c r="K433" s="550"/>
      <c r="L433" s="550"/>
      <c r="M433" s="550"/>
      <c r="N433" s="588"/>
      <c r="O433" s="588"/>
      <c r="P433" s="588"/>
    </row>
    <row r="434" spans="1:16" ht="26.25" customHeight="1" x14ac:dyDescent="0.25">
      <c r="A434" s="656"/>
      <c r="B434" s="657"/>
      <c r="C434" s="549"/>
      <c r="D434" s="660"/>
      <c r="E434" s="660"/>
      <c r="F434" s="4" t="s">
        <v>5</v>
      </c>
      <c r="G434" s="161">
        <v>0</v>
      </c>
      <c r="H434" s="113">
        <v>0</v>
      </c>
      <c r="I434" s="113">
        <v>0</v>
      </c>
      <c r="J434" s="549"/>
      <c r="K434" s="546"/>
      <c r="L434" s="546"/>
      <c r="M434" s="546"/>
      <c r="N434" s="565"/>
      <c r="O434" s="565"/>
      <c r="P434" s="565"/>
    </row>
    <row r="435" spans="1:16" ht="66.75" customHeight="1" x14ac:dyDescent="0.25">
      <c r="A435" s="655" t="s">
        <v>270</v>
      </c>
      <c r="B435" s="657" t="s">
        <v>122</v>
      </c>
      <c r="C435" s="547" t="s">
        <v>25</v>
      </c>
      <c r="D435" s="658" t="str">
        <f>D430</f>
        <v>01.2018</v>
      </c>
      <c r="E435" s="661" t="s">
        <v>451</v>
      </c>
      <c r="F435" s="112" t="s">
        <v>0</v>
      </c>
      <c r="G435" s="160">
        <f>G436+G437+G438+G439</f>
        <v>66460.100000000006</v>
      </c>
      <c r="H435" s="12">
        <f>H436+H437+H438+H439</f>
        <v>66411.5</v>
      </c>
      <c r="I435" s="12">
        <f>H435/G435*100</f>
        <v>99.926873417283446</v>
      </c>
      <c r="J435" s="148" t="s">
        <v>781</v>
      </c>
      <c r="K435" s="100">
        <v>1</v>
      </c>
      <c r="L435" s="100">
        <v>1</v>
      </c>
      <c r="M435" s="165"/>
      <c r="N435" s="564" t="s">
        <v>108</v>
      </c>
      <c r="O435" s="564" t="s">
        <v>108</v>
      </c>
      <c r="P435" s="564" t="s">
        <v>108</v>
      </c>
    </row>
    <row r="436" spans="1:16" ht="27" customHeight="1" x14ac:dyDescent="0.25">
      <c r="A436" s="656"/>
      <c r="B436" s="657"/>
      <c r="C436" s="548"/>
      <c r="D436" s="659"/>
      <c r="E436" s="659"/>
      <c r="F436" s="112" t="s">
        <v>1</v>
      </c>
      <c r="G436" s="161">
        <v>66460.100000000006</v>
      </c>
      <c r="H436" s="113">
        <v>66411.5</v>
      </c>
      <c r="I436" s="113">
        <f>H436/G436*100</f>
        <v>99.926873417283446</v>
      </c>
      <c r="J436" s="547" t="s">
        <v>782</v>
      </c>
      <c r="K436" s="545">
        <v>100</v>
      </c>
      <c r="L436" s="545">
        <v>100</v>
      </c>
      <c r="M436" s="545"/>
      <c r="N436" s="565"/>
      <c r="O436" s="565"/>
      <c r="P436" s="565"/>
    </row>
    <row r="437" spans="1:16" x14ac:dyDescent="0.25">
      <c r="A437" s="656"/>
      <c r="B437" s="657"/>
      <c r="C437" s="548"/>
      <c r="D437" s="659"/>
      <c r="E437" s="659"/>
      <c r="F437" s="112" t="s">
        <v>2</v>
      </c>
      <c r="G437" s="161">
        <v>0</v>
      </c>
      <c r="H437" s="113">
        <v>0</v>
      </c>
      <c r="I437" s="113">
        <v>0</v>
      </c>
      <c r="J437" s="548"/>
      <c r="K437" s="550"/>
      <c r="L437" s="550"/>
      <c r="M437" s="550"/>
      <c r="N437" s="564" t="s">
        <v>108</v>
      </c>
      <c r="O437" s="564" t="s">
        <v>108</v>
      </c>
      <c r="P437" s="564" t="s">
        <v>108</v>
      </c>
    </row>
    <row r="438" spans="1:16" ht="15" customHeight="1" x14ac:dyDescent="0.25">
      <c r="A438" s="656"/>
      <c r="B438" s="657"/>
      <c r="C438" s="548"/>
      <c r="D438" s="659"/>
      <c r="E438" s="659"/>
      <c r="F438" s="112" t="s">
        <v>4</v>
      </c>
      <c r="G438" s="161">
        <v>0</v>
      </c>
      <c r="H438" s="113">
        <v>0</v>
      </c>
      <c r="I438" s="113">
        <v>0</v>
      </c>
      <c r="J438" s="548"/>
      <c r="K438" s="550"/>
      <c r="L438" s="550"/>
      <c r="M438" s="550"/>
      <c r="N438" s="588"/>
      <c r="O438" s="588"/>
      <c r="P438" s="588"/>
    </row>
    <row r="439" spans="1:16" ht="40.5" customHeight="1" x14ac:dyDescent="0.25">
      <c r="A439" s="656"/>
      <c r="B439" s="657"/>
      <c r="C439" s="549"/>
      <c r="D439" s="660"/>
      <c r="E439" s="660"/>
      <c r="F439" s="4" t="s">
        <v>5</v>
      </c>
      <c r="G439" s="161">
        <v>0</v>
      </c>
      <c r="H439" s="113">
        <v>0</v>
      </c>
      <c r="I439" s="113">
        <v>0</v>
      </c>
      <c r="J439" s="549"/>
      <c r="K439" s="546"/>
      <c r="L439" s="546"/>
      <c r="M439" s="546"/>
      <c r="N439" s="565"/>
      <c r="O439" s="565"/>
      <c r="P439" s="565"/>
    </row>
    <row r="440" spans="1:16" ht="129.75" customHeight="1" x14ac:dyDescent="0.25">
      <c r="A440" s="656" t="s">
        <v>271</v>
      </c>
      <c r="B440" s="657" t="s">
        <v>252</v>
      </c>
      <c r="C440" s="670" t="s">
        <v>25</v>
      </c>
      <c r="D440" s="658" t="str">
        <f>D435</f>
        <v>01.2018</v>
      </c>
      <c r="E440" s="661" t="s">
        <v>451</v>
      </c>
      <c r="F440" s="112" t="s">
        <v>0</v>
      </c>
      <c r="G440" s="160">
        <f>G441+G442+G443+G444</f>
        <v>718653.4</v>
      </c>
      <c r="H440" s="12">
        <f>H441+H442+H443+H444</f>
        <v>718650.1</v>
      </c>
      <c r="I440" s="12">
        <f>H440/G440*100</f>
        <v>99.999540807849783</v>
      </c>
      <c r="J440" s="148" t="s">
        <v>783</v>
      </c>
      <c r="K440" s="100">
        <v>280</v>
      </c>
      <c r="L440" s="100">
        <v>261</v>
      </c>
      <c r="M440" s="179" t="s">
        <v>837</v>
      </c>
      <c r="N440" s="596" t="s">
        <v>108</v>
      </c>
      <c r="O440" s="596" t="s">
        <v>108</v>
      </c>
      <c r="P440" s="596" t="s">
        <v>108</v>
      </c>
    </row>
    <row r="441" spans="1:16" ht="23.25" customHeight="1" x14ac:dyDescent="0.25">
      <c r="A441" s="656"/>
      <c r="B441" s="657"/>
      <c r="C441" s="671"/>
      <c r="D441" s="659"/>
      <c r="E441" s="659"/>
      <c r="F441" s="112" t="s">
        <v>1</v>
      </c>
      <c r="G441" s="161">
        <v>718653.4</v>
      </c>
      <c r="H441" s="113">
        <v>718650.1</v>
      </c>
      <c r="I441" s="113">
        <f>H441/G441*100</f>
        <v>99.999540807849783</v>
      </c>
      <c r="J441" s="547" t="s">
        <v>731</v>
      </c>
      <c r="K441" s="551">
        <v>100</v>
      </c>
      <c r="L441" s="551">
        <v>100</v>
      </c>
      <c r="M441" s="545"/>
      <c r="N441" s="598"/>
      <c r="O441" s="598"/>
      <c r="P441" s="598"/>
    </row>
    <row r="442" spans="1:16" x14ac:dyDescent="0.25">
      <c r="A442" s="656"/>
      <c r="B442" s="657"/>
      <c r="C442" s="671"/>
      <c r="D442" s="659"/>
      <c r="E442" s="659"/>
      <c r="F442" s="112" t="s">
        <v>2</v>
      </c>
      <c r="G442" s="161">
        <v>0</v>
      </c>
      <c r="H442" s="113">
        <v>0</v>
      </c>
      <c r="I442" s="113">
        <v>0</v>
      </c>
      <c r="J442" s="548"/>
      <c r="K442" s="552"/>
      <c r="L442" s="552"/>
      <c r="M442" s="550"/>
      <c r="N442" s="596" t="s">
        <v>108</v>
      </c>
      <c r="O442" s="596" t="s">
        <v>108</v>
      </c>
      <c r="P442" s="596" t="s">
        <v>108</v>
      </c>
    </row>
    <row r="443" spans="1:16" x14ac:dyDescent="0.25">
      <c r="A443" s="656"/>
      <c r="B443" s="657"/>
      <c r="C443" s="671"/>
      <c r="D443" s="659"/>
      <c r="E443" s="659"/>
      <c r="F443" s="112" t="s">
        <v>4</v>
      </c>
      <c r="G443" s="161">
        <v>0</v>
      </c>
      <c r="H443" s="113">
        <v>0</v>
      </c>
      <c r="I443" s="113">
        <v>0</v>
      </c>
      <c r="J443" s="548"/>
      <c r="K443" s="552"/>
      <c r="L443" s="552"/>
      <c r="M443" s="550"/>
      <c r="N443" s="597"/>
      <c r="O443" s="597"/>
      <c r="P443" s="597"/>
    </row>
    <row r="444" spans="1:16" ht="36.75" customHeight="1" x14ac:dyDescent="0.25">
      <c r="A444" s="656"/>
      <c r="B444" s="657"/>
      <c r="C444" s="672"/>
      <c r="D444" s="660"/>
      <c r="E444" s="660"/>
      <c r="F444" s="4" t="s">
        <v>5</v>
      </c>
      <c r="G444" s="161">
        <v>0</v>
      </c>
      <c r="H444" s="113">
        <v>0</v>
      </c>
      <c r="I444" s="113">
        <v>0</v>
      </c>
      <c r="J444" s="549"/>
      <c r="K444" s="553"/>
      <c r="L444" s="553"/>
      <c r="M444" s="546"/>
      <c r="N444" s="598"/>
      <c r="O444" s="598"/>
      <c r="P444" s="598"/>
    </row>
    <row r="445" spans="1:16" ht="77.25" customHeight="1" x14ac:dyDescent="0.25">
      <c r="A445" s="656" t="s">
        <v>564</v>
      </c>
      <c r="B445" s="657" t="s">
        <v>565</v>
      </c>
      <c r="C445" s="670" t="s">
        <v>25</v>
      </c>
      <c r="D445" s="658" t="str">
        <f>D440</f>
        <v>01.2018</v>
      </c>
      <c r="E445" s="661" t="s">
        <v>451</v>
      </c>
      <c r="F445" s="112" t="s">
        <v>0</v>
      </c>
      <c r="G445" s="160">
        <f>G446+G447+G448+G449</f>
        <v>26172</v>
      </c>
      <c r="H445" s="12">
        <f>H446+H447+H448+H449</f>
        <v>26172</v>
      </c>
      <c r="I445" s="12">
        <f>H445/G445*100</f>
        <v>100</v>
      </c>
      <c r="J445" s="148" t="s">
        <v>784</v>
      </c>
      <c r="K445" s="100">
        <v>4</v>
      </c>
      <c r="L445" s="187">
        <v>1</v>
      </c>
      <c r="M445" s="612" t="s">
        <v>857</v>
      </c>
      <c r="N445" s="596" t="s">
        <v>108</v>
      </c>
      <c r="O445" s="596" t="s">
        <v>108</v>
      </c>
      <c r="P445" s="596" t="s">
        <v>108</v>
      </c>
    </row>
    <row r="446" spans="1:16" ht="77.25" customHeight="1" x14ac:dyDescent="0.25">
      <c r="A446" s="656"/>
      <c r="B446" s="657"/>
      <c r="C446" s="671"/>
      <c r="D446" s="659"/>
      <c r="E446" s="659"/>
      <c r="F446" s="112" t="s">
        <v>1</v>
      </c>
      <c r="G446" s="161">
        <v>0</v>
      </c>
      <c r="H446" s="113">
        <v>0</v>
      </c>
      <c r="I446" s="113">
        <v>0</v>
      </c>
      <c r="J446" s="547" t="s">
        <v>785</v>
      </c>
      <c r="K446" s="551">
        <v>100</v>
      </c>
      <c r="L446" s="762">
        <v>100</v>
      </c>
      <c r="M446" s="613"/>
      <c r="N446" s="598"/>
      <c r="O446" s="598"/>
      <c r="P446" s="598"/>
    </row>
    <row r="447" spans="1:16" ht="77.25" customHeight="1" x14ac:dyDescent="0.25">
      <c r="A447" s="656"/>
      <c r="B447" s="657"/>
      <c r="C447" s="671"/>
      <c r="D447" s="659"/>
      <c r="E447" s="659"/>
      <c r="F447" s="112" t="s">
        <v>2</v>
      </c>
      <c r="G447" s="161">
        <v>26172</v>
      </c>
      <c r="H447" s="113">
        <v>26172</v>
      </c>
      <c r="I447" s="113">
        <f>H447/G447*100</f>
        <v>100</v>
      </c>
      <c r="J447" s="548"/>
      <c r="K447" s="552"/>
      <c r="L447" s="763"/>
      <c r="M447" s="613"/>
      <c r="N447" s="596" t="s">
        <v>108</v>
      </c>
      <c r="O447" s="596" t="s">
        <v>108</v>
      </c>
      <c r="P447" s="596" t="s">
        <v>108</v>
      </c>
    </row>
    <row r="448" spans="1:16" ht="77.25" customHeight="1" x14ac:dyDescent="0.25">
      <c r="A448" s="656"/>
      <c r="B448" s="657"/>
      <c r="C448" s="671"/>
      <c r="D448" s="659"/>
      <c r="E448" s="659"/>
      <c r="F448" s="112" t="s">
        <v>4</v>
      </c>
      <c r="G448" s="161">
        <v>0</v>
      </c>
      <c r="H448" s="113">
        <v>0</v>
      </c>
      <c r="I448" s="113">
        <v>0</v>
      </c>
      <c r="J448" s="548"/>
      <c r="K448" s="552"/>
      <c r="L448" s="763"/>
      <c r="M448" s="613"/>
      <c r="N448" s="597"/>
      <c r="O448" s="597"/>
      <c r="P448" s="597"/>
    </row>
    <row r="449" spans="1:16" ht="77.25" customHeight="1" x14ac:dyDescent="0.25">
      <c r="A449" s="656"/>
      <c r="B449" s="657"/>
      <c r="C449" s="672"/>
      <c r="D449" s="660"/>
      <c r="E449" s="660"/>
      <c r="F449" s="4" t="s">
        <v>5</v>
      </c>
      <c r="G449" s="161">
        <v>0</v>
      </c>
      <c r="H449" s="113">
        <v>0</v>
      </c>
      <c r="I449" s="113">
        <v>0</v>
      </c>
      <c r="J449" s="549"/>
      <c r="K449" s="553"/>
      <c r="L449" s="764"/>
      <c r="M449" s="614"/>
      <c r="N449" s="598"/>
      <c r="O449" s="598"/>
      <c r="P449" s="598"/>
    </row>
    <row r="450" spans="1:16" s="2" customFormat="1" ht="23.25" customHeight="1" x14ac:dyDescent="0.25">
      <c r="A450" s="653" t="s">
        <v>272</v>
      </c>
      <c r="B450" s="654" t="s">
        <v>247</v>
      </c>
      <c r="C450" s="652" t="s">
        <v>111</v>
      </c>
      <c r="D450" s="651" t="s">
        <v>26</v>
      </c>
      <c r="E450" s="651" t="s">
        <v>26</v>
      </c>
      <c r="F450" s="111" t="s">
        <v>0</v>
      </c>
      <c r="G450" s="160">
        <f>G451+G452+G453+G454</f>
        <v>957790.6</v>
      </c>
      <c r="H450" s="12">
        <f>H451+H452+H453+H454</f>
        <v>885151.9</v>
      </c>
      <c r="I450" s="12">
        <f>H450/G450*100</f>
        <v>92.416014523425062</v>
      </c>
      <c r="J450" s="600" t="s">
        <v>26</v>
      </c>
      <c r="K450" s="560" t="s">
        <v>26</v>
      </c>
      <c r="L450" s="560" t="s">
        <v>26</v>
      </c>
      <c r="M450" s="560" t="s">
        <v>26</v>
      </c>
      <c r="N450" s="579" t="s">
        <v>26</v>
      </c>
      <c r="O450" s="579" t="s">
        <v>26</v>
      </c>
      <c r="P450" s="579" t="s">
        <v>26</v>
      </c>
    </row>
    <row r="451" spans="1:16" s="2" customFormat="1" ht="17.25" customHeight="1" x14ac:dyDescent="0.25">
      <c r="A451" s="653"/>
      <c r="B451" s="654"/>
      <c r="C451" s="652"/>
      <c r="D451" s="651"/>
      <c r="E451" s="651"/>
      <c r="F451" s="111" t="s">
        <v>1</v>
      </c>
      <c r="G451" s="160">
        <f t="shared" ref="G451:H454" si="31">G456</f>
        <v>912496.7</v>
      </c>
      <c r="H451" s="12">
        <f>H456</f>
        <v>839858</v>
      </c>
      <c r="I451" s="12">
        <f>H451/G451*100</f>
        <v>92.039565732128139</v>
      </c>
      <c r="J451" s="601" t="s">
        <v>26</v>
      </c>
      <c r="K451" s="561" t="s">
        <v>26</v>
      </c>
      <c r="L451" s="561" t="s">
        <v>26</v>
      </c>
      <c r="M451" s="561" t="s">
        <v>26</v>
      </c>
      <c r="N451" s="579"/>
      <c r="O451" s="579"/>
      <c r="P451" s="579"/>
    </row>
    <row r="452" spans="1:16" s="2" customFormat="1" ht="28.5" customHeight="1" x14ac:dyDescent="0.25">
      <c r="A452" s="653"/>
      <c r="B452" s="654"/>
      <c r="C452" s="652"/>
      <c r="D452" s="651"/>
      <c r="E452" s="651"/>
      <c r="F452" s="111" t="s">
        <v>2</v>
      </c>
      <c r="G452" s="160">
        <f t="shared" si="31"/>
        <v>45293.9</v>
      </c>
      <c r="H452" s="12">
        <f>H457</f>
        <v>45293.9</v>
      </c>
      <c r="I452" s="12">
        <f>H452/G452*100</f>
        <v>100</v>
      </c>
      <c r="J452" s="601"/>
      <c r="K452" s="561"/>
      <c r="L452" s="561"/>
      <c r="M452" s="561"/>
      <c r="N452" s="579"/>
      <c r="O452" s="579"/>
      <c r="P452" s="579"/>
    </row>
    <row r="453" spans="1:16" s="2" customFormat="1" ht="27" customHeight="1" x14ac:dyDescent="0.25">
      <c r="A453" s="653"/>
      <c r="B453" s="654"/>
      <c r="C453" s="652"/>
      <c r="D453" s="651"/>
      <c r="E453" s="651"/>
      <c r="F453" s="111" t="s">
        <v>4</v>
      </c>
      <c r="G453" s="160">
        <f t="shared" si="31"/>
        <v>0</v>
      </c>
      <c r="H453" s="12">
        <f t="shared" si="31"/>
        <v>0</v>
      </c>
      <c r="I453" s="12">
        <v>0</v>
      </c>
      <c r="J453" s="601"/>
      <c r="K453" s="561"/>
      <c r="L453" s="561"/>
      <c r="M453" s="561"/>
      <c r="N453" s="579" t="s">
        <v>26</v>
      </c>
      <c r="O453" s="579" t="s">
        <v>26</v>
      </c>
      <c r="P453" s="579" t="s">
        <v>26</v>
      </c>
    </row>
    <row r="454" spans="1:16" s="2" customFormat="1" ht="25.5" customHeight="1" x14ac:dyDescent="0.25">
      <c r="A454" s="653"/>
      <c r="B454" s="654"/>
      <c r="C454" s="652"/>
      <c r="D454" s="651"/>
      <c r="E454" s="651"/>
      <c r="F454" s="116" t="s">
        <v>5</v>
      </c>
      <c r="G454" s="160">
        <f t="shared" si="31"/>
        <v>0</v>
      </c>
      <c r="H454" s="12">
        <f t="shared" si="31"/>
        <v>0</v>
      </c>
      <c r="I454" s="12">
        <v>0</v>
      </c>
      <c r="J454" s="602" t="s">
        <v>26</v>
      </c>
      <c r="K454" s="562" t="s">
        <v>26</v>
      </c>
      <c r="L454" s="562" t="s">
        <v>26</v>
      </c>
      <c r="M454" s="562" t="s">
        <v>26</v>
      </c>
      <c r="N454" s="579" t="s">
        <v>26</v>
      </c>
      <c r="O454" s="579" t="s">
        <v>26</v>
      </c>
      <c r="P454" s="579" t="s">
        <v>26</v>
      </c>
    </row>
    <row r="455" spans="1:16" ht="43.5" customHeight="1" x14ac:dyDescent="0.25">
      <c r="A455" s="656" t="s">
        <v>273</v>
      </c>
      <c r="B455" s="657" t="s">
        <v>124</v>
      </c>
      <c r="C455" s="547" t="s">
        <v>111</v>
      </c>
      <c r="D455" s="658" t="str">
        <f>D445</f>
        <v>01.2018</v>
      </c>
      <c r="E455" s="661" t="s">
        <v>451</v>
      </c>
      <c r="F455" s="112" t="s">
        <v>0</v>
      </c>
      <c r="G455" s="160">
        <f>G456+G457+G458+G459</f>
        <v>957790.6</v>
      </c>
      <c r="H455" s="12">
        <f>H456+H457+H458+H459</f>
        <v>885151.9</v>
      </c>
      <c r="I455" s="12">
        <f>H455/G455*100</f>
        <v>92.416014523425062</v>
      </c>
      <c r="J455" s="608" t="s">
        <v>726</v>
      </c>
      <c r="K455" s="607">
        <v>17</v>
      </c>
      <c r="L455" s="607">
        <v>17</v>
      </c>
      <c r="M455" s="609" t="s">
        <v>859</v>
      </c>
      <c r="N455" s="599" t="s">
        <v>108</v>
      </c>
      <c r="O455" s="599" t="s">
        <v>108</v>
      </c>
      <c r="P455" s="599" t="s">
        <v>108</v>
      </c>
    </row>
    <row r="456" spans="1:16" ht="43.5" customHeight="1" x14ac:dyDescent="0.25">
      <c r="A456" s="656"/>
      <c r="B456" s="657"/>
      <c r="C456" s="548"/>
      <c r="D456" s="659"/>
      <c r="E456" s="659"/>
      <c r="F456" s="112" t="s">
        <v>1</v>
      </c>
      <c r="G456" s="161">
        <v>912496.7</v>
      </c>
      <c r="H456" s="113">
        <v>839858</v>
      </c>
      <c r="I456" s="113">
        <f>H456/G456*100</f>
        <v>92.039565732128139</v>
      </c>
      <c r="J456" s="608"/>
      <c r="K456" s="607"/>
      <c r="L456" s="607"/>
      <c r="M456" s="610"/>
      <c r="N456" s="599"/>
      <c r="O456" s="599"/>
      <c r="P456" s="599"/>
    </row>
    <row r="457" spans="1:16" ht="72.75" customHeight="1" x14ac:dyDescent="0.25">
      <c r="A457" s="656"/>
      <c r="B457" s="657"/>
      <c r="C457" s="548"/>
      <c r="D457" s="659"/>
      <c r="E457" s="659"/>
      <c r="F457" s="112" t="s">
        <v>2</v>
      </c>
      <c r="G457" s="161">
        <v>45293.9</v>
      </c>
      <c r="H457" s="113">
        <v>45293.9</v>
      </c>
      <c r="I457" s="113">
        <f>H457/G457*100</f>
        <v>100</v>
      </c>
      <c r="J457" s="547" t="s">
        <v>786</v>
      </c>
      <c r="K457" s="545">
        <v>2</v>
      </c>
      <c r="L457" s="545">
        <v>1</v>
      </c>
      <c r="M457" s="610"/>
      <c r="N457" s="599" t="s">
        <v>108</v>
      </c>
      <c r="O457" s="599" t="s">
        <v>108</v>
      </c>
      <c r="P457" s="599" t="s">
        <v>108</v>
      </c>
    </row>
    <row r="458" spans="1:16" ht="43.5" customHeight="1" x14ac:dyDescent="0.25">
      <c r="A458" s="656"/>
      <c r="B458" s="657"/>
      <c r="C458" s="548"/>
      <c r="D458" s="659"/>
      <c r="E458" s="659"/>
      <c r="F458" s="112" t="s">
        <v>4</v>
      </c>
      <c r="G458" s="161">
        <v>0</v>
      </c>
      <c r="H458" s="12">
        <v>0</v>
      </c>
      <c r="I458" s="113">
        <v>0</v>
      </c>
      <c r="J458" s="548"/>
      <c r="K458" s="550"/>
      <c r="L458" s="550"/>
      <c r="M458" s="610"/>
      <c r="N458" s="599"/>
      <c r="O458" s="599"/>
      <c r="P458" s="599"/>
    </row>
    <row r="459" spans="1:16" ht="43.5" customHeight="1" x14ac:dyDescent="0.25">
      <c r="A459" s="656"/>
      <c r="B459" s="657"/>
      <c r="C459" s="549"/>
      <c r="D459" s="660"/>
      <c r="E459" s="660"/>
      <c r="F459" s="4" t="s">
        <v>5</v>
      </c>
      <c r="G459" s="161">
        <v>0</v>
      </c>
      <c r="H459" s="12">
        <v>0</v>
      </c>
      <c r="I459" s="113">
        <v>0</v>
      </c>
      <c r="J459" s="549"/>
      <c r="K459" s="546"/>
      <c r="L459" s="546"/>
      <c r="M459" s="611"/>
      <c r="N459" s="599"/>
      <c r="O459" s="599"/>
      <c r="P459" s="599"/>
    </row>
    <row r="460" spans="1:16" s="2" customFormat="1" ht="24.75" customHeight="1" x14ac:dyDescent="0.25">
      <c r="A460" s="653" t="s">
        <v>274</v>
      </c>
      <c r="B460" s="662" t="s">
        <v>376</v>
      </c>
      <c r="C460" s="652" t="s">
        <v>111</v>
      </c>
      <c r="D460" s="651" t="s">
        <v>26</v>
      </c>
      <c r="E460" s="651" t="s">
        <v>26</v>
      </c>
      <c r="F460" s="111" t="s">
        <v>0</v>
      </c>
      <c r="G460" s="160">
        <f>G461+G462+G463+G464</f>
        <v>5000</v>
      </c>
      <c r="H460" s="12">
        <f>H461+H462+H463+H464</f>
        <v>5000</v>
      </c>
      <c r="I460" s="12">
        <f>H460/G460*100</f>
        <v>100</v>
      </c>
      <c r="J460" s="600" t="s">
        <v>26</v>
      </c>
      <c r="K460" s="569" t="s">
        <v>26</v>
      </c>
      <c r="L460" s="569" t="s">
        <v>26</v>
      </c>
      <c r="M460" s="560" t="s">
        <v>26</v>
      </c>
      <c r="N460" s="579" t="s">
        <v>26</v>
      </c>
      <c r="O460" s="579" t="s">
        <v>26</v>
      </c>
      <c r="P460" s="579" t="s">
        <v>26</v>
      </c>
    </row>
    <row r="461" spans="1:16" s="2" customFormat="1" ht="21.75" customHeight="1" x14ac:dyDescent="0.25">
      <c r="A461" s="653"/>
      <c r="B461" s="662"/>
      <c r="C461" s="652"/>
      <c r="D461" s="651"/>
      <c r="E461" s="651"/>
      <c r="F461" s="111" t="s">
        <v>1</v>
      </c>
      <c r="G461" s="160">
        <f t="shared" ref="G461:H464" si="32">G466</f>
        <v>5000</v>
      </c>
      <c r="H461" s="12">
        <f t="shared" si="32"/>
        <v>5000</v>
      </c>
      <c r="I461" s="12">
        <f>H461/G461*100</f>
        <v>100</v>
      </c>
      <c r="J461" s="601"/>
      <c r="K461" s="570"/>
      <c r="L461" s="570"/>
      <c r="M461" s="561" t="s">
        <v>26</v>
      </c>
      <c r="N461" s="579"/>
      <c r="O461" s="579"/>
      <c r="P461" s="579"/>
    </row>
    <row r="462" spans="1:16" s="2" customFormat="1" ht="24.75" customHeight="1" x14ac:dyDescent="0.25">
      <c r="A462" s="653"/>
      <c r="B462" s="662"/>
      <c r="C462" s="652"/>
      <c r="D462" s="651"/>
      <c r="E462" s="651"/>
      <c r="F462" s="111" t="s">
        <v>2</v>
      </c>
      <c r="G462" s="160">
        <f t="shared" si="32"/>
        <v>0</v>
      </c>
      <c r="H462" s="12">
        <f t="shared" si="32"/>
        <v>0</v>
      </c>
      <c r="I462" s="12">
        <v>0</v>
      </c>
      <c r="J462" s="601"/>
      <c r="K462" s="570"/>
      <c r="L462" s="570"/>
      <c r="M462" s="561"/>
      <c r="N462" s="579"/>
      <c r="O462" s="579"/>
      <c r="P462" s="579"/>
    </row>
    <row r="463" spans="1:16" s="2" customFormat="1" ht="22.5" customHeight="1" x14ac:dyDescent="0.25">
      <c r="A463" s="653"/>
      <c r="B463" s="662"/>
      <c r="C463" s="652"/>
      <c r="D463" s="651"/>
      <c r="E463" s="651"/>
      <c r="F463" s="111" t="s">
        <v>4</v>
      </c>
      <c r="G463" s="160">
        <f t="shared" si="32"/>
        <v>0</v>
      </c>
      <c r="H463" s="12">
        <f t="shared" si="32"/>
        <v>0</v>
      </c>
      <c r="I463" s="12">
        <v>0</v>
      </c>
      <c r="J463" s="601"/>
      <c r="K463" s="570"/>
      <c r="L463" s="570"/>
      <c r="M463" s="561"/>
      <c r="N463" s="579" t="s">
        <v>26</v>
      </c>
      <c r="O463" s="579" t="s">
        <v>26</v>
      </c>
      <c r="P463" s="579" t="s">
        <v>26</v>
      </c>
    </row>
    <row r="464" spans="1:16" s="2" customFormat="1" ht="44.25" customHeight="1" x14ac:dyDescent="0.25">
      <c r="A464" s="653"/>
      <c r="B464" s="662"/>
      <c r="C464" s="652"/>
      <c r="D464" s="651"/>
      <c r="E464" s="651"/>
      <c r="F464" s="116" t="s">
        <v>5</v>
      </c>
      <c r="G464" s="160">
        <f t="shared" si="32"/>
        <v>0</v>
      </c>
      <c r="H464" s="12">
        <f t="shared" si="32"/>
        <v>0</v>
      </c>
      <c r="I464" s="12">
        <v>0</v>
      </c>
      <c r="J464" s="602"/>
      <c r="K464" s="571"/>
      <c r="L464" s="571"/>
      <c r="M464" s="562" t="s">
        <v>26</v>
      </c>
      <c r="N464" s="579" t="s">
        <v>26</v>
      </c>
      <c r="O464" s="579" t="s">
        <v>26</v>
      </c>
      <c r="P464" s="579" t="s">
        <v>26</v>
      </c>
    </row>
    <row r="465" spans="1:16" ht="72.75" customHeight="1" x14ac:dyDescent="0.25">
      <c r="A465" s="655" t="s">
        <v>275</v>
      </c>
      <c r="B465" s="657" t="s">
        <v>350</v>
      </c>
      <c r="C465" s="547" t="s">
        <v>111</v>
      </c>
      <c r="D465" s="658" t="str">
        <f>D455</f>
        <v>01.2018</v>
      </c>
      <c r="E465" s="661" t="s">
        <v>451</v>
      </c>
      <c r="F465" s="112" t="s">
        <v>0</v>
      </c>
      <c r="G465" s="160">
        <f>G466+G467+G468+G469</f>
        <v>5000</v>
      </c>
      <c r="H465" s="12">
        <f>H466+H467+H468+H469</f>
        <v>5000</v>
      </c>
      <c r="I465" s="12">
        <f>H465/G465*100</f>
        <v>100</v>
      </c>
      <c r="J465" s="148" t="s">
        <v>726</v>
      </c>
      <c r="K465" s="100">
        <v>1</v>
      </c>
      <c r="L465" s="100">
        <v>1</v>
      </c>
      <c r="M465" s="545" t="s">
        <v>825</v>
      </c>
      <c r="N465" s="599" t="s">
        <v>108</v>
      </c>
      <c r="O465" s="599" t="s">
        <v>108</v>
      </c>
      <c r="P465" s="599" t="s">
        <v>108</v>
      </c>
    </row>
    <row r="466" spans="1:16" ht="57.75" customHeight="1" x14ac:dyDescent="0.25">
      <c r="A466" s="656"/>
      <c r="B466" s="657"/>
      <c r="C466" s="548"/>
      <c r="D466" s="659"/>
      <c r="E466" s="659"/>
      <c r="F466" s="112" t="s">
        <v>1</v>
      </c>
      <c r="G466" s="161">
        <v>5000</v>
      </c>
      <c r="H466" s="115">
        <v>5000</v>
      </c>
      <c r="I466" s="113">
        <f>H466/G466*100</f>
        <v>100</v>
      </c>
      <c r="J466" s="146" t="s">
        <v>727</v>
      </c>
      <c r="K466" s="93">
        <v>10</v>
      </c>
      <c r="L466" s="93">
        <v>4</v>
      </c>
      <c r="M466" s="550"/>
      <c r="N466" s="599"/>
      <c r="O466" s="599"/>
      <c r="P466" s="599"/>
    </row>
    <row r="467" spans="1:16" ht="54" customHeight="1" x14ac:dyDescent="0.25">
      <c r="A467" s="656"/>
      <c r="B467" s="657"/>
      <c r="C467" s="548"/>
      <c r="D467" s="659"/>
      <c r="E467" s="659"/>
      <c r="F467" s="112" t="s">
        <v>2</v>
      </c>
      <c r="G467" s="161">
        <v>0</v>
      </c>
      <c r="H467" s="113">
        <v>0</v>
      </c>
      <c r="I467" s="113">
        <v>0</v>
      </c>
      <c r="J467" s="547" t="s">
        <v>787</v>
      </c>
      <c r="K467" s="545">
        <v>3765</v>
      </c>
      <c r="L467" s="545">
        <v>3765</v>
      </c>
      <c r="M467" s="550"/>
      <c r="N467" s="102" t="s">
        <v>108</v>
      </c>
      <c r="O467" s="102" t="s">
        <v>108</v>
      </c>
      <c r="P467" s="102" t="s">
        <v>108</v>
      </c>
    </row>
    <row r="468" spans="1:16" ht="15" customHeight="1" x14ac:dyDescent="0.25">
      <c r="A468" s="656"/>
      <c r="B468" s="657"/>
      <c r="C468" s="548"/>
      <c r="D468" s="659"/>
      <c r="E468" s="659"/>
      <c r="F468" s="112" t="s">
        <v>4</v>
      </c>
      <c r="G468" s="161">
        <v>0</v>
      </c>
      <c r="H468" s="113">
        <v>0</v>
      </c>
      <c r="I468" s="113">
        <v>0</v>
      </c>
      <c r="J468" s="548"/>
      <c r="K468" s="550"/>
      <c r="L468" s="550"/>
      <c r="M468" s="550"/>
      <c r="N468" s="564" t="s">
        <v>108</v>
      </c>
      <c r="O468" s="564" t="s">
        <v>108</v>
      </c>
      <c r="P468" s="564" t="s">
        <v>108</v>
      </c>
    </row>
    <row r="469" spans="1:16" ht="24" customHeight="1" x14ac:dyDescent="0.25">
      <c r="A469" s="656"/>
      <c r="B469" s="657"/>
      <c r="C469" s="549"/>
      <c r="D469" s="660"/>
      <c r="E469" s="660"/>
      <c r="F469" s="4" t="s">
        <v>5</v>
      </c>
      <c r="G469" s="161">
        <v>0</v>
      </c>
      <c r="H469" s="113">
        <v>0</v>
      </c>
      <c r="I469" s="113">
        <v>0</v>
      </c>
      <c r="J469" s="549"/>
      <c r="K469" s="546"/>
      <c r="L469" s="546"/>
      <c r="M469" s="546"/>
      <c r="N469" s="565"/>
      <c r="O469" s="565"/>
      <c r="P469" s="565"/>
    </row>
    <row r="470" spans="1:16" x14ac:dyDescent="0.25">
      <c r="A470" s="543" t="s">
        <v>155</v>
      </c>
      <c r="B470" s="641" t="s">
        <v>623</v>
      </c>
      <c r="C470" s="644" t="s">
        <v>0</v>
      </c>
      <c r="D470" s="647" t="s">
        <v>26</v>
      </c>
      <c r="E470" s="647" t="s">
        <v>26</v>
      </c>
      <c r="F470" s="111" t="s">
        <v>0</v>
      </c>
      <c r="G470" s="160">
        <f>SUM(G471:G474)</f>
        <v>39377880.5</v>
      </c>
      <c r="H470" s="12">
        <f>SUM(H471:H474)</f>
        <v>38556483.700000003</v>
      </c>
      <c r="I470" s="12">
        <f>H470/G470*100</f>
        <v>97.914065486587077</v>
      </c>
      <c r="J470" s="582" t="s">
        <v>26</v>
      </c>
      <c r="K470" s="557" t="s">
        <v>26</v>
      </c>
      <c r="L470" s="557" t="s">
        <v>26</v>
      </c>
      <c r="M470" s="557" t="s">
        <v>26</v>
      </c>
      <c r="N470" s="595" t="s">
        <v>26</v>
      </c>
      <c r="O470" s="596" t="s">
        <v>26</v>
      </c>
      <c r="P470" s="596" t="s">
        <v>26</v>
      </c>
    </row>
    <row r="471" spans="1:16" x14ac:dyDescent="0.25">
      <c r="A471" s="615"/>
      <c r="B471" s="642"/>
      <c r="C471" s="645"/>
      <c r="D471" s="647"/>
      <c r="E471" s="647"/>
      <c r="F471" s="111" t="s">
        <v>1</v>
      </c>
      <c r="G471" s="160">
        <f t="shared" ref="G471:H474" si="33">G476+G481</f>
        <v>16773941.5</v>
      </c>
      <c r="H471" s="12">
        <f t="shared" si="33"/>
        <v>16773941.5</v>
      </c>
      <c r="I471" s="12">
        <f>H471/G471*100</f>
        <v>100</v>
      </c>
      <c r="J471" s="583" t="s">
        <v>26</v>
      </c>
      <c r="K471" s="558" t="s">
        <v>26</v>
      </c>
      <c r="L471" s="558" t="s">
        <v>26</v>
      </c>
      <c r="M471" s="558" t="s">
        <v>26</v>
      </c>
      <c r="N471" s="595"/>
      <c r="O471" s="597"/>
      <c r="P471" s="597"/>
    </row>
    <row r="472" spans="1:16" x14ac:dyDescent="0.25">
      <c r="A472" s="615"/>
      <c r="B472" s="642"/>
      <c r="C472" s="645"/>
      <c r="D472" s="647"/>
      <c r="E472" s="647"/>
      <c r="F472" s="111" t="s">
        <v>2</v>
      </c>
      <c r="G472" s="160">
        <f t="shared" si="33"/>
        <v>0</v>
      </c>
      <c r="H472" s="12">
        <f t="shared" si="33"/>
        <v>0</v>
      </c>
      <c r="I472" s="12">
        <v>0</v>
      </c>
      <c r="J472" s="583"/>
      <c r="K472" s="558"/>
      <c r="L472" s="558"/>
      <c r="M472" s="558"/>
      <c r="N472" s="595"/>
      <c r="O472" s="597"/>
      <c r="P472" s="597"/>
    </row>
    <row r="473" spans="1:16" x14ac:dyDescent="0.25">
      <c r="A473" s="615"/>
      <c r="B473" s="642"/>
      <c r="C473" s="645"/>
      <c r="D473" s="647"/>
      <c r="E473" s="647"/>
      <c r="F473" s="111" t="s">
        <v>4</v>
      </c>
      <c r="G473" s="160">
        <f t="shared" si="33"/>
        <v>0</v>
      </c>
      <c r="H473" s="12">
        <f t="shared" si="33"/>
        <v>0</v>
      </c>
      <c r="I473" s="12">
        <v>0</v>
      </c>
      <c r="J473" s="583"/>
      <c r="K473" s="558"/>
      <c r="L473" s="558"/>
      <c r="M473" s="558"/>
      <c r="N473" s="595" t="s">
        <v>26</v>
      </c>
      <c r="O473" s="597"/>
      <c r="P473" s="597"/>
    </row>
    <row r="474" spans="1:16" x14ac:dyDescent="0.25">
      <c r="A474" s="615"/>
      <c r="B474" s="642"/>
      <c r="C474" s="646"/>
      <c r="D474" s="647"/>
      <c r="E474" s="647"/>
      <c r="F474" s="116" t="s">
        <v>5</v>
      </c>
      <c r="G474" s="160">
        <f t="shared" si="33"/>
        <v>22603938.999999996</v>
      </c>
      <c r="H474" s="12">
        <f t="shared" si="33"/>
        <v>21782542.200000003</v>
      </c>
      <c r="I474" s="12">
        <f>H474/G474*100</f>
        <v>96.366134238815661</v>
      </c>
      <c r="J474" s="584" t="s">
        <v>26</v>
      </c>
      <c r="K474" s="559" t="s">
        <v>26</v>
      </c>
      <c r="L474" s="559" t="s">
        <v>26</v>
      </c>
      <c r="M474" s="559" t="s">
        <v>26</v>
      </c>
      <c r="N474" s="595" t="s">
        <v>26</v>
      </c>
      <c r="O474" s="598"/>
      <c r="P474" s="598"/>
    </row>
    <row r="475" spans="1:16" x14ac:dyDescent="0.25">
      <c r="A475" s="615"/>
      <c r="B475" s="642"/>
      <c r="C475" s="648" t="s">
        <v>25</v>
      </c>
      <c r="D475" s="651" t="s">
        <v>26</v>
      </c>
      <c r="E475" s="651" t="s">
        <v>26</v>
      </c>
      <c r="F475" s="111" t="s">
        <v>0</v>
      </c>
      <c r="G475" s="160">
        <f>G476+G477+G478+G479</f>
        <v>16773941.5</v>
      </c>
      <c r="H475" s="12">
        <f>H476+H477+H478+H479</f>
        <v>16773941.5</v>
      </c>
      <c r="I475" s="12">
        <f>H475/G475*100</f>
        <v>100</v>
      </c>
      <c r="J475" s="582" t="s">
        <v>26</v>
      </c>
      <c r="K475" s="557" t="s">
        <v>26</v>
      </c>
      <c r="L475" s="557" t="s">
        <v>26</v>
      </c>
      <c r="M475" s="557" t="s">
        <v>26</v>
      </c>
      <c r="N475" s="595" t="s">
        <v>26</v>
      </c>
      <c r="O475" s="596" t="s">
        <v>26</v>
      </c>
      <c r="P475" s="596" t="s">
        <v>26</v>
      </c>
    </row>
    <row r="476" spans="1:16" x14ac:dyDescent="0.25">
      <c r="A476" s="615"/>
      <c r="B476" s="642"/>
      <c r="C476" s="649"/>
      <c r="D476" s="651"/>
      <c r="E476" s="651"/>
      <c r="F476" s="111" t="s">
        <v>1</v>
      </c>
      <c r="G476" s="160">
        <f t="shared" ref="G476:H479" si="34">G486</f>
        <v>16773941.5</v>
      </c>
      <c r="H476" s="12">
        <f t="shared" si="34"/>
        <v>16773941.5</v>
      </c>
      <c r="I476" s="12">
        <f>H476/G476*100</f>
        <v>100</v>
      </c>
      <c r="J476" s="583" t="s">
        <v>26</v>
      </c>
      <c r="K476" s="558" t="s">
        <v>26</v>
      </c>
      <c r="L476" s="558" t="s">
        <v>26</v>
      </c>
      <c r="M476" s="558" t="s">
        <v>26</v>
      </c>
      <c r="N476" s="595"/>
      <c r="O476" s="597"/>
      <c r="P476" s="597"/>
    </row>
    <row r="477" spans="1:16" x14ac:dyDescent="0.25">
      <c r="A477" s="615"/>
      <c r="B477" s="642"/>
      <c r="C477" s="649"/>
      <c r="D477" s="651"/>
      <c r="E477" s="651"/>
      <c r="F477" s="111" t="s">
        <v>2</v>
      </c>
      <c r="G477" s="160">
        <f t="shared" si="34"/>
        <v>0</v>
      </c>
      <c r="H477" s="12">
        <f t="shared" si="34"/>
        <v>0</v>
      </c>
      <c r="I477" s="12">
        <v>0</v>
      </c>
      <c r="J477" s="583"/>
      <c r="K477" s="558"/>
      <c r="L477" s="558"/>
      <c r="M477" s="558"/>
      <c r="N477" s="595"/>
      <c r="O477" s="597"/>
      <c r="P477" s="597"/>
    </row>
    <row r="478" spans="1:16" x14ac:dyDescent="0.25">
      <c r="A478" s="615"/>
      <c r="B478" s="642"/>
      <c r="C478" s="649"/>
      <c r="D478" s="651"/>
      <c r="E478" s="651"/>
      <c r="F478" s="111" t="s">
        <v>4</v>
      </c>
      <c r="G478" s="160">
        <f t="shared" si="34"/>
        <v>0</v>
      </c>
      <c r="H478" s="12">
        <f t="shared" si="34"/>
        <v>0</v>
      </c>
      <c r="I478" s="12">
        <v>0</v>
      </c>
      <c r="J478" s="583"/>
      <c r="K478" s="558"/>
      <c r="L478" s="558"/>
      <c r="M478" s="558"/>
      <c r="N478" s="595" t="s">
        <v>26</v>
      </c>
      <c r="O478" s="597"/>
      <c r="P478" s="597"/>
    </row>
    <row r="479" spans="1:16" x14ac:dyDescent="0.25">
      <c r="A479" s="615"/>
      <c r="B479" s="642"/>
      <c r="C479" s="650"/>
      <c r="D479" s="651"/>
      <c r="E479" s="651"/>
      <c r="F479" s="116" t="s">
        <v>5</v>
      </c>
      <c r="G479" s="160">
        <f t="shared" si="34"/>
        <v>0</v>
      </c>
      <c r="H479" s="12">
        <f t="shared" si="34"/>
        <v>0</v>
      </c>
      <c r="I479" s="12">
        <v>0</v>
      </c>
      <c r="J479" s="584" t="s">
        <v>26</v>
      </c>
      <c r="K479" s="559" t="s">
        <v>26</v>
      </c>
      <c r="L479" s="559" t="s">
        <v>26</v>
      </c>
      <c r="M479" s="559" t="s">
        <v>26</v>
      </c>
      <c r="N479" s="595" t="s">
        <v>26</v>
      </c>
      <c r="O479" s="598"/>
      <c r="P479" s="598"/>
    </row>
    <row r="480" spans="1:16" x14ac:dyDescent="0.25">
      <c r="A480" s="615"/>
      <c r="B480" s="642"/>
      <c r="C480" s="652" t="s">
        <v>304</v>
      </c>
      <c r="D480" s="651" t="s">
        <v>26</v>
      </c>
      <c r="E480" s="651" t="s">
        <v>26</v>
      </c>
      <c r="F480" s="111" t="s">
        <v>0</v>
      </c>
      <c r="G480" s="160">
        <f>G481+G482+G483+G484</f>
        <v>22603938.999999996</v>
      </c>
      <c r="H480" s="12">
        <f>H481+H482+H483+H484</f>
        <v>21782542.200000003</v>
      </c>
      <c r="I480" s="12">
        <f>H480/G480*100</f>
        <v>96.366134238815661</v>
      </c>
      <c r="J480" s="582" t="s">
        <v>26</v>
      </c>
      <c r="K480" s="557" t="s">
        <v>26</v>
      </c>
      <c r="L480" s="557" t="s">
        <v>26</v>
      </c>
      <c r="M480" s="557" t="s">
        <v>26</v>
      </c>
      <c r="N480" s="595" t="s">
        <v>26</v>
      </c>
      <c r="O480" s="596" t="s">
        <v>26</v>
      </c>
      <c r="P480" s="596" t="s">
        <v>26</v>
      </c>
    </row>
    <row r="481" spans="1:16" x14ac:dyDescent="0.25">
      <c r="A481" s="615"/>
      <c r="B481" s="642"/>
      <c r="C481" s="652"/>
      <c r="D481" s="651"/>
      <c r="E481" s="651"/>
      <c r="F481" s="111" t="s">
        <v>1</v>
      </c>
      <c r="G481" s="160">
        <f>G496</f>
        <v>0</v>
      </c>
      <c r="H481" s="12">
        <f>H496</f>
        <v>0</v>
      </c>
      <c r="I481" s="12">
        <v>0</v>
      </c>
      <c r="J481" s="583" t="s">
        <v>26</v>
      </c>
      <c r="K481" s="558" t="s">
        <v>26</v>
      </c>
      <c r="L481" s="558" t="s">
        <v>26</v>
      </c>
      <c r="M481" s="558" t="s">
        <v>26</v>
      </c>
      <c r="N481" s="595"/>
      <c r="O481" s="597"/>
      <c r="P481" s="597"/>
    </row>
    <row r="482" spans="1:16" x14ac:dyDescent="0.25">
      <c r="A482" s="615"/>
      <c r="B482" s="642"/>
      <c r="C482" s="652"/>
      <c r="D482" s="651"/>
      <c r="E482" s="651"/>
      <c r="F482" s="111" t="s">
        <v>2</v>
      </c>
      <c r="G482" s="160">
        <f>G502</f>
        <v>0</v>
      </c>
      <c r="H482" s="12">
        <f>H502</f>
        <v>0</v>
      </c>
      <c r="I482" s="12">
        <v>0</v>
      </c>
      <c r="J482" s="583"/>
      <c r="K482" s="558"/>
      <c r="L482" s="558"/>
      <c r="M482" s="558"/>
      <c r="N482" s="595"/>
      <c r="O482" s="597"/>
      <c r="P482" s="597"/>
    </row>
    <row r="483" spans="1:16" x14ac:dyDescent="0.25">
      <c r="A483" s="615"/>
      <c r="B483" s="642"/>
      <c r="C483" s="652"/>
      <c r="D483" s="651"/>
      <c r="E483" s="651"/>
      <c r="F483" s="111" t="s">
        <v>4</v>
      </c>
      <c r="G483" s="160">
        <f>G503</f>
        <v>0</v>
      </c>
      <c r="H483" s="12">
        <f>H503</f>
        <v>0</v>
      </c>
      <c r="I483" s="12">
        <v>0</v>
      </c>
      <c r="J483" s="583"/>
      <c r="K483" s="558"/>
      <c r="L483" s="558"/>
      <c r="M483" s="558"/>
      <c r="N483" s="595" t="s">
        <v>26</v>
      </c>
      <c r="O483" s="597"/>
      <c r="P483" s="597"/>
    </row>
    <row r="484" spans="1:16" x14ac:dyDescent="0.25">
      <c r="A484" s="544"/>
      <c r="B484" s="643"/>
      <c r="C484" s="652"/>
      <c r="D484" s="651"/>
      <c r="E484" s="651"/>
      <c r="F484" s="116" t="s">
        <v>5</v>
      </c>
      <c r="G484" s="160">
        <f>G499+G514</f>
        <v>22603938.999999996</v>
      </c>
      <c r="H484" s="12">
        <f>H499+H514</f>
        <v>21782542.200000003</v>
      </c>
      <c r="I484" s="12">
        <f>H484/G484*100</f>
        <v>96.366134238815661</v>
      </c>
      <c r="J484" s="584" t="s">
        <v>26</v>
      </c>
      <c r="K484" s="559" t="s">
        <v>26</v>
      </c>
      <c r="L484" s="559" t="s">
        <v>26</v>
      </c>
      <c r="M484" s="559" t="s">
        <v>26</v>
      </c>
      <c r="N484" s="595" t="s">
        <v>26</v>
      </c>
      <c r="O484" s="598"/>
      <c r="P484" s="598"/>
    </row>
    <row r="485" spans="1:16" s="2" customFormat="1" ht="15" customHeight="1" x14ac:dyDescent="0.25">
      <c r="A485" s="663" t="s">
        <v>305</v>
      </c>
      <c r="B485" s="666" t="s">
        <v>624</v>
      </c>
      <c r="C485" s="648" t="s">
        <v>25</v>
      </c>
      <c r="D485" s="651" t="s">
        <v>26</v>
      </c>
      <c r="E485" s="651" t="s">
        <v>26</v>
      </c>
      <c r="F485" s="111" t="s">
        <v>0</v>
      </c>
      <c r="G485" s="160">
        <f>G486+G487+G488+G489</f>
        <v>16773941.5</v>
      </c>
      <c r="H485" s="12">
        <f>H486+H487+H488+H489</f>
        <v>16773941.5</v>
      </c>
      <c r="I485" s="12">
        <f>H485/G485*100</f>
        <v>100</v>
      </c>
      <c r="J485" s="600" t="s">
        <v>26</v>
      </c>
      <c r="K485" s="560" t="s">
        <v>26</v>
      </c>
      <c r="L485" s="560" t="s">
        <v>26</v>
      </c>
      <c r="M485" s="560" t="s">
        <v>26</v>
      </c>
      <c r="N485" s="579" t="s">
        <v>26</v>
      </c>
      <c r="O485" s="592" t="s">
        <v>26</v>
      </c>
      <c r="P485" s="592" t="s">
        <v>26</v>
      </c>
    </row>
    <row r="486" spans="1:16" s="2" customFormat="1" x14ac:dyDescent="0.25">
      <c r="A486" s="664"/>
      <c r="B486" s="666"/>
      <c r="C486" s="649"/>
      <c r="D486" s="651"/>
      <c r="E486" s="651"/>
      <c r="F486" s="111" t="s">
        <v>1</v>
      </c>
      <c r="G486" s="160">
        <f t="shared" ref="G486:H489" si="35">G491</f>
        <v>16773941.5</v>
      </c>
      <c r="H486" s="12">
        <f t="shared" si="35"/>
        <v>16773941.5</v>
      </c>
      <c r="I486" s="12">
        <f>H486/G486*100</f>
        <v>100</v>
      </c>
      <c r="J486" s="601" t="s">
        <v>26</v>
      </c>
      <c r="K486" s="561" t="s">
        <v>26</v>
      </c>
      <c r="L486" s="561" t="s">
        <v>26</v>
      </c>
      <c r="M486" s="561" t="s">
        <v>26</v>
      </c>
      <c r="N486" s="579"/>
      <c r="O486" s="593"/>
      <c r="P486" s="593"/>
    </row>
    <row r="487" spans="1:16" s="2" customFormat="1" x14ac:dyDescent="0.25">
      <c r="A487" s="664"/>
      <c r="B487" s="666"/>
      <c r="C487" s="649"/>
      <c r="D487" s="651"/>
      <c r="E487" s="651"/>
      <c r="F487" s="111" t="s">
        <v>2</v>
      </c>
      <c r="G487" s="160">
        <f t="shared" si="35"/>
        <v>0</v>
      </c>
      <c r="H487" s="12">
        <f t="shared" si="35"/>
        <v>0</v>
      </c>
      <c r="I487" s="12">
        <v>0</v>
      </c>
      <c r="J487" s="601"/>
      <c r="K487" s="561"/>
      <c r="L487" s="561"/>
      <c r="M487" s="561"/>
      <c r="N487" s="579"/>
      <c r="O487" s="593"/>
      <c r="P487" s="593"/>
    </row>
    <row r="488" spans="1:16" s="2" customFormat="1" x14ac:dyDescent="0.25">
      <c r="A488" s="664"/>
      <c r="B488" s="666"/>
      <c r="C488" s="649"/>
      <c r="D488" s="651"/>
      <c r="E488" s="651"/>
      <c r="F488" s="111" t="s">
        <v>4</v>
      </c>
      <c r="G488" s="160">
        <f t="shared" si="35"/>
        <v>0</v>
      </c>
      <c r="H488" s="12">
        <f t="shared" si="35"/>
        <v>0</v>
      </c>
      <c r="I488" s="12">
        <v>0</v>
      </c>
      <c r="J488" s="601"/>
      <c r="K488" s="561"/>
      <c r="L488" s="561"/>
      <c r="M488" s="561"/>
      <c r="N488" s="579" t="s">
        <v>26</v>
      </c>
      <c r="O488" s="593"/>
      <c r="P488" s="593"/>
    </row>
    <row r="489" spans="1:16" s="2" customFormat="1" ht="21.75" customHeight="1" x14ac:dyDescent="0.25">
      <c r="A489" s="665"/>
      <c r="B489" s="666"/>
      <c r="C489" s="650"/>
      <c r="D489" s="651"/>
      <c r="E489" s="651"/>
      <c r="F489" s="116" t="s">
        <v>5</v>
      </c>
      <c r="G489" s="160">
        <f t="shared" si="35"/>
        <v>0</v>
      </c>
      <c r="H489" s="12">
        <f t="shared" si="35"/>
        <v>0</v>
      </c>
      <c r="I489" s="12">
        <v>0</v>
      </c>
      <c r="J489" s="602" t="s">
        <v>26</v>
      </c>
      <c r="K489" s="562" t="s">
        <v>26</v>
      </c>
      <c r="L489" s="562" t="s">
        <v>26</v>
      </c>
      <c r="M489" s="562" t="s">
        <v>26</v>
      </c>
      <c r="N489" s="579" t="s">
        <v>26</v>
      </c>
      <c r="O489" s="594"/>
      <c r="P489" s="594"/>
    </row>
    <row r="490" spans="1:16" ht="66.75" customHeight="1" x14ac:dyDescent="0.25">
      <c r="A490" s="656" t="s">
        <v>306</v>
      </c>
      <c r="B490" s="657" t="s">
        <v>123</v>
      </c>
      <c r="C490" s="547" t="s">
        <v>25</v>
      </c>
      <c r="D490" s="658" t="str">
        <f>D465</f>
        <v>01.2018</v>
      </c>
      <c r="E490" s="661" t="s">
        <v>451</v>
      </c>
      <c r="F490" s="112" t="s">
        <v>0</v>
      </c>
      <c r="G490" s="160">
        <f>G491+G492+G493+G494</f>
        <v>16773941.5</v>
      </c>
      <c r="H490" s="12">
        <f>H491+H492+H493+H494</f>
        <v>16773941.5</v>
      </c>
      <c r="I490" s="12">
        <f>H490/G490*100</f>
        <v>100</v>
      </c>
      <c r="J490" s="148" t="s">
        <v>788</v>
      </c>
      <c r="K490" s="100">
        <v>1579036</v>
      </c>
      <c r="L490" s="100">
        <v>1579036</v>
      </c>
      <c r="M490" s="95"/>
      <c r="N490" s="564" t="s">
        <v>108</v>
      </c>
      <c r="O490" s="564" t="s">
        <v>108</v>
      </c>
      <c r="P490" s="564" t="s">
        <v>108</v>
      </c>
    </row>
    <row r="491" spans="1:16" x14ac:dyDescent="0.25">
      <c r="A491" s="656"/>
      <c r="B491" s="657"/>
      <c r="C491" s="548"/>
      <c r="D491" s="659"/>
      <c r="E491" s="659"/>
      <c r="F491" s="112" t="s">
        <v>1</v>
      </c>
      <c r="G491" s="161">
        <v>16773941.5</v>
      </c>
      <c r="H491" s="113">
        <v>16773941.5</v>
      </c>
      <c r="I491" s="113">
        <f>H491/G491*100</f>
        <v>100</v>
      </c>
      <c r="J491" s="547" t="s">
        <v>789</v>
      </c>
      <c r="K491" s="545">
        <v>100</v>
      </c>
      <c r="L491" s="545">
        <v>100</v>
      </c>
      <c r="M491" s="545"/>
      <c r="N491" s="588"/>
      <c r="O491" s="588"/>
      <c r="P491" s="588"/>
    </row>
    <row r="492" spans="1:16" ht="15" customHeight="1" x14ac:dyDescent="0.25">
      <c r="A492" s="656"/>
      <c r="B492" s="657"/>
      <c r="C492" s="548"/>
      <c r="D492" s="659"/>
      <c r="E492" s="659"/>
      <c r="F492" s="112" t="s">
        <v>2</v>
      </c>
      <c r="G492" s="161">
        <v>0</v>
      </c>
      <c r="H492" s="113">
        <v>0</v>
      </c>
      <c r="I492" s="113">
        <v>0</v>
      </c>
      <c r="J492" s="548"/>
      <c r="K492" s="550"/>
      <c r="L492" s="550"/>
      <c r="M492" s="550"/>
      <c r="N492" s="588"/>
      <c r="O492" s="588"/>
      <c r="P492" s="588"/>
    </row>
    <row r="493" spans="1:16" x14ac:dyDescent="0.25">
      <c r="A493" s="656"/>
      <c r="B493" s="657"/>
      <c r="C493" s="548"/>
      <c r="D493" s="659"/>
      <c r="E493" s="659"/>
      <c r="F493" s="112" t="s">
        <v>4</v>
      </c>
      <c r="G493" s="161">
        <v>0</v>
      </c>
      <c r="H493" s="113">
        <v>0</v>
      </c>
      <c r="I493" s="113">
        <v>0</v>
      </c>
      <c r="J493" s="548"/>
      <c r="K493" s="550"/>
      <c r="L493" s="550"/>
      <c r="M493" s="550"/>
      <c r="N493" s="588"/>
      <c r="O493" s="588"/>
      <c r="P493" s="588"/>
    </row>
    <row r="494" spans="1:16" ht="32.25" customHeight="1" x14ac:dyDescent="0.25">
      <c r="A494" s="656"/>
      <c r="B494" s="657"/>
      <c r="C494" s="549"/>
      <c r="D494" s="660"/>
      <c r="E494" s="660"/>
      <c r="F494" s="4" t="s">
        <v>5</v>
      </c>
      <c r="G494" s="161">
        <v>0</v>
      </c>
      <c r="H494" s="113">
        <v>0</v>
      </c>
      <c r="I494" s="113">
        <v>0</v>
      </c>
      <c r="J494" s="549"/>
      <c r="K494" s="546"/>
      <c r="L494" s="546"/>
      <c r="M494" s="546"/>
      <c r="N494" s="565"/>
      <c r="O494" s="565"/>
      <c r="P494" s="565"/>
    </row>
    <row r="495" spans="1:16" s="2" customFormat="1" x14ac:dyDescent="0.25">
      <c r="A495" s="653" t="s">
        <v>307</v>
      </c>
      <c r="B495" s="667" t="s">
        <v>308</v>
      </c>
      <c r="C495" s="652" t="s">
        <v>309</v>
      </c>
      <c r="D495" s="651" t="s">
        <v>26</v>
      </c>
      <c r="E495" s="651" t="s">
        <v>26</v>
      </c>
      <c r="F495" s="111" t="s">
        <v>0</v>
      </c>
      <c r="G495" s="160">
        <f>SUM(G496:G499)</f>
        <v>22313243.099999998</v>
      </c>
      <c r="H495" s="12">
        <f>SUM(H496:H499)</f>
        <v>21585325.100000001</v>
      </c>
      <c r="I495" s="12">
        <f>H495/G495*100</f>
        <v>96.737731056226437</v>
      </c>
      <c r="J495" s="600" t="s">
        <v>26</v>
      </c>
      <c r="K495" s="560" t="s">
        <v>26</v>
      </c>
      <c r="L495" s="560" t="s">
        <v>26</v>
      </c>
      <c r="M495" s="560" t="s">
        <v>26</v>
      </c>
      <c r="N495" s="579" t="s">
        <v>26</v>
      </c>
      <c r="O495" s="592" t="s">
        <v>26</v>
      </c>
      <c r="P495" s="592" t="s">
        <v>26</v>
      </c>
    </row>
    <row r="496" spans="1:16" s="2" customFormat="1" x14ac:dyDescent="0.25">
      <c r="A496" s="653"/>
      <c r="B496" s="667"/>
      <c r="C496" s="652"/>
      <c r="D496" s="651"/>
      <c r="E496" s="651"/>
      <c r="F496" s="111" t="s">
        <v>1</v>
      </c>
      <c r="G496" s="160">
        <v>0</v>
      </c>
      <c r="H496" s="12">
        <v>0</v>
      </c>
      <c r="I496" s="12">
        <v>0</v>
      </c>
      <c r="J496" s="601" t="s">
        <v>26</v>
      </c>
      <c r="K496" s="561" t="s">
        <v>26</v>
      </c>
      <c r="L496" s="561" t="s">
        <v>26</v>
      </c>
      <c r="M496" s="561" t="s">
        <v>26</v>
      </c>
      <c r="N496" s="579"/>
      <c r="O496" s="593"/>
      <c r="P496" s="593"/>
    </row>
    <row r="497" spans="1:16" s="2" customFormat="1" x14ac:dyDescent="0.25">
      <c r="A497" s="653"/>
      <c r="B497" s="667"/>
      <c r="C497" s="652"/>
      <c r="D497" s="651"/>
      <c r="E497" s="651"/>
      <c r="F497" s="111" t="s">
        <v>2</v>
      </c>
      <c r="G497" s="160">
        <v>0</v>
      </c>
      <c r="H497" s="12">
        <v>0</v>
      </c>
      <c r="I497" s="12">
        <v>0</v>
      </c>
      <c r="J497" s="601"/>
      <c r="K497" s="561"/>
      <c r="L497" s="561"/>
      <c r="M497" s="561"/>
      <c r="N497" s="579"/>
      <c r="O497" s="593"/>
      <c r="P497" s="593"/>
    </row>
    <row r="498" spans="1:16" s="2" customFormat="1" x14ac:dyDescent="0.25">
      <c r="A498" s="653"/>
      <c r="B498" s="667"/>
      <c r="C498" s="652"/>
      <c r="D498" s="651"/>
      <c r="E498" s="651"/>
      <c r="F498" s="111" t="s">
        <v>4</v>
      </c>
      <c r="G498" s="160">
        <v>0</v>
      </c>
      <c r="H498" s="12">
        <v>0</v>
      </c>
      <c r="I498" s="12">
        <v>0</v>
      </c>
      <c r="J498" s="601"/>
      <c r="K498" s="561"/>
      <c r="L498" s="561"/>
      <c r="M498" s="561"/>
      <c r="N498" s="579" t="s">
        <v>26</v>
      </c>
      <c r="O498" s="593"/>
      <c r="P498" s="593"/>
    </row>
    <row r="499" spans="1:16" s="2" customFormat="1" x14ac:dyDescent="0.25">
      <c r="A499" s="653"/>
      <c r="B499" s="667"/>
      <c r="C499" s="652"/>
      <c r="D499" s="651"/>
      <c r="E499" s="651"/>
      <c r="F499" s="116" t="s">
        <v>5</v>
      </c>
      <c r="G499" s="160">
        <f>G504+G509</f>
        <v>22313243.099999998</v>
      </c>
      <c r="H499" s="12">
        <f>H504+H509</f>
        <v>21585325.100000001</v>
      </c>
      <c r="I499" s="12">
        <f>H499/G499*100</f>
        <v>96.737731056226437</v>
      </c>
      <c r="J499" s="602" t="s">
        <v>26</v>
      </c>
      <c r="K499" s="562" t="s">
        <v>26</v>
      </c>
      <c r="L499" s="562" t="s">
        <v>26</v>
      </c>
      <c r="M499" s="562" t="s">
        <v>26</v>
      </c>
      <c r="N499" s="579" t="s">
        <v>26</v>
      </c>
      <c r="O499" s="594"/>
      <c r="P499" s="594"/>
    </row>
    <row r="500" spans="1:16" ht="93" customHeight="1" x14ac:dyDescent="0.25">
      <c r="A500" s="656" t="s">
        <v>310</v>
      </c>
      <c r="B500" s="657" t="s">
        <v>107</v>
      </c>
      <c r="C500" s="608" t="s">
        <v>309</v>
      </c>
      <c r="D500" s="658" t="str">
        <f>D490</f>
        <v>01.2018</v>
      </c>
      <c r="E500" s="661" t="s">
        <v>451</v>
      </c>
      <c r="F500" s="112" t="s">
        <v>0</v>
      </c>
      <c r="G500" s="160">
        <f>G501+G502+G503+G504</f>
        <v>19896.7</v>
      </c>
      <c r="H500" s="12">
        <f>H501+H502+H503+H504</f>
        <v>11651.5</v>
      </c>
      <c r="I500" s="12">
        <f>H500/G500*100</f>
        <v>58.55996220478773</v>
      </c>
      <c r="J500" s="148" t="s">
        <v>790</v>
      </c>
      <c r="K500" s="100">
        <v>149</v>
      </c>
      <c r="L500" s="100">
        <v>149</v>
      </c>
      <c r="M500" s="545" t="s">
        <v>821</v>
      </c>
      <c r="N500" s="564" t="s">
        <v>108</v>
      </c>
      <c r="O500" s="564" t="s">
        <v>108</v>
      </c>
      <c r="P500" s="564" t="s">
        <v>108</v>
      </c>
    </row>
    <row r="501" spans="1:16" ht="47.25" customHeight="1" x14ac:dyDescent="0.25">
      <c r="A501" s="656"/>
      <c r="B501" s="657"/>
      <c r="C501" s="608"/>
      <c r="D501" s="659"/>
      <c r="E501" s="659"/>
      <c r="F501" s="112" t="s">
        <v>1</v>
      </c>
      <c r="G501" s="161">
        <v>0</v>
      </c>
      <c r="H501" s="113">
        <v>0</v>
      </c>
      <c r="I501" s="113">
        <v>0</v>
      </c>
      <c r="J501" s="547" t="s">
        <v>791</v>
      </c>
      <c r="K501" s="545">
        <v>0</v>
      </c>
      <c r="L501" s="545">
        <v>0</v>
      </c>
      <c r="M501" s="550"/>
      <c r="N501" s="565"/>
      <c r="O501" s="565"/>
      <c r="P501" s="565"/>
    </row>
    <row r="502" spans="1:16" ht="15" customHeight="1" x14ac:dyDescent="0.25">
      <c r="A502" s="656"/>
      <c r="B502" s="657"/>
      <c r="C502" s="608"/>
      <c r="D502" s="659"/>
      <c r="E502" s="659"/>
      <c r="F502" s="112" t="s">
        <v>2</v>
      </c>
      <c r="G502" s="161">
        <v>0</v>
      </c>
      <c r="H502" s="113">
        <v>0</v>
      </c>
      <c r="I502" s="113">
        <v>0</v>
      </c>
      <c r="J502" s="548"/>
      <c r="K502" s="550"/>
      <c r="L502" s="550"/>
      <c r="M502" s="550"/>
      <c r="N502" s="554" t="s">
        <v>108</v>
      </c>
      <c r="O502" s="554" t="s">
        <v>108</v>
      </c>
      <c r="P502" s="554" t="s">
        <v>108</v>
      </c>
    </row>
    <row r="503" spans="1:16" x14ac:dyDescent="0.25">
      <c r="A503" s="656"/>
      <c r="B503" s="657"/>
      <c r="C503" s="608"/>
      <c r="D503" s="659"/>
      <c r="E503" s="659"/>
      <c r="F503" s="112" t="s">
        <v>4</v>
      </c>
      <c r="G503" s="161">
        <v>0</v>
      </c>
      <c r="H503" s="113">
        <v>0</v>
      </c>
      <c r="I503" s="113">
        <v>0</v>
      </c>
      <c r="J503" s="548"/>
      <c r="K503" s="550"/>
      <c r="L503" s="550"/>
      <c r="M503" s="550"/>
      <c r="N503" s="555"/>
      <c r="O503" s="555"/>
      <c r="P503" s="555"/>
    </row>
    <row r="504" spans="1:16" ht="53.25" customHeight="1" x14ac:dyDescent="0.25">
      <c r="A504" s="543"/>
      <c r="B504" s="668"/>
      <c r="C504" s="608"/>
      <c r="D504" s="660"/>
      <c r="E504" s="660"/>
      <c r="F504" s="103" t="s">
        <v>5</v>
      </c>
      <c r="G504" s="162">
        <v>19896.7</v>
      </c>
      <c r="H504" s="115">
        <v>11651.5</v>
      </c>
      <c r="I504" s="115">
        <f>H504/G504*100</f>
        <v>58.55996220478773</v>
      </c>
      <c r="J504" s="549"/>
      <c r="K504" s="546"/>
      <c r="L504" s="546"/>
      <c r="M504" s="546"/>
      <c r="N504" s="555"/>
      <c r="O504" s="555"/>
      <c r="P504" s="555"/>
    </row>
    <row r="505" spans="1:16" ht="72" customHeight="1" x14ac:dyDescent="0.25">
      <c r="A505" s="656" t="s">
        <v>311</v>
      </c>
      <c r="B505" s="657" t="s">
        <v>106</v>
      </c>
      <c r="C505" s="608" t="s">
        <v>309</v>
      </c>
      <c r="D505" s="658" t="str">
        <f>D500</f>
        <v>01.2018</v>
      </c>
      <c r="E505" s="661" t="s">
        <v>451</v>
      </c>
      <c r="F505" s="112" t="s">
        <v>0</v>
      </c>
      <c r="G505" s="160">
        <f>G506+G507+G508+G509</f>
        <v>22293346.399999999</v>
      </c>
      <c r="H505" s="12">
        <f>H506+H507+H508+H509</f>
        <v>21573673.600000001</v>
      </c>
      <c r="I505" s="12">
        <f>H505/G505*100</f>
        <v>96.771804523703111</v>
      </c>
      <c r="J505" s="148" t="s">
        <v>792</v>
      </c>
      <c r="K505" s="100">
        <v>2521846</v>
      </c>
      <c r="L505" s="100">
        <v>2521846</v>
      </c>
      <c r="M505" s="545" t="s">
        <v>398</v>
      </c>
      <c r="N505" s="564" t="s">
        <v>108</v>
      </c>
      <c r="O505" s="564" t="s">
        <v>108</v>
      </c>
      <c r="P505" s="564" t="s">
        <v>108</v>
      </c>
    </row>
    <row r="506" spans="1:16" ht="55.5" customHeight="1" x14ac:dyDescent="0.25">
      <c r="A506" s="656"/>
      <c r="B506" s="657"/>
      <c r="C506" s="608"/>
      <c r="D506" s="659"/>
      <c r="E506" s="659"/>
      <c r="F506" s="112" t="s">
        <v>1</v>
      </c>
      <c r="G506" s="161">
        <v>0</v>
      </c>
      <c r="H506" s="113">
        <v>0</v>
      </c>
      <c r="I506" s="113">
        <v>0</v>
      </c>
      <c r="J506" s="547" t="s">
        <v>793</v>
      </c>
      <c r="K506" s="545">
        <v>100</v>
      </c>
      <c r="L506" s="545">
        <v>100</v>
      </c>
      <c r="M506" s="550"/>
      <c r="N506" s="588"/>
      <c r="O506" s="588"/>
      <c r="P506" s="588"/>
    </row>
    <row r="507" spans="1:16" ht="15" customHeight="1" x14ac:dyDescent="0.25">
      <c r="A507" s="656"/>
      <c r="B507" s="657"/>
      <c r="C507" s="608"/>
      <c r="D507" s="659"/>
      <c r="E507" s="659"/>
      <c r="F507" s="112" t="s">
        <v>2</v>
      </c>
      <c r="G507" s="161">
        <v>0</v>
      </c>
      <c r="H507" s="113">
        <v>0</v>
      </c>
      <c r="I507" s="113">
        <v>0</v>
      </c>
      <c r="J507" s="548"/>
      <c r="K507" s="550"/>
      <c r="L507" s="550"/>
      <c r="M507" s="550"/>
      <c r="N507" s="588"/>
      <c r="O507" s="588"/>
      <c r="P507" s="588"/>
    </row>
    <row r="508" spans="1:16" ht="18" customHeight="1" x14ac:dyDescent="0.25">
      <c r="A508" s="656"/>
      <c r="B508" s="657"/>
      <c r="C508" s="608"/>
      <c r="D508" s="659"/>
      <c r="E508" s="659"/>
      <c r="F508" s="112" t="s">
        <v>4</v>
      </c>
      <c r="G508" s="161">
        <v>0</v>
      </c>
      <c r="H508" s="113">
        <v>0</v>
      </c>
      <c r="I508" s="113">
        <v>0</v>
      </c>
      <c r="J508" s="548"/>
      <c r="K508" s="550"/>
      <c r="L508" s="550"/>
      <c r="M508" s="550"/>
      <c r="N508" s="588"/>
      <c r="O508" s="588"/>
      <c r="P508" s="588"/>
    </row>
    <row r="509" spans="1:16" ht="22.5" customHeight="1" x14ac:dyDescent="0.25">
      <c r="A509" s="656"/>
      <c r="B509" s="657"/>
      <c r="C509" s="608"/>
      <c r="D509" s="660"/>
      <c r="E509" s="660"/>
      <c r="F509" s="4" t="s">
        <v>5</v>
      </c>
      <c r="G509" s="161">
        <v>22293346.399999999</v>
      </c>
      <c r="H509" s="113">
        <v>21573673.600000001</v>
      </c>
      <c r="I509" s="113">
        <f>H509/G509*100</f>
        <v>96.771804523703111</v>
      </c>
      <c r="J509" s="549"/>
      <c r="K509" s="546"/>
      <c r="L509" s="546"/>
      <c r="M509" s="546"/>
      <c r="N509" s="565"/>
      <c r="O509" s="565"/>
      <c r="P509" s="565"/>
    </row>
    <row r="510" spans="1:16" s="2" customFormat="1" ht="21.75" customHeight="1" x14ac:dyDescent="0.25">
      <c r="A510" s="653" t="s">
        <v>312</v>
      </c>
      <c r="B510" s="669" t="s">
        <v>356</v>
      </c>
      <c r="C510" s="652" t="s">
        <v>309</v>
      </c>
      <c r="D510" s="651" t="s">
        <v>26</v>
      </c>
      <c r="E510" s="651" t="s">
        <v>26</v>
      </c>
      <c r="F510" s="111" t="s">
        <v>0</v>
      </c>
      <c r="G510" s="160">
        <f>G511+G512+G513+G514</f>
        <v>290695.90000000002</v>
      </c>
      <c r="H510" s="12">
        <f>H511+H512+H513+H514</f>
        <v>197217.1</v>
      </c>
      <c r="I510" s="12">
        <f>H510/G510*100</f>
        <v>67.84309651426112</v>
      </c>
      <c r="J510" s="600" t="s">
        <v>108</v>
      </c>
      <c r="K510" s="560" t="s">
        <v>108</v>
      </c>
      <c r="L510" s="560" t="s">
        <v>108</v>
      </c>
      <c r="M510" s="560" t="s">
        <v>108</v>
      </c>
      <c r="N510" s="600" t="s">
        <v>26</v>
      </c>
      <c r="O510" s="600" t="s">
        <v>26</v>
      </c>
      <c r="P510" s="600" t="s">
        <v>26</v>
      </c>
    </row>
    <row r="511" spans="1:16" s="2" customFormat="1" ht="27" customHeight="1" x14ac:dyDescent="0.25">
      <c r="A511" s="653"/>
      <c r="B511" s="669"/>
      <c r="C511" s="652"/>
      <c r="D511" s="651"/>
      <c r="E511" s="651"/>
      <c r="F511" s="111" t="s">
        <v>1</v>
      </c>
      <c r="G511" s="160">
        <f t="shared" ref="G511:H514" si="36">G516</f>
        <v>0</v>
      </c>
      <c r="H511" s="12">
        <f t="shared" si="36"/>
        <v>0</v>
      </c>
      <c r="I511" s="12">
        <v>0</v>
      </c>
      <c r="J511" s="601"/>
      <c r="K511" s="561"/>
      <c r="L511" s="561"/>
      <c r="M511" s="561"/>
      <c r="N511" s="601"/>
      <c r="O511" s="601"/>
      <c r="P511" s="601"/>
    </row>
    <row r="512" spans="1:16" s="2" customFormat="1" ht="25.5" customHeight="1" x14ac:dyDescent="0.25">
      <c r="A512" s="653"/>
      <c r="B512" s="669"/>
      <c r="C512" s="652"/>
      <c r="D512" s="651"/>
      <c r="E512" s="651"/>
      <c r="F512" s="111" t="s">
        <v>2</v>
      </c>
      <c r="G512" s="160">
        <f t="shared" si="36"/>
        <v>0</v>
      </c>
      <c r="H512" s="12">
        <f t="shared" si="36"/>
        <v>0</v>
      </c>
      <c r="I512" s="12">
        <v>0</v>
      </c>
      <c r="J512" s="601"/>
      <c r="K512" s="561"/>
      <c r="L512" s="561"/>
      <c r="M512" s="561"/>
      <c r="N512" s="601"/>
      <c r="O512" s="601"/>
      <c r="P512" s="601"/>
    </row>
    <row r="513" spans="1:16" s="2" customFormat="1" ht="27" customHeight="1" x14ac:dyDescent="0.25">
      <c r="A513" s="653"/>
      <c r="B513" s="669"/>
      <c r="C513" s="652"/>
      <c r="D513" s="651"/>
      <c r="E513" s="651"/>
      <c r="F513" s="111" t="s">
        <v>4</v>
      </c>
      <c r="G513" s="160">
        <f t="shared" si="36"/>
        <v>0</v>
      </c>
      <c r="H513" s="12">
        <f t="shared" si="36"/>
        <v>0</v>
      </c>
      <c r="I513" s="12">
        <v>0</v>
      </c>
      <c r="J513" s="601"/>
      <c r="K513" s="561"/>
      <c r="L513" s="561"/>
      <c r="M513" s="561"/>
      <c r="N513" s="601" t="s">
        <v>26</v>
      </c>
      <c r="O513" s="601"/>
      <c r="P513" s="601"/>
    </row>
    <row r="514" spans="1:16" s="2" customFormat="1" ht="32.25" customHeight="1" x14ac:dyDescent="0.25">
      <c r="A514" s="653"/>
      <c r="B514" s="669"/>
      <c r="C514" s="652"/>
      <c r="D514" s="651"/>
      <c r="E514" s="651"/>
      <c r="F514" s="116" t="s">
        <v>5</v>
      </c>
      <c r="G514" s="160">
        <f t="shared" si="36"/>
        <v>290695.90000000002</v>
      </c>
      <c r="H514" s="12">
        <f t="shared" si="36"/>
        <v>197217.1</v>
      </c>
      <c r="I514" s="12">
        <f>H514/G514*100</f>
        <v>67.84309651426112</v>
      </c>
      <c r="J514" s="602"/>
      <c r="K514" s="562"/>
      <c r="L514" s="562"/>
      <c r="M514" s="562"/>
      <c r="N514" s="602" t="s">
        <v>26</v>
      </c>
      <c r="O514" s="602"/>
      <c r="P514" s="602"/>
    </row>
    <row r="515" spans="1:16" ht="68.25" customHeight="1" x14ac:dyDescent="0.25">
      <c r="A515" s="655" t="s">
        <v>313</v>
      </c>
      <c r="B515" s="657" t="s">
        <v>314</v>
      </c>
      <c r="C515" s="608" t="s">
        <v>309</v>
      </c>
      <c r="D515" s="658" t="str">
        <f>D505</f>
        <v>01.2018</v>
      </c>
      <c r="E515" s="661" t="s">
        <v>451</v>
      </c>
      <c r="F515" s="112" t="s">
        <v>0</v>
      </c>
      <c r="G515" s="160">
        <f>G516+G517+G518+G519</f>
        <v>290695.90000000002</v>
      </c>
      <c r="H515" s="12">
        <f>H516+H517+H518+H519</f>
        <v>197217.1</v>
      </c>
      <c r="I515" s="12">
        <f>H515/G515*100</f>
        <v>67.84309651426112</v>
      </c>
      <c r="J515" s="4" t="s">
        <v>794</v>
      </c>
      <c r="K515" s="93">
        <v>52</v>
      </c>
      <c r="L515" s="100">
        <v>83</v>
      </c>
      <c r="M515" s="545" t="s">
        <v>399</v>
      </c>
      <c r="N515" s="564" t="s">
        <v>108</v>
      </c>
      <c r="O515" s="564" t="s">
        <v>108</v>
      </c>
      <c r="P515" s="564" t="s">
        <v>108</v>
      </c>
    </row>
    <row r="516" spans="1:16" ht="57" customHeight="1" x14ac:dyDescent="0.25">
      <c r="A516" s="656"/>
      <c r="B516" s="657"/>
      <c r="C516" s="608"/>
      <c r="D516" s="659"/>
      <c r="E516" s="659"/>
      <c r="F516" s="112" t="s">
        <v>1</v>
      </c>
      <c r="G516" s="161">
        <v>0</v>
      </c>
      <c r="H516" s="113">
        <v>0</v>
      </c>
      <c r="I516" s="113">
        <v>0</v>
      </c>
      <c r="J516" s="547" t="s">
        <v>795</v>
      </c>
      <c r="K516" s="551">
        <v>17.399999999999999</v>
      </c>
      <c r="L516" s="551">
        <v>17.399999999999999</v>
      </c>
      <c r="M516" s="550"/>
      <c r="N516" s="588"/>
      <c r="O516" s="588"/>
      <c r="P516" s="588"/>
    </row>
    <row r="517" spans="1:16" ht="54" customHeight="1" x14ac:dyDescent="0.25">
      <c r="A517" s="656"/>
      <c r="B517" s="657"/>
      <c r="C517" s="608"/>
      <c r="D517" s="659"/>
      <c r="E517" s="659"/>
      <c r="F517" s="112" t="s">
        <v>2</v>
      </c>
      <c r="G517" s="161">
        <v>0</v>
      </c>
      <c r="H517" s="113">
        <v>0</v>
      </c>
      <c r="I517" s="113">
        <v>0</v>
      </c>
      <c r="J517" s="548"/>
      <c r="K517" s="552"/>
      <c r="L517" s="552"/>
      <c r="M517" s="550"/>
      <c r="N517" s="588"/>
      <c r="O517" s="588"/>
      <c r="P517" s="588"/>
    </row>
    <row r="518" spans="1:16" ht="27.75" customHeight="1" x14ac:dyDescent="0.25">
      <c r="A518" s="656"/>
      <c r="B518" s="657"/>
      <c r="C518" s="608"/>
      <c r="D518" s="659"/>
      <c r="E518" s="659"/>
      <c r="F518" s="112" t="s">
        <v>4</v>
      </c>
      <c r="G518" s="161">
        <v>0</v>
      </c>
      <c r="H518" s="113">
        <v>0</v>
      </c>
      <c r="I518" s="113">
        <v>0</v>
      </c>
      <c r="J518" s="548"/>
      <c r="K518" s="552"/>
      <c r="L518" s="552"/>
      <c r="M518" s="550"/>
      <c r="N518" s="588"/>
      <c r="O518" s="588"/>
      <c r="P518" s="588"/>
    </row>
    <row r="519" spans="1:16" ht="40.5" customHeight="1" x14ac:dyDescent="0.25">
      <c r="A519" s="656"/>
      <c r="B519" s="657"/>
      <c r="C519" s="608"/>
      <c r="D519" s="660"/>
      <c r="E519" s="660"/>
      <c r="F519" s="4" t="s">
        <v>5</v>
      </c>
      <c r="G519" s="161">
        <v>290695.90000000002</v>
      </c>
      <c r="H519" s="113">
        <v>197217.1</v>
      </c>
      <c r="I519" s="113">
        <f>H519/G519*100</f>
        <v>67.84309651426112</v>
      </c>
      <c r="J519" s="549"/>
      <c r="K519" s="553"/>
      <c r="L519" s="553"/>
      <c r="M519" s="546"/>
      <c r="N519" s="565"/>
      <c r="O519" s="565"/>
      <c r="P519" s="565"/>
    </row>
  </sheetData>
  <mergeCells count="1270">
    <mergeCell ref="E2:M2"/>
    <mergeCell ref="E3:M3"/>
    <mergeCell ref="M500:M504"/>
    <mergeCell ref="J460:J464"/>
    <mergeCell ref="K460:K464"/>
    <mergeCell ref="L460:L464"/>
    <mergeCell ref="N51:N53"/>
    <mergeCell ref="O51:O53"/>
    <mergeCell ref="P51:P53"/>
    <mergeCell ref="N111:N114"/>
    <mergeCell ref="O111:O114"/>
    <mergeCell ref="P111:P114"/>
    <mergeCell ref="N331:N334"/>
    <mergeCell ref="O331:O334"/>
    <mergeCell ref="P331:P334"/>
    <mergeCell ref="N336:N339"/>
    <mergeCell ref="O336:O339"/>
    <mergeCell ref="P336:P339"/>
    <mergeCell ref="M331:M334"/>
    <mergeCell ref="L436:L439"/>
    <mergeCell ref="J441:J444"/>
    <mergeCell ref="K441:K444"/>
    <mergeCell ref="L441:L444"/>
    <mergeCell ref="J501:J504"/>
    <mergeCell ref="K501:K504"/>
    <mergeCell ref="L501:L504"/>
    <mergeCell ref="N422:N424"/>
    <mergeCell ref="N440:N441"/>
    <mergeCell ref="O440:O441"/>
    <mergeCell ref="J203:J204"/>
    <mergeCell ref="K203:K204"/>
    <mergeCell ref="L203:L204"/>
    <mergeCell ref="J516:J519"/>
    <mergeCell ref="K516:K519"/>
    <mergeCell ref="L516:L519"/>
    <mergeCell ref="J380:J394"/>
    <mergeCell ref="K380:K394"/>
    <mergeCell ref="L380:L394"/>
    <mergeCell ref="J395:J399"/>
    <mergeCell ref="K395:K399"/>
    <mergeCell ref="L395:L399"/>
    <mergeCell ref="J401:J404"/>
    <mergeCell ref="K401:K404"/>
    <mergeCell ref="L401:L404"/>
    <mergeCell ref="J406:J409"/>
    <mergeCell ref="K406:K409"/>
    <mergeCell ref="L406:L409"/>
    <mergeCell ref="J450:J454"/>
    <mergeCell ref="K450:K454"/>
    <mergeCell ref="L450:L454"/>
    <mergeCell ref="J416:J419"/>
    <mergeCell ref="K416:K419"/>
    <mergeCell ref="L416:L419"/>
    <mergeCell ref="J357:J359"/>
    <mergeCell ref="K357:K359"/>
    <mergeCell ref="L357:L359"/>
    <mergeCell ref="L355:L356"/>
    <mergeCell ref="J372:J374"/>
    <mergeCell ref="K372:K374"/>
    <mergeCell ref="L372:L374"/>
    <mergeCell ref="L236:L239"/>
    <mergeCell ref="K251:K254"/>
    <mergeCell ref="L251:L254"/>
    <mergeCell ref="K205:K209"/>
    <mergeCell ref="L205:L209"/>
    <mergeCell ref="L280:L284"/>
    <mergeCell ref="J300:J304"/>
    <mergeCell ref="K300:K304"/>
    <mergeCell ref="L271:L274"/>
    <mergeCell ref="J275:J279"/>
    <mergeCell ref="J280:J284"/>
    <mergeCell ref="J295:J299"/>
    <mergeCell ref="K295:K299"/>
    <mergeCell ref="K247:K249"/>
    <mergeCell ref="L265:L269"/>
    <mergeCell ref="K287:K289"/>
    <mergeCell ref="L287:L289"/>
    <mergeCell ref="J320:J324"/>
    <mergeCell ref="K320:K324"/>
    <mergeCell ref="L320:L324"/>
    <mergeCell ref="L300:L304"/>
    <mergeCell ref="K325:K329"/>
    <mergeCell ref="L325:L329"/>
    <mergeCell ref="J265:J269"/>
    <mergeCell ref="J271:J274"/>
    <mergeCell ref="M320:M324"/>
    <mergeCell ref="N320:N324"/>
    <mergeCell ref="O320:O324"/>
    <mergeCell ref="J470:J474"/>
    <mergeCell ref="J480:J484"/>
    <mergeCell ref="K480:K484"/>
    <mergeCell ref="L480:L484"/>
    <mergeCell ref="L455:L456"/>
    <mergeCell ref="L475:L479"/>
    <mergeCell ref="K436:K439"/>
    <mergeCell ref="K365:K369"/>
    <mergeCell ref="L365:L369"/>
    <mergeCell ref="M365:M369"/>
    <mergeCell ref="M336:M339"/>
    <mergeCell ref="M341:M344"/>
    <mergeCell ref="M355:M359"/>
    <mergeCell ref="N355:N357"/>
    <mergeCell ref="N435:N436"/>
    <mergeCell ref="O435:O436"/>
    <mergeCell ref="N437:N439"/>
    <mergeCell ref="O437:O439"/>
    <mergeCell ref="N360:N364"/>
    <mergeCell ref="O360:O364"/>
    <mergeCell ref="J365:J369"/>
    <mergeCell ref="J410:J414"/>
    <mergeCell ref="K410:K414"/>
    <mergeCell ref="L410:L414"/>
    <mergeCell ref="J376:J379"/>
    <mergeCell ref="K376:K379"/>
    <mergeCell ref="L376:L379"/>
    <mergeCell ref="M376:M379"/>
    <mergeCell ref="J325:J329"/>
    <mergeCell ref="K271:K274"/>
    <mergeCell ref="P422:P424"/>
    <mergeCell ref="N411:N412"/>
    <mergeCell ref="O411:O412"/>
    <mergeCell ref="P411:P412"/>
    <mergeCell ref="N413:N414"/>
    <mergeCell ref="O413:O414"/>
    <mergeCell ref="O380:O394"/>
    <mergeCell ref="M401:M404"/>
    <mergeCell ref="M405:M409"/>
    <mergeCell ref="M416:M419"/>
    <mergeCell ref="N280:N284"/>
    <mergeCell ref="O280:O284"/>
    <mergeCell ref="P280:P284"/>
    <mergeCell ref="J293:J294"/>
    <mergeCell ref="K293:K294"/>
    <mergeCell ref="L293:L294"/>
    <mergeCell ref="J287:J289"/>
    <mergeCell ref="J336:J339"/>
    <mergeCell ref="K336:K339"/>
    <mergeCell ref="L336:L339"/>
    <mergeCell ref="J341:J344"/>
    <mergeCell ref="K341:K344"/>
    <mergeCell ref="L341:L344"/>
    <mergeCell ref="J346:J349"/>
    <mergeCell ref="K346:K349"/>
    <mergeCell ref="L346:L349"/>
    <mergeCell ref="M345:M349"/>
    <mergeCell ref="J351:J354"/>
    <mergeCell ref="K351:K354"/>
    <mergeCell ref="L351:L354"/>
    <mergeCell ref="M350:M354"/>
    <mergeCell ref="J360:J364"/>
    <mergeCell ref="K360:K364"/>
    <mergeCell ref="L360:L364"/>
    <mergeCell ref="M360:M364"/>
    <mergeCell ref="A445:A449"/>
    <mergeCell ref="B445:B449"/>
    <mergeCell ref="C445:C449"/>
    <mergeCell ref="D445:D449"/>
    <mergeCell ref="E445:E449"/>
    <mergeCell ref="N445:N446"/>
    <mergeCell ref="O445:O446"/>
    <mergeCell ref="P445:P446"/>
    <mergeCell ref="N447:N449"/>
    <mergeCell ref="O447:O449"/>
    <mergeCell ref="P447:P449"/>
    <mergeCell ref="J446:J449"/>
    <mergeCell ref="K446:K449"/>
    <mergeCell ref="L446:L449"/>
    <mergeCell ref="A375:A379"/>
    <mergeCell ref="B375:B379"/>
    <mergeCell ref="M410:M414"/>
    <mergeCell ref="O422:O424"/>
    <mergeCell ref="M436:M439"/>
    <mergeCell ref="P440:P441"/>
    <mergeCell ref="P435:P436"/>
    <mergeCell ref="P437:P439"/>
    <mergeCell ref="E360:E364"/>
    <mergeCell ref="A365:A369"/>
    <mergeCell ref="B365:B369"/>
    <mergeCell ref="C375:C379"/>
    <mergeCell ref="A430:A434"/>
    <mergeCell ref="B430:B434"/>
    <mergeCell ref="J222:J224"/>
    <mergeCell ref="M222:M224"/>
    <mergeCell ref="J230:J234"/>
    <mergeCell ref="K230:K234"/>
    <mergeCell ref="L230:L234"/>
    <mergeCell ref="M230:M234"/>
    <mergeCell ref="M235:M239"/>
    <mergeCell ref="J260:J264"/>
    <mergeCell ref="K260:K264"/>
    <mergeCell ref="L260:L264"/>
    <mergeCell ref="M260:M264"/>
    <mergeCell ref="J211:J214"/>
    <mergeCell ref="K211:K214"/>
    <mergeCell ref="L247:L249"/>
    <mergeCell ref="P251:P254"/>
    <mergeCell ref="O256:O259"/>
    <mergeCell ref="P256:P259"/>
    <mergeCell ref="N210:N214"/>
    <mergeCell ref="L222:L224"/>
    <mergeCell ref="K166:K169"/>
    <mergeCell ref="L166:L169"/>
    <mergeCell ref="M166:M169"/>
    <mergeCell ref="N290:N291"/>
    <mergeCell ref="O290:O291"/>
    <mergeCell ref="P290:P291"/>
    <mergeCell ref="N293:N294"/>
    <mergeCell ref="O293:O294"/>
    <mergeCell ref="P293:P294"/>
    <mergeCell ref="O247:O248"/>
    <mergeCell ref="P247:P248"/>
    <mergeCell ref="N260:N264"/>
    <mergeCell ref="O260:O264"/>
    <mergeCell ref="P260:P264"/>
    <mergeCell ref="N251:N254"/>
    <mergeCell ref="O251:O254"/>
    <mergeCell ref="M265:M269"/>
    <mergeCell ref="M275:M279"/>
    <mergeCell ref="L211:L214"/>
    <mergeCell ref="K226:K229"/>
    <mergeCell ref="L226:L229"/>
    <mergeCell ref="N285:N286"/>
    <mergeCell ref="O285:O286"/>
    <mergeCell ref="P285:P286"/>
    <mergeCell ref="N245:N246"/>
    <mergeCell ref="O245:O246"/>
    <mergeCell ref="K236:K239"/>
    <mergeCell ref="K265:K269"/>
    <mergeCell ref="P287:P289"/>
    <mergeCell ref="K222:K224"/>
    <mergeCell ref="K256:K259"/>
    <mergeCell ref="L256:L259"/>
    <mergeCell ref="N126:N129"/>
    <mergeCell ref="P166:P169"/>
    <mergeCell ref="M205:M209"/>
    <mergeCell ref="P126:P129"/>
    <mergeCell ref="O166:O169"/>
    <mergeCell ref="O132:O134"/>
    <mergeCell ref="P132:P134"/>
    <mergeCell ref="N166:N169"/>
    <mergeCell ref="N185:N189"/>
    <mergeCell ref="P222:P224"/>
    <mergeCell ref="N130:N131"/>
    <mergeCell ref="O200:O202"/>
    <mergeCell ref="P200:P202"/>
    <mergeCell ref="N203:N204"/>
    <mergeCell ref="O203:O204"/>
    <mergeCell ref="P203:P204"/>
    <mergeCell ref="M210:M214"/>
    <mergeCell ref="O190:O192"/>
    <mergeCell ref="P190:P192"/>
    <mergeCell ref="N193:N194"/>
    <mergeCell ref="O126:O129"/>
    <mergeCell ref="O210:O214"/>
    <mergeCell ref="O141:O144"/>
    <mergeCell ref="P141:P144"/>
    <mergeCell ref="O185:O189"/>
    <mergeCell ref="P185:P189"/>
    <mergeCell ref="M190:M194"/>
    <mergeCell ref="N190:N192"/>
    <mergeCell ref="P195:P199"/>
    <mergeCell ref="P160:P164"/>
    <mergeCell ref="O193:O194"/>
    <mergeCell ref="P193:P194"/>
    <mergeCell ref="L34:L38"/>
    <mergeCell ref="M34:M38"/>
    <mergeCell ref="N34:N38"/>
    <mergeCell ref="P34:P38"/>
    <mergeCell ref="O271:O274"/>
    <mergeCell ref="P271:P274"/>
    <mergeCell ref="P145:P149"/>
    <mergeCell ref="P150:P154"/>
    <mergeCell ref="N160:N164"/>
    <mergeCell ref="P420:P421"/>
    <mergeCell ref="P245:P246"/>
    <mergeCell ref="N350:N354"/>
    <mergeCell ref="P376:P379"/>
    <mergeCell ref="O84:O85"/>
    <mergeCell ref="P84:P85"/>
    <mergeCell ref="N86:N88"/>
    <mergeCell ref="O86:O88"/>
    <mergeCell ref="P86:P88"/>
    <mergeCell ref="N150:N154"/>
    <mergeCell ref="P237:P239"/>
    <mergeCell ref="N240:N244"/>
    <mergeCell ref="O240:O244"/>
    <mergeCell ref="P240:P244"/>
    <mergeCell ref="N275:N279"/>
    <mergeCell ref="O275:O279"/>
    <mergeCell ref="P275:P279"/>
    <mergeCell ref="N305:N306"/>
    <mergeCell ref="O305:O306"/>
    <mergeCell ref="P305:P306"/>
    <mergeCell ref="N265:N269"/>
    <mergeCell ref="O265:O269"/>
    <mergeCell ref="P265:P269"/>
    <mergeCell ref="D24:D28"/>
    <mergeCell ref="D5:E5"/>
    <mergeCell ref="C9:C13"/>
    <mergeCell ref="D9:D13"/>
    <mergeCell ref="N115:N116"/>
    <mergeCell ref="O115:O116"/>
    <mergeCell ref="P115:P116"/>
    <mergeCell ref="N117:N119"/>
    <mergeCell ref="O80:O83"/>
    <mergeCell ref="P80:P83"/>
    <mergeCell ref="J5:J7"/>
    <mergeCell ref="A5:A7"/>
    <mergeCell ref="P9:P33"/>
    <mergeCell ref="B34:B38"/>
    <mergeCell ref="C34:C38"/>
    <mergeCell ref="D34:D38"/>
    <mergeCell ref="E34:E38"/>
    <mergeCell ref="K9:K33"/>
    <mergeCell ref="L9:L33"/>
    <mergeCell ref="M9:M33"/>
    <mergeCell ref="N9:N33"/>
    <mergeCell ref="O9:O33"/>
    <mergeCell ref="C29:C33"/>
    <mergeCell ref="D29:D33"/>
    <mergeCell ref="E29:E33"/>
    <mergeCell ref="A9:B33"/>
    <mergeCell ref="J9:J33"/>
    <mergeCell ref="C19:C23"/>
    <mergeCell ref="D19:D23"/>
    <mergeCell ref="E19:E23"/>
    <mergeCell ref="J34:J38"/>
    <mergeCell ref="K34:K38"/>
    <mergeCell ref="A59:A73"/>
    <mergeCell ref="B59:B73"/>
    <mergeCell ref="A44:A48"/>
    <mergeCell ref="B44:B48"/>
    <mergeCell ref="C44:C48"/>
    <mergeCell ref="D44:D48"/>
    <mergeCell ref="E44:E48"/>
    <mergeCell ref="J45:J48"/>
    <mergeCell ref="A39:A43"/>
    <mergeCell ref="N39:N43"/>
    <mergeCell ref="J39:J43"/>
    <mergeCell ref="K39:K43"/>
    <mergeCell ref="L39:L43"/>
    <mergeCell ref="M39:M43"/>
    <mergeCell ref="A54:A58"/>
    <mergeCell ref="B54:B58"/>
    <mergeCell ref="M69:M73"/>
    <mergeCell ref="N69:N73"/>
    <mergeCell ref="M45:M48"/>
    <mergeCell ref="N45:N48"/>
    <mergeCell ref="C59:C63"/>
    <mergeCell ref="C64:C68"/>
    <mergeCell ref="C54:C58"/>
    <mergeCell ref="K51:K53"/>
    <mergeCell ref="L51:L53"/>
    <mergeCell ref="M51:M53"/>
    <mergeCell ref="A1:P1"/>
    <mergeCell ref="A49:A53"/>
    <mergeCell ref="B49:B53"/>
    <mergeCell ref="C49:C53"/>
    <mergeCell ref="D49:D53"/>
    <mergeCell ref="E49:E53"/>
    <mergeCell ref="K5:K7"/>
    <mergeCell ref="L5:L7"/>
    <mergeCell ref="M5:M7"/>
    <mergeCell ref="N5:P5"/>
    <mergeCell ref="N6:N7"/>
    <mergeCell ref="O6:O7"/>
    <mergeCell ref="P6:P7"/>
    <mergeCell ref="C14:C18"/>
    <mergeCell ref="D14:D18"/>
    <mergeCell ref="E14:E18"/>
    <mergeCell ref="G5:G7"/>
    <mergeCell ref="H5:H7"/>
    <mergeCell ref="I5:I7"/>
    <mergeCell ref="A34:A38"/>
    <mergeCell ref="P39:P43"/>
    <mergeCell ref="B39:B43"/>
    <mergeCell ref="C39:C43"/>
    <mergeCell ref="D39:D43"/>
    <mergeCell ref="E39:E43"/>
    <mergeCell ref="O39:O43"/>
    <mergeCell ref="B5:B7"/>
    <mergeCell ref="C5:C7"/>
    <mergeCell ref="K45:K48"/>
    <mergeCell ref="L45:L48"/>
    <mergeCell ref="F5:F7"/>
    <mergeCell ref="C24:C28"/>
    <mergeCell ref="D6:D7"/>
    <mergeCell ref="E6:E7"/>
    <mergeCell ref="O34:O38"/>
    <mergeCell ref="N64:N68"/>
    <mergeCell ref="O64:O68"/>
    <mergeCell ref="P64:P68"/>
    <mergeCell ref="M59:M63"/>
    <mergeCell ref="N59:N63"/>
    <mergeCell ref="O59:O63"/>
    <mergeCell ref="P59:P63"/>
    <mergeCell ref="K55:K58"/>
    <mergeCell ref="L55:L58"/>
    <mergeCell ref="M55:M58"/>
    <mergeCell ref="D59:D63"/>
    <mergeCell ref="E59:E63"/>
    <mergeCell ref="J59:J63"/>
    <mergeCell ref="D64:D68"/>
    <mergeCell ref="E64:E68"/>
    <mergeCell ref="J64:J68"/>
    <mergeCell ref="D54:D58"/>
    <mergeCell ref="E54:E58"/>
    <mergeCell ref="J55:J58"/>
    <mergeCell ref="K59:K63"/>
    <mergeCell ref="L59:L63"/>
    <mergeCell ref="N55:N58"/>
    <mergeCell ref="O55:O58"/>
    <mergeCell ref="P55:P58"/>
    <mergeCell ref="J51:J53"/>
    <mergeCell ref="O45:O48"/>
    <mergeCell ref="E24:E28"/>
    <mergeCell ref="E9:E13"/>
    <mergeCell ref="P45:P48"/>
    <mergeCell ref="O69:O73"/>
    <mergeCell ref="P69:P73"/>
    <mergeCell ref="C69:C73"/>
    <mergeCell ref="D69:D73"/>
    <mergeCell ref="E69:E73"/>
    <mergeCell ref="J69:J73"/>
    <mergeCell ref="L69:L73"/>
    <mergeCell ref="N96:N98"/>
    <mergeCell ref="O96:O98"/>
    <mergeCell ref="P96:P98"/>
    <mergeCell ref="N99:N100"/>
    <mergeCell ref="O99:O100"/>
    <mergeCell ref="P99:P100"/>
    <mergeCell ref="N102:N103"/>
    <mergeCell ref="O102:O103"/>
    <mergeCell ref="P102:P103"/>
    <mergeCell ref="K74:K78"/>
    <mergeCell ref="N89:N90"/>
    <mergeCell ref="O89:O90"/>
    <mergeCell ref="P89:P90"/>
    <mergeCell ref="N91:N93"/>
    <mergeCell ref="O91:O93"/>
    <mergeCell ref="P91:P93"/>
    <mergeCell ref="N74:N78"/>
    <mergeCell ref="O74:O78"/>
    <mergeCell ref="P74:P78"/>
    <mergeCell ref="K80:K83"/>
    <mergeCell ref="L80:L83"/>
    <mergeCell ref="M80:M83"/>
    <mergeCell ref="K89:K90"/>
    <mergeCell ref="K69:K73"/>
    <mergeCell ref="L89:L90"/>
    <mergeCell ref="A84:A88"/>
    <mergeCell ref="B84:B88"/>
    <mergeCell ref="C84:C88"/>
    <mergeCell ref="D84:D88"/>
    <mergeCell ref="E84:E88"/>
    <mergeCell ref="A89:A93"/>
    <mergeCell ref="B89:B93"/>
    <mergeCell ref="C89:C93"/>
    <mergeCell ref="D89:D93"/>
    <mergeCell ref="E89:E93"/>
    <mergeCell ref="D99:D103"/>
    <mergeCell ref="E99:E103"/>
    <mergeCell ref="J89:J90"/>
    <mergeCell ref="A74:A78"/>
    <mergeCell ref="B74:B78"/>
    <mergeCell ref="C74:C78"/>
    <mergeCell ref="D74:D78"/>
    <mergeCell ref="E74:E78"/>
    <mergeCell ref="J74:J78"/>
    <mergeCell ref="A79:A83"/>
    <mergeCell ref="B79:B83"/>
    <mergeCell ref="C79:C83"/>
    <mergeCell ref="D79:D83"/>
    <mergeCell ref="E79:E83"/>
    <mergeCell ref="J80:J83"/>
    <mergeCell ref="J84:J85"/>
    <mergeCell ref="A110:A114"/>
    <mergeCell ref="B110:B114"/>
    <mergeCell ref="C110:C114"/>
    <mergeCell ref="D110:D114"/>
    <mergeCell ref="E110:E114"/>
    <mergeCell ref="A94:A98"/>
    <mergeCell ref="B94:B98"/>
    <mergeCell ref="C94:C98"/>
    <mergeCell ref="D94:D98"/>
    <mergeCell ref="E94:E98"/>
    <mergeCell ref="A99:A103"/>
    <mergeCell ref="B99:B103"/>
    <mergeCell ref="C99:C103"/>
    <mergeCell ref="J99:J100"/>
    <mergeCell ref="J111:J114"/>
    <mergeCell ref="E104:E109"/>
    <mergeCell ref="D104:D109"/>
    <mergeCell ref="C104:C109"/>
    <mergeCell ref="B104:B109"/>
    <mergeCell ref="A104:A109"/>
    <mergeCell ref="I104:I105"/>
    <mergeCell ref="H104:H105"/>
    <mergeCell ref="G104:G105"/>
    <mergeCell ref="F104:F105"/>
    <mergeCell ref="B160:B164"/>
    <mergeCell ref="C160:C164"/>
    <mergeCell ref="D160:D164"/>
    <mergeCell ref="A115:A119"/>
    <mergeCell ref="B115:B119"/>
    <mergeCell ref="C115:C119"/>
    <mergeCell ref="D115:D119"/>
    <mergeCell ref="E115:E119"/>
    <mergeCell ref="J115:J116"/>
    <mergeCell ref="J117:J119"/>
    <mergeCell ref="A120:A124"/>
    <mergeCell ref="B120:B124"/>
    <mergeCell ref="C120:C124"/>
    <mergeCell ref="D120:D124"/>
    <mergeCell ref="E120:E124"/>
    <mergeCell ref="A135:A139"/>
    <mergeCell ref="B135:B139"/>
    <mergeCell ref="C135:C139"/>
    <mergeCell ref="D135:D139"/>
    <mergeCell ref="E135:E139"/>
    <mergeCell ref="J126:J129"/>
    <mergeCell ref="B130:B134"/>
    <mergeCell ref="C130:C134"/>
    <mergeCell ref="D130:D134"/>
    <mergeCell ref="E130:E134"/>
    <mergeCell ref="J120:J124"/>
    <mergeCell ref="A205:A209"/>
    <mergeCell ref="B205:B209"/>
    <mergeCell ref="C205:C209"/>
    <mergeCell ref="D205:D209"/>
    <mergeCell ref="E205:E209"/>
    <mergeCell ref="A215:A219"/>
    <mergeCell ref="B215:B219"/>
    <mergeCell ref="C215:C219"/>
    <mergeCell ref="D215:D219"/>
    <mergeCell ref="E215:E219"/>
    <mergeCell ref="A220:A224"/>
    <mergeCell ref="B220:B224"/>
    <mergeCell ref="C220:C224"/>
    <mergeCell ref="A210:A214"/>
    <mergeCell ref="B210:B214"/>
    <mergeCell ref="C210:C214"/>
    <mergeCell ref="A140:A144"/>
    <mergeCell ref="B140:B144"/>
    <mergeCell ref="C140:C144"/>
    <mergeCell ref="D140:D144"/>
    <mergeCell ref="E140:E144"/>
    <mergeCell ref="A190:A194"/>
    <mergeCell ref="B190:B194"/>
    <mergeCell ref="C190:C194"/>
    <mergeCell ref="D190:D194"/>
    <mergeCell ref="A170:A184"/>
    <mergeCell ref="B170:B184"/>
    <mergeCell ref="A185:A189"/>
    <mergeCell ref="B185:B189"/>
    <mergeCell ref="C185:C189"/>
    <mergeCell ref="D185:D189"/>
    <mergeCell ref="E185:E189"/>
    <mergeCell ref="C280:C284"/>
    <mergeCell ref="D280:D284"/>
    <mergeCell ref="E280:E284"/>
    <mergeCell ref="B295:B299"/>
    <mergeCell ref="C295:C299"/>
    <mergeCell ref="D295:D299"/>
    <mergeCell ref="A255:A259"/>
    <mergeCell ref="B255:B259"/>
    <mergeCell ref="C255:C259"/>
    <mergeCell ref="D255:D259"/>
    <mergeCell ref="E255:E259"/>
    <mergeCell ref="C260:C264"/>
    <mergeCell ref="A265:A269"/>
    <mergeCell ref="A290:A294"/>
    <mergeCell ref="B290:B294"/>
    <mergeCell ref="C290:C294"/>
    <mergeCell ref="D290:D294"/>
    <mergeCell ref="E290:E294"/>
    <mergeCell ref="B265:B269"/>
    <mergeCell ref="C265:C269"/>
    <mergeCell ref="D265:D269"/>
    <mergeCell ref="A260:A264"/>
    <mergeCell ref="A275:A279"/>
    <mergeCell ref="B275:B279"/>
    <mergeCell ref="C275:C279"/>
    <mergeCell ref="A280:A284"/>
    <mergeCell ref="B280:B284"/>
    <mergeCell ref="A345:A349"/>
    <mergeCell ref="B345:B349"/>
    <mergeCell ref="C345:C349"/>
    <mergeCell ref="D345:D349"/>
    <mergeCell ref="E345:E349"/>
    <mergeCell ref="A330:A334"/>
    <mergeCell ref="B330:B334"/>
    <mergeCell ref="C330:C334"/>
    <mergeCell ref="D330:D334"/>
    <mergeCell ref="E330:E334"/>
    <mergeCell ref="A335:A339"/>
    <mergeCell ref="B335:B339"/>
    <mergeCell ref="C335:C339"/>
    <mergeCell ref="D335:D339"/>
    <mergeCell ref="E335:E339"/>
    <mergeCell ref="A340:A344"/>
    <mergeCell ref="B340:B344"/>
    <mergeCell ref="C340:C344"/>
    <mergeCell ref="D340:D344"/>
    <mergeCell ref="E340:E344"/>
    <mergeCell ref="D385:D389"/>
    <mergeCell ref="E385:E389"/>
    <mergeCell ref="C390:C394"/>
    <mergeCell ref="D390:D394"/>
    <mergeCell ref="E390:E394"/>
    <mergeCell ref="E410:E414"/>
    <mergeCell ref="A405:A409"/>
    <mergeCell ref="B405:B409"/>
    <mergeCell ref="C405:C409"/>
    <mergeCell ref="D405:D409"/>
    <mergeCell ref="E405:E409"/>
    <mergeCell ref="A410:A414"/>
    <mergeCell ref="B410:B414"/>
    <mergeCell ref="C410:C414"/>
    <mergeCell ref="D410:D414"/>
    <mergeCell ref="B400:B404"/>
    <mergeCell ref="C400:C404"/>
    <mergeCell ref="D400:D404"/>
    <mergeCell ref="E400:E404"/>
    <mergeCell ref="C430:C434"/>
    <mergeCell ref="D430:D434"/>
    <mergeCell ref="E430:E434"/>
    <mergeCell ref="E295:E299"/>
    <mergeCell ref="E265:E269"/>
    <mergeCell ref="A270:A274"/>
    <mergeCell ref="B270:B274"/>
    <mergeCell ref="C270:C274"/>
    <mergeCell ref="D270:D274"/>
    <mergeCell ref="E270:E274"/>
    <mergeCell ref="A285:A289"/>
    <mergeCell ref="B285:B289"/>
    <mergeCell ref="C285:C289"/>
    <mergeCell ref="D285:D289"/>
    <mergeCell ref="E285:E289"/>
    <mergeCell ref="A295:A299"/>
    <mergeCell ref="B355:B359"/>
    <mergeCell ref="C355:C359"/>
    <mergeCell ref="D355:D359"/>
    <mergeCell ref="E355:E359"/>
    <mergeCell ref="A360:A364"/>
    <mergeCell ref="B360:B364"/>
    <mergeCell ref="C360:C364"/>
    <mergeCell ref="D360:D364"/>
    <mergeCell ref="A395:A399"/>
    <mergeCell ref="B395:B399"/>
    <mergeCell ref="C395:C399"/>
    <mergeCell ref="D395:D399"/>
    <mergeCell ref="E395:E399"/>
    <mergeCell ref="A380:A394"/>
    <mergeCell ref="D425:D429"/>
    <mergeCell ref="E425:E429"/>
    <mergeCell ref="K99:K100"/>
    <mergeCell ref="L99:L100"/>
    <mergeCell ref="M155:M159"/>
    <mergeCell ref="N230:N234"/>
    <mergeCell ref="O230:O234"/>
    <mergeCell ref="P230:P234"/>
    <mergeCell ref="N235:N236"/>
    <mergeCell ref="O235:O236"/>
    <mergeCell ref="P235:P236"/>
    <mergeCell ref="N237:N239"/>
    <mergeCell ref="O237:O239"/>
    <mergeCell ref="C180:C184"/>
    <mergeCell ref="D180:D184"/>
    <mergeCell ref="E180:E184"/>
    <mergeCell ref="M115:M116"/>
    <mergeCell ref="E190:E194"/>
    <mergeCell ref="L151:L154"/>
    <mergeCell ref="J200:J202"/>
    <mergeCell ref="K200:K202"/>
    <mergeCell ref="L200:L202"/>
    <mergeCell ref="O155:O159"/>
    <mergeCell ref="J215:J219"/>
    <mergeCell ref="K215:K219"/>
    <mergeCell ref="L215:L219"/>
    <mergeCell ref="M215:M219"/>
    <mergeCell ref="D165:D169"/>
    <mergeCell ref="N135:N139"/>
    <mergeCell ref="O135:O139"/>
    <mergeCell ref="P135:P139"/>
    <mergeCell ref="E170:E174"/>
    <mergeCell ref="C155:C159"/>
    <mergeCell ref="D155:D159"/>
    <mergeCell ref="C175:C179"/>
    <mergeCell ref="D175:D179"/>
    <mergeCell ref="E175:E179"/>
    <mergeCell ref="M150:M154"/>
    <mergeCell ref="J166:J169"/>
    <mergeCell ref="C170:C174"/>
    <mergeCell ref="D170:D174"/>
    <mergeCell ref="E165:E169"/>
    <mergeCell ref="E160:E164"/>
    <mergeCell ref="A165:A169"/>
    <mergeCell ref="B165:B169"/>
    <mergeCell ref="C165:C169"/>
    <mergeCell ref="A125:A129"/>
    <mergeCell ref="B125:B129"/>
    <mergeCell ref="C125:C129"/>
    <mergeCell ref="D125:D129"/>
    <mergeCell ref="E125:E129"/>
    <mergeCell ref="A130:A134"/>
    <mergeCell ref="A155:A159"/>
    <mergeCell ref="B155:B159"/>
    <mergeCell ref="E155:E159"/>
    <mergeCell ref="A145:A149"/>
    <mergeCell ref="B145:B149"/>
    <mergeCell ref="C145:C149"/>
    <mergeCell ref="D145:D149"/>
    <mergeCell ref="E145:E149"/>
    <mergeCell ref="A150:A154"/>
    <mergeCell ref="B150:B154"/>
    <mergeCell ref="C150:C154"/>
    <mergeCell ref="D150:D154"/>
    <mergeCell ref="E150:E154"/>
    <mergeCell ref="A160:A164"/>
    <mergeCell ref="K84:K85"/>
    <mergeCell ref="L84:L85"/>
    <mergeCell ref="J86:J88"/>
    <mergeCell ref="K86:K88"/>
    <mergeCell ref="L86:L88"/>
    <mergeCell ref="J135:J139"/>
    <mergeCell ref="K135:K139"/>
    <mergeCell ref="L135:L139"/>
    <mergeCell ref="M135:M139"/>
    <mergeCell ref="K115:K116"/>
    <mergeCell ref="L115:L116"/>
    <mergeCell ref="J130:J131"/>
    <mergeCell ref="J132:J134"/>
    <mergeCell ref="J145:J149"/>
    <mergeCell ref="K145:K149"/>
    <mergeCell ref="L145:L149"/>
    <mergeCell ref="M145:M149"/>
    <mergeCell ref="K130:K131"/>
    <mergeCell ref="L130:L131"/>
    <mergeCell ref="M99:M101"/>
    <mergeCell ref="K111:K114"/>
    <mergeCell ref="L111:L114"/>
    <mergeCell ref="K126:K129"/>
    <mergeCell ref="L126:L129"/>
    <mergeCell ref="M84:M88"/>
    <mergeCell ref="K91:K93"/>
    <mergeCell ref="L132:L134"/>
    <mergeCell ref="M132:M134"/>
    <mergeCell ref="L91:L93"/>
    <mergeCell ref="J96:J98"/>
    <mergeCell ref="K96:K98"/>
    <mergeCell ref="K117:K119"/>
    <mergeCell ref="A195:A199"/>
    <mergeCell ref="B195:B199"/>
    <mergeCell ref="C195:C199"/>
    <mergeCell ref="D195:D199"/>
    <mergeCell ref="E195:E199"/>
    <mergeCell ref="D260:D264"/>
    <mergeCell ref="D210:D214"/>
    <mergeCell ref="E210:E214"/>
    <mergeCell ref="B260:B264"/>
    <mergeCell ref="E260:E264"/>
    <mergeCell ref="C245:C249"/>
    <mergeCell ref="D245:D249"/>
    <mergeCell ref="E245:E249"/>
    <mergeCell ref="A250:A254"/>
    <mergeCell ref="B250:B254"/>
    <mergeCell ref="C250:C254"/>
    <mergeCell ref="D250:D254"/>
    <mergeCell ref="E250:E254"/>
    <mergeCell ref="A245:A249"/>
    <mergeCell ref="B245:B249"/>
    <mergeCell ref="A230:A234"/>
    <mergeCell ref="B230:B234"/>
    <mergeCell ref="C230:C234"/>
    <mergeCell ref="D230:D234"/>
    <mergeCell ref="E230:E234"/>
    <mergeCell ref="A235:A239"/>
    <mergeCell ref="B235:B239"/>
    <mergeCell ref="A200:A204"/>
    <mergeCell ref="B200:B204"/>
    <mergeCell ref="C200:C204"/>
    <mergeCell ref="D200:D204"/>
    <mergeCell ref="E200:E204"/>
    <mergeCell ref="D220:D224"/>
    <mergeCell ref="E220:E224"/>
    <mergeCell ref="A225:A229"/>
    <mergeCell ref="B225:B229"/>
    <mergeCell ref="C225:C229"/>
    <mergeCell ref="D225:D229"/>
    <mergeCell ref="E225:E229"/>
    <mergeCell ref="C235:C239"/>
    <mergeCell ref="D235:D239"/>
    <mergeCell ref="E235:E239"/>
    <mergeCell ref="A240:A244"/>
    <mergeCell ref="B240:B244"/>
    <mergeCell ref="C240:C244"/>
    <mergeCell ref="D240:D244"/>
    <mergeCell ref="E240:E244"/>
    <mergeCell ref="E320:E324"/>
    <mergeCell ref="A300:A304"/>
    <mergeCell ref="B300:B304"/>
    <mergeCell ref="C300:C304"/>
    <mergeCell ref="D300:D304"/>
    <mergeCell ref="E300:E304"/>
    <mergeCell ref="A305:A309"/>
    <mergeCell ref="B305:B309"/>
    <mergeCell ref="C305:C309"/>
    <mergeCell ref="D305:D309"/>
    <mergeCell ref="E305:E309"/>
    <mergeCell ref="A310:A314"/>
    <mergeCell ref="B310:B314"/>
    <mergeCell ref="C310:C314"/>
    <mergeCell ref="D310:D314"/>
    <mergeCell ref="D275:D279"/>
    <mergeCell ref="E275:E279"/>
    <mergeCell ref="E310:E314"/>
    <mergeCell ref="C325:C329"/>
    <mergeCell ref="D325:D329"/>
    <mergeCell ref="E325:E329"/>
    <mergeCell ref="A320:A324"/>
    <mergeCell ref="A315:A319"/>
    <mergeCell ref="B315:B319"/>
    <mergeCell ref="C315:C319"/>
    <mergeCell ref="D315:D319"/>
    <mergeCell ref="E315:E319"/>
    <mergeCell ref="D420:D424"/>
    <mergeCell ref="E420:E424"/>
    <mergeCell ref="D320:D324"/>
    <mergeCell ref="B350:B354"/>
    <mergeCell ref="C350:C354"/>
    <mergeCell ref="D350:D354"/>
    <mergeCell ref="E350:E354"/>
    <mergeCell ref="A355:A359"/>
    <mergeCell ref="A400:A404"/>
    <mergeCell ref="B320:B324"/>
    <mergeCell ref="C320:C324"/>
    <mergeCell ref="A325:A329"/>
    <mergeCell ref="B325:B329"/>
    <mergeCell ref="A415:A419"/>
    <mergeCell ref="D370:D374"/>
    <mergeCell ref="E370:E374"/>
    <mergeCell ref="B380:B394"/>
    <mergeCell ref="C380:C384"/>
    <mergeCell ref="D380:D384"/>
    <mergeCell ref="E380:E384"/>
    <mergeCell ref="A350:A354"/>
    <mergeCell ref="C385:C389"/>
    <mergeCell ref="E505:E509"/>
    <mergeCell ref="A510:A514"/>
    <mergeCell ref="B510:B514"/>
    <mergeCell ref="A420:A424"/>
    <mergeCell ref="B420:B424"/>
    <mergeCell ref="C420:C424"/>
    <mergeCell ref="C365:C369"/>
    <mergeCell ref="D365:D369"/>
    <mergeCell ref="E365:E369"/>
    <mergeCell ref="A370:A374"/>
    <mergeCell ref="B370:B374"/>
    <mergeCell ref="C370:C374"/>
    <mergeCell ref="E450:E454"/>
    <mergeCell ref="A455:A459"/>
    <mergeCell ref="B415:B419"/>
    <mergeCell ref="C415:C419"/>
    <mergeCell ref="D415:D419"/>
    <mergeCell ref="E415:E419"/>
    <mergeCell ref="B435:B439"/>
    <mergeCell ref="C435:C439"/>
    <mergeCell ref="D435:D439"/>
    <mergeCell ref="E435:E439"/>
    <mergeCell ref="A440:A444"/>
    <mergeCell ref="B440:B444"/>
    <mergeCell ref="C440:C444"/>
    <mergeCell ref="D440:D444"/>
    <mergeCell ref="E440:E444"/>
    <mergeCell ref="A435:A439"/>
    <mergeCell ref="D375:D379"/>
    <mergeCell ref="E375:E379"/>
    <mergeCell ref="A425:A429"/>
    <mergeCell ref="B425:B429"/>
    <mergeCell ref="A515:A519"/>
    <mergeCell ref="B515:B519"/>
    <mergeCell ref="C515:C519"/>
    <mergeCell ref="D515:D519"/>
    <mergeCell ref="E515:E519"/>
    <mergeCell ref="A485:A489"/>
    <mergeCell ref="B485:B489"/>
    <mergeCell ref="C485:C489"/>
    <mergeCell ref="D485:D489"/>
    <mergeCell ref="E485:E489"/>
    <mergeCell ref="A490:A494"/>
    <mergeCell ref="B490:B494"/>
    <mergeCell ref="C490:C494"/>
    <mergeCell ref="D490:D494"/>
    <mergeCell ref="E490:E494"/>
    <mergeCell ref="A495:A499"/>
    <mergeCell ref="B495:B499"/>
    <mergeCell ref="C495:C499"/>
    <mergeCell ref="D495:D499"/>
    <mergeCell ref="C510:C514"/>
    <mergeCell ref="D510:D514"/>
    <mergeCell ref="E510:E514"/>
    <mergeCell ref="E495:E499"/>
    <mergeCell ref="A500:A504"/>
    <mergeCell ref="B500:B504"/>
    <mergeCell ref="C500:C504"/>
    <mergeCell ref="D500:D504"/>
    <mergeCell ref="E500:E504"/>
    <mergeCell ref="A505:A509"/>
    <mergeCell ref="B505:B509"/>
    <mergeCell ref="C505:C509"/>
    <mergeCell ref="D505:D509"/>
    <mergeCell ref="K185:K189"/>
    <mergeCell ref="L185:L189"/>
    <mergeCell ref="B470:B484"/>
    <mergeCell ref="C470:C474"/>
    <mergeCell ref="D470:D474"/>
    <mergeCell ref="E470:E474"/>
    <mergeCell ref="C475:C479"/>
    <mergeCell ref="D475:D479"/>
    <mergeCell ref="E475:E479"/>
    <mergeCell ref="C480:C484"/>
    <mergeCell ref="D480:D484"/>
    <mergeCell ref="E480:E484"/>
    <mergeCell ref="A450:A454"/>
    <mergeCell ref="B450:B454"/>
    <mergeCell ref="C450:C454"/>
    <mergeCell ref="D450:D454"/>
    <mergeCell ref="E460:E464"/>
    <mergeCell ref="A465:A469"/>
    <mergeCell ref="B465:B469"/>
    <mergeCell ref="C465:C469"/>
    <mergeCell ref="D465:D469"/>
    <mergeCell ref="E465:E469"/>
    <mergeCell ref="B455:B459"/>
    <mergeCell ref="C455:C459"/>
    <mergeCell ref="D455:D459"/>
    <mergeCell ref="E455:E459"/>
    <mergeCell ref="A460:A464"/>
    <mergeCell ref="B460:B464"/>
    <mergeCell ref="C460:C464"/>
    <mergeCell ref="D460:D464"/>
    <mergeCell ref="A470:A484"/>
    <mergeCell ref="C425:C429"/>
    <mergeCell ref="L96:L98"/>
    <mergeCell ref="M96:M98"/>
    <mergeCell ref="J102:J103"/>
    <mergeCell ref="K102:K103"/>
    <mergeCell ref="L102:L103"/>
    <mergeCell ref="M102:M103"/>
    <mergeCell ref="M74:M78"/>
    <mergeCell ref="L74:L78"/>
    <mergeCell ref="K64:K68"/>
    <mergeCell ref="L64:L68"/>
    <mergeCell ref="M64:M68"/>
    <mergeCell ref="J108:J109"/>
    <mergeCell ref="N80:N83"/>
    <mergeCell ref="N84:N85"/>
    <mergeCell ref="J91:J93"/>
    <mergeCell ref="J191:J194"/>
    <mergeCell ref="K191:K194"/>
    <mergeCell ref="L191:L194"/>
    <mergeCell ref="J155:J159"/>
    <mergeCell ref="K155:K159"/>
    <mergeCell ref="L155:L159"/>
    <mergeCell ref="N155:N159"/>
    <mergeCell ref="J160:J164"/>
    <mergeCell ref="K160:K164"/>
    <mergeCell ref="L160:L164"/>
    <mergeCell ref="M160:M164"/>
    <mergeCell ref="J170:J184"/>
    <mergeCell ref="K170:K184"/>
    <mergeCell ref="L170:L184"/>
    <mergeCell ref="J185:J189"/>
    <mergeCell ref="J151:J154"/>
    <mergeCell ref="K132:K134"/>
    <mergeCell ref="J195:J199"/>
    <mergeCell ref="K195:K199"/>
    <mergeCell ref="L195:L199"/>
    <mergeCell ref="P210:P214"/>
    <mergeCell ref="M203:M204"/>
    <mergeCell ref="N205:N209"/>
    <mergeCell ref="O205:O209"/>
    <mergeCell ref="P205:P209"/>
    <mergeCell ref="M200:M202"/>
    <mergeCell ref="J256:J259"/>
    <mergeCell ref="M226:M229"/>
    <mergeCell ref="N226:N229"/>
    <mergeCell ref="O226:O229"/>
    <mergeCell ref="P226:P229"/>
    <mergeCell ref="N256:N259"/>
    <mergeCell ref="N215:N219"/>
    <mergeCell ref="O215:O219"/>
    <mergeCell ref="P215:P219"/>
    <mergeCell ref="N200:N202"/>
    <mergeCell ref="M251:M254"/>
    <mergeCell ref="M245:M249"/>
    <mergeCell ref="M256:M259"/>
    <mergeCell ref="J241:J244"/>
    <mergeCell ref="K241:K244"/>
    <mergeCell ref="L241:L244"/>
    <mergeCell ref="J247:J249"/>
    <mergeCell ref="N195:N199"/>
    <mergeCell ref="O195:O199"/>
    <mergeCell ref="J205:J209"/>
    <mergeCell ref="J251:J254"/>
    <mergeCell ref="J236:J239"/>
    <mergeCell ref="J226:J229"/>
    <mergeCell ref="J316:J319"/>
    <mergeCell ref="K316:K319"/>
    <mergeCell ref="L316:L319"/>
    <mergeCell ref="L295:L299"/>
    <mergeCell ref="M295:M299"/>
    <mergeCell ref="N295:N299"/>
    <mergeCell ref="O295:O299"/>
    <mergeCell ref="P295:P299"/>
    <mergeCell ref="M300:M304"/>
    <mergeCell ref="N300:N304"/>
    <mergeCell ref="O300:O304"/>
    <mergeCell ref="P300:P304"/>
    <mergeCell ref="N311:N314"/>
    <mergeCell ref="O311:O314"/>
    <mergeCell ref="P311:P314"/>
    <mergeCell ref="M316:M319"/>
    <mergeCell ref="N316:N319"/>
    <mergeCell ref="O316:O319"/>
    <mergeCell ref="P307:P309"/>
    <mergeCell ref="M305:M309"/>
    <mergeCell ref="J331:J334"/>
    <mergeCell ref="K331:K334"/>
    <mergeCell ref="L331:L334"/>
    <mergeCell ref="P320:P324"/>
    <mergeCell ref="P316:P319"/>
    <mergeCell ref="N365:N369"/>
    <mergeCell ref="O365:O369"/>
    <mergeCell ref="P365:P369"/>
    <mergeCell ref="O358:O359"/>
    <mergeCell ref="J355:J356"/>
    <mergeCell ref="K355:K356"/>
    <mergeCell ref="M380:M394"/>
    <mergeCell ref="M395:M399"/>
    <mergeCell ref="N395:N399"/>
    <mergeCell ref="O395:O399"/>
    <mergeCell ref="P395:P399"/>
    <mergeCell ref="N415:N416"/>
    <mergeCell ref="O415:O416"/>
    <mergeCell ref="P415:P416"/>
    <mergeCell ref="O376:O379"/>
    <mergeCell ref="N376:N379"/>
    <mergeCell ref="P370:P374"/>
    <mergeCell ref="O370:O374"/>
    <mergeCell ref="N370:N374"/>
    <mergeCell ref="P405:P409"/>
    <mergeCell ref="O405:O409"/>
    <mergeCell ref="N405:N409"/>
    <mergeCell ref="P400:P404"/>
    <mergeCell ref="O400:O404"/>
    <mergeCell ref="N400:N404"/>
    <mergeCell ref="P380:P394"/>
    <mergeCell ref="P358:P359"/>
    <mergeCell ref="N380:N394"/>
    <mergeCell ref="K455:K456"/>
    <mergeCell ref="N455:N456"/>
    <mergeCell ref="O455:O456"/>
    <mergeCell ref="P455:P456"/>
    <mergeCell ref="J455:J456"/>
    <mergeCell ref="M455:M459"/>
    <mergeCell ref="M420:M424"/>
    <mergeCell ref="N425:N429"/>
    <mergeCell ref="O425:O429"/>
    <mergeCell ref="P425:P429"/>
    <mergeCell ref="N430:N431"/>
    <mergeCell ref="O430:O431"/>
    <mergeCell ref="P430:P431"/>
    <mergeCell ref="N432:N434"/>
    <mergeCell ref="O432:O434"/>
    <mergeCell ref="P432:P434"/>
    <mergeCell ref="J427:J429"/>
    <mergeCell ref="J421:J424"/>
    <mergeCell ref="K421:K424"/>
    <mergeCell ref="L421:L424"/>
    <mergeCell ref="L431:L434"/>
    <mergeCell ref="M430:M434"/>
    <mergeCell ref="M450:M454"/>
    <mergeCell ref="M441:M444"/>
    <mergeCell ref="M445:M449"/>
    <mergeCell ref="J436:J439"/>
    <mergeCell ref="J457:J459"/>
    <mergeCell ref="K427:K429"/>
    <mergeCell ref="L427:L429"/>
    <mergeCell ref="M425:M429"/>
    <mergeCell ref="J431:J434"/>
    <mergeCell ref="N465:N466"/>
    <mergeCell ref="O465:O466"/>
    <mergeCell ref="P465:P466"/>
    <mergeCell ref="N468:N469"/>
    <mergeCell ref="O468:O469"/>
    <mergeCell ref="P468:P469"/>
    <mergeCell ref="M465:M469"/>
    <mergeCell ref="J467:J469"/>
    <mergeCell ref="K467:K469"/>
    <mergeCell ref="L467:L469"/>
    <mergeCell ref="K470:K474"/>
    <mergeCell ref="L470:L474"/>
    <mergeCell ref="M460:M464"/>
    <mergeCell ref="N460:N464"/>
    <mergeCell ref="O460:O464"/>
    <mergeCell ref="P460:P464"/>
    <mergeCell ref="N470:N474"/>
    <mergeCell ref="O470:O474"/>
    <mergeCell ref="M515:M519"/>
    <mergeCell ref="M240:M244"/>
    <mergeCell ref="N515:N519"/>
    <mergeCell ref="M485:M489"/>
    <mergeCell ref="N485:N489"/>
    <mergeCell ref="O485:O489"/>
    <mergeCell ref="P485:P489"/>
    <mergeCell ref="O515:O519"/>
    <mergeCell ref="P515:P519"/>
    <mergeCell ref="N500:N501"/>
    <mergeCell ref="O500:O501"/>
    <mergeCell ref="P500:P501"/>
    <mergeCell ref="N502:N504"/>
    <mergeCell ref="O502:O504"/>
    <mergeCell ref="P502:P504"/>
    <mergeCell ref="M480:M484"/>
    <mergeCell ref="N480:N484"/>
    <mergeCell ref="O480:O484"/>
    <mergeCell ref="N420:N421"/>
    <mergeCell ref="O420:O421"/>
    <mergeCell ref="P413:P414"/>
    <mergeCell ref="M293:M294"/>
    <mergeCell ref="M287:M289"/>
    <mergeCell ref="N287:N289"/>
    <mergeCell ref="O287:O289"/>
    <mergeCell ref="M280:M284"/>
    <mergeCell ref="M271:M274"/>
    <mergeCell ref="N271:N274"/>
    <mergeCell ref="O350:O354"/>
    <mergeCell ref="M372:M374"/>
    <mergeCell ref="P360:P364"/>
    <mergeCell ref="M495:M499"/>
    <mergeCell ref="N495:N499"/>
    <mergeCell ref="O495:O499"/>
    <mergeCell ref="J510:J514"/>
    <mergeCell ref="K510:K514"/>
    <mergeCell ref="K431:K434"/>
    <mergeCell ref="L510:L514"/>
    <mergeCell ref="M510:M514"/>
    <mergeCell ref="N510:N514"/>
    <mergeCell ref="O510:O514"/>
    <mergeCell ref="P510:P514"/>
    <mergeCell ref="J495:J499"/>
    <mergeCell ref="K495:K499"/>
    <mergeCell ref="L495:L499"/>
    <mergeCell ref="J485:J489"/>
    <mergeCell ref="K485:K489"/>
    <mergeCell ref="L485:L489"/>
    <mergeCell ref="J491:J494"/>
    <mergeCell ref="K491:K494"/>
    <mergeCell ref="L491:L494"/>
    <mergeCell ref="M491:M494"/>
    <mergeCell ref="J506:J509"/>
    <mergeCell ref="M505:M509"/>
    <mergeCell ref="P495:P499"/>
    <mergeCell ref="K457:K459"/>
    <mergeCell ref="L457:L459"/>
    <mergeCell ref="N457:N459"/>
    <mergeCell ref="P442:P444"/>
    <mergeCell ref="N450:N454"/>
    <mergeCell ref="O457:O459"/>
    <mergeCell ref="J475:J479"/>
    <mergeCell ref="K475:K479"/>
    <mergeCell ref="P470:P474"/>
    <mergeCell ref="M141:M144"/>
    <mergeCell ref="N141:N144"/>
    <mergeCell ref="M475:M479"/>
    <mergeCell ref="N475:N479"/>
    <mergeCell ref="O475:O479"/>
    <mergeCell ref="P475:P479"/>
    <mergeCell ref="M470:M474"/>
    <mergeCell ref="P480:P484"/>
    <mergeCell ref="P450:P454"/>
    <mergeCell ref="P355:P357"/>
    <mergeCell ref="N358:N359"/>
    <mergeCell ref="P417:P419"/>
    <mergeCell ref="M325:M329"/>
    <mergeCell ref="N325:N329"/>
    <mergeCell ref="O325:O329"/>
    <mergeCell ref="P325:P329"/>
    <mergeCell ref="P345:P349"/>
    <mergeCell ref="O345:O349"/>
    <mergeCell ref="N345:N349"/>
    <mergeCell ref="P340:P344"/>
    <mergeCell ref="O340:O344"/>
    <mergeCell ref="N340:N344"/>
    <mergeCell ref="P350:P354"/>
    <mergeCell ref="N417:N419"/>
    <mergeCell ref="O417:O419"/>
    <mergeCell ref="N442:N444"/>
    <mergeCell ref="O442:O444"/>
    <mergeCell ref="O450:O454"/>
    <mergeCell ref="P457:P459"/>
    <mergeCell ref="O355:O357"/>
    <mergeCell ref="O145:O149"/>
    <mergeCell ref="M195:M199"/>
    <mergeCell ref="P117:P119"/>
    <mergeCell ref="N120:N124"/>
    <mergeCell ref="O120:O124"/>
    <mergeCell ref="J141:J144"/>
    <mergeCell ref="K141:K144"/>
    <mergeCell ref="L141:L144"/>
    <mergeCell ref="M89:M90"/>
    <mergeCell ref="O150:O154"/>
    <mergeCell ref="N132:N134"/>
    <mergeCell ref="O130:O131"/>
    <mergeCell ref="P130:P131"/>
    <mergeCell ref="K506:K509"/>
    <mergeCell ref="L506:L509"/>
    <mergeCell ref="P490:P494"/>
    <mergeCell ref="O490:O494"/>
    <mergeCell ref="N490:N494"/>
    <mergeCell ref="P505:P509"/>
    <mergeCell ref="O505:O509"/>
    <mergeCell ref="N505:N509"/>
    <mergeCell ref="K151:K154"/>
    <mergeCell ref="P120:P124"/>
    <mergeCell ref="M130:M131"/>
    <mergeCell ref="P155:P159"/>
    <mergeCell ref="N247:N248"/>
    <mergeCell ref="M170:M184"/>
    <mergeCell ref="N170:N184"/>
    <mergeCell ref="O170:O184"/>
    <mergeCell ref="P170:P184"/>
    <mergeCell ref="M185:M189"/>
    <mergeCell ref="N222:N224"/>
    <mergeCell ref="O222:O224"/>
    <mergeCell ref="N145:N149"/>
    <mergeCell ref="Q320:S324"/>
    <mergeCell ref="P104:P105"/>
    <mergeCell ref="O104:O105"/>
    <mergeCell ref="N104:N105"/>
    <mergeCell ref="M104:M105"/>
    <mergeCell ref="J306:J309"/>
    <mergeCell ref="K306:K309"/>
    <mergeCell ref="L306:L309"/>
    <mergeCell ref="J311:J314"/>
    <mergeCell ref="K311:K314"/>
    <mergeCell ref="L311:L314"/>
    <mergeCell ref="O307:O309"/>
    <mergeCell ref="M311:M314"/>
    <mergeCell ref="N307:N309"/>
    <mergeCell ref="K275:K279"/>
    <mergeCell ref="L275:L279"/>
    <mergeCell ref="K280:K284"/>
    <mergeCell ref="O160:O164"/>
    <mergeCell ref="N108:N109"/>
    <mergeCell ref="O108:O109"/>
    <mergeCell ref="P108:P109"/>
    <mergeCell ref="M111:M114"/>
    <mergeCell ref="M126:M129"/>
    <mergeCell ref="K120:K124"/>
    <mergeCell ref="L117:L119"/>
    <mergeCell ref="M117:M119"/>
    <mergeCell ref="L120:L124"/>
    <mergeCell ref="M120:M124"/>
    <mergeCell ref="K108:K109"/>
    <mergeCell ref="L108:L109"/>
    <mergeCell ref="M108:M109"/>
    <mergeCell ref="O117:O119"/>
  </mergeCells>
  <pageMargins left="0.15748031496062992" right="0.15748031496062992" top="0.15748031496062992" bottom="0.15748031496062992" header="0.31496062992125984" footer="0.31496062992125984"/>
  <pageSetup paperSize="9" scale="46" orientation="landscape" r:id="rId1"/>
  <rowBreaks count="18" manualBreakCount="18">
    <brk id="48" max="15" man="1"/>
    <brk id="78" max="15" man="1"/>
    <brk id="98" max="15" man="1"/>
    <brk id="114" max="15" man="1"/>
    <brk id="144" max="15" man="1"/>
    <brk id="164" max="15" man="1"/>
    <brk id="184" max="15" man="1"/>
    <brk id="214" max="15" man="1"/>
    <brk id="239" max="15" man="1"/>
    <brk id="269" max="15" man="1"/>
    <brk id="294" max="15" man="1"/>
    <brk id="331" max="15" man="1"/>
    <brk id="354" max="15" man="1"/>
    <brk id="384" max="15" man="1"/>
    <brk id="409" max="15" man="1"/>
    <brk id="429" max="15" man="1"/>
    <brk id="459" max="15" man="1"/>
    <brk id="494" max="15"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pageSetUpPr fitToPage="1"/>
  </sheetPr>
  <dimension ref="A1:R310"/>
  <sheetViews>
    <sheetView zoomScale="85" zoomScaleNormal="85" workbookViewId="0">
      <selection activeCell="F13" sqref="F13"/>
    </sheetView>
  </sheetViews>
  <sheetFormatPr defaultRowHeight="15" outlineLevelCol="1" x14ac:dyDescent="0.25"/>
  <cols>
    <col min="1" max="1" width="10.85546875" style="14" bestFit="1" customWidth="1"/>
    <col min="2" max="2" width="45.140625" style="15" customWidth="1"/>
    <col min="3" max="3" width="20.7109375" style="15" customWidth="1"/>
    <col min="4" max="4" width="8.5703125" style="16" customWidth="1"/>
    <col min="5" max="5" width="9.85546875" style="16" customWidth="1"/>
    <col min="6" max="6" width="18" style="17" customWidth="1"/>
    <col min="7" max="7" width="22.140625" style="18" customWidth="1"/>
    <col min="8" max="8" width="13.7109375" style="18" hidden="1" customWidth="1" outlineLevel="1"/>
    <col min="9" max="9" width="17.42578125" style="18" hidden="1" customWidth="1" outlineLevel="1"/>
    <col min="10" max="10" width="49.5703125" style="51" customWidth="1" collapsed="1"/>
    <col min="11" max="11" width="21.42578125" style="20" customWidth="1"/>
    <col min="12" max="16384" width="9.140625" style="14"/>
  </cols>
  <sheetData>
    <row r="1" spans="1:11" ht="18.75" x14ac:dyDescent="0.25">
      <c r="J1" s="19" t="s">
        <v>431</v>
      </c>
    </row>
    <row r="2" spans="1:11" ht="18.75" x14ac:dyDescent="0.25">
      <c r="J2" s="19" t="s">
        <v>432</v>
      </c>
    </row>
    <row r="3" spans="1:11" ht="18.75" x14ac:dyDescent="0.25">
      <c r="J3" s="19" t="s">
        <v>433</v>
      </c>
    </row>
    <row r="4" spans="1:11" ht="18.75" x14ac:dyDescent="0.25">
      <c r="J4" s="19" t="s">
        <v>434</v>
      </c>
    </row>
    <row r="5" spans="1:11" ht="18.75" x14ac:dyDescent="0.25">
      <c r="J5" s="19" t="s">
        <v>435</v>
      </c>
    </row>
    <row r="6" spans="1:11" ht="18.75" x14ac:dyDescent="0.25">
      <c r="J6" s="19" t="s">
        <v>436</v>
      </c>
    </row>
    <row r="7" spans="1:11" ht="18.75" x14ac:dyDescent="0.25">
      <c r="J7" s="21"/>
    </row>
    <row r="9" spans="1:11" ht="23.25" x14ac:dyDescent="0.35">
      <c r="B9" s="22"/>
      <c r="C9" s="22"/>
      <c r="D9" s="23"/>
      <c r="E9" s="23"/>
      <c r="F9" s="24"/>
      <c r="G9" s="25"/>
      <c r="H9" s="25"/>
      <c r="I9" s="25"/>
      <c r="J9" s="26"/>
      <c r="K9" s="27"/>
    </row>
    <row r="10" spans="1:11" s="28" customFormat="1" ht="23.25" x14ac:dyDescent="0.25">
      <c r="A10" s="857" t="s">
        <v>437</v>
      </c>
      <c r="B10" s="857"/>
      <c r="C10" s="857"/>
      <c r="D10" s="857"/>
      <c r="E10" s="857"/>
      <c r="F10" s="857"/>
      <c r="G10" s="857"/>
      <c r="H10" s="857"/>
      <c r="I10" s="857"/>
      <c r="J10" s="857"/>
      <c r="K10" s="857"/>
    </row>
    <row r="11" spans="1:11" s="28" customFormat="1" ht="18.75" x14ac:dyDescent="0.25">
      <c r="A11" s="29"/>
      <c r="B11" s="30"/>
      <c r="C11" s="31"/>
      <c r="D11" s="32"/>
      <c r="E11" s="32"/>
      <c r="F11" s="33"/>
      <c r="G11" s="34"/>
      <c r="H11" s="34"/>
      <c r="I11" s="34"/>
      <c r="J11" s="35"/>
      <c r="K11" s="36"/>
    </row>
    <row r="12" spans="1:11" s="28" customFormat="1" ht="15.75" x14ac:dyDescent="0.25">
      <c r="A12" s="858" t="s">
        <v>438</v>
      </c>
      <c r="B12" s="790" t="s">
        <v>439</v>
      </c>
      <c r="C12" s="832" t="s">
        <v>440</v>
      </c>
      <c r="D12" s="798" t="s">
        <v>441</v>
      </c>
      <c r="E12" s="798"/>
      <c r="F12" s="859" t="s">
        <v>442</v>
      </c>
      <c r="G12" s="860"/>
      <c r="H12" s="861" t="s">
        <v>17</v>
      </c>
      <c r="I12" s="861" t="s">
        <v>443</v>
      </c>
      <c r="J12" s="832" t="s">
        <v>444</v>
      </c>
      <c r="K12" s="841" t="s">
        <v>445</v>
      </c>
    </row>
    <row r="13" spans="1:11" s="28" customFormat="1" ht="69" customHeight="1" x14ac:dyDescent="0.25">
      <c r="A13" s="858"/>
      <c r="B13" s="790"/>
      <c r="C13" s="845"/>
      <c r="D13" s="54" t="s">
        <v>342</v>
      </c>
      <c r="E13" s="54" t="s">
        <v>343</v>
      </c>
      <c r="F13" s="54" t="s">
        <v>446</v>
      </c>
      <c r="G13" s="54" t="s">
        <v>447</v>
      </c>
      <c r="H13" s="862"/>
      <c r="I13" s="862"/>
      <c r="J13" s="845"/>
      <c r="K13" s="841"/>
    </row>
    <row r="14" spans="1:11" s="28" customFormat="1" ht="15.75" x14ac:dyDescent="0.25">
      <c r="A14" s="56">
        <v>1</v>
      </c>
      <c r="B14" s="52">
        <v>2</v>
      </c>
      <c r="C14" s="52">
        <v>3</v>
      </c>
      <c r="D14" s="52">
        <v>4</v>
      </c>
      <c r="E14" s="52">
        <v>5</v>
      </c>
      <c r="F14" s="57">
        <v>6</v>
      </c>
      <c r="G14" s="57">
        <v>7</v>
      </c>
      <c r="H14" s="57" t="s">
        <v>448</v>
      </c>
      <c r="I14" s="57" t="s">
        <v>449</v>
      </c>
      <c r="J14" s="52">
        <v>8</v>
      </c>
      <c r="K14" s="58">
        <v>9</v>
      </c>
    </row>
    <row r="15" spans="1:11" s="37" customFormat="1" ht="15.75" x14ac:dyDescent="0.2">
      <c r="A15" s="846" t="s">
        <v>277</v>
      </c>
      <c r="B15" s="846"/>
      <c r="C15" s="847" t="s">
        <v>0</v>
      </c>
      <c r="D15" s="832" t="s">
        <v>26</v>
      </c>
      <c r="E15" s="850" t="s">
        <v>26</v>
      </c>
      <c r="F15" s="59" t="s">
        <v>0</v>
      </c>
      <c r="G15" s="60">
        <f>SUM(G16:G19)</f>
        <v>52590513.699999996</v>
      </c>
      <c r="H15" s="60" t="e">
        <f>SUM(H16:H19)</f>
        <v>#REF!</v>
      </c>
      <c r="I15" s="60" t="e">
        <f>H15/G15*100</f>
        <v>#REF!</v>
      </c>
      <c r="J15" s="853" t="s">
        <v>26</v>
      </c>
      <c r="K15" s="841" t="s">
        <v>26</v>
      </c>
    </row>
    <row r="16" spans="1:11" s="37" customFormat="1" ht="47.25" x14ac:dyDescent="0.2">
      <c r="A16" s="846"/>
      <c r="B16" s="846"/>
      <c r="C16" s="848"/>
      <c r="D16" s="833"/>
      <c r="E16" s="851"/>
      <c r="F16" s="59" t="s">
        <v>278</v>
      </c>
      <c r="G16" s="60">
        <f>G21+G26+G29</f>
        <v>28165422.099999998</v>
      </c>
      <c r="H16" s="60" t="e">
        <f>H21+#REF!+H26+H29</f>
        <v>#REF!</v>
      </c>
      <c r="I16" s="60" t="e">
        <f t="shared" ref="I16:I79" si="0">H16/G16*100</f>
        <v>#REF!</v>
      </c>
      <c r="J16" s="854"/>
      <c r="K16" s="841"/>
    </row>
    <row r="17" spans="1:11" s="37" customFormat="1" ht="110.25" x14ac:dyDescent="0.2">
      <c r="A17" s="846"/>
      <c r="B17" s="846"/>
      <c r="C17" s="848"/>
      <c r="D17" s="833"/>
      <c r="E17" s="851"/>
      <c r="F17" s="59" t="s">
        <v>279</v>
      </c>
      <c r="G17" s="60">
        <f>G22+G30</f>
        <v>1808238.4999999998</v>
      </c>
      <c r="H17" s="60" t="e">
        <f>H22+#REF!+#REF!+H30</f>
        <v>#REF!</v>
      </c>
      <c r="I17" s="60" t="e">
        <f t="shared" si="0"/>
        <v>#REF!</v>
      </c>
      <c r="J17" s="854"/>
      <c r="K17" s="841"/>
    </row>
    <row r="18" spans="1:11" s="37" customFormat="1" ht="94.5" x14ac:dyDescent="0.2">
      <c r="A18" s="846"/>
      <c r="B18" s="846"/>
      <c r="C18" s="848"/>
      <c r="D18" s="833"/>
      <c r="E18" s="851"/>
      <c r="F18" s="59" t="s">
        <v>280</v>
      </c>
      <c r="G18" s="60">
        <f>G27</f>
        <v>12914.1</v>
      </c>
      <c r="H18" s="60" t="e">
        <f>#REF!+#REF!+H27+#REF!</f>
        <v>#REF!</v>
      </c>
      <c r="I18" s="60" t="e">
        <f t="shared" si="0"/>
        <v>#REF!</v>
      </c>
      <c r="J18" s="854"/>
      <c r="K18" s="841"/>
    </row>
    <row r="19" spans="1:11" s="37" customFormat="1" ht="47.25" x14ac:dyDescent="0.2">
      <c r="A19" s="846"/>
      <c r="B19" s="846"/>
      <c r="C19" s="849"/>
      <c r="D19" s="845"/>
      <c r="E19" s="852"/>
      <c r="F19" s="59" t="s">
        <v>281</v>
      </c>
      <c r="G19" s="60">
        <f>G24</f>
        <v>22603938.999999996</v>
      </c>
      <c r="H19" s="60" t="e">
        <f>#REF!+H24+#REF!+#REF!</f>
        <v>#REF!</v>
      </c>
      <c r="I19" s="60" t="e">
        <f t="shared" si="0"/>
        <v>#REF!</v>
      </c>
      <c r="J19" s="854"/>
      <c r="K19" s="841"/>
    </row>
    <row r="20" spans="1:11" s="37" customFormat="1" ht="15.75" x14ac:dyDescent="0.2">
      <c r="A20" s="846"/>
      <c r="B20" s="846"/>
      <c r="C20" s="795" t="s">
        <v>20</v>
      </c>
      <c r="D20" s="832" t="s">
        <v>26</v>
      </c>
      <c r="E20" s="832" t="s">
        <v>26</v>
      </c>
      <c r="F20" s="59" t="s">
        <v>0</v>
      </c>
      <c r="G20" s="60">
        <f>SUM(G21:G22)</f>
        <v>28773581.400000002</v>
      </c>
      <c r="H20" s="60" t="e">
        <f>SUM(H21:H22)</f>
        <v>#REF!</v>
      </c>
      <c r="I20" s="60" t="e">
        <f t="shared" si="0"/>
        <v>#REF!</v>
      </c>
      <c r="J20" s="854"/>
      <c r="K20" s="841"/>
    </row>
    <row r="21" spans="1:11" s="37" customFormat="1" ht="15.75" x14ac:dyDescent="0.2">
      <c r="A21" s="846"/>
      <c r="B21" s="846"/>
      <c r="C21" s="796"/>
      <c r="D21" s="833"/>
      <c r="E21" s="833"/>
      <c r="F21" s="59" t="s">
        <v>1</v>
      </c>
      <c r="G21" s="60">
        <f>G32+G51+G135+G160+G166+G179+G192+G211+G225+G269+G100</f>
        <v>27010636.800000001</v>
      </c>
      <c r="H21" s="60" t="e">
        <f>H32+H51+H111+H135+H160+H166+H179+H192+H211+H225+H269+H100</f>
        <v>#REF!</v>
      </c>
      <c r="I21" s="60" t="e">
        <f t="shared" si="0"/>
        <v>#REF!</v>
      </c>
      <c r="J21" s="854"/>
      <c r="K21" s="841"/>
    </row>
    <row r="22" spans="1:11" s="37" customFormat="1" ht="15.75" x14ac:dyDescent="0.2">
      <c r="A22" s="846"/>
      <c r="B22" s="846"/>
      <c r="C22" s="796"/>
      <c r="D22" s="833"/>
      <c r="E22" s="833"/>
      <c r="F22" s="59" t="s">
        <v>2</v>
      </c>
      <c r="G22" s="60">
        <f>G33+G52+G136+G167+G180+G193+G212+G226+G101</f>
        <v>1762944.5999999999</v>
      </c>
      <c r="H22" s="60" t="e">
        <f>H33+H52+H136+#REF!+H167+H180+H193+H212+H226+#REF!+H101</f>
        <v>#REF!</v>
      </c>
      <c r="I22" s="60" t="e">
        <f t="shared" si="0"/>
        <v>#REF!</v>
      </c>
      <c r="J22" s="854"/>
      <c r="K22" s="841"/>
    </row>
    <row r="23" spans="1:11" s="37" customFormat="1" ht="15.75" x14ac:dyDescent="0.2">
      <c r="A23" s="846"/>
      <c r="B23" s="846"/>
      <c r="C23" s="855" t="s">
        <v>282</v>
      </c>
      <c r="D23" s="832" t="s">
        <v>26</v>
      </c>
      <c r="E23" s="832" t="s">
        <v>26</v>
      </c>
      <c r="F23" s="59" t="s">
        <v>0</v>
      </c>
      <c r="G23" s="60">
        <f>SUM(G24:G24)</f>
        <v>22603938.999999996</v>
      </c>
      <c r="H23" s="60" t="e">
        <f>SUM(H24:H24)</f>
        <v>#REF!</v>
      </c>
      <c r="I23" s="60" t="e">
        <f t="shared" si="0"/>
        <v>#REF!</v>
      </c>
      <c r="J23" s="854"/>
      <c r="K23" s="841"/>
    </row>
    <row r="24" spans="1:11" s="37" customFormat="1" ht="15.75" x14ac:dyDescent="0.2">
      <c r="A24" s="846"/>
      <c r="B24" s="846"/>
      <c r="C24" s="856"/>
      <c r="D24" s="845"/>
      <c r="E24" s="845"/>
      <c r="F24" s="59" t="s">
        <v>5</v>
      </c>
      <c r="G24" s="60">
        <f>G271</f>
        <v>22603938.999999996</v>
      </c>
      <c r="H24" s="60" t="e">
        <f>H271</f>
        <v>#REF!</v>
      </c>
      <c r="I24" s="60" t="e">
        <f t="shared" si="0"/>
        <v>#REF!</v>
      </c>
      <c r="J24" s="854"/>
      <c r="K24" s="841"/>
    </row>
    <row r="25" spans="1:11" s="37" customFormat="1" ht="15.75" x14ac:dyDescent="0.2">
      <c r="A25" s="846"/>
      <c r="B25" s="846"/>
      <c r="C25" s="795" t="s">
        <v>21</v>
      </c>
      <c r="D25" s="832" t="s">
        <v>26</v>
      </c>
      <c r="E25" s="832" t="s">
        <v>26</v>
      </c>
      <c r="F25" s="59" t="s">
        <v>0</v>
      </c>
      <c r="G25" s="60">
        <f>SUM(G26:G27)</f>
        <v>16316.5</v>
      </c>
      <c r="H25" s="60">
        <f>SUM(H26:H27)</f>
        <v>7304.9</v>
      </c>
      <c r="I25" s="60">
        <f t="shared" si="0"/>
        <v>44.770018079857806</v>
      </c>
      <c r="J25" s="854"/>
      <c r="K25" s="841"/>
    </row>
    <row r="26" spans="1:11" s="37" customFormat="1" ht="15.75" x14ac:dyDescent="0.2">
      <c r="A26" s="846"/>
      <c r="B26" s="846"/>
      <c r="C26" s="796"/>
      <c r="D26" s="833"/>
      <c r="E26" s="833"/>
      <c r="F26" s="59" t="s">
        <v>1</v>
      </c>
      <c r="G26" s="60">
        <f>G54</f>
        <v>3402.4</v>
      </c>
      <c r="H26" s="60">
        <f>H54</f>
        <v>2214.4</v>
      </c>
      <c r="I26" s="60">
        <f t="shared" si="0"/>
        <v>65.083470491417827</v>
      </c>
      <c r="J26" s="854"/>
      <c r="K26" s="841"/>
    </row>
    <row r="27" spans="1:11" s="37" customFormat="1" ht="15.75" x14ac:dyDescent="0.2">
      <c r="A27" s="846"/>
      <c r="B27" s="846"/>
      <c r="C27" s="796"/>
      <c r="D27" s="833"/>
      <c r="E27" s="833"/>
      <c r="F27" s="59" t="s">
        <v>4</v>
      </c>
      <c r="G27" s="60">
        <f>G55</f>
        <v>12914.1</v>
      </c>
      <c r="H27" s="60">
        <f>H55</f>
        <v>5090.5</v>
      </c>
      <c r="I27" s="60">
        <f t="shared" si="0"/>
        <v>39.418155349579145</v>
      </c>
      <c r="J27" s="854"/>
      <c r="K27" s="841"/>
    </row>
    <row r="28" spans="1:11" s="37" customFormat="1" ht="15.75" x14ac:dyDescent="0.2">
      <c r="A28" s="846"/>
      <c r="B28" s="846"/>
      <c r="C28" s="795" t="s">
        <v>283</v>
      </c>
      <c r="D28" s="832" t="s">
        <v>26</v>
      </c>
      <c r="E28" s="832" t="s">
        <v>26</v>
      </c>
      <c r="F28" s="59" t="s">
        <v>0</v>
      </c>
      <c r="G28" s="60">
        <f>SUM(G29:G30)</f>
        <v>1196676.7999999998</v>
      </c>
      <c r="H28" s="60">
        <f>SUM(H29:H30)</f>
        <v>492466.6</v>
      </c>
      <c r="I28" s="60">
        <f t="shared" si="0"/>
        <v>41.152849290635544</v>
      </c>
      <c r="J28" s="854"/>
      <c r="K28" s="841"/>
    </row>
    <row r="29" spans="1:11" s="37" customFormat="1" ht="15.75" x14ac:dyDescent="0.2">
      <c r="A29" s="846"/>
      <c r="B29" s="846"/>
      <c r="C29" s="796"/>
      <c r="D29" s="833"/>
      <c r="E29" s="833"/>
      <c r="F29" s="59" t="s">
        <v>1</v>
      </c>
      <c r="G29" s="60">
        <f>G228+G116</f>
        <v>1151382.8999999999</v>
      </c>
      <c r="H29" s="60">
        <f>H228+H116</f>
        <v>492466.6</v>
      </c>
      <c r="I29" s="60">
        <f t="shared" si="0"/>
        <v>42.771748651122053</v>
      </c>
      <c r="J29" s="854"/>
      <c r="K29" s="841"/>
    </row>
    <row r="30" spans="1:11" s="37" customFormat="1" ht="15.75" x14ac:dyDescent="0.2">
      <c r="A30" s="846"/>
      <c r="B30" s="846"/>
      <c r="C30" s="796"/>
      <c r="D30" s="833"/>
      <c r="E30" s="833"/>
      <c r="F30" s="59" t="s">
        <v>2</v>
      </c>
      <c r="G30" s="60">
        <f>G229</f>
        <v>45293.9</v>
      </c>
      <c r="H30" s="60">
        <f>H229</f>
        <v>0</v>
      </c>
      <c r="I30" s="60">
        <f t="shared" si="0"/>
        <v>0</v>
      </c>
      <c r="J30" s="854"/>
      <c r="K30" s="841"/>
    </row>
    <row r="31" spans="1:11" s="28" customFormat="1" ht="15.75" x14ac:dyDescent="0.25">
      <c r="A31" s="771">
        <v>1</v>
      </c>
      <c r="B31" s="813" t="s">
        <v>24</v>
      </c>
      <c r="C31" s="813" t="s">
        <v>25</v>
      </c>
      <c r="D31" s="790" t="s">
        <v>26</v>
      </c>
      <c r="E31" s="790" t="s">
        <v>26</v>
      </c>
      <c r="F31" s="59" t="s">
        <v>0</v>
      </c>
      <c r="G31" s="60">
        <f>G32+G33</f>
        <v>173019.50000000003</v>
      </c>
      <c r="H31" s="60" t="e">
        <f>H32+H33+#REF!+#REF!</f>
        <v>#REF!</v>
      </c>
      <c r="I31" s="60" t="e">
        <f t="shared" si="0"/>
        <v>#REF!</v>
      </c>
      <c r="J31" s="786" t="s">
        <v>26</v>
      </c>
      <c r="K31" s="812" t="s">
        <v>26</v>
      </c>
    </row>
    <row r="32" spans="1:11" s="28" customFormat="1" ht="15.75" x14ac:dyDescent="0.25">
      <c r="A32" s="771"/>
      <c r="B32" s="813"/>
      <c r="C32" s="813"/>
      <c r="D32" s="790"/>
      <c r="E32" s="790"/>
      <c r="F32" s="59" t="s">
        <v>1</v>
      </c>
      <c r="G32" s="60">
        <f>G35</f>
        <v>167587.00000000003</v>
      </c>
      <c r="H32" s="60">
        <f>H35</f>
        <v>68268.900000000009</v>
      </c>
      <c r="I32" s="60">
        <f t="shared" si="0"/>
        <v>40.73639363435111</v>
      </c>
      <c r="J32" s="787"/>
      <c r="K32" s="812" t="s">
        <v>26</v>
      </c>
    </row>
    <row r="33" spans="1:11" s="28" customFormat="1" ht="15.75" x14ac:dyDescent="0.25">
      <c r="A33" s="771"/>
      <c r="B33" s="813"/>
      <c r="C33" s="813"/>
      <c r="D33" s="790"/>
      <c r="E33" s="790"/>
      <c r="F33" s="59" t="s">
        <v>2</v>
      </c>
      <c r="G33" s="60">
        <f>G36</f>
        <v>5432.5</v>
      </c>
      <c r="H33" s="60">
        <f>H36</f>
        <v>5432.5</v>
      </c>
      <c r="I33" s="60">
        <f t="shared" si="0"/>
        <v>100</v>
      </c>
      <c r="J33" s="787"/>
      <c r="K33" s="812"/>
    </row>
    <row r="34" spans="1:11" s="28" customFormat="1" ht="15.75" x14ac:dyDescent="0.25">
      <c r="A34" s="771" t="s">
        <v>22</v>
      </c>
      <c r="B34" s="783" t="s">
        <v>27</v>
      </c>
      <c r="C34" s="783" t="s">
        <v>25</v>
      </c>
      <c r="D34" s="784" t="s">
        <v>26</v>
      </c>
      <c r="E34" s="784" t="s">
        <v>26</v>
      </c>
      <c r="F34" s="53" t="s">
        <v>0</v>
      </c>
      <c r="G34" s="60">
        <f>G35+G36</f>
        <v>173019.50000000003</v>
      </c>
      <c r="H34" s="60" t="e">
        <f>H35+H36+#REF!+#REF!</f>
        <v>#REF!</v>
      </c>
      <c r="I34" s="60" t="e">
        <f t="shared" si="0"/>
        <v>#REF!</v>
      </c>
      <c r="J34" s="786" t="s">
        <v>26</v>
      </c>
      <c r="K34" s="812" t="s">
        <v>26</v>
      </c>
    </row>
    <row r="35" spans="1:11" s="28" customFormat="1" ht="15.75" x14ac:dyDescent="0.25">
      <c r="A35" s="771"/>
      <c r="B35" s="783"/>
      <c r="C35" s="783"/>
      <c r="D35" s="784"/>
      <c r="E35" s="784"/>
      <c r="F35" s="53" t="s">
        <v>1</v>
      </c>
      <c r="G35" s="13">
        <f>G38+G41+G44</f>
        <v>167587.00000000003</v>
      </c>
      <c r="H35" s="13">
        <f>H38+H41+H44</f>
        <v>68268.900000000009</v>
      </c>
      <c r="I35" s="13">
        <f t="shared" si="0"/>
        <v>40.73639363435111</v>
      </c>
      <c r="J35" s="787" t="s">
        <v>26</v>
      </c>
      <c r="K35" s="812" t="s">
        <v>26</v>
      </c>
    </row>
    <row r="36" spans="1:11" s="28" customFormat="1" ht="15.75" x14ac:dyDescent="0.25">
      <c r="A36" s="771"/>
      <c r="B36" s="783"/>
      <c r="C36" s="783"/>
      <c r="D36" s="784"/>
      <c r="E36" s="784"/>
      <c r="F36" s="53" t="s">
        <v>2</v>
      </c>
      <c r="G36" s="13">
        <f>G39+G42+G45</f>
        <v>5432.5</v>
      </c>
      <c r="H36" s="13">
        <f>H39+H42+H45</f>
        <v>5432.5</v>
      </c>
      <c r="I36" s="13">
        <f t="shared" si="0"/>
        <v>100</v>
      </c>
      <c r="J36" s="787"/>
      <c r="K36" s="812"/>
    </row>
    <row r="37" spans="1:11" ht="31.5" x14ac:dyDescent="0.25">
      <c r="A37" s="771" t="s">
        <v>23</v>
      </c>
      <c r="B37" s="772" t="s">
        <v>284</v>
      </c>
      <c r="C37" s="780" t="s">
        <v>25</v>
      </c>
      <c r="D37" s="774" t="s">
        <v>450</v>
      </c>
      <c r="E37" s="774" t="s">
        <v>451</v>
      </c>
      <c r="F37" s="61" t="s">
        <v>0</v>
      </c>
      <c r="G37" s="60">
        <f>G38+G39</f>
        <v>9970.7000000000007</v>
      </c>
      <c r="H37" s="60" t="e">
        <f>H38+H39+#REF!+#REF!</f>
        <v>#REF!</v>
      </c>
      <c r="I37" s="60" t="e">
        <f t="shared" si="0"/>
        <v>#REF!</v>
      </c>
      <c r="J37" s="62" t="s">
        <v>452</v>
      </c>
      <c r="K37" s="63">
        <v>190</v>
      </c>
    </row>
    <row r="38" spans="1:11" ht="15.75" x14ac:dyDescent="0.25">
      <c r="A38" s="771"/>
      <c r="B38" s="772"/>
      <c r="C38" s="781"/>
      <c r="D38" s="782"/>
      <c r="E38" s="782"/>
      <c r="F38" s="53" t="s">
        <v>1</v>
      </c>
      <c r="G38" s="13">
        <v>4538.2</v>
      </c>
      <c r="H38" s="64">
        <v>2996.4</v>
      </c>
      <c r="I38" s="13">
        <f t="shared" si="0"/>
        <v>66.026177779736457</v>
      </c>
      <c r="J38" s="780" t="s">
        <v>453</v>
      </c>
      <c r="K38" s="843">
        <v>90</v>
      </c>
    </row>
    <row r="39" spans="1:11" ht="15.75" x14ac:dyDescent="0.25">
      <c r="A39" s="771"/>
      <c r="B39" s="772"/>
      <c r="C39" s="781"/>
      <c r="D39" s="782"/>
      <c r="E39" s="782"/>
      <c r="F39" s="53" t="s">
        <v>2</v>
      </c>
      <c r="G39" s="13">
        <v>5432.5</v>
      </c>
      <c r="H39" s="13">
        <v>5432.5</v>
      </c>
      <c r="I39" s="13">
        <f t="shared" si="0"/>
        <v>100</v>
      </c>
      <c r="J39" s="781"/>
      <c r="K39" s="844"/>
    </row>
    <row r="40" spans="1:11" ht="63" x14ac:dyDescent="0.25">
      <c r="A40" s="778" t="s">
        <v>28</v>
      </c>
      <c r="B40" s="779" t="s">
        <v>29</v>
      </c>
      <c r="C40" s="780" t="s">
        <v>25</v>
      </c>
      <c r="D40" s="774" t="s">
        <v>450</v>
      </c>
      <c r="E40" s="774" t="s">
        <v>451</v>
      </c>
      <c r="F40" s="65" t="s">
        <v>0</v>
      </c>
      <c r="G40" s="60">
        <f>G41</f>
        <v>154995.6</v>
      </c>
      <c r="H40" s="60" t="e">
        <f>H41+H42+#REF!+#REF!</f>
        <v>#REF!</v>
      </c>
      <c r="I40" s="60" t="e">
        <f t="shared" si="0"/>
        <v>#REF!</v>
      </c>
      <c r="J40" s="62" t="s">
        <v>454</v>
      </c>
      <c r="K40" s="63">
        <v>124865</v>
      </c>
    </row>
    <row r="41" spans="1:11" ht="47.25" x14ac:dyDescent="0.25">
      <c r="A41" s="785"/>
      <c r="B41" s="842"/>
      <c r="C41" s="781"/>
      <c r="D41" s="782"/>
      <c r="E41" s="782"/>
      <c r="F41" s="801" t="s">
        <v>1</v>
      </c>
      <c r="G41" s="803">
        <v>154995.6</v>
      </c>
      <c r="H41" s="64">
        <v>59505.4</v>
      </c>
      <c r="I41" s="13">
        <f t="shared" si="0"/>
        <v>38.391670473226334</v>
      </c>
      <c r="J41" s="66" t="s">
        <v>455</v>
      </c>
      <c r="K41" s="63">
        <v>50</v>
      </c>
    </row>
    <row r="42" spans="1:11" ht="47.25" x14ac:dyDescent="0.25">
      <c r="A42" s="785"/>
      <c r="B42" s="842"/>
      <c r="C42" s="781"/>
      <c r="D42" s="782"/>
      <c r="E42" s="782"/>
      <c r="F42" s="802"/>
      <c r="G42" s="804"/>
      <c r="H42" s="13">
        <v>0</v>
      </c>
      <c r="I42" s="13">
        <v>0</v>
      </c>
      <c r="J42" s="53" t="s">
        <v>456</v>
      </c>
      <c r="K42" s="63">
        <v>14</v>
      </c>
    </row>
    <row r="43" spans="1:11" ht="47.25" x14ac:dyDescent="0.25">
      <c r="A43" s="771" t="s">
        <v>30</v>
      </c>
      <c r="B43" s="779" t="s">
        <v>31</v>
      </c>
      <c r="C43" s="780" t="s">
        <v>25</v>
      </c>
      <c r="D43" s="774" t="s">
        <v>450</v>
      </c>
      <c r="E43" s="774" t="s">
        <v>451</v>
      </c>
      <c r="F43" s="65" t="s">
        <v>0</v>
      </c>
      <c r="G43" s="60">
        <f>G44</f>
        <v>8053.2</v>
      </c>
      <c r="H43" s="60" t="e">
        <f>H44+H45+#REF!+#REF!</f>
        <v>#REF!</v>
      </c>
      <c r="I43" s="60" t="e">
        <f t="shared" si="0"/>
        <v>#REF!</v>
      </c>
      <c r="J43" s="65" t="s">
        <v>457</v>
      </c>
      <c r="K43" s="63">
        <v>4</v>
      </c>
    </row>
    <row r="44" spans="1:11" ht="15.75" x14ac:dyDescent="0.25">
      <c r="A44" s="771"/>
      <c r="B44" s="842"/>
      <c r="C44" s="781"/>
      <c r="D44" s="782"/>
      <c r="E44" s="782"/>
      <c r="F44" s="801" t="s">
        <v>1</v>
      </c>
      <c r="G44" s="803">
        <v>8053.2</v>
      </c>
      <c r="H44" s="64">
        <v>5767.1</v>
      </c>
      <c r="I44" s="13">
        <f t="shared" si="0"/>
        <v>71.612526697461888</v>
      </c>
      <c r="J44" s="780" t="s">
        <v>458</v>
      </c>
      <c r="K44" s="810">
        <v>100</v>
      </c>
    </row>
    <row r="45" spans="1:11" ht="15.75" x14ac:dyDescent="0.25">
      <c r="A45" s="771"/>
      <c r="B45" s="842"/>
      <c r="C45" s="781"/>
      <c r="D45" s="782"/>
      <c r="E45" s="782"/>
      <c r="F45" s="802"/>
      <c r="G45" s="804"/>
      <c r="H45" s="13">
        <v>0</v>
      </c>
      <c r="I45" s="13">
        <v>0</v>
      </c>
      <c r="J45" s="809"/>
      <c r="K45" s="811"/>
    </row>
    <row r="46" spans="1:11" s="28" customFormat="1" ht="15.75" x14ac:dyDescent="0.25">
      <c r="A46" s="771" t="s">
        <v>32</v>
      </c>
      <c r="B46" s="813" t="s">
        <v>33</v>
      </c>
      <c r="C46" s="795" t="s">
        <v>0</v>
      </c>
      <c r="D46" s="790" t="s">
        <v>26</v>
      </c>
      <c r="E46" s="790" t="s">
        <v>26</v>
      </c>
      <c r="F46" s="59" t="s">
        <v>0</v>
      </c>
      <c r="G46" s="60">
        <f>SUM(G47:G49)</f>
        <v>6492451.7999999989</v>
      </c>
      <c r="H46" s="60" t="e">
        <f>SUM(H47:H49)</f>
        <v>#REF!</v>
      </c>
      <c r="I46" s="60" t="e">
        <f t="shared" si="0"/>
        <v>#REF!</v>
      </c>
      <c r="J46" s="790" t="s">
        <v>26</v>
      </c>
      <c r="K46" s="841" t="s">
        <v>26</v>
      </c>
    </row>
    <row r="47" spans="1:11" s="28" customFormat="1" ht="15.75" x14ac:dyDescent="0.25">
      <c r="A47" s="771"/>
      <c r="B47" s="813"/>
      <c r="C47" s="796"/>
      <c r="D47" s="790"/>
      <c r="E47" s="790"/>
      <c r="F47" s="59" t="s">
        <v>1</v>
      </c>
      <c r="G47" s="60">
        <f>G51+G54</f>
        <v>6274769.1999999993</v>
      </c>
      <c r="H47" s="60">
        <f>H51+H54</f>
        <v>4236615.9000000004</v>
      </c>
      <c r="I47" s="60">
        <f t="shared" si="0"/>
        <v>67.518274616379529</v>
      </c>
      <c r="J47" s="790" t="s">
        <v>26</v>
      </c>
      <c r="K47" s="841"/>
    </row>
    <row r="48" spans="1:11" s="28" customFormat="1" ht="15.75" x14ac:dyDescent="0.25">
      <c r="A48" s="771"/>
      <c r="B48" s="813"/>
      <c r="C48" s="796"/>
      <c r="D48" s="790"/>
      <c r="E48" s="790"/>
      <c r="F48" s="59" t="s">
        <v>2</v>
      </c>
      <c r="G48" s="60">
        <f>G52</f>
        <v>204768.5</v>
      </c>
      <c r="H48" s="60" t="e">
        <f>H52+#REF!</f>
        <v>#REF!</v>
      </c>
      <c r="I48" s="60" t="e">
        <f t="shared" si="0"/>
        <v>#REF!</v>
      </c>
      <c r="J48" s="790" t="s">
        <v>26</v>
      </c>
      <c r="K48" s="841"/>
    </row>
    <row r="49" spans="1:11" s="28" customFormat="1" ht="15.75" x14ac:dyDescent="0.25">
      <c r="A49" s="771"/>
      <c r="B49" s="813"/>
      <c r="C49" s="796"/>
      <c r="D49" s="790"/>
      <c r="E49" s="790"/>
      <c r="F49" s="59" t="s">
        <v>4</v>
      </c>
      <c r="G49" s="60">
        <f>G55</f>
        <v>12914.1</v>
      </c>
      <c r="H49" s="60" t="e">
        <f>#REF!+H55</f>
        <v>#REF!</v>
      </c>
      <c r="I49" s="60" t="e">
        <f t="shared" si="0"/>
        <v>#REF!</v>
      </c>
      <c r="J49" s="790"/>
      <c r="K49" s="841"/>
    </row>
    <row r="50" spans="1:11" s="28" customFormat="1" ht="15.75" x14ac:dyDescent="0.25">
      <c r="A50" s="771"/>
      <c r="B50" s="813"/>
      <c r="C50" s="813" t="s">
        <v>25</v>
      </c>
      <c r="D50" s="790" t="s">
        <v>26</v>
      </c>
      <c r="E50" s="790" t="s">
        <v>26</v>
      </c>
      <c r="F50" s="59" t="s">
        <v>0</v>
      </c>
      <c r="G50" s="60">
        <f>SUM(G51:G52)</f>
        <v>6476135.2999999989</v>
      </c>
      <c r="H50" s="60" t="e">
        <f>SUM(H51:H52)</f>
        <v>#REF!</v>
      </c>
      <c r="I50" s="60" t="e">
        <f t="shared" si="0"/>
        <v>#REF!</v>
      </c>
      <c r="J50" s="790" t="s">
        <v>26</v>
      </c>
      <c r="K50" s="841" t="s">
        <v>26</v>
      </c>
    </row>
    <row r="51" spans="1:11" s="28" customFormat="1" ht="15.75" x14ac:dyDescent="0.25">
      <c r="A51" s="771"/>
      <c r="B51" s="813"/>
      <c r="C51" s="813"/>
      <c r="D51" s="790"/>
      <c r="E51" s="790"/>
      <c r="F51" s="59" t="s">
        <v>1</v>
      </c>
      <c r="G51" s="60">
        <f>G57+G90+G84</f>
        <v>6271366.7999999989</v>
      </c>
      <c r="H51" s="60">
        <f>H57+H90+H84</f>
        <v>4234401.5</v>
      </c>
      <c r="I51" s="60">
        <f t="shared" si="0"/>
        <v>67.519595568863892</v>
      </c>
      <c r="J51" s="790" t="s">
        <v>26</v>
      </c>
      <c r="K51" s="841"/>
    </row>
    <row r="52" spans="1:11" s="28" customFormat="1" ht="15.75" x14ac:dyDescent="0.25">
      <c r="A52" s="771"/>
      <c r="B52" s="813"/>
      <c r="C52" s="813"/>
      <c r="D52" s="790"/>
      <c r="E52" s="790"/>
      <c r="F52" s="59" t="s">
        <v>2</v>
      </c>
      <c r="G52" s="60">
        <f>G58</f>
        <v>204768.5</v>
      </c>
      <c r="H52" s="60" t="e">
        <f>H58+#REF!+#REF!</f>
        <v>#REF!</v>
      </c>
      <c r="I52" s="60" t="e">
        <f t="shared" si="0"/>
        <v>#REF!</v>
      </c>
      <c r="J52" s="790" t="s">
        <v>26</v>
      </c>
      <c r="K52" s="841"/>
    </row>
    <row r="53" spans="1:11" s="28" customFormat="1" ht="15.75" x14ac:dyDescent="0.25">
      <c r="A53" s="771"/>
      <c r="B53" s="813"/>
      <c r="C53" s="813" t="s">
        <v>34</v>
      </c>
      <c r="D53" s="790" t="s">
        <v>26</v>
      </c>
      <c r="E53" s="790" t="s">
        <v>26</v>
      </c>
      <c r="F53" s="59" t="s">
        <v>0</v>
      </c>
      <c r="G53" s="60">
        <f>SUM(G54:G55)</f>
        <v>16316.5</v>
      </c>
      <c r="H53" s="60">
        <f>SUM(H54:H55)</f>
        <v>7304.9</v>
      </c>
      <c r="I53" s="60">
        <f t="shared" si="0"/>
        <v>44.770018079857806</v>
      </c>
      <c r="J53" s="790" t="s">
        <v>26</v>
      </c>
      <c r="K53" s="841" t="s">
        <v>26</v>
      </c>
    </row>
    <row r="54" spans="1:11" s="28" customFormat="1" ht="15.75" x14ac:dyDescent="0.25">
      <c r="A54" s="771"/>
      <c r="B54" s="813"/>
      <c r="C54" s="813"/>
      <c r="D54" s="790"/>
      <c r="E54" s="790"/>
      <c r="F54" s="59" t="s">
        <v>1</v>
      </c>
      <c r="G54" s="60">
        <f>G94</f>
        <v>3402.4</v>
      </c>
      <c r="H54" s="60">
        <f>H94</f>
        <v>2214.4</v>
      </c>
      <c r="I54" s="60">
        <f t="shared" si="0"/>
        <v>65.083470491417827</v>
      </c>
      <c r="J54" s="790" t="s">
        <v>26</v>
      </c>
      <c r="K54" s="841"/>
    </row>
    <row r="55" spans="1:11" s="28" customFormat="1" ht="15.75" x14ac:dyDescent="0.25">
      <c r="A55" s="771"/>
      <c r="B55" s="813"/>
      <c r="C55" s="813"/>
      <c r="D55" s="790"/>
      <c r="E55" s="790"/>
      <c r="F55" s="59" t="s">
        <v>4</v>
      </c>
      <c r="G55" s="60">
        <f>G95</f>
        <v>12914.1</v>
      </c>
      <c r="H55" s="60">
        <f>H95</f>
        <v>5090.5</v>
      </c>
      <c r="I55" s="60">
        <f t="shared" si="0"/>
        <v>39.418155349579145</v>
      </c>
      <c r="J55" s="790"/>
      <c r="K55" s="841"/>
    </row>
    <row r="56" spans="1:11" s="28" customFormat="1" ht="15.75" x14ac:dyDescent="0.25">
      <c r="A56" s="771" t="s">
        <v>35</v>
      </c>
      <c r="B56" s="783" t="s">
        <v>285</v>
      </c>
      <c r="C56" s="780" t="s">
        <v>25</v>
      </c>
      <c r="D56" s="784" t="s">
        <v>26</v>
      </c>
      <c r="E56" s="784" t="s">
        <v>26</v>
      </c>
      <c r="F56" s="53" t="s">
        <v>0</v>
      </c>
      <c r="G56" s="60">
        <f>SUM(G57:G58)</f>
        <v>5853440.5999999987</v>
      </c>
      <c r="H56" s="60" t="e">
        <f>SUM(H57:H58)</f>
        <v>#REF!</v>
      </c>
      <c r="I56" s="60" t="e">
        <f t="shared" si="0"/>
        <v>#REF!</v>
      </c>
      <c r="J56" s="786" t="s">
        <v>26</v>
      </c>
      <c r="K56" s="769" t="s">
        <v>26</v>
      </c>
    </row>
    <row r="57" spans="1:11" s="28" customFormat="1" ht="15.75" x14ac:dyDescent="0.25">
      <c r="A57" s="771"/>
      <c r="B57" s="783"/>
      <c r="C57" s="781"/>
      <c r="D57" s="784"/>
      <c r="E57" s="784"/>
      <c r="F57" s="53" t="s">
        <v>1</v>
      </c>
      <c r="G57" s="13">
        <f>G60+G72+G76+G80+G82+G63+G66+G69</f>
        <v>5648672.0999999987</v>
      </c>
      <c r="H57" s="13">
        <f>H60+H72+H76+H80+H82+H63+H66+H69</f>
        <v>3795025.4999999995</v>
      </c>
      <c r="I57" s="13">
        <f t="shared" si="0"/>
        <v>67.18438303402317</v>
      </c>
      <c r="J57" s="787"/>
      <c r="K57" s="769" t="s">
        <v>26</v>
      </c>
    </row>
    <row r="58" spans="1:11" s="28" customFormat="1" ht="15.75" x14ac:dyDescent="0.25">
      <c r="A58" s="771"/>
      <c r="B58" s="783"/>
      <c r="C58" s="781"/>
      <c r="D58" s="784"/>
      <c r="E58" s="784"/>
      <c r="F58" s="53" t="s">
        <v>2</v>
      </c>
      <c r="G58" s="13">
        <f>G61+G73+G77+G64+G67+G70</f>
        <v>204768.5</v>
      </c>
      <c r="H58" s="13" t="e">
        <f>H61+H73+H77+#REF!+#REF!+H64+H67+H70</f>
        <v>#REF!</v>
      </c>
      <c r="I58" s="13" t="e">
        <f t="shared" si="0"/>
        <v>#REF!</v>
      </c>
      <c r="J58" s="787"/>
      <c r="K58" s="769"/>
    </row>
    <row r="59" spans="1:11" ht="15.75" x14ac:dyDescent="0.25">
      <c r="A59" s="771" t="s">
        <v>36</v>
      </c>
      <c r="B59" s="772" t="s">
        <v>286</v>
      </c>
      <c r="C59" s="780" t="s">
        <v>25</v>
      </c>
      <c r="D59" s="774" t="s">
        <v>450</v>
      </c>
      <c r="E59" s="774" t="s">
        <v>451</v>
      </c>
      <c r="F59" s="61" t="s">
        <v>0</v>
      </c>
      <c r="G59" s="60">
        <f>SUM(G60:G61)</f>
        <v>913733</v>
      </c>
      <c r="H59" s="60">
        <f>SUM(H60:H61)</f>
        <v>536830.4</v>
      </c>
      <c r="I59" s="60">
        <f t="shared" si="0"/>
        <v>58.751342022231881</v>
      </c>
      <c r="J59" s="65" t="s">
        <v>459</v>
      </c>
      <c r="K59" s="63">
        <v>3728</v>
      </c>
    </row>
    <row r="60" spans="1:11" ht="15.75" x14ac:dyDescent="0.25">
      <c r="A60" s="771"/>
      <c r="B60" s="772"/>
      <c r="C60" s="781"/>
      <c r="D60" s="782"/>
      <c r="E60" s="782"/>
      <c r="F60" s="53" t="s">
        <v>1</v>
      </c>
      <c r="G60" s="13">
        <v>794901.2</v>
      </c>
      <c r="H60" s="64">
        <v>457017.9</v>
      </c>
      <c r="I60" s="13">
        <f t="shared" si="0"/>
        <v>57.49367342759075</v>
      </c>
      <c r="J60" s="780" t="s">
        <v>460</v>
      </c>
      <c r="K60" s="840">
        <v>5</v>
      </c>
    </row>
    <row r="61" spans="1:11" ht="15.75" x14ac:dyDescent="0.25">
      <c r="A61" s="771"/>
      <c r="B61" s="772"/>
      <c r="C61" s="781"/>
      <c r="D61" s="782"/>
      <c r="E61" s="782"/>
      <c r="F61" s="53" t="s">
        <v>2</v>
      </c>
      <c r="G61" s="13">
        <v>118831.8</v>
      </c>
      <c r="H61" s="64">
        <v>79812.5</v>
      </c>
      <c r="I61" s="13">
        <f t="shared" si="0"/>
        <v>67.164260745019433</v>
      </c>
      <c r="J61" s="781"/>
      <c r="K61" s="840"/>
    </row>
    <row r="62" spans="1:11" ht="15.75" x14ac:dyDescent="0.25">
      <c r="A62" s="771" t="s">
        <v>37</v>
      </c>
      <c r="B62" s="772" t="s">
        <v>324</v>
      </c>
      <c r="C62" s="780" t="s">
        <v>25</v>
      </c>
      <c r="D62" s="774" t="s">
        <v>450</v>
      </c>
      <c r="E62" s="774" t="s">
        <v>451</v>
      </c>
      <c r="F62" s="67" t="s">
        <v>0</v>
      </c>
      <c r="G62" s="60">
        <f>G63+G64</f>
        <v>82531.199999999997</v>
      </c>
      <c r="H62" s="60" t="e">
        <f>H63+H64+#REF!+#REF!</f>
        <v>#REF!</v>
      </c>
      <c r="I62" s="60" t="e">
        <f t="shared" si="0"/>
        <v>#REF!</v>
      </c>
      <c r="J62" s="780" t="s">
        <v>461</v>
      </c>
      <c r="K62" s="806">
        <v>580000</v>
      </c>
    </row>
    <row r="63" spans="1:11" ht="15.75" x14ac:dyDescent="0.25">
      <c r="A63" s="771"/>
      <c r="B63" s="772"/>
      <c r="C63" s="781"/>
      <c r="D63" s="782"/>
      <c r="E63" s="782"/>
      <c r="F63" s="53" t="s">
        <v>1</v>
      </c>
      <c r="G63" s="13">
        <v>26671</v>
      </c>
      <c r="H63" s="64">
        <v>22833</v>
      </c>
      <c r="I63" s="13">
        <f t="shared" si="0"/>
        <v>85.609838401259793</v>
      </c>
      <c r="J63" s="809"/>
      <c r="K63" s="806"/>
    </row>
    <row r="64" spans="1:11" ht="63" x14ac:dyDescent="0.25">
      <c r="A64" s="771"/>
      <c r="B64" s="772"/>
      <c r="C64" s="781"/>
      <c r="D64" s="782"/>
      <c r="E64" s="782"/>
      <c r="F64" s="53" t="s">
        <v>2</v>
      </c>
      <c r="G64" s="13">
        <v>55860.2</v>
      </c>
      <c r="H64" s="64">
        <v>55860.2</v>
      </c>
      <c r="I64" s="13">
        <f t="shared" si="0"/>
        <v>100</v>
      </c>
      <c r="J64" s="68" t="s">
        <v>462</v>
      </c>
      <c r="K64" s="69">
        <v>79.5</v>
      </c>
    </row>
    <row r="65" spans="1:11" ht="15.75" x14ac:dyDescent="0.25">
      <c r="A65" s="771" t="s">
        <v>38</v>
      </c>
      <c r="B65" s="772" t="s">
        <v>463</v>
      </c>
      <c r="C65" s="780" t="s">
        <v>25</v>
      </c>
      <c r="D65" s="774" t="s">
        <v>450</v>
      </c>
      <c r="E65" s="774" t="s">
        <v>451</v>
      </c>
      <c r="F65" s="67" t="s">
        <v>0</v>
      </c>
      <c r="G65" s="60">
        <f>G66+G67</f>
        <v>42786.5</v>
      </c>
      <c r="H65" s="60" t="e">
        <f>H66+H67+#REF!+#REF!</f>
        <v>#REF!</v>
      </c>
      <c r="I65" s="60" t="e">
        <f t="shared" si="0"/>
        <v>#REF!</v>
      </c>
      <c r="J65" s="780" t="s">
        <v>464</v>
      </c>
      <c r="K65" s="806">
        <v>790</v>
      </c>
    </row>
    <row r="66" spans="1:11" ht="15.75" x14ac:dyDescent="0.25">
      <c r="A66" s="771"/>
      <c r="B66" s="772"/>
      <c r="C66" s="781"/>
      <c r="D66" s="782"/>
      <c r="E66" s="782"/>
      <c r="F66" s="53" t="s">
        <v>1</v>
      </c>
      <c r="G66" s="13">
        <v>13475.6</v>
      </c>
      <c r="H66" s="64">
        <v>11874.9</v>
      </c>
      <c r="I66" s="13">
        <f t="shared" si="0"/>
        <v>88.121493662619841</v>
      </c>
      <c r="J66" s="809"/>
      <c r="K66" s="806"/>
    </row>
    <row r="67" spans="1:11" ht="94.5" x14ac:dyDescent="0.25">
      <c r="A67" s="771"/>
      <c r="B67" s="772"/>
      <c r="C67" s="781"/>
      <c r="D67" s="782"/>
      <c r="E67" s="782"/>
      <c r="F67" s="53" t="s">
        <v>2</v>
      </c>
      <c r="G67" s="13">
        <v>29310.9</v>
      </c>
      <c r="H67" s="64">
        <v>29310.799999999999</v>
      </c>
      <c r="I67" s="13">
        <f t="shared" si="0"/>
        <v>99.99965882999156</v>
      </c>
      <c r="J67" s="68" t="s">
        <v>465</v>
      </c>
      <c r="K67" s="63">
        <v>95</v>
      </c>
    </row>
    <row r="68" spans="1:11" ht="31.5" x14ac:dyDescent="0.25">
      <c r="A68" s="771" t="s">
        <v>39</v>
      </c>
      <c r="B68" s="772" t="s">
        <v>352</v>
      </c>
      <c r="C68" s="780" t="s">
        <v>25</v>
      </c>
      <c r="D68" s="774" t="s">
        <v>450</v>
      </c>
      <c r="E68" s="774" t="s">
        <v>451</v>
      </c>
      <c r="F68" s="67" t="s">
        <v>0</v>
      </c>
      <c r="G68" s="60">
        <f>G69+G70</f>
        <v>969.2</v>
      </c>
      <c r="H68" s="60" t="e">
        <f>H69+H70+#REF!+#REF!</f>
        <v>#REF!</v>
      </c>
      <c r="I68" s="60" t="e">
        <f t="shared" si="0"/>
        <v>#REF!</v>
      </c>
      <c r="J68" s="55" t="s">
        <v>466</v>
      </c>
      <c r="K68" s="70">
        <v>15</v>
      </c>
    </row>
    <row r="69" spans="1:11" ht="47.25" x14ac:dyDescent="0.25">
      <c r="A69" s="771"/>
      <c r="B69" s="772"/>
      <c r="C69" s="781"/>
      <c r="D69" s="782"/>
      <c r="E69" s="782"/>
      <c r="F69" s="53" t="s">
        <v>1</v>
      </c>
      <c r="G69" s="13">
        <v>203.6</v>
      </c>
      <c r="H69" s="64">
        <v>0</v>
      </c>
      <c r="I69" s="13">
        <f t="shared" si="0"/>
        <v>0</v>
      </c>
      <c r="J69" s="71" t="s">
        <v>467</v>
      </c>
      <c r="K69" s="63">
        <v>70</v>
      </c>
    </row>
    <row r="70" spans="1:11" ht="63" x14ac:dyDescent="0.25">
      <c r="A70" s="771"/>
      <c r="B70" s="772"/>
      <c r="C70" s="781"/>
      <c r="D70" s="782"/>
      <c r="E70" s="782"/>
      <c r="F70" s="53" t="s">
        <v>2</v>
      </c>
      <c r="G70" s="13">
        <v>765.6</v>
      </c>
      <c r="H70" s="64">
        <v>0</v>
      </c>
      <c r="I70" s="13">
        <f t="shared" si="0"/>
        <v>0</v>
      </c>
      <c r="J70" s="68" t="s">
        <v>468</v>
      </c>
      <c r="K70" s="72" t="s">
        <v>315</v>
      </c>
    </row>
    <row r="71" spans="1:11" ht="15.75" x14ac:dyDescent="0.25">
      <c r="A71" s="771" t="s">
        <v>40</v>
      </c>
      <c r="B71" s="772" t="s">
        <v>41</v>
      </c>
      <c r="C71" s="780" t="s">
        <v>25</v>
      </c>
      <c r="D71" s="774" t="s">
        <v>450</v>
      </c>
      <c r="E71" s="774" t="s">
        <v>451</v>
      </c>
      <c r="F71" s="67" t="s">
        <v>0</v>
      </c>
      <c r="G71" s="60">
        <f>G72</f>
        <v>305263.2</v>
      </c>
      <c r="H71" s="60" t="e">
        <f>H72+H73+H74+#REF!</f>
        <v>#REF!</v>
      </c>
      <c r="I71" s="60" t="e">
        <f t="shared" si="0"/>
        <v>#REF!</v>
      </c>
      <c r="J71" s="780" t="s">
        <v>469</v>
      </c>
      <c r="K71" s="806">
        <v>84576</v>
      </c>
    </row>
    <row r="72" spans="1:11" ht="15.75" x14ac:dyDescent="0.25">
      <c r="A72" s="771"/>
      <c r="B72" s="772"/>
      <c r="C72" s="781"/>
      <c r="D72" s="782"/>
      <c r="E72" s="782"/>
      <c r="F72" s="801" t="s">
        <v>1</v>
      </c>
      <c r="G72" s="803">
        <v>305263.2</v>
      </c>
      <c r="H72" s="64">
        <v>212652.6</v>
      </c>
      <c r="I72" s="13">
        <f t="shared" si="0"/>
        <v>69.662049012131163</v>
      </c>
      <c r="J72" s="809"/>
      <c r="K72" s="806"/>
    </row>
    <row r="73" spans="1:11" ht="31.5" x14ac:dyDescent="0.25">
      <c r="A73" s="771"/>
      <c r="B73" s="772"/>
      <c r="C73" s="781"/>
      <c r="D73" s="782"/>
      <c r="E73" s="782"/>
      <c r="F73" s="839"/>
      <c r="G73" s="838"/>
      <c r="H73" s="13">
        <v>0</v>
      </c>
      <c r="I73" s="13">
        <v>0</v>
      </c>
      <c r="J73" s="73" t="s">
        <v>470</v>
      </c>
      <c r="K73" s="63">
        <v>838300</v>
      </c>
    </row>
    <row r="74" spans="1:11" ht="31.5" x14ac:dyDescent="0.25">
      <c r="A74" s="771"/>
      <c r="B74" s="772"/>
      <c r="C74" s="781"/>
      <c r="D74" s="782"/>
      <c r="E74" s="782"/>
      <c r="F74" s="802"/>
      <c r="G74" s="804"/>
      <c r="H74" s="13">
        <v>0</v>
      </c>
      <c r="I74" s="13">
        <v>0</v>
      </c>
      <c r="J74" s="73" t="s">
        <v>471</v>
      </c>
      <c r="K74" s="63">
        <v>13500</v>
      </c>
    </row>
    <row r="75" spans="1:11" ht="94.5" x14ac:dyDescent="0.25">
      <c r="A75" s="771" t="s">
        <v>42</v>
      </c>
      <c r="B75" s="772" t="s">
        <v>44</v>
      </c>
      <c r="C75" s="780" t="s">
        <v>25</v>
      </c>
      <c r="D75" s="774" t="s">
        <v>450</v>
      </c>
      <c r="E75" s="774" t="s">
        <v>451</v>
      </c>
      <c r="F75" s="61" t="s">
        <v>0</v>
      </c>
      <c r="G75" s="60">
        <f>G76</f>
        <v>914392.9</v>
      </c>
      <c r="H75" s="60" t="e">
        <f>H76+H77+H78+#REF!</f>
        <v>#REF!</v>
      </c>
      <c r="I75" s="60" t="e">
        <f t="shared" si="0"/>
        <v>#REF!</v>
      </c>
      <c r="J75" s="65" t="s">
        <v>472</v>
      </c>
      <c r="K75" s="63" t="s">
        <v>473</v>
      </c>
    </row>
    <row r="76" spans="1:11" ht="31.5" x14ac:dyDescent="0.25">
      <c r="A76" s="771"/>
      <c r="B76" s="772"/>
      <c r="C76" s="781"/>
      <c r="D76" s="782"/>
      <c r="E76" s="782"/>
      <c r="F76" s="801" t="s">
        <v>1</v>
      </c>
      <c r="G76" s="803">
        <v>914392.9</v>
      </c>
      <c r="H76" s="64">
        <v>644200.5</v>
      </c>
      <c r="I76" s="13">
        <f t="shared" si="0"/>
        <v>70.45117038857147</v>
      </c>
      <c r="J76" s="71" t="s">
        <v>474</v>
      </c>
      <c r="K76" s="74">
        <v>255468</v>
      </c>
    </row>
    <row r="77" spans="1:11" ht="31.5" x14ac:dyDescent="0.25">
      <c r="A77" s="771"/>
      <c r="B77" s="772"/>
      <c r="C77" s="781"/>
      <c r="D77" s="782"/>
      <c r="E77" s="782"/>
      <c r="F77" s="839"/>
      <c r="G77" s="838"/>
      <c r="H77" s="13">
        <v>0</v>
      </c>
      <c r="I77" s="13">
        <v>0</v>
      </c>
      <c r="J77" s="71" t="s">
        <v>475</v>
      </c>
      <c r="K77" s="74">
        <v>6710</v>
      </c>
    </row>
    <row r="78" spans="1:11" ht="78.75" x14ac:dyDescent="0.25">
      <c r="A78" s="771"/>
      <c r="B78" s="772"/>
      <c r="C78" s="781"/>
      <c r="D78" s="782"/>
      <c r="E78" s="782"/>
      <c r="F78" s="802"/>
      <c r="G78" s="804"/>
      <c r="H78" s="13">
        <v>0</v>
      </c>
      <c r="I78" s="13">
        <v>0</v>
      </c>
      <c r="J78" s="71" t="s">
        <v>476</v>
      </c>
      <c r="K78" s="75">
        <v>5</v>
      </c>
    </row>
    <row r="79" spans="1:11" ht="31.5" x14ac:dyDescent="0.25">
      <c r="A79" s="771" t="s">
        <v>43</v>
      </c>
      <c r="B79" s="772" t="s">
        <v>46</v>
      </c>
      <c r="C79" s="780" t="s">
        <v>25</v>
      </c>
      <c r="D79" s="774" t="s">
        <v>450</v>
      </c>
      <c r="E79" s="774" t="s">
        <v>451</v>
      </c>
      <c r="F79" s="67" t="s">
        <v>0</v>
      </c>
      <c r="G79" s="60">
        <f>G80</f>
        <v>56438.2</v>
      </c>
      <c r="H79" s="60" t="e">
        <f>H80+#REF!+#REF!+#REF!</f>
        <v>#REF!</v>
      </c>
      <c r="I79" s="60" t="e">
        <f t="shared" si="0"/>
        <v>#REF!</v>
      </c>
      <c r="J79" s="71" t="s">
        <v>477</v>
      </c>
      <c r="K79" s="76">
        <v>5953</v>
      </c>
    </row>
    <row r="80" spans="1:11" ht="78.75" x14ac:dyDescent="0.25">
      <c r="A80" s="771"/>
      <c r="B80" s="772"/>
      <c r="C80" s="781"/>
      <c r="D80" s="782"/>
      <c r="E80" s="782"/>
      <c r="F80" s="53" t="s">
        <v>1</v>
      </c>
      <c r="G80" s="13">
        <v>56438.2</v>
      </c>
      <c r="H80" s="64">
        <v>38511.800000000003</v>
      </c>
      <c r="I80" s="13">
        <f t="shared" ref="I80:I107" si="1">H80/G80*100</f>
        <v>68.237115995903494</v>
      </c>
      <c r="J80" s="71" t="s">
        <v>460</v>
      </c>
      <c r="K80" s="75">
        <v>5</v>
      </c>
    </row>
    <row r="81" spans="1:11" ht="15.75" x14ac:dyDescent="0.25">
      <c r="A81" s="771" t="s">
        <v>45</v>
      </c>
      <c r="B81" s="772" t="s">
        <v>47</v>
      </c>
      <c r="C81" s="780" t="s">
        <v>25</v>
      </c>
      <c r="D81" s="774" t="s">
        <v>450</v>
      </c>
      <c r="E81" s="774" t="s">
        <v>451</v>
      </c>
      <c r="F81" s="61" t="s">
        <v>0</v>
      </c>
      <c r="G81" s="60">
        <f>G82</f>
        <v>3537326.4</v>
      </c>
      <c r="H81" s="60" t="e">
        <f>H82+#REF!+#REF!+#REF!</f>
        <v>#REF!</v>
      </c>
      <c r="I81" s="60" t="e">
        <f t="shared" si="1"/>
        <v>#REF!</v>
      </c>
      <c r="J81" s="77" t="s">
        <v>459</v>
      </c>
      <c r="K81" s="76">
        <v>41194</v>
      </c>
    </row>
    <row r="82" spans="1:11" ht="78.75" x14ac:dyDescent="0.25">
      <c r="A82" s="771"/>
      <c r="B82" s="772"/>
      <c r="C82" s="781"/>
      <c r="D82" s="782"/>
      <c r="E82" s="782"/>
      <c r="F82" s="53" t="s">
        <v>1</v>
      </c>
      <c r="G82" s="13">
        <v>3537326.4</v>
      </c>
      <c r="H82" s="64">
        <v>2407934.7999999998</v>
      </c>
      <c r="I82" s="13">
        <f t="shared" si="1"/>
        <v>68.072168856116861</v>
      </c>
      <c r="J82" s="65" t="s">
        <v>460</v>
      </c>
      <c r="K82" s="74">
        <v>5</v>
      </c>
    </row>
    <row r="83" spans="1:11" s="28" customFormat="1" ht="15.75" x14ac:dyDescent="0.25">
      <c r="A83" s="771" t="s">
        <v>48</v>
      </c>
      <c r="B83" s="783" t="s">
        <v>49</v>
      </c>
      <c r="C83" s="780" t="s">
        <v>25</v>
      </c>
      <c r="D83" s="784" t="s">
        <v>26</v>
      </c>
      <c r="E83" s="784" t="s">
        <v>26</v>
      </c>
      <c r="F83" s="53" t="s">
        <v>0</v>
      </c>
      <c r="G83" s="60">
        <f>G84</f>
        <v>247559.9</v>
      </c>
      <c r="H83" s="60" t="e">
        <f>H84+#REF!+#REF!+#REF!</f>
        <v>#REF!</v>
      </c>
      <c r="I83" s="60" t="e">
        <f t="shared" si="1"/>
        <v>#REF!</v>
      </c>
      <c r="J83" s="786" t="s">
        <v>26</v>
      </c>
      <c r="K83" s="769" t="s">
        <v>26</v>
      </c>
    </row>
    <row r="84" spans="1:11" s="28" customFormat="1" ht="15.75" x14ac:dyDescent="0.25">
      <c r="A84" s="771"/>
      <c r="B84" s="783"/>
      <c r="C84" s="781"/>
      <c r="D84" s="784"/>
      <c r="E84" s="784"/>
      <c r="F84" s="53" t="s">
        <v>1</v>
      </c>
      <c r="G84" s="13">
        <f>G86+G88</f>
        <v>247559.9</v>
      </c>
      <c r="H84" s="13">
        <f>H86+H88</f>
        <v>168147.8</v>
      </c>
      <c r="I84" s="13">
        <f t="shared" si="1"/>
        <v>67.922066538239832</v>
      </c>
      <c r="J84" s="787"/>
      <c r="K84" s="769"/>
    </row>
    <row r="85" spans="1:11" s="28" customFormat="1" ht="15.75" x14ac:dyDescent="0.25">
      <c r="A85" s="771" t="s">
        <v>50</v>
      </c>
      <c r="B85" s="772" t="s">
        <v>51</v>
      </c>
      <c r="C85" s="780" t="s">
        <v>25</v>
      </c>
      <c r="D85" s="774" t="s">
        <v>450</v>
      </c>
      <c r="E85" s="774" t="s">
        <v>451</v>
      </c>
      <c r="F85" s="53" t="s">
        <v>0</v>
      </c>
      <c r="G85" s="60">
        <f>G86</f>
        <v>137101.79999999999</v>
      </c>
      <c r="H85" s="60" t="e">
        <f>H86+#REF!+#REF!+#REF!</f>
        <v>#REF!</v>
      </c>
      <c r="I85" s="60" t="e">
        <f>H85/G85*100</f>
        <v>#REF!</v>
      </c>
      <c r="J85" s="71" t="s">
        <v>459</v>
      </c>
      <c r="K85" s="76">
        <v>88115</v>
      </c>
    </row>
    <row r="86" spans="1:11" s="28" customFormat="1" ht="47.25" x14ac:dyDescent="0.25">
      <c r="A86" s="771"/>
      <c r="B86" s="772"/>
      <c r="C86" s="781"/>
      <c r="D86" s="782"/>
      <c r="E86" s="782"/>
      <c r="F86" s="53" t="s">
        <v>1</v>
      </c>
      <c r="G86" s="13">
        <v>137101.79999999999</v>
      </c>
      <c r="H86" s="64">
        <v>98442.6</v>
      </c>
      <c r="I86" s="13">
        <f>H86/G86*100</f>
        <v>71.802558390918293</v>
      </c>
      <c r="J86" s="71" t="s">
        <v>478</v>
      </c>
      <c r="K86" s="76" t="s">
        <v>316</v>
      </c>
    </row>
    <row r="87" spans="1:11" ht="31.5" x14ac:dyDescent="0.25">
      <c r="A87" s="771" t="s">
        <v>52</v>
      </c>
      <c r="B87" s="772" t="s">
        <v>53</v>
      </c>
      <c r="C87" s="780" t="s">
        <v>25</v>
      </c>
      <c r="D87" s="774" t="s">
        <v>450</v>
      </c>
      <c r="E87" s="774" t="s">
        <v>451</v>
      </c>
      <c r="F87" s="53" t="s">
        <v>0</v>
      </c>
      <c r="G87" s="60">
        <f>G88</f>
        <v>110458.1</v>
      </c>
      <c r="H87" s="60" t="e">
        <f>H88+#REF!+#REF!+#REF!</f>
        <v>#REF!</v>
      </c>
      <c r="I87" s="60" t="e">
        <f t="shared" si="1"/>
        <v>#REF!</v>
      </c>
      <c r="J87" s="71" t="s">
        <v>479</v>
      </c>
      <c r="K87" s="76">
        <v>185</v>
      </c>
    </row>
    <row r="88" spans="1:11" ht="31.5" x14ac:dyDescent="0.25">
      <c r="A88" s="771"/>
      <c r="B88" s="772"/>
      <c r="C88" s="781"/>
      <c r="D88" s="782"/>
      <c r="E88" s="782"/>
      <c r="F88" s="53" t="s">
        <v>1</v>
      </c>
      <c r="G88" s="13">
        <v>110458.1</v>
      </c>
      <c r="H88" s="64">
        <v>69705.2</v>
      </c>
      <c r="I88" s="13">
        <f t="shared" si="1"/>
        <v>63.105557672999979</v>
      </c>
      <c r="J88" s="71" t="s">
        <v>480</v>
      </c>
      <c r="K88" s="76" t="s">
        <v>317</v>
      </c>
    </row>
    <row r="89" spans="1:11" s="28" customFormat="1" ht="15.75" x14ac:dyDescent="0.25">
      <c r="A89" s="771" t="s">
        <v>54</v>
      </c>
      <c r="B89" s="783" t="s">
        <v>55</v>
      </c>
      <c r="C89" s="780" t="s">
        <v>25</v>
      </c>
      <c r="D89" s="784" t="s">
        <v>26</v>
      </c>
      <c r="E89" s="784" t="s">
        <v>26</v>
      </c>
      <c r="F89" s="53" t="s">
        <v>0</v>
      </c>
      <c r="G89" s="60">
        <f>G90</f>
        <v>375134.8</v>
      </c>
      <c r="H89" s="60" t="e">
        <f>H90+#REF!+#REF!+#REF!</f>
        <v>#REF!</v>
      </c>
      <c r="I89" s="60" t="e">
        <f t="shared" si="1"/>
        <v>#REF!</v>
      </c>
      <c r="J89" s="786" t="s">
        <v>26</v>
      </c>
      <c r="K89" s="769" t="s">
        <v>26</v>
      </c>
    </row>
    <row r="90" spans="1:11" s="28" customFormat="1" ht="15.75" x14ac:dyDescent="0.25">
      <c r="A90" s="771"/>
      <c r="B90" s="783"/>
      <c r="C90" s="781"/>
      <c r="D90" s="784"/>
      <c r="E90" s="784"/>
      <c r="F90" s="53" t="s">
        <v>1</v>
      </c>
      <c r="G90" s="13">
        <v>375134.8</v>
      </c>
      <c r="H90" s="13">
        <f>H92</f>
        <v>271228.2</v>
      </c>
      <c r="I90" s="13">
        <f t="shared" si="1"/>
        <v>72.301530010012399</v>
      </c>
      <c r="J90" s="787"/>
      <c r="K90" s="769"/>
    </row>
    <row r="91" spans="1:11" ht="63" x14ac:dyDescent="0.25">
      <c r="A91" s="771" t="s">
        <v>56</v>
      </c>
      <c r="B91" s="772" t="s">
        <v>57</v>
      </c>
      <c r="C91" s="780" t="s">
        <v>25</v>
      </c>
      <c r="D91" s="774" t="s">
        <v>450</v>
      </c>
      <c r="E91" s="774" t="s">
        <v>451</v>
      </c>
      <c r="F91" s="53" t="s">
        <v>0</v>
      </c>
      <c r="G91" s="60">
        <f>G92</f>
        <v>375134.8</v>
      </c>
      <c r="H91" s="60">
        <f>H92</f>
        <v>271228.2</v>
      </c>
      <c r="I91" s="60">
        <f t="shared" si="1"/>
        <v>72.301530010012399</v>
      </c>
      <c r="J91" s="71" t="s">
        <v>481</v>
      </c>
      <c r="K91" s="76">
        <v>31850</v>
      </c>
    </row>
    <row r="92" spans="1:11" ht="126" x14ac:dyDescent="0.25">
      <c r="A92" s="771"/>
      <c r="B92" s="772"/>
      <c r="C92" s="781"/>
      <c r="D92" s="782"/>
      <c r="E92" s="782"/>
      <c r="F92" s="53" t="s">
        <v>1</v>
      </c>
      <c r="G92" s="13">
        <v>375134.8</v>
      </c>
      <c r="H92" s="64">
        <v>271228.2</v>
      </c>
      <c r="I92" s="13">
        <f t="shared" si="1"/>
        <v>72.301530010012399</v>
      </c>
      <c r="J92" s="71" t="s">
        <v>482</v>
      </c>
      <c r="K92" s="76" t="s">
        <v>318</v>
      </c>
    </row>
    <row r="93" spans="1:11" s="28" customFormat="1" ht="15.75" x14ac:dyDescent="0.25">
      <c r="A93" s="771" t="s">
        <v>58</v>
      </c>
      <c r="B93" s="783" t="s">
        <v>59</v>
      </c>
      <c r="C93" s="780" t="s">
        <v>34</v>
      </c>
      <c r="D93" s="784" t="s">
        <v>26</v>
      </c>
      <c r="E93" s="784" t="s">
        <v>26</v>
      </c>
      <c r="F93" s="53" t="s">
        <v>0</v>
      </c>
      <c r="G93" s="60">
        <f>G94+G95</f>
        <v>16316.5</v>
      </c>
      <c r="H93" s="60" t="e">
        <f>H94+#REF!+H95+#REF!</f>
        <v>#REF!</v>
      </c>
      <c r="I93" s="60" t="e">
        <f t="shared" si="1"/>
        <v>#REF!</v>
      </c>
      <c r="J93" s="786" t="s">
        <v>26</v>
      </c>
      <c r="K93" s="812" t="s">
        <v>26</v>
      </c>
    </row>
    <row r="94" spans="1:11" s="28" customFormat="1" ht="15.75" x14ac:dyDescent="0.25">
      <c r="A94" s="771"/>
      <c r="B94" s="783"/>
      <c r="C94" s="781"/>
      <c r="D94" s="784"/>
      <c r="E94" s="784"/>
      <c r="F94" s="53" t="s">
        <v>1</v>
      </c>
      <c r="G94" s="13">
        <f>G97</f>
        <v>3402.4</v>
      </c>
      <c r="H94" s="13">
        <f>H97</f>
        <v>2214.4</v>
      </c>
      <c r="I94" s="13">
        <f t="shared" si="1"/>
        <v>65.083470491417827</v>
      </c>
      <c r="J94" s="787"/>
      <c r="K94" s="812" t="s">
        <v>26</v>
      </c>
    </row>
    <row r="95" spans="1:11" s="28" customFormat="1" ht="15.75" x14ac:dyDescent="0.25">
      <c r="A95" s="771"/>
      <c r="B95" s="783"/>
      <c r="C95" s="781"/>
      <c r="D95" s="784"/>
      <c r="E95" s="784"/>
      <c r="F95" s="53" t="s">
        <v>4</v>
      </c>
      <c r="G95" s="13">
        <f>G98</f>
        <v>12914.1</v>
      </c>
      <c r="H95" s="13">
        <f>H98</f>
        <v>5090.5</v>
      </c>
      <c r="I95" s="13">
        <f t="shared" si="1"/>
        <v>39.418155349579145</v>
      </c>
      <c r="J95" s="787"/>
      <c r="K95" s="812"/>
    </row>
    <row r="96" spans="1:11" ht="63" x14ac:dyDescent="0.25">
      <c r="A96" s="771" t="s">
        <v>60</v>
      </c>
      <c r="B96" s="772" t="s">
        <v>353</v>
      </c>
      <c r="C96" s="780" t="s">
        <v>34</v>
      </c>
      <c r="D96" s="774" t="s">
        <v>450</v>
      </c>
      <c r="E96" s="774" t="s">
        <v>451</v>
      </c>
      <c r="F96" s="61" t="s">
        <v>0</v>
      </c>
      <c r="G96" s="60">
        <f>G97+G98</f>
        <v>16316.5</v>
      </c>
      <c r="H96" s="60" t="e">
        <f>H97+#REF!+H98+#REF!</f>
        <v>#REF!</v>
      </c>
      <c r="I96" s="60" t="e">
        <f t="shared" si="1"/>
        <v>#REF!</v>
      </c>
      <c r="J96" s="71" t="s">
        <v>483</v>
      </c>
      <c r="K96" s="76">
        <v>10</v>
      </c>
    </row>
    <row r="97" spans="1:11" ht="15.75" x14ac:dyDescent="0.25">
      <c r="A97" s="771"/>
      <c r="B97" s="772"/>
      <c r="C97" s="781"/>
      <c r="D97" s="782"/>
      <c r="E97" s="782"/>
      <c r="F97" s="53" t="s">
        <v>1</v>
      </c>
      <c r="G97" s="13">
        <v>3402.4</v>
      </c>
      <c r="H97" s="64">
        <v>2214.4</v>
      </c>
      <c r="I97" s="13">
        <f t="shared" si="1"/>
        <v>65.083470491417827</v>
      </c>
      <c r="J97" s="780" t="s">
        <v>484</v>
      </c>
      <c r="K97" s="810">
        <v>100</v>
      </c>
    </row>
    <row r="98" spans="1:11" ht="15.75" x14ac:dyDescent="0.25">
      <c r="A98" s="771"/>
      <c r="B98" s="772"/>
      <c r="C98" s="781"/>
      <c r="D98" s="782"/>
      <c r="E98" s="782"/>
      <c r="F98" s="53" t="s">
        <v>4</v>
      </c>
      <c r="G98" s="13">
        <v>12914.1</v>
      </c>
      <c r="H98" s="64">
        <v>5090.5</v>
      </c>
      <c r="I98" s="13">
        <f t="shared" si="1"/>
        <v>39.418155349579145</v>
      </c>
      <c r="J98" s="809"/>
      <c r="K98" s="811"/>
    </row>
    <row r="99" spans="1:11" ht="15.75" x14ac:dyDescent="0.25">
      <c r="A99" s="830">
        <v>3</v>
      </c>
      <c r="B99" s="795" t="s">
        <v>349</v>
      </c>
      <c r="C99" s="795" t="s">
        <v>25</v>
      </c>
      <c r="D99" s="832" t="s">
        <v>26</v>
      </c>
      <c r="E99" s="832" t="s">
        <v>26</v>
      </c>
      <c r="F99" s="59" t="s">
        <v>0</v>
      </c>
      <c r="G99" s="60">
        <f>G100+G101</f>
        <v>177260.7</v>
      </c>
      <c r="H99" s="60" t="e">
        <f>H100+H101+#REF!+#REF!</f>
        <v>#REF!</v>
      </c>
      <c r="I99" s="60" t="e">
        <f t="shared" si="1"/>
        <v>#REF!</v>
      </c>
      <c r="J99" s="786" t="s">
        <v>108</v>
      </c>
      <c r="K99" s="812" t="s">
        <v>108</v>
      </c>
    </row>
    <row r="100" spans="1:11" ht="15.75" x14ac:dyDescent="0.25">
      <c r="A100" s="831"/>
      <c r="B100" s="796"/>
      <c r="C100" s="796"/>
      <c r="D100" s="833"/>
      <c r="E100" s="833"/>
      <c r="F100" s="59" t="s">
        <v>1</v>
      </c>
      <c r="G100" s="60">
        <f>G103</f>
        <v>37224.800000000003</v>
      </c>
      <c r="H100" s="60" t="e">
        <f>H103+#REF!</f>
        <v>#REF!</v>
      </c>
      <c r="I100" s="60" t="e">
        <f t="shared" si="1"/>
        <v>#REF!</v>
      </c>
      <c r="J100" s="787"/>
      <c r="K100" s="812"/>
    </row>
    <row r="101" spans="1:11" ht="15.75" x14ac:dyDescent="0.25">
      <c r="A101" s="831"/>
      <c r="B101" s="796"/>
      <c r="C101" s="796"/>
      <c r="D101" s="833"/>
      <c r="E101" s="833"/>
      <c r="F101" s="59" t="s">
        <v>2</v>
      </c>
      <c r="G101" s="60">
        <f>G104</f>
        <v>140035.9</v>
      </c>
      <c r="H101" s="60" t="e">
        <f>H104+#REF!</f>
        <v>#REF!</v>
      </c>
      <c r="I101" s="60" t="e">
        <f t="shared" si="1"/>
        <v>#REF!</v>
      </c>
      <c r="J101" s="787"/>
      <c r="K101" s="812"/>
    </row>
    <row r="102" spans="1:11" ht="15.75" x14ac:dyDescent="0.25">
      <c r="A102" s="819" t="s">
        <v>287</v>
      </c>
      <c r="B102" s="822" t="s">
        <v>485</v>
      </c>
      <c r="C102" s="822" t="s">
        <v>25</v>
      </c>
      <c r="D102" s="827" t="s">
        <v>108</v>
      </c>
      <c r="E102" s="827" t="s">
        <v>108</v>
      </c>
      <c r="F102" s="53" t="s">
        <v>0</v>
      </c>
      <c r="G102" s="60">
        <f>G103+G104</f>
        <v>177260.7</v>
      </c>
      <c r="H102" s="60" t="e">
        <f>H103+H104+#REF!+#REF!</f>
        <v>#REF!</v>
      </c>
      <c r="I102" s="60" t="e">
        <f t="shared" si="1"/>
        <v>#REF!</v>
      </c>
      <c r="J102" s="827" t="s">
        <v>108</v>
      </c>
      <c r="K102" s="784" t="s">
        <v>108</v>
      </c>
    </row>
    <row r="103" spans="1:11" ht="15.75" x14ac:dyDescent="0.25">
      <c r="A103" s="820"/>
      <c r="B103" s="823"/>
      <c r="C103" s="823"/>
      <c r="D103" s="828"/>
      <c r="E103" s="828"/>
      <c r="F103" s="53" t="s">
        <v>1</v>
      </c>
      <c r="G103" s="13">
        <f>G106</f>
        <v>37224.800000000003</v>
      </c>
      <c r="H103" s="13" t="e">
        <f>H106+#REF!</f>
        <v>#REF!</v>
      </c>
      <c r="I103" s="13" t="e">
        <f t="shared" si="1"/>
        <v>#REF!</v>
      </c>
      <c r="J103" s="828"/>
      <c r="K103" s="784"/>
    </row>
    <row r="104" spans="1:11" ht="15.75" x14ac:dyDescent="0.25">
      <c r="A104" s="820"/>
      <c r="B104" s="823"/>
      <c r="C104" s="823"/>
      <c r="D104" s="828"/>
      <c r="E104" s="828"/>
      <c r="F104" s="53" t="s">
        <v>2</v>
      </c>
      <c r="G104" s="13">
        <f>G107</f>
        <v>140035.9</v>
      </c>
      <c r="H104" s="13" t="e">
        <f>H107+#REF!</f>
        <v>#REF!</v>
      </c>
      <c r="I104" s="13" t="e">
        <f t="shared" si="1"/>
        <v>#REF!</v>
      </c>
      <c r="J104" s="828"/>
      <c r="K104" s="784"/>
    </row>
    <row r="105" spans="1:11" ht="31.5" x14ac:dyDescent="0.25">
      <c r="A105" s="834" t="s">
        <v>288</v>
      </c>
      <c r="B105" s="836" t="s">
        <v>289</v>
      </c>
      <c r="C105" s="836" t="s">
        <v>25</v>
      </c>
      <c r="D105" s="774" t="s">
        <v>450</v>
      </c>
      <c r="E105" s="774" t="s">
        <v>451</v>
      </c>
      <c r="F105" s="53" t="s">
        <v>0</v>
      </c>
      <c r="G105" s="60">
        <f>G106+G107</f>
        <v>177260.7</v>
      </c>
      <c r="H105" s="60" t="e">
        <f>H106+H107+#REF!+#REF!</f>
        <v>#REF!</v>
      </c>
      <c r="I105" s="60" t="e">
        <f t="shared" si="1"/>
        <v>#REF!</v>
      </c>
      <c r="J105" s="71" t="s">
        <v>479</v>
      </c>
      <c r="K105" s="76">
        <v>300</v>
      </c>
    </row>
    <row r="106" spans="1:11" ht="15.75" x14ac:dyDescent="0.25">
      <c r="A106" s="835"/>
      <c r="B106" s="837"/>
      <c r="C106" s="837"/>
      <c r="D106" s="782"/>
      <c r="E106" s="782"/>
      <c r="F106" s="53" t="s">
        <v>1</v>
      </c>
      <c r="G106" s="13">
        <v>37224.800000000003</v>
      </c>
      <c r="H106" s="13">
        <v>26057.3</v>
      </c>
      <c r="I106" s="13">
        <f t="shared" si="1"/>
        <v>69.999838817132655</v>
      </c>
      <c r="J106" s="773" t="s">
        <v>480</v>
      </c>
      <c r="K106" s="806" t="s">
        <v>317</v>
      </c>
    </row>
    <row r="107" spans="1:11" ht="15.75" x14ac:dyDescent="0.25">
      <c r="A107" s="835"/>
      <c r="B107" s="837"/>
      <c r="C107" s="837"/>
      <c r="D107" s="782"/>
      <c r="E107" s="782"/>
      <c r="F107" s="53" t="s">
        <v>2</v>
      </c>
      <c r="G107" s="13">
        <v>140035.9</v>
      </c>
      <c r="H107" s="13">
        <v>98025</v>
      </c>
      <c r="I107" s="13">
        <f t="shared" si="1"/>
        <v>69.999907166662268</v>
      </c>
      <c r="J107" s="773"/>
      <c r="K107" s="806"/>
    </row>
    <row r="108" spans="1:11" ht="15.75" x14ac:dyDescent="0.25">
      <c r="A108" s="830" t="s">
        <v>71</v>
      </c>
      <c r="B108" s="795" t="s">
        <v>290</v>
      </c>
      <c r="C108" s="795" t="s">
        <v>291</v>
      </c>
      <c r="D108" s="832" t="s">
        <v>26</v>
      </c>
      <c r="E108" s="832" t="s">
        <v>26</v>
      </c>
      <c r="F108" s="59" t="s">
        <v>0</v>
      </c>
      <c r="G108" s="60">
        <f>G109</f>
        <v>233886.2</v>
      </c>
      <c r="H108" s="60">
        <v>0</v>
      </c>
      <c r="I108" s="60">
        <v>0</v>
      </c>
      <c r="J108" s="786" t="s">
        <v>108</v>
      </c>
      <c r="K108" s="812" t="s">
        <v>108</v>
      </c>
    </row>
    <row r="109" spans="1:11" ht="15.75" x14ac:dyDescent="0.25">
      <c r="A109" s="831"/>
      <c r="B109" s="796"/>
      <c r="C109" s="796"/>
      <c r="D109" s="833"/>
      <c r="E109" s="833"/>
      <c r="F109" s="59" t="s">
        <v>1</v>
      </c>
      <c r="G109" s="60">
        <f>G111+G116</f>
        <v>233886.2</v>
      </c>
      <c r="H109" s="60">
        <f>H131</f>
        <v>0</v>
      </c>
      <c r="I109" s="60">
        <f>I131</f>
        <v>0</v>
      </c>
      <c r="J109" s="787"/>
      <c r="K109" s="812"/>
    </row>
    <row r="110" spans="1:11" ht="15.75" x14ac:dyDescent="0.25">
      <c r="A110" s="831"/>
      <c r="B110" s="796"/>
      <c r="C110" s="822" t="s">
        <v>25</v>
      </c>
      <c r="D110" s="827" t="s">
        <v>26</v>
      </c>
      <c r="E110" s="827" t="s">
        <v>26</v>
      </c>
      <c r="F110" s="53" t="s">
        <v>0</v>
      </c>
      <c r="G110" s="13">
        <f>G111+G112</f>
        <v>0</v>
      </c>
      <c r="H110" s="13">
        <v>0</v>
      </c>
      <c r="I110" s="13">
        <v>0</v>
      </c>
      <c r="J110" s="787"/>
      <c r="K110" s="812"/>
    </row>
    <row r="111" spans="1:11" ht="15.75" x14ac:dyDescent="0.25">
      <c r="A111" s="831"/>
      <c r="B111" s="796"/>
      <c r="C111" s="823"/>
      <c r="D111" s="828"/>
      <c r="E111" s="828"/>
      <c r="F111" s="53" t="s">
        <v>1</v>
      </c>
      <c r="G111" s="13">
        <f>G125</f>
        <v>0</v>
      </c>
      <c r="H111" s="13">
        <v>0</v>
      </c>
      <c r="I111" s="13">
        <v>0</v>
      </c>
      <c r="J111" s="787"/>
      <c r="K111" s="812"/>
    </row>
    <row r="112" spans="1:11" ht="15.75" x14ac:dyDescent="0.25">
      <c r="A112" s="831"/>
      <c r="B112" s="796"/>
      <c r="C112" s="823"/>
      <c r="D112" s="828"/>
      <c r="E112" s="828"/>
      <c r="F112" s="53" t="s">
        <v>2</v>
      </c>
      <c r="G112" s="13">
        <f>G126</f>
        <v>0</v>
      </c>
      <c r="H112" s="13">
        <v>0</v>
      </c>
      <c r="I112" s="13">
        <v>0</v>
      </c>
      <c r="J112" s="787"/>
      <c r="K112" s="812"/>
    </row>
    <row r="113" spans="1:11" ht="15.75" x14ac:dyDescent="0.25">
      <c r="A113" s="831"/>
      <c r="B113" s="796"/>
      <c r="C113" s="823"/>
      <c r="D113" s="828"/>
      <c r="E113" s="828"/>
      <c r="F113" s="53" t="s">
        <v>4</v>
      </c>
      <c r="G113" s="13">
        <f>G127</f>
        <v>0</v>
      </c>
      <c r="H113" s="13">
        <v>0</v>
      </c>
      <c r="I113" s="13">
        <v>0</v>
      </c>
      <c r="J113" s="787"/>
      <c r="K113" s="812"/>
    </row>
    <row r="114" spans="1:11" ht="15.75" x14ac:dyDescent="0.25">
      <c r="A114" s="831"/>
      <c r="B114" s="796"/>
      <c r="C114" s="824"/>
      <c r="D114" s="829"/>
      <c r="E114" s="829"/>
      <c r="F114" s="53" t="s">
        <v>5</v>
      </c>
      <c r="G114" s="13">
        <f>G128</f>
        <v>0</v>
      </c>
      <c r="H114" s="13">
        <v>0</v>
      </c>
      <c r="I114" s="13">
        <v>0</v>
      </c>
      <c r="J114" s="787"/>
      <c r="K114" s="812"/>
    </row>
    <row r="115" spans="1:11" ht="15.75" x14ac:dyDescent="0.25">
      <c r="A115" s="831"/>
      <c r="B115" s="796"/>
      <c r="C115" s="822" t="s">
        <v>292</v>
      </c>
      <c r="D115" s="827" t="s">
        <v>26</v>
      </c>
      <c r="E115" s="827" t="s">
        <v>26</v>
      </c>
      <c r="F115" s="53" t="s">
        <v>0</v>
      </c>
      <c r="G115" s="13">
        <f>G116</f>
        <v>233886.2</v>
      </c>
      <c r="H115" s="13">
        <v>0</v>
      </c>
      <c r="I115" s="13">
        <v>0</v>
      </c>
      <c r="J115" s="787"/>
      <c r="K115" s="812"/>
    </row>
    <row r="116" spans="1:11" ht="33.75" customHeight="1" x14ac:dyDescent="0.25">
      <c r="A116" s="831"/>
      <c r="B116" s="796"/>
      <c r="C116" s="823"/>
      <c r="D116" s="828"/>
      <c r="E116" s="828"/>
      <c r="F116" s="53" t="s">
        <v>1</v>
      </c>
      <c r="G116" s="13">
        <f>G118</f>
        <v>233886.2</v>
      </c>
      <c r="H116" s="13">
        <v>0</v>
      </c>
      <c r="I116" s="13">
        <v>0</v>
      </c>
      <c r="J116" s="787"/>
      <c r="K116" s="812"/>
    </row>
    <row r="117" spans="1:11" ht="15.75" x14ac:dyDescent="0.25">
      <c r="A117" s="819" t="s">
        <v>73</v>
      </c>
      <c r="B117" s="822" t="s">
        <v>293</v>
      </c>
      <c r="C117" s="822" t="s">
        <v>292</v>
      </c>
      <c r="D117" s="827" t="s">
        <v>26</v>
      </c>
      <c r="E117" s="827" t="s">
        <v>26</v>
      </c>
      <c r="F117" s="53" t="s">
        <v>0</v>
      </c>
      <c r="G117" s="13">
        <f>G118+G119</f>
        <v>233886.2</v>
      </c>
      <c r="H117" s="13">
        <v>0</v>
      </c>
      <c r="I117" s="13">
        <v>0</v>
      </c>
      <c r="J117" s="786" t="s">
        <v>108</v>
      </c>
      <c r="K117" s="812" t="s">
        <v>108</v>
      </c>
    </row>
    <row r="118" spans="1:11" ht="15.75" x14ac:dyDescent="0.25">
      <c r="A118" s="820"/>
      <c r="B118" s="823"/>
      <c r="C118" s="823"/>
      <c r="D118" s="828"/>
      <c r="E118" s="828"/>
      <c r="F118" s="53" t="s">
        <v>1</v>
      </c>
      <c r="G118" s="13">
        <f>G123</f>
        <v>233886.2</v>
      </c>
      <c r="H118" s="13">
        <v>0</v>
      </c>
      <c r="I118" s="13">
        <v>0</v>
      </c>
      <c r="J118" s="787"/>
      <c r="K118" s="812"/>
    </row>
    <row r="119" spans="1:11" ht="15.75" x14ac:dyDescent="0.25">
      <c r="A119" s="820"/>
      <c r="B119" s="823"/>
      <c r="C119" s="823"/>
      <c r="D119" s="828"/>
      <c r="E119" s="828"/>
      <c r="F119" s="53" t="s">
        <v>2</v>
      </c>
      <c r="G119" s="13">
        <f>G126</f>
        <v>0</v>
      </c>
      <c r="H119" s="13">
        <v>0</v>
      </c>
      <c r="I119" s="13">
        <v>0</v>
      </c>
      <c r="J119" s="787"/>
      <c r="K119" s="812"/>
    </row>
    <row r="120" spans="1:11" ht="15.75" x14ac:dyDescent="0.25">
      <c r="A120" s="820"/>
      <c r="B120" s="823"/>
      <c r="C120" s="823"/>
      <c r="D120" s="828"/>
      <c r="E120" s="828"/>
      <c r="F120" s="53" t="s">
        <v>4</v>
      </c>
      <c r="G120" s="13">
        <v>0</v>
      </c>
      <c r="H120" s="13">
        <v>0</v>
      </c>
      <c r="I120" s="13">
        <v>0</v>
      </c>
      <c r="J120" s="787"/>
      <c r="K120" s="812"/>
    </row>
    <row r="121" spans="1:11" ht="15.75" x14ac:dyDescent="0.25">
      <c r="A121" s="821"/>
      <c r="B121" s="824"/>
      <c r="C121" s="824"/>
      <c r="D121" s="829"/>
      <c r="E121" s="829"/>
      <c r="F121" s="53" t="s">
        <v>5</v>
      </c>
      <c r="G121" s="13">
        <v>0</v>
      </c>
      <c r="H121" s="13">
        <v>0</v>
      </c>
      <c r="I121" s="13">
        <v>0</v>
      </c>
      <c r="J121" s="799"/>
      <c r="K121" s="812"/>
    </row>
    <row r="122" spans="1:11" ht="47.25" x14ac:dyDescent="0.25">
      <c r="A122" s="819" t="s">
        <v>75</v>
      </c>
      <c r="B122" s="822" t="s">
        <v>125</v>
      </c>
      <c r="C122" s="822" t="s">
        <v>292</v>
      </c>
      <c r="D122" s="774" t="s">
        <v>450</v>
      </c>
      <c r="E122" s="774" t="s">
        <v>451</v>
      </c>
      <c r="F122" s="53" t="s">
        <v>0</v>
      </c>
      <c r="G122" s="13">
        <f>G123</f>
        <v>233886.2</v>
      </c>
      <c r="H122" s="13">
        <v>0</v>
      </c>
      <c r="I122" s="13">
        <v>0</v>
      </c>
      <c r="J122" s="78" t="s">
        <v>486</v>
      </c>
      <c r="K122" s="79">
        <v>1</v>
      </c>
    </row>
    <row r="123" spans="1:11" ht="31.5" x14ac:dyDescent="0.25">
      <c r="A123" s="820"/>
      <c r="B123" s="823"/>
      <c r="C123" s="823"/>
      <c r="D123" s="782"/>
      <c r="E123" s="782"/>
      <c r="F123" s="53" t="s">
        <v>1</v>
      </c>
      <c r="G123" s="13">
        <v>233886.2</v>
      </c>
      <c r="H123" s="13">
        <v>0</v>
      </c>
      <c r="I123" s="13">
        <v>0</v>
      </c>
      <c r="J123" s="78" t="s">
        <v>487</v>
      </c>
      <c r="K123" s="79">
        <v>5</v>
      </c>
    </row>
    <row r="124" spans="1:11" ht="15.75" x14ac:dyDescent="0.25">
      <c r="A124" s="819" t="s">
        <v>259</v>
      </c>
      <c r="B124" s="822" t="s">
        <v>326</v>
      </c>
      <c r="C124" s="822" t="s">
        <v>25</v>
      </c>
      <c r="D124" s="827" t="s">
        <v>26</v>
      </c>
      <c r="E124" s="827" t="s">
        <v>26</v>
      </c>
      <c r="F124" s="53" t="s">
        <v>0</v>
      </c>
      <c r="G124" s="13">
        <f>G125+G126</f>
        <v>0</v>
      </c>
      <c r="H124" s="13">
        <v>0</v>
      </c>
      <c r="I124" s="13">
        <v>0</v>
      </c>
      <c r="J124" s="786" t="s">
        <v>108</v>
      </c>
      <c r="K124" s="812" t="s">
        <v>108</v>
      </c>
    </row>
    <row r="125" spans="1:11" ht="15.75" x14ac:dyDescent="0.25">
      <c r="A125" s="820"/>
      <c r="B125" s="823"/>
      <c r="C125" s="823"/>
      <c r="D125" s="828"/>
      <c r="E125" s="828"/>
      <c r="F125" s="53" t="s">
        <v>1</v>
      </c>
      <c r="G125" s="13">
        <f>G130</f>
        <v>0</v>
      </c>
      <c r="H125" s="13">
        <v>0</v>
      </c>
      <c r="I125" s="13">
        <v>0</v>
      </c>
      <c r="J125" s="787"/>
      <c r="K125" s="812"/>
    </row>
    <row r="126" spans="1:11" ht="15.75" x14ac:dyDescent="0.25">
      <c r="A126" s="820"/>
      <c r="B126" s="823"/>
      <c r="C126" s="823"/>
      <c r="D126" s="828"/>
      <c r="E126" s="828"/>
      <c r="F126" s="53" t="s">
        <v>2</v>
      </c>
      <c r="G126" s="13">
        <f>G131</f>
        <v>0</v>
      </c>
      <c r="H126" s="13">
        <v>0</v>
      </c>
      <c r="I126" s="13">
        <v>0</v>
      </c>
      <c r="J126" s="787"/>
      <c r="K126" s="812"/>
    </row>
    <row r="127" spans="1:11" ht="15.75" x14ac:dyDescent="0.25">
      <c r="A127" s="820"/>
      <c r="B127" s="823"/>
      <c r="C127" s="823"/>
      <c r="D127" s="828"/>
      <c r="E127" s="828"/>
      <c r="F127" s="53" t="s">
        <v>4</v>
      </c>
      <c r="G127" s="13">
        <v>0</v>
      </c>
      <c r="H127" s="13">
        <v>0</v>
      </c>
      <c r="I127" s="13">
        <v>0</v>
      </c>
      <c r="J127" s="787"/>
      <c r="K127" s="812"/>
    </row>
    <row r="128" spans="1:11" ht="15.75" x14ac:dyDescent="0.25">
      <c r="A128" s="821"/>
      <c r="B128" s="824"/>
      <c r="C128" s="824"/>
      <c r="D128" s="829"/>
      <c r="E128" s="829"/>
      <c r="F128" s="53" t="s">
        <v>5</v>
      </c>
      <c r="G128" s="13">
        <v>0</v>
      </c>
      <c r="H128" s="13">
        <v>0</v>
      </c>
      <c r="I128" s="13">
        <v>0</v>
      </c>
      <c r="J128" s="799"/>
      <c r="K128" s="812"/>
    </row>
    <row r="129" spans="1:11" ht="15.75" x14ac:dyDescent="0.25">
      <c r="A129" s="819" t="s">
        <v>260</v>
      </c>
      <c r="B129" s="822" t="s">
        <v>294</v>
      </c>
      <c r="C129" s="822" t="s">
        <v>25</v>
      </c>
      <c r="D129" s="774" t="s">
        <v>450</v>
      </c>
      <c r="E129" s="774" t="s">
        <v>451</v>
      </c>
      <c r="F129" s="53" t="s">
        <v>0</v>
      </c>
      <c r="G129" s="13">
        <f>G130+G131</f>
        <v>0</v>
      </c>
      <c r="H129" s="13">
        <v>0</v>
      </c>
      <c r="I129" s="13">
        <v>0</v>
      </c>
      <c r="J129" s="825" t="s">
        <v>488</v>
      </c>
      <c r="K129" s="826">
        <v>7</v>
      </c>
    </row>
    <row r="130" spans="1:11" ht="15.75" x14ac:dyDescent="0.25">
      <c r="A130" s="820"/>
      <c r="B130" s="823"/>
      <c r="C130" s="823"/>
      <c r="D130" s="782"/>
      <c r="E130" s="782"/>
      <c r="F130" s="53" t="s">
        <v>1</v>
      </c>
      <c r="G130" s="13">
        <v>0</v>
      </c>
      <c r="H130" s="13">
        <v>0</v>
      </c>
      <c r="I130" s="13">
        <v>0</v>
      </c>
      <c r="J130" s="825"/>
      <c r="K130" s="826"/>
    </row>
    <row r="131" spans="1:11" ht="15.75" x14ac:dyDescent="0.25">
      <c r="A131" s="820"/>
      <c r="B131" s="823"/>
      <c r="C131" s="823"/>
      <c r="D131" s="782"/>
      <c r="E131" s="782"/>
      <c r="F131" s="53" t="s">
        <v>2</v>
      </c>
      <c r="G131" s="13">
        <v>0</v>
      </c>
      <c r="H131" s="13">
        <v>0</v>
      </c>
      <c r="I131" s="13">
        <v>0</v>
      </c>
      <c r="J131" s="825"/>
      <c r="K131" s="826"/>
    </row>
    <row r="132" spans="1:11" ht="15.75" x14ac:dyDescent="0.25">
      <c r="A132" s="820"/>
      <c r="B132" s="823"/>
      <c r="C132" s="823"/>
      <c r="D132" s="782"/>
      <c r="E132" s="782"/>
      <c r="F132" s="53" t="s">
        <v>4</v>
      </c>
      <c r="G132" s="13">
        <v>0</v>
      </c>
      <c r="H132" s="13">
        <v>0</v>
      </c>
      <c r="I132" s="13">
        <v>0</v>
      </c>
      <c r="J132" s="825" t="s">
        <v>489</v>
      </c>
      <c r="K132" s="826">
        <v>100</v>
      </c>
    </row>
    <row r="133" spans="1:11" ht="15.75" x14ac:dyDescent="0.25">
      <c r="A133" s="821"/>
      <c r="B133" s="824"/>
      <c r="C133" s="824"/>
      <c r="D133" s="775"/>
      <c r="E133" s="775"/>
      <c r="F133" s="53" t="s">
        <v>5</v>
      </c>
      <c r="G133" s="13">
        <v>0</v>
      </c>
      <c r="H133" s="13">
        <v>0</v>
      </c>
      <c r="I133" s="13">
        <v>0</v>
      </c>
      <c r="J133" s="825"/>
      <c r="K133" s="826"/>
    </row>
    <row r="134" spans="1:11" s="28" customFormat="1" ht="15.75" x14ac:dyDescent="0.25">
      <c r="A134" s="771">
        <v>5</v>
      </c>
      <c r="B134" s="813" t="s">
        <v>62</v>
      </c>
      <c r="C134" s="788" t="s">
        <v>25</v>
      </c>
      <c r="D134" s="790" t="s">
        <v>26</v>
      </c>
      <c r="E134" s="790" t="s">
        <v>26</v>
      </c>
      <c r="F134" s="59" t="s">
        <v>0</v>
      </c>
      <c r="G134" s="60">
        <f>G135+G136</f>
        <v>772155.79999999993</v>
      </c>
      <c r="H134" s="60" t="e">
        <f>H135+H136+#REF!+#REF!</f>
        <v>#REF!</v>
      </c>
      <c r="I134" s="60" t="e">
        <f t="shared" ref="I134:I149" si="2">H134/G134*100</f>
        <v>#REF!</v>
      </c>
      <c r="J134" s="786" t="s">
        <v>26</v>
      </c>
      <c r="K134" s="812" t="s">
        <v>26</v>
      </c>
    </row>
    <row r="135" spans="1:11" s="28" customFormat="1" ht="15.75" x14ac:dyDescent="0.25">
      <c r="A135" s="771"/>
      <c r="B135" s="813"/>
      <c r="C135" s="789"/>
      <c r="D135" s="790"/>
      <c r="E135" s="790"/>
      <c r="F135" s="59" t="s">
        <v>1</v>
      </c>
      <c r="G135" s="60">
        <f>G138+G141+G147</f>
        <v>574946.19999999995</v>
      </c>
      <c r="H135" s="60">
        <f>H138+H141+H147</f>
        <v>352035.20000000007</v>
      </c>
      <c r="I135" s="60">
        <f t="shared" si="2"/>
        <v>61.229241970813987</v>
      </c>
      <c r="J135" s="787"/>
      <c r="K135" s="812" t="s">
        <v>26</v>
      </c>
    </row>
    <row r="136" spans="1:11" s="28" customFormat="1" ht="15.75" x14ac:dyDescent="0.25">
      <c r="A136" s="771"/>
      <c r="B136" s="813"/>
      <c r="C136" s="789"/>
      <c r="D136" s="790"/>
      <c r="E136" s="790"/>
      <c r="F136" s="59" t="s">
        <v>2</v>
      </c>
      <c r="G136" s="60">
        <f>G139</f>
        <v>197209.60000000001</v>
      </c>
      <c r="H136" s="60" t="e">
        <f>H139+#REF!+#REF!</f>
        <v>#REF!</v>
      </c>
      <c r="I136" s="60">
        <v>0</v>
      </c>
      <c r="J136" s="787"/>
      <c r="K136" s="812"/>
    </row>
    <row r="137" spans="1:11" s="28" customFormat="1" ht="47.25" x14ac:dyDescent="0.25">
      <c r="A137" s="778" t="s">
        <v>79</v>
      </c>
      <c r="B137" s="817" t="s">
        <v>490</v>
      </c>
      <c r="C137" s="780" t="s">
        <v>25</v>
      </c>
      <c r="D137" s="774" t="s">
        <v>450</v>
      </c>
      <c r="E137" s="774" t="s">
        <v>451</v>
      </c>
      <c r="F137" s="53" t="s">
        <v>0</v>
      </c>
      <c r="G137" s="60">
        <f>G138+G139</f>
        <v>249632.40000000002</v>
      </c>
      <c r="H137" s="60" t="e">
        <f>H138+H139+#REF!+#REF!</f>
        <v>#REF!</v>
      </c>
      <c r="I137" s="60" t="e">
        <f t="shared" si="2"/>
        <v>#REF!</v>
      </c>
      <c r="J137" s="65" t="s">
        <v>491</v>
      </c>
      <c r="K137" s="80">
        <v>278</v>
      </c>
    </row>
    <row r="138" spans="1:11" s="28" customFormat="1" ht="15.75" x14ac:dyDescent="0.25">
      <c r="A138" s="785"/>
      <c r="B138" s="818"/>
      <c r="C138" s="781"/>
      <c r="D138" s="782"/>
      <c r="E138" s="782"/>
      <c r="F138" s="53" t="s">
        <v>1</v>
      </c>
      <c r="G138" s="13">
        <v>52422.8</v>
      </c>
      <c r="H138" s="64">
        <v>683.5</v>
      </c>
      <c r="I138" s="60">
        <f t="shared" si="2"/>
        <v>1.3038220011140191</v>
      </c>
      <c r="J138" s="773" t="s">
        <v>492</v>
      </c>
      <c r="K138" s="806" t="s">
        <v>493</v>
      </c>
    </row>
    <row r="139" spans="1:11" s="28" customFormat="1" ht="15.75" x14ac:dyDescent="0.25">
      <c r="A139" s="785"/>
      <c r="B139" s="818"/>
      <c r="C139" s="781"/>
      <c r="D139" s="782"/>
      <c r="E139" s="782"/>
      <c r="F139" s="53" t="s">
        <v>2</v>
      </c>
      <c r="G139" s="13">
        <v>197209.60000000001</v>
      </c>
      <c r="H139" s="13">
        <v>2571.5</v>
      </c>
      <c r="I139" s="60">
        <f t="shared" si="2"/>
        <v>1.3039426072564417</v>
      </c>
      <c r="J139" s="773"/>
      <c r="K139" s="806"/>
    </row>
    <row r="140" spans="1:11" s="28" customFormat="1" ht="15.75" x14ac:dyDescent="0.25">
      <c r="A140" s="771" t="s">
        <v>295</v>
      </c>
      <c r="B140" s="783" t="s">
        <v>63</v>
      </c>
      <c r="C140" s="780" t="s">
        <v>25</v>
      </c>
      <c r="D140" s="784" t="s">
        <v>26</v>
      </c>
      <c r="E140" s="784" t="s">
        <v>26</v>
      </c>
      <c r="F140" s="53" t="s">
        <v>0</v>
      </c>
      <c r="G140" s="60">
        <f>G141</f>
        <v>56530.700000000004</v>
      </c>
      <c r="H140" s="60" t="e">
        <f>H141+#REF!+#REF!+#REF!</f>
        <v>#REF!</v>
      </c>
      <c r="I140" s="60" t="e">
        <f t="shared" si="2"/>
        <v>#REF!</v>
      </c>
      <c r="J140" s="786" t="s">
        <v>26</v>
      </c>
      <c r="K140" s="812" t="s">
        <v>26</v>
      </c>
    </row>
    <row r="141" spans="1:11" s="28" customFormat="1" ht="15.75" x14ac:dyDescent="0.25">
      <c r="A141" s="771"/>
      <c r="B141" s="783"/>
      <c r="C141" s="781"/>
      <c r="D141" s="784"/>
      <c r="E141" s="784"/>
      <c r="F141" s="53" t="s">
        <v>1</v>
      </c>
      <c r="G141" s="13">
        <f>G143+G145</f>
        <v>56530.700000000004</v>
      </c>
      <c r="H141" s="13">
        <f>H143+H145</f>
        <v>40052.9</v>
      </c>
      <c r="I141" s="13">
        <f t="shared" si="2"/>
        <v>70.851590374787492</v>
      </c>
      <c r="J141" s="787"/>
      <c r="K141" s="812" t="s">
        <v>26</v>
      </c>
    </row>
    <row r="142" spans="1:11" ht="31.5" x14ac:dyDescent="0.25">
      <c r="A142" s="771" t="s">
        <v>296</v>
      </c>
      <c r="B142" s="772" t="s">
        <v>64</v>
      </c>
      <c r="C142" s="780" t="s">
        <v>25</v>
      </c>
      <c r="D142" s="774" t="s">
        <v>450</v>
      </c>
      <c r="E142" s="774" t="s">
        <v>451</v>
      </c>
      <c r="F142" s="53" t="s">
        <v>0</v>
      </c>
      <c r="G142" s="60">
        <f>G143</f>
        <v>51907.4</v>
      </c>
      <c r="H142" s="60" t="e">
        <f>H143+#REF!+#REF!+#REF!</f>
        <v>#REF!</v>
      </c>
      <c r="I142" s="60" t="e">
        <f t="shared" si="2"/>
        <v>#REF!</v>
      </c>
      <c r="J142" s="71" t="s">
        <v>494</v>
      </c>
      <c r="K142" s="76">
        <v>1338</v>
      </c>
    </row>
    <row r="143" spans="1:11" ht="78.75" x14ac:dyDescent="0.25">
      <c r="A143" s="771"/>
      <c r="B143" s="772"/>
      <c r="C143" s="781"/>
      <c r="D143" s="782"/>
      <c r="E143" s="782"/>
      <c r="F143" s="53" t="s">
        <v>1</v>
      </c>
      <c r="G143" s="13">
        <v>51907.4</v>
      </c>
      <c r="H143" s="64">
        <v>36738.6</v>
      </c>
      <c r="I143" s="13">
        <f t="shared" si="2"/>
        <v>70.77719169135807</v>
      </c>
      <c r="J143" s="71" t="s">
        <v>495</v>
      </c>
      <c r="K143" s="75">
        <v>5</v>
      </c>
    </row>
    <row r="144" spans="1:11" ht="15.75" x14ac:dyDescent="0.25">
      <c r="A144" s="771" t="s">
        <v>297</v>
      </c>
      <c r="B144" s="772" t="s">
        <v>65</v>
      </c>
      <c r="C144" s="780" t="s">
        <v>25</v>
      </c>
      <c r="D144" s="774" t="s">
        <v>450</v>
      </c>
      <c r="E144" s="774" t="s">
        <v>451</v>
      </c>
      <c r="F144" s="53" t="s">
        <v>0</v>
      </c>
      <c r="G144" s="60">
        <f>G145</f>
        <v>4623.3</v>
      </c>
      <c r="H144" s="60" t="e">
        <f>H145+#REF!+#REF!+#REF!</f>
        <v>#REF!</v>
      </c>
      <c r="I144" s="60" t="e">
        <f t="shared" si="2"/>
        <v>#REF!</v>
      </c>
      <c r="J144" s="71" t="s">
        <v>459</v>
      </c>
      <c r="K144" s="76">
        <v>138</v>
      </c>
    </row>
    <row r="145" spans="1:11" ht="63" x14ac:dyDescent="0.25">
      <c r="A145" s="771"/>
      <c r="B145" s="772"/>
      <c r="C145" s="781"/>
      <c r="D145" s="782"/>
      <c r="E145" s="782"/>
      <c r="F145" s="53" t="s">
        <v>1</v>
      </c>
      <c r="G145" s="13">
        <v>4623.3</v>
      </c>
      <c r="H145" s="64">
        <v>3314.3</v>
      </c>
      <c r="I145" s="13">
        <f t="shared" si="2"/>
        <v>71.686890316440639</v>
      </c>
      <c r="J145" s="71" t="s">
        <v>496</v>
      </c>
      <c r="K145" s="76">
        <v>35</v>
      </c>
    </row>
    <row r="146" spans="1:11" s="28" customFormat="1" ht="15.75" x14ac:dyDescent="0.25">
      <c r="A146" s="771" t="s">
        <v>497</v>
      </c>
      <c r="B146" s="783" t="s">
        <v>498</v>
      </c>
      <c r="C146" s="780" t="s">
        <v>25</v>
      </c>
      <c r="D146" s="784" t="s">
        <v>26</v>
      </c>
      <c r="E146" s="784" t="s">
        <v>26</v>
      </c>
      <c r="F146" s="53" t="s">
        <v>0</v>
      </c>
      <c r="G146" s="60">
        <f>G147</f>
        <v>465992.69999999995</v>
      </c>
      <c r="H146" s="60" t="e">
        <f>H147+#REF!+#REF!+#REF!</f>
        <v>#REF!</v>
      </c>
      <c r="I146" s="60" t="e">
        <f t="shared" si="2"/>
        <v>#REF!</v>
      </c>
      <c r="J146" s="786" t="s">
        <v>26</v>
      </c>
      <c r="K146" s="769" t="s">
        <v>26</v>
      </c>
    </row>
    <row r="147" spans="1:11" s="28" customFormat="1" ht="15.75" x14ac:dyDescent="0.25">
      <c r="A147" s="771"/>
      <c r="B147" s="783"/>
      <c r="C147" s="781"/>
      <c r="D147" s="784"/>
      <c r="E147" s="784"/>
      <c r="F147" s="53" t="s">
        <v>1</v>
      </c>
      <c r="G147" s="13">
        <f>G149+G151+G153+G156+G158</f>
        <v>465992.69999999995</v>
      </c>
      <c r="H147" s="13">
        <f>H149+H151+H153+H156+H158</f>
        <v>311298.80000000005</v>
      </c>
      <c r="I147" s="13">
        <f t="shared" si="2"/>
        <v>66.803364087033998</v>
      </c>
      <c r="J147" s="787"/>
      <c r="K147" s="769"/>
    </row>
    <row r="148" spans="1:11" ht="47.25" x14ac:dyDescent="0.25">
      <c r="A148" s="771" t="s">
        <v>499</v>
      </c>
      <c r="B148" s="772" t="s">
        <v>66</v>
      </c>
      <c r="C148" s="780" t="s">
        <v>25</v>
      </c>
      <c r="D148" s="774" t="s">
        <v>450</v>
      </c>
      <c r="E148" s="774" t="s">
        <v>451</v>
      </c>
      <c r="F148" s="53" t="s">
        <v>0</v>
      </c>
      <c r="G148" s="60">
        <f>G149</f>
        <v>28496.1</v>
      </c>
      <c r="H148" s="60" t="e">
        <f>H149+#REF!+#REF!+#REF!</f>
        <v>#REF!</v>
      </c>
      <c r="I148" s="60" t="e">
        <f t="shared" si="2"/>
        <v>#REF!</v>
      </c>
      <c r="J148" s="71" t="s">
        <v>500</v>
      </c>
      <c r="K148" s="81">
        <v>8112</v>
      </c>
    </row>
    <row r="149" spans="1:11" ht="110.25" x14ac:dyDescent="0.25">
      <c r="A149" s="771"/>
      <c r="B149" s="772"/>
      <c r="C149" s="781"/>
      <c r="D149" s="782"/>
      <c r="E149" s="782"/>
      <c r="F149" s="53" t="s">
        <v>1</v>
      </c>
      <c r="G149" s="13">
        <v>28496.1</v>
      </c>
      <c r="H149" s="64">
        <v>17172.599999999999</v>
      </c>
      <c r="I149" s="13">
        <f t="shared" si="2"/>
        <v>60.262983355617081</v>
      </c>
      <c r="J149" s="71" t="s">
        <v>501</v>
      </c>
      <c r="K149" s="81">
        <v>100</v>
      </c>
    </row>
    <row r="150" spans="1:11" ht="47.25" x14ac:dyDescent="0.25">
      <c r="A150" s="771" t="s">
        <v>502</v>
      </c>
      <c r="B150" s="772" t="s">
        <v>67</v>
      </c>
      <c r="C150" s="780" t="s">
        <v>25</v>
      </c>
      <c r="D150" s="774" t="s">
        <v>450</v>
      </c>
      <c r="E150" s="774" t="s">
        <v>451</v>
      </c>
      <c r="F150" s="53" t="s">
        <v>0</v>
      </c>
      <c r="G150" s="60">
        <f>G151</f>
        <v>20100</v>
      </c>
      <c r="H150" s="60" t="e">
        <f>H151+#REF!+#REF!+#REF!</f>
        <v>#REF!</v>
      </c>
      <c r="I150" s="60" t="e">
        <f>H150/G150*100</f>
        <v>#REF!</v>
      </c>
      <c r="J150" s="71" t="s">
        <v>500</v>
      </c>
      <c r="K150" s="81">
        <v>4987</v>
      </c>
    </row>
    <row r="151" spans="1:11" ht="78.75" x14ac:dyDescent="0.25">
      <c r="A151" s="771"/>
      <c r="B151" s="772"/>
      <c r="C151" s="781"/>
      <c r="D151" s="782"/>
      <c r="E151" s="782"/>
      <c r="F151" s="53" t="s">
        <v>1</v>
      </c>
      <c r="G151" s="13">
        <v>20100</v>
      </c>
      <c r="H151" s="64">
        <v>17057.7</v>
      </c>
      <c r="I151" s="13">
        <f>H151/G151*100</f>
        <v>84.864179104477614</v>
      </c>
      <c r="J151" s="71" t="s">
        <v>503</v>
      </c>
      <c r="K151" s="76">
        <v>100</v>
      </c>
    </row>
    <row r="152" spans="1:11" ht="31.5" x14ac:dyDescent="0.25">
      <c r="A152" s="771" t="s">
        <v>504</v>
      </c>
      <c r="B152" s="772" t="s">
        <v>68</v>
      </c>
      <c r="C152" s="780" t="s">
        <v>25</v>
      </c>
      <c r="D152" s="774" t="s">
        <v>450</v>
      </c>
      <c r="E152" s="774" t="s">
        <v>451</v>
      </c>
      <c r="F152" s="53" t="s">
        <v>0</v>
      </c>
      <c r="G152" s="60">
        <f>G153</f>
        <v>375402.8</v>
      </c>
      <c r="H152" s="60" t="e">
        <f>H153+H154+#REF!+#REF!</f>
        <v>#REF!</v>
      </c>
      <c r="I152" s="60" t="e">
        <f>H152/G152*100</f>
        <v>#REF!</v>
      </c>
      <c r="J152" s="71" t="s">
        <v>505</v>
      </c>
      <c r="K152" s="76">
        <v>114245</v>
      </c>
    </row>
    <row r="153" spans="1:11" ht="31.5" x14ac:dyDescent="0.25">
      <c r="A153" s="771"/>
      <c r="B153" s="772"/>
      <c r="C153" s="781"/>
      <c r="D153" s="782"/>
      <c r="E153" s="782"/>
      <c r="F153" s="801" t="s">
        <v>1</v>
      </c>
      <c r="G153" s="803">
        <v>375402.8</v>
      </c>
      <c r="H153" s="64">
        <v>249623.1</v>
      </c>
      <c r="I153" s="13">
        <f>H153/G153*100</f>
        <v>66.494735787799129</v>
      </c>
      <c r="J153" s="71" t="s">
        <v>506</v>
      </c>
      <c r="K153" s="76">
        <v>100</v>
      </c>
    </row>
    <row r="154" spans="1:11" ht="31.5" x14ac:dyDescent="0.25">
      <c r="A154" s="771"/>
      <c r="B154" s="772"/>
      <c r="C154" s="781"/>
      <c r="D154" s="782"/>
      <c r="E154" s="782"/>
      <c r="F154" s="802"/>
      <c r="G154" s="804"/>
      <c r="H154" s="13">
        <v>0</v>
      </c>
      <c r="I154" s="13">
        <v>0</v>
      </c>
      <c r="J154" s="62" t="s">
        <v>507</v>
      </c>
      <c r="K154" s="63">
        <v>300</v>
      </c>
    </row>
    <row r="155" spans="1:11" ht="31.5" x14ac:dyDescent="0.25">
      <c r="A155" s="771" t="s">
        <v>508</v>
      </c>
      <c r="B155" s="772" t="s">
        <v>69</v>
      </c>
      <c r="C155" s="773" t="s">
        <v>25</v>
      </c>
      <c r="D155" s="774" t="s">
        <v>450</v>
      </c>
      <c r="E155" s="774" t="s">
        <v>451</v>
      </c>
      <c r="F155" s="53" t="s">
        <v>0</v>
      </c>
      <c r="G155" s="60">
        <f>G156</f>
        <v>4738</v>
      </c>
      <c r="H155" s="60" t="e">
        <f>H156+#REF!+#REF!+#REF!</f>
        <v>#REF!</v>
      </c>
      <c r="I155" s="60" t="e">
        <f>H155/G155*100</f>
        <v>#REF!</v>
      </c>
      <c r="J155" s="71" t="s">
        <v>494</v>
      </c>
      <c r="K155" s="76">
        <v>2792</v>
      </c>
    </row>
    <row r="156" spans="1:11" ht="31.5" x14ac:dyDescent="0.25">
      <c r="A156" s="771"/>
      <c r="B156" s="772"/>
      <c r="C156" s="773"/>
      <c r="D156" s="782"/>
      <c r="E156" s="782"/>
      <c r="F156" s="53" t="s">
        <v>1</v>
      </c>
      <c r="G156" s="13">
        <v>4738</v>
      </c>
      <c r="H156" s="64">
        <v>3037</v>
      </c>
      <c r="I156" s="13">
        <f>H156/G156*100</f>
        <v>64.098775854791043</v>
      </c>
      <c r="J156" s="71" t="s">
        <v>509</v>
      </c>
      <c r="K156" s="76">
        <v>20</v>
      </c>
    </row>
    <row r="157" spans="1:11" ht="31.5" x14ac:dyDescent="0.25">
      <c r="A157" s="771" t="s">
        <v>510</v>
      </c>
      <c r="B157" s="772" t="s">
        <v>70</v>
      </c>
      <c r="C157" s="773" t="s">
        <v>25</v>
      </c>
      <c r="D157" s="774" t="s">
        <v>450</v>
      </c>
      <c r="E157" s="774" t="s">
        <v>451</v>
      </c>
      <c r="F157" s="53" t="s">
        <v>0</v>
      </c>
      <c r="G157" s="60">
        <f>G158</f>
        <v>37255.800000000003</v>
      </c>
      <c r="H157" s="60" t="e">
        <f>H158+#REF!+#REF!+#REF!</f>
        <v>#REF!</v>
      </c>
      <c r="I157" s="60" t="e">
        <f>H157/G157*100</f>
        <v>#REF!</v>
      </c>
      <c r="J157" s="71" t="s">
        <v>511</v>
      </c>
      <c r="K157" s="76">
        <v>579</v>
      </c>
    </row>
    <row r="158" spans="1:11" ht="63" x14ac:dyDescent="0.25">
      <c r="A158" s="771"/>
      <c r="B158" s="772"/>
      <c r="C158" s="773"/>
      <c r="D158" s="782"/>
      <c r="E158" s="782"/>
      <c r="F158" s="53" t="s">
        <v>1</v>
      </c>
      <c r="G158" s="13">
        <v>37255.800000000003</v>
      </c>
      <c r="H158" s="64">
        <v>24408.400000000001</v>
      </c>
      <c r="I158" s="13">
        <f>H158/G158*100</f>
        <v>65.515704937217834</v>
      </c>
      <c r="J158" s="71" t="s">
        <v>512</v>
      </c>
      <c r="K158" s="76" t="s">
        <v>319</v>
      </c>
    </row>
    <row r="159" spans="1:11" s="28" customFormat="1" ht="15.75" x14ac:dyDescent="0.25">
      <c r="A159" s="771" t="s">
        <v>82</v>
      </c>
      <c r="B159" s="813" t="s">
        <v>72</v>
      </c>
      <c r="C159" s="788" t="s">
        <v>25</v>
      </c>
      <c r="D159" s="790" t="s">
        <v>26</v>
      </c>
      <c r="E159" s="790" t="s">
        <v>26</v>
      </c>
      <c r="F159" s="59" t="s">
        <v>0</v>
      </c>
      <c r="G159" s="60">
        <f>G160</f>
        <v>48441.8</v>
      </c>
      <c r="H159" s="60" t="e">
        <f>H160+#REF!+#REF!+#REF!</f>
        <v>#REF!</v>
      </c>
      <c r="I159" s="60" t="e">
        <f t="shared" ref="I159:I222" si="3">H159/G159*100</f>
        <v>#REF!</v>
      </c>
      <c r="J159" s="786" t="s">
        <v>26</v>
      </c>
      <c r="K159" s="812" t="s">
        <v>26</v>
      </c>
    </row>
    <row r="160" spans="1:11" s="28" customFormat="1" ht="15.75" x14ac:dyDescent="0.25">
      <c r="A160" s="771"/>
      <c r="B160" s="813"/>
      <c r="C160" s="789"/>
      <c r="D160" s="790"/>
      <c r="E160" s="790"/>
      <c r="F160" s="59" t="s">
        <v>1</v>
      </c>
      <c r="G160" s="60">
        <f>G162</f>
        <v>48441.8</v>
      </c>
      <c r="H160" s="60">
        <f>H162</f>
        <v>34134.800000000003</v>
      </c>
      <c r="I160" s="60">
        <f t="shared" si="3"/>
        <v>70.465589635397535</v>
      </c>
      <c r="J160" s="787"/>
      <c r="K160" s="812"/>
    </row>
    <row r="161" spans="1:11" s="28" customFormat="1" ht="15.75" x14ac:dyDescent="0.25">
      <c r="A161" s="771" t="s">
        <v>84</v>
      </c>
      <c r="B161" s="783" t="s">
        <v>74</v>
      </c>
      <c r="C161" s="780" t="s">
        <v>25</v>
      </c>
      <c r="D161" s="784" t="s">
        <v>26</v>
      </c>
      <c r="E161" s="784" t="s">
        <v>26</v>
      </c>
      <c r="F161" s="53" t="s">
        <v>0</v>
      </c>
      <c r="G161" s="60">
        <f>G162</f>
        <v>48441.8</v>
      </c>
      <c r="H161" s="60" t="e">
        <f>H162+#REF!+#REF!+#REF!</f>
        <v>#REF!</v>
      </c>
      <c r="I161" s="60" t="e">
        <f t="shared" si="3"/>
        <v>#REF!</v>
      </c>
      <c r="J161" s="786" t="s">
        <v>26</v>
      </c>
      <c r="K161" s="812" t="s">
        <v>26</v>
      </c>
    </row>
    <row r="162" spans="1:11" s="28" customFormat="1" ht="15.75" x14ac:dyDescent="0.25">
      <c r="A162" s="771"/>
      <c r="B162" s="783"/>
      <c r="C162" s="781"/>
      <c r="D162" s="784"/>
      <c r="E162" s="784"/>
      <c r="F162" s="53" t="s">
        <v>1</v>
      </c>
      <c r="G162" s="13">
        <f>G164</f>
        <v>48441.8</v>
      </c>
      <c r="H162" s="13">
        <f>H164</f>
        <v>34134.800000000003</v>
      </c>
      <c r="I162" s="13">
        <f t="shared" si="3"/>
        <v>70.465589635397535</v>
      </c>
      <c r="J162" s="787"/>
      <c r="K162" s="812"/>
    </row>
    <row r="163" spans="1:11" ht="31.5" x14ac:dyDescent="0.25">
      <c r="A163" s="771" t="s">
        <v>86</v>
      </c>
      <c r="B163" s="772" t="s">
        <v>76</v>
      </c>
      <c r="C163" s="780" t="s">
        <v>25</v>
      </c>
      <c r="D163" s="774" t="s">
        <v>450</v>
      </c>
      <c r="E163" s="774" t="s">
        <v>451</v>
      </c>
      <c r="F163" s="53" t="s">
        <v>0</v>
      </c>
      <c r="G163" s="60">
        <f>G164</f>
        <v>48441.8</v>
      </c>
      <c r="H163" s="60" t="e">
        <f>H164+#REF!+#REF!+#REF!</f>
        <v>#REF!</v>
      </c>
      <c r="I163" s="60" t="e">
        <f t="shared" si="3"/>
        <v>#REF!</v>
      </c>
      <c r="J163" s="71" t="s">
        <v>505</v>
      </c>
      <c r="K163" s="76">
        <v>11050</v>
      </c>
    </row>
    <row r="164" spans="1:11" ht="31.5" x14ac:dyDescent="0.25">
      <c r="A164" s="771"/>
      <c r="B164" s="772"/>
      <c r="C164" s="781"/>
      <c r="D164" s="782"/>
      <c r="E164" s="782"/>
      <c r="F164" s="53" t="s">
        <v>1</v>
      </c>
      <c r="G164" s="13">
        <v>48441.8</v>
      </c>
      <c r="H164" s="64">
        <v>34134.800000000003</v>
      </c>
      <c r="I164" s="13">
        <f t="shared" si="3"/>
        <v>70.465589635397535</v>
      </c>
      <c r="J164" s="71" t="s">
        <v>513</v>
      </c>
      <c r="K164" s="76">
        <v>365</v>
      </c>
    </row>
    <row r="165" spans="1:11" s="28" customFormat="1" ht="15.75" x14ac:dyDescent="0.25">
      <c r="A165" s="771" t="s">
        <v>88</v>
      </c>
      <c r="B165" s="813" t="s">
        <v>78</v>
      </c>
      <c r="C165" s="788" t="s">
        <v>25</v>
      </c>
      <c r="D165" s="790" t="s">
        <v>26</v>
      </c>
      <c r="E165" s="790" t="s">
        <v>26</v>
      </c>
      <c r="F165" s="59" t="s">
        <v>0</v>
      </c>
      <c r="G165" s="60">
        <f>G166+G167</f>
        <v>341084.9</v>
      </c>
      <c r="H165" s="60" t="e">
        <f>H166+H167+#REF!+#REF!</f>
        <v>#REF!</v>
      </c>
      <c r="I165" s="60" t="e">
        <f t="shared" si="3"/>
        <v>#REF!</v>
      </c>
      <c r="J165" s="786" t="s">
        <v>26</v>
      </c>
      <c r="K165" s="812" t="s">
        <v>26</v>
      </c>
    </row>
    <row r="166" spans="1:11" s="28" customFormat="1" ht="15.75" x14ac:dyDescent="0.25">
      <c r="A166" s="771"/>
      <c r="B166" s="813"/>
      <c r="C166" s="789"/>
      <c r="D166" s="790"/>
      <c r="E166" s="790"/>
      <c r="F166" s="59" t="s">
        <v>1</v>
      </c>
      <c r="G166" s="60">
        <f>G169</f>
        <v>263651.20000000001</v>
      </c>
      <c r="H166" s="60">
        <f>H169</f>
        <v>184555.3</v>
      </c>
      <c r="I166" s="60">
        <f t="shared" si="3"/>
        <v>69.99979518393998</v>
      </c>
      <c r="J166" s="787"/>
      <c r="K166" s="812"/>
    </row>
    <row r="167" spans="1:11" s="28" customFormat="1" ht="15.75" x14ac:dyDescent="0.25">
      <c r="A167" s="771"/>
      <c r="B167" s="813"/>
      <c r="C167" s="789"/>
      <c r="D167" s="790"/>
      <c r="E167" s="790"/>
      <c r="F167" s="59" t="s">
        <v>2</v>
      </c>
      <c r="G167" s="60">
        <f>G170</f>
        <v>77433.7</v>
      </c>
      <c r="H167" s="60">
        <f>H170</f>
        <v>255.2</v>
      </c>
      <c r="I167" s="60">
        <v>0</v>
      </c>
      <c r="J167" s="787"/>
      <c r="K167" s="812"/>
    </row>
    <row r="168" spans="1:11" s="28" customFormat="1" ht="15.75" x14ac:dyDescent="0.25">
      <c r="A168" s="771" t="s">
        <v>90</v>
      </c>
      <c r="B168" s="783" t="s">
        <v>80</v>
      </c>
      <c r="C168" s="780" t="s">
        <v>25</v>
      </c>
      <c r="D168" s="784" t="s">
        <v>26</v>
      </c>
      <c r="E168" s="784" t="s">
        <v>26</v>
      </c>
      <c r="F168" s="53" t="s">
        <v>0</v>
      </c>
      <c r="G168" s="60">
        <f>G169+G170</f>
        <v>341084.9</v>
      </c>
      <c r="H168" s="60" t="e">
        <f>H169+H170+#REF!+#REF!</f>
        <v>#REF!</v>
      </c>
      <c r="I168" s="60" t="e">
        <f t="shared" si="3"/>
        <v>#REF!</v>
      </c>
      <c r="J168" s="786" t="s">
        <v>26</v>
      </c>
      <c r="K168" s="812" t="s">
        <v>26</v>
      </c>
    </row>
    <row r="169" spans="1:11" s="28" customFormat="1" ht="15.75" x14ac:dyDescent="0.25">
      <c r="A169" s="771"/>
      <c r="B169" s="783"/>
      <c r="C169" s="781"/>
      <c r="D169" s="784"/>
      <c r="E169" s="784"/>
      <c r="F169" s="53" t="s">
        <v>1</v>
      </c>
      <c r="G169" s="13">
        <f>G172</f>
        <v>263651.20000000001</v>
      </c>
      <c r="H169" s="13">
        <f>H172</f>
        <v>184555.3</v>
      </c>
      <c r="I169" s="13">
        <f t="shared" si="3"/>
        <v>69.99979518393998</v>
      </c>
      <c r="J169" s="787"/>
      <c r="K169" s="812"/>
    </row>
    <row r="170" spans="1:11" s="28" customFormat="1" ht="15.75" x14ac:dyDescent="0.25">
      <c r="A170" s="771"/>
      <c r="B170" s="783"/>
      <c r="C170" s="781"/>
      <c r="D170" s="784"/>
      <c r="E170" s="784"/>
      <c r="F170" s="53" t="s">
        <v>2</v>
      </c>
      <c r="G170" s="13">
        <f>G173+G175</f>
        <v>77433.7</v>
      </c>
      <c r="H170" s="13">
        <f>H173+H176</f>
        <v>255.2</v>
      </c>
      <c r="I170" s="13">
        <f t="shared" si="3"/>
        <v>0.32957226633881631</v>
      </c>
      <c r="J170" s="787"/>
      <c r="K170" s="812"/>
    </row>
    <row r="171" spans="1:11" ht="31.5" x14ac:dyDescent="0.25">
      <c r="A171" s="771" t="s">
        <v>92</v>
      </c>
      <c r="B171" s="772" t="s">
        <v>81</v>
      </c>
      <c r="C171" s="780" t="s">
        <v>25</v>
      </c>
      <c r="D171" s="774" t="s">
        <v>450</v>
      </c>
      <c r="E171" s="774" t="s">
        <v>451</v>
      </c>
      <c r="F171" s="53" t="s">
        <v>0</v>
      </c>
      <c r="G171" s="60">
        <f>G172+G173</f>
        <v>263651.20000000001</v>
      </c>
      <c r="H171" s="60" t="e">
        <f>H172+H173+#REF!+#REF!</f>
        <v>#REF!</v>
      </c>
      <c r="I171" s="60" t="e">
        <f t="shared" si="3"/>
        <v>#REF!</v>
      </c>
      <c r="J171" s="71" t="s">
        <v>514</v>
      </c>
      <c r="K171" s="76">
        <v>111866</v>
      </c>
    </row>
    <row r="172" spans="1:11" ht="31.5" x14ac:dyDescent="0.25">
      <c r="A172" s="771"/>
      <c r="B172" s="772"/>
      <c r="C172" s="781"/>
      <c r="D172" s="782"/>
      <c r="E172" s="782"/>
      <c r="F172" s="801" t="s">
        <v>1</v>
      </c>
      <c r="G172" s="803">
        <v>263651.20000000001</v>
      </c>
      <c r="H172" s="64">
        <v>184555.3</v>
      </c>
      <c r="I172" s="13">
        <f t="shared" si="3"/>
        <v>69.99979518393998</v>
      </c>
      <c r="J172" s="73" t="s">
        <v>494</v>
      </c>
      <c r="K172" s="63">
        <v>2320</v>
      </c>
    </row>
    <row r="173" spans="1:11" ht="47.25" x14ac:dyDescent="0.25">
      <c r="A173" s="771"/>
      <c r="B173" s="772"/>
      <c r="C173" s="781"/>
      <c r="D173" s="782"/>
      <c r="E173" s="782"/>
      <c r="F173" s="802"/>
      <c r="G173" s="804"/>
      <c r="H173" s="13">
        <v>0</v>
      </c>
      <c r="I173" s="13">
        <v>0</v>
      </c>
      <c r="J173" s="71" t="s">
        <v>515</v>
      </c>
      <c r="K173" s="76">
        <v>20</v>
      </c>
    </row>
    <row r="174" spans="1:11" ht="47.25" x14ac:dyDescent="0.25">
      <c r="A174" s="771" t="s">
        <v>516</v>
      </c>
      <c r="B174" s="772" t="s">
        <v>517</v>
      </c>
      <c r="C174" s="780" t="s">
        <v>25</v>
      </c>
      <c r="D174" s="774" t="s">
        <v>450</v>
      </c>
      <c r="E174" s="774" t="s">
        <v>451</v>
      </c>
      <c r="F174" s="53" t="s">
        <v>0</v>
      </c>
      <c r="G174" s="60">
        <f>G175+G177</f>
        <v>77433.7</v>
      </c>
      <c r="H174" s="60" t="e">
        <f>H175+H176+#REF!+H177</f>
        <v>#REF!</v>
      </c>
      <c r="I174" s="60" t="e">
        <f t="shared" si="3"/>
        <v>#REF!</v>
      </c>
      <c r="J174" s="65" t="s">
        <v>518</v>
      </c>
      <c r="K174" s="63">
        <v>1622</v>
      </c>
    </row>
    <row r="175" spans="1:11" ht="47.25" x14ac:dyDescent="0.25">
      <c r="A175" s="771"/>
      <c r="B175" s="772"/>
      <c r="C175" s="781"/>
      <c r="D175" s="782"/>
      <c r="E175" s="782"/>
      <c r="F175" s="815" t="s">
        <v>2</v>
      </c>
      <c r="G175" s="816">
        <v>77433.7</v>
      </c>
      <c r="H175" s="64">
        <v>0</v>
      </c>
      <c r="I175" s="13">
        <v>0</v>
      </c>
      <c r="J175" s="82" t="s">
        <v>519</v>
      </c>
      <c r="K175" s="63">
        <v>761</v>
      </c>
    </row>
    <row r="176" spans="1:11" ht="78.75" x14ac:dyDescent="0.25">
      <c r="A176" s="771"/>
      <c r="B176" s="772"/>
      <c r="C176" s="781"/>
      <c r="D176" s="782"/>
      <c r="E176" s="782"/>
      <c r="F176" s="815"/>
      <c r="G176" s="816"/>
      <c r="H176" s="13">
        <v>255.2</v>
      </c>
      <c r="I176" s="13">
        <f>H176/G175*100</f>
        <v>0.32957226633881631</v>
      </c>
      <c r="J176" s="71" t="s">
        <v>520</v>
      </c>
      <c r="K176" s="76">
        <v>100</v>
      </c>
    </row>
    <row r="177" spans="1:11" ht="47.25" x14ac:dyDescent="0.25">
      <c r="A177" s="771"/>
      <c r="B177" s="772"/>
      <c r="C177" s="809"/>
      <c r="D177" s="775"/>
      <c r="E177" s="775"/>
      <c r="F177" s="815"/>
      <c r="G177" s="816"/>
      <c r="H177" s="13">
        <v>0</v>
      </c>
      <c r="I177" s="13">
        <v>0</v>
      </c>
      <c r="J177" s="71" t="s">
        <v>521</v>
      </c>
      <c r="K177" s="63">
        <v>100</v>
      </c>
    </row>
    <row r="178" spans="1:11" s="28" customFormat="1" ht="15.75" x14ac:dyDescent="0.25">
      <c r="A178" s="814" t="s">
        <v>97</v>
      </c>
      <c r="B178" s="813" t="s">
        <v>83</v>
      </c>
      <c r="C178" s="788" t="s">
        <v>25</v>
      </c>
      <c r="D178" s="790" t="s">
        <v>26</v>
      </c>
      <c r="E178" s="790" t="s">
        <v>26</v>
      </c>
      <c r="F178" s="59" t="s">
        <v>0</v>
      </c>
      <c r="G178" s="60">
        <f>G179+G180</f>
        <v>93659.7</v>
      </c>
      <c r="H178" s="60" t="e">
        <f>H179+H180+#REF!+#REF!</f>
        <v>#REF!</v>
      </c>
      <c r="I178" s="60" t="e">
        <f t="shared" si="3"/>
        <v>#REF!</v>
      </c>
      <c r="J178" s="786" t="s">
        <v>26</v>
      </c>
      <c r="K178" s="812" t="s">
        <v>26</v>
      </c>
    </row>
    <row r="179" spans="1:11" s="28" customFormat="1" ht="15.75" x14ac:dyDescent="0.25">
      <c r="A179" s="771"/>
      <c r="B179" s="813"/>
      <c r="C179" s="789"/>
      <c r="D179" s="790"/>
      <c r="E179" s="790"/>
      <c r="F179" s="59" t="s">
        <v>1</v>
      </c>
      <c r="G179" s="60">
        <f>G182</f>
        <v>49029.7</v>
      </c>
      <c r="H179" s="60">
        <f>H182</f>
        <v>7392</v>
      </c>
      <c r="I179" s="60">
        <f t="shared" si="3"/>
        <v>15.076576034526013</v>
      </c>
      <c r="J179" s="787"/>
      <c r="K179" s="812"/>
    </row>
    <row r="180" spans="1:11" s="28" customFormat="1" ht="15.75" x14ac:dyDescent="0.25">
      <c r="A180" s="771"/>
      <c r="B180" s="813"/>
      <c r="C180" s="789"/>
      <c r="D180" s="790"/>
      <c r="E180" s="790"/>
      <c r="F180" s="59" t="s">
        <v>2</v>
      </c>
      <c r="G180" s="60">
        <f>G183</f>
        <v>44630</v>
      </c>
      <c r="H180" s="60" t="e">
        <f>H183</f>
        <v>#REF!</v>
      </c>
      <c r="I180" s="60" t="e">
        <f>I183</f>
        <v>#REF!</v>
      </c>
      <c r="J180" s="787"/>
      <c r="K180" s="812"/>
    </row>
    <row r="181" spans="1:11" s="28" customFormat="1" ht="15.75" x14ac:dyDescent="0.25">
      <c r="A181" s="771" t="s">
        <v>99</v>
      </c>
      <c r="B181" s="783" t="s">
        <v>85</v>
      </c>
      <c r="C181" s="780" t="s">
        <v>25</v>
      </c>
      <c r="D181" s="784" t="s">
        <v>26</v>
      </c>
      <c r="E181" s="784" t="s">
        <v>26</v>
      </c>
      <c r="F181" s="53" t="s">
        <v>0</v>
      </c>
      <c r="G181" s="60">
        <f>G182+G183</f>
        <v>93659.7</v>
      </c>
      <c r="H181" s="60" t="e">
        <f>H182+H183+#REF!+#REF!</f>
        <v>#REF!</v>
      </c>
      <c r="I181" s="60" t="e">
        <f t="shared" si="3"/>
        <v>#REF!</v>
      </c>
      <c r="J181" s="786" t="s">
        <v>26</v>
      </c>
      <c r="K181" s="812" t="s">
        <v>26</v>
      </c>
    </row>
    <row r="182" spans="1:11" s="28" customFormat="1" ht="15.75" x14ac:dyDescent="0.25">
      <c r="A182" s="771"/>
      <c r="B182" s="783"/>
      <c r="C182" s="781"/>
      <c r="D182" s="784"/>
      <c r="E182" s="784"/>
      <c r="F182" s="53" t="s">
        <v>1</v>
      </c>
      <c r="G182" s="13">
        <f>G185+G187+G190</f>
        <v>49029.7</v>
      </c>
      <c r="H182" s="13">
        <f>H185+H187</f>
        <v>7392</v>
      </c>
      <c r="I182" s="13">
        <f t="shared" si="3"/>
        <v>15.076576034526013</v>
      </c>
      <c r="J182" s="787"/>
      <c r="K182" s="812"/>
    </row>
    <row r="183" spans="1:11" s="28" customFormat="1" ht="15.75" x14ac:dyDescent="0.25">
      <c r="A183" s="771"/>
      <c r="B183" s="783"/>
      <c r="C183" s="781"/>
      <c r="D183" s="784"/>
      <c r="E183" s="784"/>
      <c r="F183" s="53" t="s">
        <v>2</v>
      </c>
      <c r="G183" s="13">
        <f>G188</f>
        <v>44630</v>
      </c>
      <c r="H183" s="13" t="e">
        <f>#REF!+H188</f>
        <v>#REF!</v>
      </c>
      <c r="I183" s="13" t="e">
        <f>#REF!+I188</f>
        <v>#REF!</v>
      </c>
      <c r="J183" s="787"/>
      <c r="K183" s="812"/>
    </row>
    <row r="184" spans="1:11" ht="78.75" x14ac:dyDescent="0.25">
      <c r="A184" s="771" t="s">
        <v>101</v>
      </c>
      <c r="B184" s="772" t="s">
        <v>87</v>
      </c>
      <c r="C184" s="780" t="s">
        <v>25</v>
      </c>
      <c r="D184" s="774" t="s">
        <v>450</v>
      </c>
      <c r="E184" s="774" t="s">
        <v>451</v>
      </c>
      <c r="F184" s="53" t="s">
        <v>0</v>
      </c>
      <c r="G184" s="60">
        <f>G185</f>
        <v>9375.7000000000007</v>
      </c>
      <c r="H184" s="60" t="e">
        <f>H185+#REF!+#REF!+#REF!</f>
        <v>#REF!</v>
      </c>
      <c r="I184" s="60" t="e">
        <f t="shared" si="3"/>
        <v>#REF!</v>
      </c>
      <c r="J184" s="71" t="s">
        <v>522</v>
      </c>
      <c r="K184" s="76">
        <v>1900</v>
      </c>
    </row>
    <row r="185" spans="1:11" ht="110.25" x14ac:dyDescent="0.25">
      <c r="A185" s="771"/>
      <c r="B185" s="772"/>
      <c r="C185" s="781"/>
      <c r="D185" s="782"/>
      <c r="E185" s="782"/>
      <c r="F185" s="53" t="s">
        <v>1</v>
      </c>
      <c r="G185" s="13">
        <v>9375.7000000000007</v>
      </c>
      <c r="H185" s="64">
        <v>1644.4</v>
      </c>
      <c r="I185" s="13">
        <f t="shared" si="3"/>
        <v>17.538957091203855</v>
      </c>
      <c r="J185" s="71" t="s">
        <v>523</v>
      </c>
      <c r="K185" s="76">
        <v>30</v>
      </c>
    </row>
    <row r="186" spans="1:11" ht="47.25" x14ac:dyDescent="0.25">
      <c r="A186" s="771" t="s">
        <v>261</v>
      </c>
      <c r="B186" s="772" t="s">
        <v>524</v>
      </c>
      <c r="C186" s="780" t="s">
        <v>25</v>
      </c>
      <c r="D186" s="774" t="s">
        <v>450</v>
      </c>
      <c r="E186" s="774" t="s">
        <v>451</v>
      </c>
      <c r="F186" s="53" t="s">
        <v>0</v>
      </c>
      <c r="G186" s="60">
        <f>G187+G188</f>
        <v>80000</v>
      </c>
      <c r="H186" s="60" t="e">
        <f>H187+H188+#REF!+#REF!</f>
        <v>#REF!</v>
      </c>
      <c r="I186" s="60" t="e">
        <f t="shared" si="3"/>
        <v>#REF!</v>
      </c>
      <c r="J186" s="65" t="s">
        <v>525</v>
      </c>
      <c r="K186" s="63">
        <v>80</v>
      </c>
    </row>
    <row r="187" spans="1:11" ht="15.75" x14ac:dyDescent="0.25">
      <c r="A187" s="771"/>
      <c r="B187" s="772"/>
      <c r="C187" s="781"/>
      <c r="D187" s="782"/>
      <c r="E187" s="782"/>
      <c r="F187" s="53" t="s">
        <v>1</v>
      </c>
      <c r="G187" s="13">
        <v>35370</v>
      </c>
      <c r="H187" s="64">
        <v>5747.6</v>
      </c>
      <c r="I187" s="13">
        <f t="shared" si="3"/>
        <v>16.249929318631608</v>
      </c>
      <c r="J187" s="773" t="s">
        <v>526</v>
      </c>
      <c r="K187" s="806">
        <v>11.3</v>
      </c>
    </row>
    <row r="188" spans="1:11" ht="15.75" x14ac:dyDescent="0.25">
      <c r="A188" s="771"/>
      <c r="B188" s="772"/>
      <c r="C188" s="781"/>
      <c r="D188" s="782"/>
      <c r="E188" s="782"/>
      <c r="F188" s="53" t="s">
        <v>2</v>
      </c>
      <c r="G188" s="13">
        <v>44630</v>
      </c>
      <c r="H188" s="64">
        <v>7252.4</v>
      </c>
      <c r="I188" s="13">
        <v>0</v>
      </c>
      <c r="J188" s="773"/>
      <c r="K188" s="806"/>
    </row>
    <row r="189" spans="1:11" ht="94.5" x14ac:dyDescent="0.25">
      <c r="A189" s="771" t="s">
        <v>527</v>
      </c>
      <c r="B189" s="772" t="s">
        <v>528</v>
      </c>
      <c r="C189" s="780" t="s">
        <v>25</v>
      </c>
      <c r="D189" s="774" t="s">
        <v>450</v>
      </c>
      <c r="E189" s="774" t="s">
        <v>451</v>
      </c>
      <c r="F189" s="53" t="s">
        <v>0</v>
      </c>
      <c r="G189" s="60">
        <f>G190</f>
        <v>4284</v>
      </c>
      <c r="H189" s="60" t="e">
        <f>H190+#REF!+#REF!+#REF!</f>
        <v>#REF!</v>
      </c>
      <c r="I189" s="60"/>
      <c r="J189" s="71" t="s">
        <v>529</v>
      </c>
      <c r="K189" s="76">
        <v>335</v>
      </c>
    </row>
    <row r="190" spans="1:11" ht="78.75" x14ac:dyDescent="0.25">
      <c r="A190" s="771"/>
      <c r="B190" s="772"/>
      <c r="C190" s="781"/>
      <c r="D190" s="782"/>
      <c r="E190" s="782"/>
      <c r="F190" s="53" t="s">
        <v>1</v>
      </c>
      <c r="G190" s="13">
        <v>4284</v>
      </c>
      <c r="H190" s="64">
        <v>0</v>
      </c>
      <c r="I190" s="13"/>
      <c r="J190" s="71" t="s">
        <v>530</v>
      </c>
      <c r="K190" s="76">
        <v>70</v>
      </c>
    </row>
    <row r="191" spans="1:11" s="28" customFormat="1" ht="15.75" x14ac:dyDescent="0.25">
      <c r="A191" s="771" t="s">
        <v>103</v>
      </c>
      <c r="B191" s="813" t="s">
        <v>89</v>
      </c>
      <c r="C191" s="788" t="s">
        <v>25</v>
      </c>
      <c r="D191" s="790" t="s">
        <v>26</v>
      </c>
      <c r="E191" s="790" t="s">
        <v>26</v>
      </c>
      <c r="F191" s="59" t="s">
        <v>0</v>
      </c>
      <c r="G191" s="60">
        <f>SUM(G192:G193)</f>
        <v>1986145.9</v>
      </c>
      <c r="H191" s="60" t="e">
        <f>SUM(H192:H193)</f>
        <v>#REF!</v>
      </c>
      <c r="I191" s="60" t="e">
        <f t="shared" si="3"/>
        <v>#REF!</v>
      </c>
      <c r="J191" s="786" t="s">
        <v>26</v>
      </c>
      <c r="K191" s="769" t="s">
        <v>26</v>
      </c>
    </row>
    <row r="192" spans="1:11" s="28" customFormat="1" ht="15.75" x14ac:dyDescent="0.25">
      <c r="A192" s="771"/>
      <c r="B192" s="813"/>
      <c r="C192" s="789"/>
      <c r="D192" s="790"/>
      <c r="E192" s="790"/>
      <c r="F192" s="59" t="s">
        <v>1</v>
      </c>
      <c r="G192" s="60">
        <f>G195</f>
        <v>950536.7</v>
      </c>
      <c r="H192" s="60" t="e">
        <f>H195</f>
        <v>#REF!</v>
      </c>
      <c r="I192" s="60" t="e">
        <f t="shared" si="3"/>
        <v>#REF!</v>
      </c>
      <c r="J192" s="787"/>
      <c r="K192" s="769"/>
    </row>
    <row r="193" spans="1:11" s="28" customFormat="1" ht="15.75" x14ac:dyDescent="0.25">
      <c r="A193" s="771"/>
      <c r="B193" s="813"/>
      <c r="C193" s="789"/>
      <c r="D193" s="790"/>
      <c r="E193" s="790"/>
      <c r="F193" s="59" t="s">
        <v>2</v>
      </c>
      <c r="G193" s="60">
        <f>G196</f>
        <v>1035609.2000000001</v>
      </c>
      <c r="H193" s="60" t="e">
        <f>H196</f>
        <v>#REF!</v>
      </c>
      <c r="I193" s="60" t="e">
        <f t="shared" si="3"/>
        <v>#REF!</v>
      </c>
      <c r="J193" s="787"/>
      <c r="K193" s="769"/>
    </row>
    <row r="194" spans="1:11" s="28" customFormat="1" ht="15.75" x14ac:dyDescent="0.25">
      <c r="A194" s="771" t="s">
        <v>104</v>
      </c>
      <c r="B194" s="783" t="s">
        <v>91</v>
      </c>
      <c r="C194" s="780" t="s">
        <v>25</v>
      </c>
      <c r="D194" s="784" t="s">
        <v>26</v>
      </c>
      <c r="E194" s="784" t="s">
        <v>26</v>
      </c>
      <c r="F194" s="53" t="s">
        <v>0</v>
      </c>
      <c r="G194" s="60">
        <f>SUM(G195:G196)</f>
        <v>1986145.9</v>
      </c>
      <c r="H194" s="60" t="e">
        <f>SUM(H195:H196)</f>
        <v>#REF!</v>
      </c>
      <c r="I194" s="60" t="e">
        <f t="shared" si="3"/>
        <v>#REF!</v>
      </c>
      <c r="J194" s="786" t="s">
        <v>26</v>
      </c>
      <c r="K194" s="769" t="s">
        <v>26</v>
      </c>
    </row>
    <row r="195" spans="1:11" s="28" customFormat="1" ht="15.75" x14ac:dyDescent="0.25">
      <c r="A195" s="771"/>
      <c r="B195" s="783"/>
      <c r="C195" s="781"/>
      <c r="D195" s="784"/>
      <c r="E195" s="784"/>
      <c r="F195" s="53" t="s">
        <v>1</v>
      </c>
      <c r="G195" s="60">
        <f>G198+G200+G202+G208</f>
        <v>950536.7</v>
      </c>
      <c r="H195" s="60" t="e">
        <f>H198+H200+H202+#REF!+#REF!+H208</f>
        <v>#REF!</v>
      </c>
      <c r="I195" s="60" t="e">
        <f t="shared" si="3"/>
        <v>#REF!</v>
      </c>
      <c r="J195" s="787"/>
      <c r="K195" s="769"/>
    </row>
    <row r="196" spans="1:11" s="28" customFormat="1" ht="15.75" x14ac:dyDescent="0.25">
      <c r="A196" s="771"/>
      <c r="B196" s="783"/>
      <c r="C196" s="781"/>
      <c r="D196" s="784"/>
      <c r="E196" s="784"/>
      <c r="F196" s="53" t="s">
        <v>2</v>
      </c>
      <c r="G196" s="60">
        <f>G204+G206+G209</f>
        <v>1035609.2000000001</v>
      </c>
      <c r="H196" s="60" t="e">
        <f>#REF!+#REF!+#REF!+H204+H206+H209</f>
        <v>#REF!</v>
      </c>
      <c r="I196" s="60" t="e">
        <f t="shared" si="3"/>
        <v>#REF!</v>
      </c>
      <c r="J196" s="787"/>
      <c r="K196" s="769"/>
    </row>
    <row r="197" spans="1:11" ht="63" x14ac:dyDescent="0.25">
      <c r="A197" s="771" t="s">
        <v>105</v>
      </c>
      <c r="B197" s="772" t="s">
        <v>93</v>
      </c>
      <c r="C197" s="780" t="s">
        <v>25</v>
      </c>
      <c r="D197" s="774" t="s">
        <v>450</v>
      </c>
      <c r="E197" s="774" t="s">
        <v>451</v>
      </c>
      <c r="F197" s="53" t="s">
        <v>0</v>
      </c>
      <c r="G197" s="60">
        <f>G198</f>
        <v>829886.5</v>
      </c>
      <c r="H197" s="60" t="e">
        <f>H198+#REF!+#REF!+#REF!</f>
        <v>#REF!</v>
      </c>
      <c r="I197" s="60" t="e">
        <f t="shared" si="3"/>
        <v>#REF!</v>
      </c>
      <c r="J197" s="71" t="s">
        <v>531</v>
      </c>
      <c r="K197" s="76">
        <v>64446</v>
      </c>
    </row>
    <row r="198" spans="1:11" ht="63" x14ac:dyDescent="0.25">
      <c r="A198" s="771"/>
      <c r="B198" s="772"/>
      <c r="C198" s="781"/>
      <c r="D198" s="782"/>
      <c r="E198" s="782"/>
      <c r="F198" s="53" t="s">
        <v>1</v>
      </c>
      <c r="G198" s="13">
        <v>829886.5</v>
      </c>
      <c r="H198" s="64">
        <v>751683.6</v>
      </c>
      <c r="I198" s="13">
        <f t="shared" si="3"/>
        <v>90.576675244144838</v>
      </c>
      <c r="J198" s="71" t="s">
        <v>532</v>
      </c>
      <c r="K198" s="83">
        <v>95.5</v>
      </c>
    </row>
    <row r="199" spans="1:11" ht="31.5" x14ac:dyDescent="0.25">
      <c r="A199" s="771" t="s">
        <v>298</v>
      </c>
      <c r="B199" s="772" t="s">
        <v>94</v>
      </c>
      <c r="C199" s="780" t="s">
        <v>25</v>
      </c>
      <c r="D199" s="774" t="s">
        <v>450</v>
      </c>
      <c r="E199" s="774" t="s">
        <v>451</v>
      </c>
      <c r="F199" s="53" t="s">
        <v>0</v>
      </c>
      <c r="G199" s="60">
        <f>G200</f>
        <v>6664.1</v>
      </c>
      <c r="H199" s="60" t="e">
        <f>H200+#REF!+#REF!+#REF!</f>
        <v>#REF!</v>
      </c>
      <c r="I199" s="60" t="e">
        <f t="shared" si="3"/>
        <v>#REF!</v>
      </c>
      <c r="J199" s="71" t="s">
        <v>533</v>
      </c>
      <c r="K199" s="76">
        <v>3999</v>
      </c>
    </row>
    <row r="200" spans="1:11" ht="78.75" x14ac:dyDescent="0.25">
      <c r="A200" s="771"/>
      <c r="B200" s="772"/>
      <c r="C200" s="781"/>
      <c r="D200" s="782"/>
      <c r="E200" s="782"/>
      <c r="F200" s="53" t="s">
        <v>1</v>
      </c>
      <c r="G200" s="13">
        <v>6664.1</v>
      </c>
      <c r="H200" s="64">
        <v>5749</v>
      </c>
      <c r="I200" s="13">
        <f t="shared" si="3"/>
        <v>86.268213262105903</v>
      </c>
      <c r="J200" s="71" t="s">
        <v>534</v>
      </c>
      <c r="K200" s="76" t="s">
        <v>318</v>
      </c>
    </row>
    <row r="201" spans="1:11" ht="47.25" x14ac:dyDescent="0.25">
      <c r="A201" s="771" t="s">
        <v>299</v>
      </c>
      <c r="B201" s="772" t="s">
        <v>95</v>
      </c>
      <c r="C201" s="780" t="s">
        <v>25</v>
      </c>
      <c r="D201" s="774" t="s">
        <v>450</v>
      </c>
      <c r="E201" s="774" t="s">
        <v>451</v>
      </c>
      <c r="F201" s="53" t="s">
        <v>0</v>
      </c>
      <c r="G201" s="60">
        <f>G202</f>
        <v>112289.7</v>
      </c>
      <c r="H201" s="60" t="e">
        <f>H202+#REF!+#REF!+#REF!</f>
        <v>#REF!</v>
      </c>
      <c r="I201" s="60" t="e">
        <f t="shared" si="3"/>
        <v>#REF!</v>
      </c>
      <c r="J201" s="71" t="s">
        <v>535</v>
      </c>
      <c r="K201" s="76">
        <v>82</v>
      </c>
    </row>
    <row r="202" spans="1:11" ht="63" x14ac:dyDescent="0.25">
      <c r="A202" s="771"/>
      <c r="B202" s="772"/>
      <c r="C202" s="781"/>
      <c r="D202" s="782"/>
      <c r="E202" s="782"/>
      <c r="F202" s="53" t="s">
        <v>1</v>
      </c>
      <c r="G202" s="13">
        <v>112289.7</v>
      </c>
      <c r="H202" s="64">
        <v>102672.5</v>
      </c>
      <c r="I202" s="13">
        <f t="shared" si="3"/>
        <v>91.435367624991429</v>
      </c>
      <c r="J202" s="71" t="s">
        <v>532</v>
      </c>
      <c r="K202" s="83">
        <v>95.5</v>
      </c>
    </row>
    <row r="203" spans="1:11" ht="63" x14ac:dyDescent="0.25">
      <c r="A203" s="771" t="s">
        <v>300</v>
      </c>
      <c r="B203" s="772" t="s">
        <v>96</v>
      </c>
      <c r="C203" s="780" t="s">
        <v>25</v>
      </c>
      <c r="D203" s="774" t="s">
        <v>450</v>
      </c>
      <c r="E203" s="774" t="s">
        <v>451</v>
      </c>
      <c r="F203" s="53" t="s">
        <v>0</v>
      </c>
      <c r="G203" s="60">
        <f>G204</f>
        <v>326018.40000000002</v>
      </c>
      <c r="H203" s="60" t="e">
        <f>#REF!+H204+#REF!+#REF!</f>
        <v>#REF!</v>
      </c>
      <c r="I203" s="60" t="e">
        <f t="shared" si="3"/>
        <v>#REF!</v>
      </c>
      <c r="J203" s="71" t="s">
        <v>531</v>
      </c>
      <c r="K203" s="76">
        <v>26978</v>
      </c>
    </row>
    <row r="204" spans="1:11" ht="94.5" x14ac:dyDescent="0.25">
      <c r="A204" s="771"/>
      <c r="B204" s="772"/>
      <c r="C204" s="781"/>
      <c r="D204" s="782"/>
      <c r="E204" s="782"/>
      <c r="F204" s="53" t="s">
        <v>2</v>
      </c>
      <c r="G204" s="13">
        <v>326018.40000000002</v>
      </c>
      <c r="H204" s="64">
        <v>170116.8</v>
      </c>
      <c r="I204" s="13">
        <f t="shared" si="3"/>
        <v>52.18012234892263</v>
      </c>
      <c r="J204" s="71" t="s">
        <v>536</v>
      </c>
      <c r="K204" s="83">
        <v>95.5</v>
      </c>
    </row>
    <row r="205" spans="1:11" ht="63" x14ac:dyDescent="0.25">
      <c r="A205" s="771" t="s">
        <v>301</v>
      </c>
      <c r="B205" s="772" t="s">
        <v>127</v>
      </c>
      <c r="C205" s="780" t="s">
        <v>25</v>
      </c>
      <c r="D205" s="774" t="s">
        <v>450</v>
      </c>
      <c r="E205" s="774" t="s">
        <v>451</v>
      </c>
      <c r="F205" s="53" t="s">
        <v>0</v>
      </c>
      <c r="G205" s="60">
        <f>G206</f>
        <v>703209.4</v>
      </c>
      <c r="H205" s="60" t="e">
        <f>#REF!+H206+#REF!+#REF!</f>
        <v>#REF!</v>
      </c>
      <c r="I205" s="60" t="e">
        <f t="shared" si="3"/>
        <v>#REF!</v>
      </c>
      <c r="J205" s="71" t="s">
        <v>531</v>
      </c>
      <c r="K205" s="76">
        <v>43064</v>
      </c>
    </row>
    <row r="206" spans="1:11" ht="94.5" x14ac:dyDescent="0.25">
      <c r="A206" s="771"/>
      <c r="B206" s="772"/>
      <c r="C206" s="781"/>
      <c r="D206" s="782"/>
      <c r="E206" s="782"/>
      <c r="F206" s="53" t="s">
        <v>2</v>
      </c>
      <c r="G206" s="13">
        <v>703209.4</v>
      </c>
      <c r="H206" s="64">
        <v>430215</v>
      </c>
      <c r="I206" s="13">
        <f t="shared" si="3"/>
        <v>61.178789703323076</v>
      </c>
      <c r="J206" s="71" t="s">
        <v>536</v>
      </c>
      <c r="K206" s="83">
        <v>95.5</v>
      </c>
    </row>
    <row r="207" spans="1:11" ht="15.75" x14ac:dyDescent="0.25">
      <c r="A207" s="771" t="s">
        <v>302</v>
      </c>
      <c r="B207" s="772" t="s">
        <v>537</v>
      </c>
      <c r="C207" s="780" t="s">
        <v>25</v>
      </c>
      <c r="D207" s="774" t="s">
        <v>450</v>
      </c>
      <c r="E207" s="774" t="s">
        <v>451</v>
      </c>
      <c r="F207" s="53" t="s">
        <v>0</v>
      </c>
      <c r="G207" s="60">
        <f>G208+G209</f>
        <v>8077.7999999999993</v>
      </c>
      <c r="H207" s="60" t="e">
        <f>H208+H209+#REF!+#REF!</f>
        <v>#REF!</v>
      </c>
      <c r="I207" s="60" t="e">
        <f t="shared" si="3"/>
        <v>#REF!</v>
      </c>
      <c r="J207" s="780" t="s">
        <v>538</v>
      </c>
      <c r="K207" s="810">
        <v>1383</v>
      </c>
    </row>
    <row r="208" spans="1:11" ht="15.75" x14ac:dyDescent="0.25">
      <c r="A208" s="771"/>
      <c r="B208" s="772"/>
      <c r="C208" s="781"/>
      <c r="D208" s="782"/>
      <c r="E208" s="782"/>
      <c r="F208" s="53" t="s">
        <v>1</v>
      </c>
      <c r="G208" s="13">
        <v>1696.4</v>
      </c>
      <c r="H208" s="64">
        <v>929.4</v>
      </c>
      <c r="I208" s="13">
        <f t="shared" si="3"/>
        <v>54.786606932327274</v>
      </c>
      <c r="J208" s="809"/>
      <c r="K208" s="811"/>
    </row>
    <row r="209" spans="1:11" ht="141.75" x14ac:dyDescent="0.25">
      <c r="A209" s="771"/>
      <c r="B209" s="772"/>
      <c r="C209" s="781"/>
      <c r="D209" s="782"/>
      <c r="E209" s="782"/>
      <c r="F209" s="53" t="s">
        <v>2</v>
      </c>
      <c r="G209" s="13">
        <v>6381.4</v>
      </c>
      <c r="H209" s="64">
        <v>3496</v>
      </c>
      <c r="I209" s="13">
        <f t="shared" si="3"/>
        <v>54.784216629579717</v>
      </c>
      <c r="J209" s="71" t="s">
        <v>539</v>
      </c>
      <c r="K209" s="83">
        <v>95.5</v>
      </c>
    </row>
    <row r="210" spans="1:11" s="28" customFormat="1" ht="15.75" x14ac:dyDescent="0.25">
      <c r="A210" s="771" t="s">
        <v>109</v>
      </c>
      <c r="B210" s="813" t="s">
        <v>98</v>
      </c>
      <c r="C210" s="788" t="s">
        <v>25</v>
      </c>
      <c r="D210" s="790" t="s">
        <v>26</v>
      </c>
      <c r="E210" s="790" t="s">
        <v>26</v>
      </c>
      <c r="F210" s="59" t="s">
        <v>0</v>
      </c>
      <c r="G210" s="60">
        <f>G211+G212</f>
        <v>76850.8</v>
      </c>
      <c r="H210" s="60" t="e">
        <f>H211+H212+#REF!+#REF!</f>
        <v>#REF!</v>
      </c>
      <c r="I210" s="60" t="e">
        <f t="shared" si="3"/>
        <v>#REF!</v>
      </c>
      <c r="J210" s="786" t="s">
        <v>26</v>
      </c>
      <c r="K210" s="812" t="s">
        <v>26</v>
      </c>
    </row>
    <row r="211" spans="1:11" s="28" customFormat="1" ht="15.75" x14ac:dyDescent="0.25">
      <c r="A211" s="771"/>
      <c r="B211" s="813"/>
      <c r="C211" s="789"/>
      <c r="D211" s="790"/>
      <c r="E211" s="790"/>
      <c r="F211" s="59" t="s">
        <v>1</v>
      </c>
      <c r="G211" s="60">
        <f>G214</f>
        <v>48850.8</v>
      </c>
      <c r="H211" s="60">
        <f>H214</f>
        <v>33848.300000000003</v>
      </c>
      <c r="I211" s="60">
        <f t="shared" si="3"/>
        <v>69.289141631252718</v>
      </c>
      <c r="J211" s="787"/>
      <c r="K211" s="812"/>
    </row>
    <row r="212" spans="1:11" s="28" customFormat="1" ht="15.75" x14ac:dyDescent="0.25">
      <c r="A212" s="771"/>
      <c r="B212" s="813"/>
      <c r="C212" s="789"/>
      <c r="D212" s="790"/>
      <c r="E212" s="790"/>
      <c r="F212" s="59" t="s">
        <v>2</v>
      </c>
      <c r="G212" s="60">
        <f>G215</f>
        <v>28000</v>
      </c>
      <c r="H212" s="60">
        <f>H215</f>
        <v>0</v>
      </c>
      <c r="I212" s="60">
        <f>I215</f>
        <v>0</v>
      </c>
      <c r="J212" s="787"/>
      <c r="K212" s="812"/>
    </row>
    <row r="213" spans="1:11" s="28" customFormat="1" ht="15.75" x14ac:dyDescent="0.25">
      <c r="A213" s="771" t="s">
        <v>112</v>
      </c>
      <c r="B213" s="783" t="s">
        <v>100</v>
      </c>
      <c r="C213" s="780" t="s">
        <v>25</v>
      </c>
      <c r="D213" s="784" t="s">
        <v>26</v>
      </c>
      <c r="E213" s="784" t="s">
        <v>26</v>
      </c>
      <c r="F213" s="53" t="s">
        <v>0</v>
      </c>
      <c r="G213" s="60">
        <f>G214+G215</f>
        <v>76850.8</v>
      </c>
      <c r="H213" s="60" t="e">
        <f>H214+H215+#REF!+#REF!</f>
        <v>#REF!</v>
      </c>
      <c r="I213" s="60" t="e">
        <f t="shared" si="3"/>
        <v>#REF!</v>
      </c>
      <c r="J213" s="786" t="s">
        <v>26</v>
      </c>
      <c r="K213" s="812" t="s">
        <v>26</v>
      </c>
    </row>
    <row r="214" spans="1:11" s="28" customFormat="1" ht="15.75" x14ac:dyDescent="0.25">
      <c r="A214" s="771"/>
      <c r="B214" s="783"/>
      <c r="C214" s="781"/>
      <c r="D214" s="784"/>
      <c r="E214" s="784"/>
      <c r="F214" s="53" t="s">
        <v>1</v>
      </c>
      <c r="G214" s="13">
        <f>G217</f>
        <v>48850.8</v>
      </c>
      <c r="H214" s="13">
        <f>H217</f>
        <v>33848.300000000003</v>
      </c>
      <c r="I214" s="13">
        <f t="shared" si="3"/>
        <v>69.289141631252718</v>
      </c>
      <c r="J214" s="787"/>
      <c r="K214" s="812"/>
    </row>
    <row r="215" spans="1:11" s="28" customFormat="1" ht="15.75" x14ac:dyDescent="0.25">
      <c r="A215" s="771"/>
      <c r="B215" s="783"/>
      <c r="C215" s="781"/>
      <c r="D215" s="784"/>
      <c r="E215" s="784"/>
      <c r="F215" s="53" t="s">
        <v>2</v>
      </c>
      <c r="G215" s="13">
        <f>G218+G220</f>
        <v>28000</v>
      </c>
      <c r="H215" s="13">
        <f>H218</f>
        <v>0</v>
      </c>
      <c r="I215" s="13">
        <f>I218</f>
        <v>0</v>
      </c>
      <c r="J215" s="787"/>
      <c r="K215" s="812"/>
    </row>
    <row r="216" spans="1:11" ht="31.5" x14ac:dyDescent="0.25">
      <c r="A216" s="771" t="s">
        <v>114</v>
      </c>
      <c r="B216" s="772" t="s">
        <v>102</v>
      </c>
      <c r="C216" s="780" t="s">
        <v>25</v>
      </c>
      <c r="D216" s="774" t="s">
        <v>450</v>
      </c>
      <c r="E216" s="774" t="s">
        <v>451</v>
      </c>
      <c r="F216" s="53" t="s">
        <v>0</v>
      </c>
      <c r="G216" s="60">
        <f>G217+G218</f>
        <v>48850.8</v>
      </c>
      <c r="H216" s="60" t="e">
        <f>H217+H218+#REF!+#REF!</f>
        <v>#REF!</v>
      </c>
      <c r="I216" s="60" t="e">
        <f t="shared" si="3"/>
        <v>#REF!</v>
      </c>
      <c r="J216" s="65" t="s">
        <v>540</v>
      </c>
      <c r="K216" s="63">
        <v>10</v>
      </c>
    </row>
    <row r="217" spans="1:11" ht="31.5" x14ac:dyDescent="0.25">
      <c r="A217" s="771"/>
      <c r="B217" s="772"/>
      <c r="C217" s="781"/>
      <c r="D217" s="782"/>
      <c r="E217" s="782"/>
      <c r="F217" s="801" t="s">
        <v>1</v>
      </c>
      <c r="G217" s="803">
        <v>48850.8</v>
      </c>
      <c r="H217" s="64">
        <v>33848.300000000003</v>
      </c>
      <c r="I217" s="13">
        <f t="shared" si="3"/>
        <v>69.289141631252718</v>
      </c>
      <c r="J217" s="71" t="s">
        <v>541</v>
      </c>
      <c r="K217" s="76">
        <v>13828</v>
      </c>
    </row>
    <row r="218" spans="1:11" ht="31.5" x14ac:dyDescent="0.25">
      <c r="A218" s="771"/>
      <c r="B218" s="772"/>
      <c r="C218" s="781"/>
      <c r="D218" s="782"/>
      <c r="E218" s="782"/>
      <c r="F218" s="802"/>
      <c r="G218" s="804"/>
      <c r="H218" s="13">
        <v>0</v>
      </c>
      <c r="I218" s="13">
        <v>0</v>
      </c>
      <c r="J218" s="71" t="s">
        <v>542</v>
      </c>
      <c r="K218" s="76">
        <v>100</v>
      </c>
    </row>
    <row r="219" spans="1:11" ht="78.75" x14ac:dyDescent="0.25">
      <c r="A219" s="771" t="s">
        <v>543</v>
      </c>
      <c r="B219" s="772" t="s">
        <v>544</v>
      </c>
      <c r="C219" s="780" t="s">
        <v>25</v>
      </c>
      <c r="D219" s="774" t="s">
        <v>450</v>
      </c>
      <c r="E219" s="774" t="s">
        <v>451</v>
      </c>
      <c r="F219" s="53" t="s">
        <v>0</v>
      </c>
      <c r="G219" s="60">
        <f>G220</f>
        <v>28000</v>
      </c>
      <c r="H219" s="60" t="e">
        <f>#REF!+H220+#REF!+#REF!</f>
        <v>#REF!</v>
      </c>
      <c r="I219" s="60"/>
      <c r="J219" s="71" t="s">
        <v>545</v>
      </c>
      <c r="K219" s="76">
        <v>81</v>
      </c>
    </row>
    <row r="220" spans="1:11" ht="110.25" x14ac:dyDescent="0.25">
      <c r="A220" s="771"/>
      <c r="B220" s="772"/>
      <c r="C220" s="781"/>
      <c r="D220" s="782"/>
      <c r="E220" s="782"/>
      <c r="F220" s="53" t="s">
        <v>2</v>
      </c>
      <c r="G220" s="13">
        <v>28000</v>
      </c>
      <c r="H220" s="13">
        <v>0</v>
      </c>
      <c r="I220" s="13"/>
      <c r="J220" s="71" t="s">
        <v>546</v>
      </c>
      <c r="K220" s="76">
        <v>100</v>
      </c>
    </row>
    <row r="221" spans="1:11" s="28" customFormat="1" ht="15.75" x14ac:dyDescent="0.25">
      <c r="A221" s="771" t="s">
        <v>153</v>
      </c>
      <c r="B221" s="813" t="s">
        <v>110</v>
      </c>
      <c r="C221" s="795" t="s">
        <v>0</v>
      </c>
      <c r="D221" s="798" t="s">
        <v>26</v>
      </c>
      <c r="E221" s="798" t="s">
        <v>26</v>
      </c>
      <c r="F221" s="59" t="s">
        <v>0</v>
      </c>
      <c r="G221" s="60">
        <f>SUM(G222:G223)</f>
        <v>2817676.1</v>
      </c>
      <c r="H221" s="60" t="e">
        <f>SUM(H222:H223)</f>
        <v>#REF!</v>
      </c>
      <c r="I221" s="60" t="e">
        <f t="shared" si="3"/>
        <v>#REF!</v>
      </c>
      <c r="J221" s="786" t="s">
        <v>26</v>
      </c>
      <c r="K221" s="769" t="s">
        <v>26</v>
      </c>
    </row>
    <row r="222" spans="1:11" s="28" customFormat="1" ht="15.75" x14ac:dyDescent="0.25">
      <c r="A222" s="771"/>
      <c r="B222" s="813"/>
      <c r="C222" s="796"/>
      <c r="D222" s="798"/>
      <c r="E222" s="798"/>
      <c r="F222" s="59" t="s">
        <v>1</v>
      </c>
      <c r="G222" s="60">
        <f>G225+G228</f>
        <v>2742557</v>
      </c>
      <c r="H222" s="60" t="e">
        <f>H225+H228</f>
        <v>#REF!</v>
      </c>
      <c r="I222" s="60" t="e">
        <f t="shared" si="3"/>
        <v>#REF!</v>
      </c>
      <c r="J222" s="787"/>
      <c r="K222" s="769"/>
    </row>
    <row r="223" spans="1:11" s="28" customFormat="1" ht="15.75" x14ac:dyDescent="0.25">
      <c r="A223" s="771"/>
      <c r="B223" s="813"/>
      <c r="C223" s="796"/>
      <c r="D223" s="798"/>
      <c r="E223" s="798"/>
      <c r="F223" s="59" t="s">
        <v>2</v>
      </c>
      <c r="G223" s="60">
        <f>G226+G229</f>
        <v>75119.100000000006</v>
      </c>
      <c r="H223" s="60" t="e">
        <f>H226+H229</f>
        <v>#REF!</v>
      </c>
      <c r="I223" s="60" t="e">
        <f t="shared" ref="I223:I244" si="4">H223/G223*100</f>
        <v>#REF!</v>
      </c>
      <c r="J223" s="787"/>
      <c r="K223" s="769"/>
    </row>
    <row r="224" spans="1:11" s="28" customFormat="1" ht="15.75" x14ac:dyDescent="0.25">
      <c r="A224" s="771"/>
      <c r="B224" s="813"/>
      <c r="C224" s="795" t="s">
        <v>25</v>
      </c>
      <c r="D224" s="798" t="s">
        <v>26</v>
      </c>
      <c r="E224" s="798" t="s">
        <v>26</v>
      </c>
      <c r="F224" s="59" t="s">
        <v>0</v>
      </c>
      <c r="G224" s="60">
        <f>SUM(G225:G226)</f>
        <v>1854885.4999999998</v>
      </c>
      <c r="H224" s="60" t="e">
        <f>SUM(H225:H226)</f>
        <v>#REF!</v>
      </c>
      <c r="I224" s="60" t="e">
        <f t="shared" si="4"/>
        <v>#REF!</v>
      </c>
      <c r="J224" s="787"/>
      <c r="K224" s="769"/>
    </row>
    <row r="225" spans="1:11" s="28" customFormat="1" ht="15.75" x14ac:dyDescent="0.25">
      <c r="A225" s="771"/>
      <c r="B225" s="813"/>
      <c r="C225" s="796"/>
      <c r="D225" s="798"/>
      <c r="E225" s="798"/>
      <c r="F225" s="59" t="s">
        <v>1</v>
      </c>
      <c r="G225" s="60">
        <f>G231</f>
        <v>1825060.2999999998</v>
      </c>
      <c r="H225" s="60" t="e">
        <f>H231</f>
        <v>#REF!</v>
      </c>
      <c r="I225" s="60" t="e">
        <f t="shared" si="4"/>
        <v>#REF!</v>
      </c>
      <c r="J225" s="787"/>
      <c r="K225" s="769"/>
    </row>
    <row r="226" spans="1:11" s="28" customFormat="1" ht="15.75" x14ac:dyDescent="0.25">
      <c r="A226" s="771"/>
      <c r="B226" s="813"/>
      <c r="C226" s="796"/>
      <c r="D226" s="798"/>
      <c r="E226" s="798"/>
      <c r="F226" s="59" t="s">
        <v>2</v>
      </c>
      <c r="G226" s="60">
        <f>G232</f>
        <v>29825.200000000001</v>
      </c>
      <c r="H226" s="60" t="e">
        <f>H232</f>
        <v>#REF!</v>
      </c>
      <c r="I226" s="60" t="e">
        <f t="shared" si="4"/>
        <v>#REF!</v>
      </c>
      <c r="J226" s="787"/>
      <c r="K226" s="769"/>
    </row>
    <row r="227" spans="1:11" s="28" customFormat="1" ht="15.75" x14ac:dyDescent="0.25">
      <c r="A227" s="771"/>
      <c r="B227" s="813"/>
      <c r="C227" s="795" t="s">
        <v>111</v>
      </c>
      <c r="D227" s="798" t="s">
        <v>26</v>
      </c>
      <c r="E227" s="798" t="s">
        <v>26</v>
      </c>
      <c r="F227" s="59" t="s">
        <v>0</v>
      </c>
      <c r="G227" s="60">
        <f>SUM(G228:G229)</f>
        <v>962790.6</v>
      </c>
      <c r="H227" s="60">
        <f>SUM(H228:H229)</f>
        <v>492466.6</v>
      </c>
      <c r="I227" s="60">
        <f t="shared" si="4"/>
        <v>51.149917749508568</v>
      </c>
      <c r="J227" s="787"/>
      <c r="K227" s="769"/>
    </row>
    <row r="228" spans="1:11" s="28" customFormat="1" ht="15.75" x14ac:dyDescent="0.25">
      <c r="A228" s="771"/>
      <c r="B228" s="813"/>
      <c r="C228" s="796"/>
      <c r="D228" s="798"/>
      <c r="E228" s="798"/>
      <c r="F228" s="59" t="s">
        <v>1</v>
      </c>
      <c r="G228" s="60">
        <f>G255+G261</f>
        <v>917496.7</v>
      </c>
      <c r="H228" s="60">
        <f>H255</f>
        <v>492466.6</v>
      </c>
      <c r="I228" s="60">
        <f t="shared" si="4"/>
        <v>53.675026842058394</v>
      </c>
      <c r="J228" s="787"/>
      <c r="K228" s="769"/>
    </row>
    <row r="229" spans="1:11" s="28" customFormat="1" ht="15.75" x14ac:dyDescent="0.25">
      <c r="A229" s="771"/>
      <c r="B229" s="813"/>
      <c r="C229" s="796"/>
      <c r="D229" s="798"/>
      <c r="E229" s="798"/>
      <c r="F229" s="59" t="s">
        <v>2</v>
      </c>
      <c r="G229" s="60">
        <f>G256</f>
        <v>45293.9</v>
      </c>
      <c r="H229" s="60">
        <f>H256</f>
        <v>0</v>
      </c>
      <c r="I229" s="60">
        <f t="shared" si="4"/>
        <v>0</v>
      </c>
      <c r="J229" s="787"/>
      <c r="K229" s="769"/>
    </row>
    <row r="230" spans="1:11" s="28" customFormat="1" ht="15.75" x14ac:dyDescent="0.25">
      <c r="A230" s="771" t="s">
        <v>262</v>
      </c>
      <c r="B230" s="783" t="s">
        <v>113</v>
      </c>
      <c r="C230" s="783" t="s">
        <v>25</v>
      </c>
      <c r="D230" s="784" t="s">
        <v>26</v>
      </c>
      <c r="E230" s="784" t="s">
        <v>26</v>
      </c>
      <c r="F230" s="53" t="s">
        <v>0</v>
      </c>
      <c r="G230" s="60">
        <f>SUM(G231:G232)</f>
        <v>1854885.4999999998</v>
      </c>
      <c r="H230" s="60" t="e">
        <f>SUM(H231:H232)</f>
        <v>#REF!</v>
      </c>
      <c r="I230" s="60" t="e">
        <f t="shared" si="4"/>
        <v>#REF!</v>
      </c>
      <c r="J230" s="812" t="s">
        <v>26</v>
      </c>
      <c r="K230" s="769" t="s">
        <v>26</v>
      </c>
    </row>
    <row r="231" spans="1:11" s="28" customFormat="1" ht="15.75" x14ac:dyDescent="0.25">
      <c r="A231" s="771"/>
      <c r="B231" s="783"/>
      <c r="C231" s="783"/>
      <c r="D231" s="784"/>
      <c r="E231" s="784"/>
      <c r="F231" s="53" t="s">
        <v>1</v>
      </c>
      <c r="G231" s="13">
        <f>G234+G236+G238+G242+G244+G249+G251+G247</f>
        <v>1825060.2999999998</v>
      </c>
      <c r="H231" s="13" t="e">
        <f>H234+H236+H238+#REF!+H242+H244+H249+H251+H247</f>
        <v>#REF!</v>
      </c>
      <c r="I231" s="13" t="e">
        <f t="shared" si="4"/>
        <v>#REF!</v>
      </c>
      <c r="J231" s="812"/>
      <c r="K231" s="769"/>
    </row>
    <row r="232" spans="1:11" s="28" customFormat="1" ht="15.75" x14ac:dyDescent="0.25">
      <c r="A232" s="771"/>
      <c r="B232" s="783"/>
      <c r="C232" s="783"/>
      <c r="D232" s="784"/>
      <c r="E232" s="784"/>
      <c r="F232" s="53" t="s">
        <v>2</v>
      </c>
      <c r="G232" s="13">
        <f>G240+G245+G253</f>
        <v>29825.200000000001</v>
      </c>
      <c r="H232" s="13" t="e">
        <f>#REF!+#REF!+#REF!+H240+#REF!+H245+#REF!+#REF!</f>
        <v>#REF!</v>
      </c>
      <c r="I232" s="13" t="e">
        <f t="shared" si="4"/>
        <v>#REF!</v>
      </c>
      <c r="J232" s="812"/>
      <c r="K232" s="769"/>
    </row>
    <row r="233" spans="1:11" ht="47.25" x14ac:dyDescent="0.25">
      <c r="A233" s="771" t="s">
        <v>263</v>
      </c>
      <c r="B233" s="772" t="s">
        <v>115</v>
      </c>
      <c r="C233" s="780" t="s">
        <v>25</v>
      </c>
      <c r="D233" s="774" t="s">
        <v>450</v>
      </c>
      <c r="E233" s="774" t="s">
        <v>451</v>
      </c>
      <c r="F233" s="53" t="s">
        <v>0</v>
      </c>
      <c r="G233" s="60">
        <f>G234</f>
        <v>536783.19999999995</v>
      </c>
      <c r="H233" s="60" t="e">
        <f>H234+#REF!+#REF!+#REF!</f>
        <v>#REF!</v>
      </c>
      <c r="I233" s="60" t="e">
        <f t="shared" si="4"/>
        <v>#REF!</v>
      </c>
      <c r="J233" s="71" t="s">
        <v>547</v>
      </c>
      <c r="K233" s="76">
        <v>52</v>
      </c>
    </row>
    <row r="234" spans="1:11" ht="47.25" x14ac:dyDescent="0.25">
      <c r="A234" s="771"/>
      <c r="B234" s="772"/>
      <c r="C234" s="781"/>
      <c r="D234" s="782"/>
      <c r="E234" s="782"/>
      <c r="F234" s="53" t="s">
        <v>1</v>
      </c>
      <c r="G234" s="13">
        <v>536783.19999999995</v>
      </c>
      <c r="H234" s="64">
        <v>143889.70000000001</v>
      </c>
      <c r="I234" s="13">
        <f t="shared" si="4"/>
        <v>26.805924626553146</v>
      </c>
      <c r="J234" s="71" t="s">
        <v>548</v>
      </c>
      <c r="K234" s="76">
        <v>8</v>
      </c>
    </row>
    <row r="235" spans="1:11" ht="31.5" x14ac:dyDescent="0.25">
      <c r="A235" s="771" t="s">
        <v>264</v>
      </c>
      <c r="B235" s="772" t="s">
        <v>116</v>
      </c>
      <c r="C235" s="780" t="s">
        <v>25</v>
      </c>
      <c r="D235" s="774" t="s">
        <v>450</v>
      </c>
      <c r="E235" s="774" t="s">
        <v>451</v>
      </c>
      <c r="F235" s="53" t="s">
        <v>0</v>
      </c>
      <c r="G235" s="60">
        <f>G236</f>
        <v>9608.5</v>
      </c>
      <c r="H235" s="60" t="e">
        <f>H236+#REF!+#REF!+#REF!</f>
        <v>#REF!</v>
      </c>
      <c r="I235" s="60" t="e">
        <f t="shared" si="4"/>
        <v>#REF!</v>
      </c>
      <c r="J235" s="71" t="s">
        <v>549</v>
      </c>
      <c r="K235" s="76">
        <v>270</v>
      </c>
    </row>
    <row r="236" spans="1:11" ht="47.25" x14ac:dyDescent="0.25">
      <c r="A236" s="771"/>
      <c r="B236" s="772"/>
      <c r="C236" s="781"/>
      <c r="D236" s="782"/>
      <c r="E236" s="782"/>
      <c r="F236" s="53" t="s">
        <v>1</v>
      </c>
      <c r="G236" s="13">
        <v>9608.5</v>
      </c>
      <c r="H236" s="64">
        <v>4898.7</v>
      </c>
      <c r="I236" s="13">
        <f t="shared" si="4"/>
        <v>50.982983816412556</v>
      </c>
      <c r="J236" s="71" t="s">
        <v>550</v>
      </c>
      <c r="K236" s="76">
        <v>100</v>
      </c>
    </row>
    <row r="237" spans="1:11" ht="15.75" x14ac:dyDescent="0.25">
      <c r="A237" s="771" t="s">
        <v>265</v>
      </c>
      <c r="B237" s="772" t="s">
        <v>117</v>
      </c>
      <c r="C237" s="780" t="s">
        <v>25</v>
      </c>
      <c r="D237" s="774" t="s">
        <v>450</v>
      </c>
      <c r="E237" s="774" t="s">
        <v>451</v>
      </c>
      <c r="F237" s="53" t="s">
        <v>0</v>
      </c>
      <c r="G237" s="60">
        <f>G238</f>
        <v>34993.1</v>
      </c>
      <c r="H237" s="60" t="e">
        <f>H238+#REF!+#REF!+#REF!</f>
        <v>#REF!</v>
      </c>
      <c r="I237" s="60" t="e">
        <f t="shared" si="4"/>
        <v>#REF!</v>
      </c>
      <c r="J237" s="780" t="s">
        <v>551</v>
      </c>
      <c r="K237" s="810">
        <v>1554</v>
      </c>
    </row>
    <row r="238" spans="1:11" ht="15.75" x14ac:dyDescent="0.25">
      <c r="A238" s="771"/>
      <c r="B238" s="772"/>
      <c r="C238" s="781"/>
      <c r="D238" s="782"/>
      <c r="E238" s="782"/>
      <c r="F238" s="53" t="s">
        <v>1</v>
      </c>
      <c r="G238" s="13">
        <v>34993.1</v>
      </c>
      <c r="H238" s="64">
        <v>29380</v>
      </c>
      <c r="I238" s="13">
        <f t="shared" si="4"/>
        <v>83.959409140659162</v>
      </c>
      <c r="J238" s="809"/>
      <c r="K238" s="811"/>
    </row>
    <row r="239" spans="1:11" ht="47.25" x14ac:dyDescent="0.25">
      <c r="A239" s="771" t="s">
        <v>266</v>
      </c>
      <c r="B239" s="772" t="s">
        <v>118</v>
      </c>
      <c r="C239" s="773" t="s">
        <v>25</v>
      </c>
      <c r="D239" s="774" t="s">
        <v>450</v>
      </c>
      <c r="E239" s="774" t="s">
        <v>451</v>
      </c>
      <c r="F239" s="53" t="s">
        <v>0</v>
      </c>
      <c r="G239" s="60">
        <f>G240</f>
        <v>3653.2</v>
      </c>
      <c r="H239" s="60" t="e">
        <f>#REF!+H240+#REF!+#REF!</f>
        <v>#REF!</v>
      </c>
      <c r="I239" s="60" t="e">
        <f t="shared" si="4"/>
        <v>#REF!</v>
      </c>
      <c r="J239" s="71" t="s">
        <v>552</v>
      </c>
      <c r="K239" s="76">
        <v>377</v>
      </c>
    </row>
    <row r="240" spans="1:11" ht="47.25" x14ac:dyDescent="0.25">
      <c r="A240" s="771"/>
      <c r="B240" s="772"/>
      <c r="C240" s="773"/>
      <c r="D240" s="782"/>
      <c r="E240" s="782"/>
      <c r="F240" s="53" t="s">
        <v>2</v>
      </c>
      <c r="G240" s="13">
        <v>3653.2</v>
      </c>
      <c r="H240" s="64">
        <v>2545.6</v>
      </c>
      <c r="I240" s="13">
        <f t="shared" si="4"/>
        <v>69.681375232672721</v>
      </c>
      <c r="J240" s="71" t="s">
        <v>553</v>
      </c>
      <c r="K240" s="76">
        <v>0</v>
      </c>
    </row>
    <row r="241" spans="1:11" ht="47.25" x14ac:dyDescent="0.25">
      <c r="A241" s="771" t="s">
        <v>267</v>
      </c>
      <c r="B241" s="772" t="s">
        <v>119</v>
      </c>
      <c r="C241" s="780" t="s">
        <v>25</v>
      </c>
      <c r="D241" s="774" t="s">
        <v>450</v>
      </c>
      <c r="E241" s="774" t="s">
        <v>451</v>
      </c>
      <c r="F241" s="53" t="s">
        <v>0</v>
      </c>
      <c r="G241" s="60">
        <f>G242</f>
        <v>132851.79999999999</v>
      </c>
      <c r="H241" s="60" t="e">
        <f>H242+#REF!+#REF!+#REF!</f>
        <v>#REF!</v>
      </c>
      <c r="I241" s="60" t="e">
        <f t="shared" si="4"/>
        <v>#REF!</v>
      </c>
      <c r="J241" s="71" t="s">
        <v>554</v>
      </c>
      <c r="K241" s="76">
        <v>58</v>
      </c>
    </row>
    <row r="242" spans="1:11" ht="63" x14ac:dyDescent="0.25">
      <c r="A242" s="771"/>
      <c r="B242" s="772"/>
      <c r="C242" s="781"/>
      <c r="D242" s="782"/>
      <c r="E242" s="782"/>
      <c r="F242" s="53" t="s">
        <v>1</v>
      </c>
      <c r="G242" s="13">
        <v>132851.79999999999</v>
      </c>
      <c r="H242" s="64">
        <v>85085</v>
      </c>
      <c r="I242" s="13">
        <f t="shared" si="4"/>
        <v>64.045048693356065</v>
      </c>
      <c r="J242" s="71" t="s">
        <v>555</v>
      </c>
      <c r="K242" s="76">
        <v>5</v>
      </c>
    </row>
    <row r="243" spans="1:11" ht="31.5" x14ac:dyDescent="0.25">
      <c r="A243" s="771" t="s">
        <v>268</v>
      </c>
      <c r="B243" s="772" t="s">
        <v>120</v>
      </c>
      <c r="C243" s="780" t="s">
        <v>25</v>
      </c>
      <c r="D243" s="774" t="s">
        <v>450</v>
      </c>
      <c r="E243" s="774" t="s">
        <v>451</v>
      </c>
      <c r="F243" s="53" t="s">
        <v>0</v>
      </c>
      <c r="G243" s="60">
        <f>G244+G245</f>
        <v>84967.8</v>
      </c>
      <c r="H243" s="60" t="e">
        <f>H244+H245+#REF!+#REF!</f>
        <v>#REF!</v>
      </c>
      <c r="I243" s="60" t="e">
        <f t="shared" si="4"/>
        <v>#REF!</v>
      </c>
      <c r="J243" s="65" t="s">
        <v>556</v>
      </c>
      <c r="K243" s="63">
        <v>6984</v>
      </c>
    </row>
    <row r="244" spans="1:11" ht="31.5" x14ac:dyDescent="0.25">
      <c r="A244" s="771"/>
      <c r="B244" s="772"/>
      <c r="C244" s="781"/>
      <c r="D244" s="782"/>
      <c r="E244" s="782"/>
      <c r="F244" s="801" t="s">
        <v>1</v>
      </c>
      <c r="G244" s="803">
        <v>84967.8</v>
      </c>
      <c r="H244" s="64">
        <v>69443.899999999994</v>
      </c>
      <c r="I244" s="13">
        <f t="shared" si="4"/>
        <v>81.729667003264765</v>
      </c>
      <c r="J244" s="62" t="s">
        <v>557</v>
      </c>
      <c r="K244" s="63">
        <v>1400</v>
      </c>
    </row>
    <row r="245" spans="1:11" ht="31.5" x14ac:dyDescent="0.25">
      <c r="A245" s="771"/>
      <c r="B245" s="772"/>
      <c r="C245" s="781"/>
      <c r="D245" s="782"/>
      <c r="E245" s="782"/>
      <c r="F245" s="802"/>
      <c r="G245" s="804"/>
      <c r="H245" s="13">
        <v>0</v>
      </c>
      <c r="I245" s="13">
        <v>0</v>
      </c>
      <c r="J245" s="71" t="s">
        <v>558</v>
      </c>
      <c r="K245" s="76">
        <v>98</v>
      </c>
    </row>
    <row r="246" spans="1:11" ht="31.5" x14ac:dyDescent="0.25">
      <c r="A246" s="771" t="s">
        <v>269</v>
      </c>
      <c r="B246" s="772" t="s">
        <v>121</v>
      </c>
      <c r="C246" s="780" t="s">
        <v>25</v>
      </c>
      <c r="D246" s="774" t="s">
        <v>450</v>
      </c>
      <c r="E246" s="774" t="s">
        <v>451</v>
      </c>
      <c r="F246" s="53" t="s">
        <v>0</v>
      </c>
      <c r="G246" s="60">
        <f>G247</f>
        <v>240742.39999999999</v>
      </c>
      <c r="H246" s="60" t="e">
        <f>H247+#REF!+#REF!+#REF!</f>
        <v>#REF!</v>
      </c>
      <c r="I246" s="60" t="e">
        <f t="shared" ref="I246:I252" si="5">H246/G246*100</f>
        <v>#REF!</v>
      </c>
      <c r="J246" s="71" t="s">
        <v>533</v>
      </c>
      <c r="K246" s="76">
        <v>47000</v>
      </c>
    </row>
    <row r="247" spans="1:11" ht="47.25" x14ac:dyDescent="0.25">
      <c r="A247" s="771"/>
      <c r="B247" s="772"/>
      <c r="C247" s="781"/>
      <c r="D247" s="782"/>
      <c r="E247" s="782"/>
      <c r="F247" s="53" t="s">
        <v>1</v>
      </c>
      <c r="G247" s="13">
        <f>239742.4+1000</f>
        <v>240742.39999999999</v>
      </c>
      <c r="H247" s="64">
        <v>166795.29999999999</v>
      </c>
      <c r="I247" s="13">
        <f t="shared" si="5"/>
        <v>69.28372401371756</v>
      </c>
      <c r="J247" s="71" t="s">
        <v>559</v>
      </c>
      <c r="K247" s="76" t="s">
        <v>320</v>
      </c>
    </row>
    <row r="248" spans="1:11" ht="63" x14ac:dyDescent="0.25">
      <c r="A248" s="770" t="s">
        <v>270</v>
      </c>
      <c r="B248" s="772" t="s">
        <v>122</v>
      </c>
      <c r="C248" s="780" t="s">
        <v>25</v>
      </c>
      <c r="D248" s="774" t="s">
        <v>450</v>
      </c>
      <c r="E248" s="774" t="s">
        <v>451</v>
      </c>
      <c r="F248" s="53" t="s">
        <v>0</v>
      </c>
      <c r="G248" s="60">
        <f>G249</f>
        <v>66460.100000000006</v>
      </c>
      <c r="H248" s="60" t="e">
        <f>H249+#REF!+#REF!+#REF!</f>
        <v>#REF!</v>
      </c>
      <c r="I248" s="60" t="e">
        <f t="shared" si="5"/>
        <v>#REF!</v>
      </c>
      <c r="J248" s="71" t="s">
        <v>560</v>
      </c>
      <c r="K248" s="76">
        <v>1</v>
      </c>
    </row>
    <row r="249" spans="1:11" ht="78.75" x14ac:dyDescent="0.25">
      <c r="A249" s="771"/>
      <c r="B249" s="772"/>
      <c r="C249" s="781"/>
      <c r="D249" s="782"/>
      <c r="E249" s="782"/>
      <c r="F249" s="53" t="s">
        <v>1</v>
      </c>
      <c r="G249" s="13">
        <v>66460.100000000006</v>
      </c>
      <c r="H249" s="64">
        <v>43295.1</v>
      </c>
      <c r="I249" s="13">
        <f t="shared" si="5"/>
        <v>65.144500233974966</v>
      </c>
      <c r="J249" s="71" t="s">
        <v>561</v>
      </c>
      <c r="K249" s="76">
        <v>100</v>
      </c>
    </row>
    <row r="250" spans="1:11" ht="47.25" x14ac:dyDescent="0.25">
      <c r="A250" s="771" t="s">
        <v>271</v>
      </c>
      <c r="B250" s="772" t="s">
        <v>562</v>
      </c>
      <c r="C250" s="807" t="s">
        <v>25</v>
      </c>
      <c r="D250" s="774" t="s">
        <v>450</v>
      </c>
      <c r="E250" s="774" t="s">
        <v>451</v>
      </c>
      <c r="F250" s="53" t="s">
        <v>0</v>
      </c>
      <c r="G250" s="60">
        <f>G251</f>
        <v>718653.4</v>
      </c>
      <c r="H250" s="60" t="e">
        <f>H251+#REF!+#REF!+#REF!</f>
        <v>#REF!</v>
      </c>
      <c r="I250" s="60" t="e">
        <f t="shared" si="5"/>
        <v>#REF!</v>
      </c>
      <c r="J250" s="71" t="s">
        <v>563</v>
      </c>
      <c r="K250" s="76">
        <v>280</v>
      </c>
    </row>
    <row r="251" spans="1:11" ht="47.25" x14ac:dyDescent="0.25">
      <c r="A251" s="771"/>
      <c r="B251" s="772"/>
      <c r="C251" s="808"/>
      <c r="D251" s="782"/>
      <c r="E251" s="782"/>
      <c r="F251" s="53" t="s">
        <v>1</v>
      </c>
      <c r="G251" s="13">
        <v>718653.4</v>
      </c>
      <c r="H251" s="64">
        <v>191455.1</v>
      </c>
      <c r="I251" s="13">
        <f t="shared" si="5"/>
        <v>26.640811829457707</v>
      </c>
      <c r="J251" s="71" t="s">
        <v>492</v>
      </c>
      <c r="K251" s="83">
        <v>100</v>
      </c>
    </row>
    <row r="252" spans="1:11" ht="47.25" x14ac:dyDescent="0.25">
      <c r="A252" s="771" t="s">
        <v>564</v>
      </c>
      <c r="B252" s="772" t="s">
        <v>565</v>
      </c>
      <c r="C252" s="807" t="s">
        <v>25</v>
      </c>
      <c r="D252" s="774" t="s">
        <v>450</v>
      </c>
      <c r="E252" s="774" t="s">
        <v>451</v>
      </c>
      <c r="F252" s="53" t="s">
        <v>0</v>
      </c>
      <c r="G252" s="60">
        <f>G253</f>
        <v>26172</v>
      </c>
      <c r="H252" s="60" t="e">
        <f>#REF!+H253+#REF!+#REF!</f>
        <v>#REF!</v>
      </c>
      <c r="I252" s="60" t="e">
        <f t="shared" si="5"/>
        <v>#REF!</v>
      </c>
      <c r="J252" s="71" t="s">
        <v>566</v>
      </c>
      <c r="K252" s="76">
        <v>4</v>
      </c>
    </row>
    <row r="253" spans="1:11" ht="63" x14ac:dyDescent="0.25">
      <c r="A253" s="771"/>
      <c r="B253" s="772"/>
      <c r="C253" s="808"/>
      <c r="D253" s="782"/>
      <c r="E253" s="782"/>
      <c r="F253" s="53" t="s">
        <v>2</v>
      </c>
      <c r="G253" s="13">
        <v>26172</v>
      </c>
      <c r="H253" s="13">
        <v>0</v>
      </c>
      <c r="I253" s="13">
        <v>0</v>
      </c>
      <c r="J253" s="71" t="s">
        <v>567</v>
      </c>
      <c r="K253" s="83">
        <v>100</v>
      </c>
    </row>
    <row r="254" spans="1:11" s="28" customFormat="1" ht="15.75" x14ac:dyDescent="0.25">
      <c r="A254" s="771" t="s">
        <v>272</v>
      </c>
      <c r="B254" s="783" t="s">
        <v>247</v>
      </c>
      <c r="C254" s="773" t="s">
        <v>111</v>
      </c>
      <c r="D254" s="784" t="s">
        <v>26</v>
      </c>
      <c r="E254" s="784" t="s">
        <v>26</v>
      </c>
      <c r="F254" s="53" t="s">
        <v>0</v>
      </c>
      <c r="G254" s="60">
        <f>G255+G256</f>
        <v>957790.6</v>
      </c>
      <c r="H254" s="60" t="e">
        <f>H255+H256+#REF!+#REF!</f>
        <v>#REF!</v>
      </c>
      <c r="I254" s="60" t="e">
        <f t="shared" ref="I254:I263" si="6">H254/G254*100</f>
        <v>#REF!</v>
      </c>
      <c r="J254" s="786" t="s">
        <v>26</v>
      </c>
      <c r="K254" s="769" t="s">
        <v>26</v>
      </c>
    </row>
    <row r="255" spans="1:11" s="28" customFormat="1" ht="15.75" x14ac:dyDescent="0.25">
      <c r="A255" s="771"/>
      <c r="B255" s="783"/>
      <c r="C255" s="773"/>
      <c r="D255" s="784"/>
      <c r="E255" s="784"/>
      <c r="F255" s="53" t="s">
        <v>1</v>
      </c>
      <c r="G255" s="13">
        <f>G258</f>
        <v>912496.7</v>
      </c>
      <c r="H255" s="13">
        <f>H258</f>
        <v>492466.6</v>
      </c>
      <c r="I255" s="13">
        <f t="shared" si="6"/>
        <v>53.969137641812836</v>
      </c>
      <c r="J255" s="787"/>
      <c r="K255" s="769"/>
    </row>
    <row r="256" spans="1:11" s="28" customFormat="1" ht="15.75" x14ac:dyDescent="0.25">
      <c r="A256" s="771"/>
      <c r="B256" s="783"/>
      <c r="C256" s="773"/>
      <c r="D256" s="784"/>
      <c r="E256" s="784"/>
      <c r="F256" s="53" t="s">
        <v>2</v>
      </c>
      <c r="G256" s="13">
        <v>45293.9</v>
      </c>
      <c r="H256" s="13">
        <f>H259</f>
        <v>0</v>
      </c>
      <c r="I256" s="13">
        <f t="shared" si="6"/>
        <v>0</v>
      </c>
      <c r="J256" s="787"/>
      <c r="K256" s="769"/>
    </row>
    <row r="257" spans="1:11" ht="15.75" x14ac:dyDescent="0.25">
      <c r="A257" s="771" t="s">
        <v>273</v>
      </c>
      <c r="B257" s="772" t="s">
        <v>124</v>
      </c>
      <c r="C257" s="780" t="s">
        <v>111</v>
      </c>
      <c r="D257" s="774" t="s">
        <v>450</v>
      </c>
      <c r="E257" s="774" t="s">
        <v>451</v>
      </c>
      <c r="F257" s="53" t="s">
        <v>0</v>
      </c>
      <c r="G257" s="60">
        <f>G258+G259</f>
        <v>957790.6</v>
      </c>
      <c r="H257" s="60" t="e">
        <f>H258+H259+#REF!+#REF!</f>
        <v>#REF!</v>
      </c>
      <c r="I257" s="60" t="e">
        <f t="shared" si="6"/>
        <v>#REF!</v>
      </c>
      <c r="J257" s="773" t="s">
        <v>486</v>
      </c>
      <c r="K257" s="806">
        <v>17</v>
      </c>
    </row>
    <row r="258" spans="1:11" ht="15.75" x14ac:dyDescent="0.25">
      <c r="A258" s="771"/>
      <c r="B258" s="772"/>
      <c r="C258" s="781"/>
      <c r="D258" s="782"/>
      <c r="E258" s="782"/>
      <c r="F258" s="53" t="s">
        <v>1</v>
      </c>
      <c r="G258" s="13">
        <v>912496.7</v>
      </c>
      <c r="H258" s="64">
        <v>492466.6</v>
      </c>
      <c r="I258" s="13">
        <f t="shared" si="6"/>
        <v>53.969137641812836</v>
      </c>
      <c r="J258" s="773"/>
      <c r="K258" s="806"/>
    </row>
    <row r="259" spans="1:11" ht="31.5" x14ac:dyDescent="0.25">
      <c r="A259" s="771"/>
      <c r="B259" s="772"/>
      <c r="C259" s="781"/>
      <c r="D259" s="782"/>
      <c r="E259" s="782"/>
      <c r="F259" s="53" t="s">
        <v>2</v>
      </c>
      <c r="G259" s="13">
        <v>45293.9</v>
      </c>
      <c r="H259" s="64">
        <v>0</v>
      </c>
      <c r="I259" s="13">
        <f t="shared" si="6"/>
        <v>0</v>
      </c>
      <c r="J259" s="65" t="s">
        <v>568</v>
      </c>
      <c r="K259" s="63">
        <v>2</v>
      </c>
    </row>
    <row r="260" spans="1:11" ht="15.75" x14ac:dyDescent="0.25">
      <c r="A260" s="771" t="s">
        <v>274</v>
      </c>
      <c r="B260" s="805" t="s">
        <v>376</v>
      </c>
      <c r="C260" s="773" t="s">
        <v>111</v>
      </c>
      <c r="D260" s="784" t="s">
        <v>26</v>
      </c>
      <c r="E260" s="784" t="s">
        <v>26</v>
      </c>
      <c r="F260" s="53" t="s">
        <v>0</v>
      </c>
      <c r="G260" s="60">
        <f>G261</f>
        <v>5000</v>
      </c>
      <c r="H260" s="60" t="e">
        <f>H261+#REF!+#REF!+#REF!</f>
        <v>#REF!</v>
      </c>
      <c r="I260" s="60" t="e">
        <f t="shared" si="6"/>
        <v>#REF!</v>
      </c>
      <c r="J260" s="786" t="s">
        <v>26</v>
      </c>
      <c r="K260" s="769" t="s">
        <v>26</v>
      </c>
    </row>
    <row r="261" spans="1:11" ht="15.75" x14ac:dyDescent="0.25">
      <c r="A261" s="771"/>
      <c r="B261" s="805"/>
      <c r="C261" s="773"/>
      <c r="D261" s="784"/>
      <c r="E261" s="784"/>
      <c r="F261" s="53" t="s">
        <v>1</v>
      </c>
      <c r="G261" s="13">
        <f>G263</f>
        <v>5000</v>
      </c>
      <c r="H261" s="13">
        <f>H263</f>
        <v>0</v>
      </c>
      <c r="I261" s="13">
        <f t="shared" si="6"/>
        <v>0</v>
      </c>
      <c r="J261" s="787"/>
      <c r="K261" s="769"/>
    </row>
    <row r="262" spans="1:11" ht="47.25" x14ac:dyDescent="0.25">
      <c r="A262" s="770" t="s">
        <v>275</v>
      </c>
      <c r="B262" s="772" t="s">
        <v>569</v>
      </c>
      <c r="C262" s="780" t="s">
        <v>111</v>
      </c>
      <c r="D262" s="774" t="s">
        <v>450</v>
      </c>
      <c r="E262" s="774" t="s">
        <v>451</v>
      </c>
      <c r="F262" s="53" t="s">
        <v>0</v>
      </c>
      <c r="G262" s="60">
        <f>G263+G264</f>
        <v>5000</v>
      </c>
      <c r="H262" s="60" t="e">
        <f>H263+H264+#REF!+#REF!</f>
        <v>#REF!</v>
      </c>
      <c r="I262" s="60" t="e">
        <f t="shared" si="6"/>
        <v>#REF!</v>
      </c>
      <c r="J262" s="71" t="s">
        <v>486</v>
      </c>
      <c r="K262" s="76">
        <v>1</v>
      </c>
    </row>
    <row r="263" spans="1:11" ht="31.5" x14ac:dyDescent="0.25">
      <c r="A263" s="771"/>
      <c r="B263" s="772"/>
      <c r="C263" s="781"/>
      <c r="D263" s="782"/>
      <c r="E263" s="782"/>
      <c r="F263" s="801" t="s">
        <v>1</v>
      </c>
      <c r="G263" s="803">
        <v>5000</v>
      </c>
      <c r="H263" s="64">
        <v>0</v>
      </c>
      <c r="I263" s="13">
        <f t="shared" si="6"/>
        <v>0</v>
      </c>
      <c r="J263" s="62" t="s">
        <v>570</v>
      </c>
      <c r="K263" s="63">
        <v>10</v>
      </c>
    </row>
    <row r="264" spans="1:11" ht="15.75" x14ac:dyDescent="0.25">
      <c r="A264" s="771"/>
      <c r="B264" s="772"/>
      <c r="C264" s="781"/>
      <c r="D264" s="782"/>
      <c r="E264" s="782"/>
      <c r="F264" s="802"/>
      <c r="G264" s="804"/>
      <c r="H264" s="64">
        <v>0</v>
      </c>
      <c r="I264" s="13">
        <v>0</v>
      </c>
      <c r="J264" s="71" t="s">
        <v>571</v>
      </c>
      <c r="K264" s="76">
        <v>3765</v>
      </c>
    </row>
    <row r="265" spans="1:11" ht="15.75" x14ac:dyDescent="0.25">
      <c r="A265" s="778" t="s">
        <v>155</v>
      </c>
      <c r="B265" s="792" t="s">
        <v>303</v>
      </c>
      <c r="C265" s="795" t="s">
        <v>0</v>
      </c>
      <c r="D265" s="798" t="s">
        <v>26</v>
      </c>
      <c r="E265" s="798" t="s">
        <v>26</v>
      </c>
      <c r="F265" s="59" t="s">
        <v>0</v>
      </c>
      <c r="G265" s="60">
        <f>SUM(G266:G267)</f>
        <v>39377880.5</v>
      </c>
      <c r="H265" s="60" t="e">
        <f>SUM(H266:H267)</f>
        <v>#REF!</v>
      </c>
      <c r="I265" s="60" t="e">
        <f t="shared" ref="I265:I285" si="7">H265/G265*100</f>
        <v>#REF!</v>
      </c>
      <c r="J265" s="786" t="s">
        <v>26</v>
      </c>
      <c r="K265" s="769" t="s">
        <v>26</v>
      </c>
    </row>
    <row r="266" spans="1:11" ht="15.75" x14ac:dyDescent="0.25">
      <c r="A266" s="785"/>
      <c r="B266" s="793"/>
      <c r="C266" s="796"/>
      <c r="D266" s="798"/>
      <c r="E266" s="798"/>
      <c r="F266" s="59" t="s">
        <v>1</v>
      </c>
      <c r="G266" s="60">
        <f>G269</f>
        <v>16773941.5</v>
      </c>
      <c r="H266" s="60" t="e">
        <f>H269+#REF!</f>
        <v>#REF!</v>
      </c>
      <c r="I266" s="60" t="e">
        <f t="shared" si="7"/>
        <v>#REF!</v>
      </c>
      <c r="J266" s="787"/>
      <c r="K266" s="769"/>
    </row>
    <row r="267" spans="1:11" ht="15.75" x14ac:dyDescent="0.25">
      <c r="A267" s="785"/>
      <c r="B267" s="793"/>
      <c r="C267" s="797"/>
      <c r="D267" s="798"/>
      <c r="E267" s="798"/>
      <c r="F267" s="84" t="s">
        <v>5</v>
      </c>
      <c r="G267" s="60">
        <f>G271</f>
        <v>22603938.999999996</v>
      </c>
      <c r="H267" s="60" t="e">
        <f>#REF!+H271</f>
        <v>#REF!</v>
      </c>
      <c r="I267" s="60" t="e">
        <f t="shared" si="7"/>
        <v>#REF!</v>
      </c>
      <c r="J267" s="799"/>
      <c r="K267" s="769"/>
    </row>
    <row r="268" spans="1:11" s="28" customFormat="1" ht="15.75" x14ac:dyDescent="0.25">
      <c r="A268" s="785"/>
      <c r="B268" s="793"/>
      <c r="C268" s="788" t="s">
        <v>25</v>
      </c>
      <c r="D268" s="790" t="s">
        <v>26</v>
      </c>
      <c r="E268" s="790" t="s">
        <v>26</v>
      </c>
      <c r="F268" s="59" t="s">
        <v>0</v>
      </c>
      <c r="G268" s="60">
        <f>G269</f>
        <v>16773941.5</v>
      </c>
      <c r="H268" s="60" t="e">
        <f>H269+#REF!+#REF!+#REF!</f>
        <v>#REF!</v>
      </c>
      <c r="I268" s="60" t="e">
        <f t="shared" si="7"/>
        <v>#REF!</v>
      </c>
      <c r="J268" s="786" t="s">
        <v>26</v>
      </c>
      <c r="K268" s="769" t="s">
        <v>26</v>
      </c>
    </row>
    <row r="269" spans="1:11" s="28" customFormat="1" ht="15.75" x14ac:dyDescent="0.25">
      <c r="A269" s="785"/>
      <c r="B269" s="793"/>
      <c r="C269" s="789"/>
      <c r="D269" s="790"/>
      <c r="E269" s="790"/>
      <c r="F269" s="59" t="s">
        <v>1</v>
      </c>
      <c r="G269" s="60">
        <f>G273</f>
        <v>16773941.5</v>
      </c>
      <c r="H269" s="60">
        <f>H273</f>
        <v>12580456.1</v>
      </c>
      <c r="I269" s="60">
        <f t="shared" si="7"/>
        <v>74.999999850959298</v>
      </c>
      <c r="J269" s="787"/>
      <c r="K269" s="769"/>
    </row>
    <row r="270" spans="1:11" s="28" customFormat="1" ht="15.75" x14ac:dyDescent="0.25">
      <c r="A270" s="785"/>
      <c r="B270" s="793"/>
      <c r="C270" s="800" t="s">
        <v>572</v>
      </c>
      <c r="D270" s="790" t="s">
        <v>26</v>
      </c>
      <c r="E270" s="790" t="s">
        <v>26</v>
      </c>
      <c r="F270" s="59" t="s">
        <v>0</v>
      </c>
      <c r="G270" s="60">
        <f>G271</f>
        <v>22603938.999999996</v>
      </c>
      <c r="H270" s="60" t="e">
        <f>#REF!+#REF!+#REF!+H271</f>
        <v>#REF!</v>
      </c>
      <c r="I270" s="60" t="e">
        <f t="shared" si="7"/>
        <v>#REF!</v>
      </c>
      <c r="J270" s="786" t="s">
        <v>26</v>
      </c>
      <c r="K270" s="769" t="s">
        <v>26</v>
      </c>
    </row>
    <row r="271" spans="1:11" s="28" customFormat="1" ht="15.75" x14ac:dyDescent="0.25">
      <c r="A271" s="791"/>
      <c r="B271" s="794"/>
      <c r="C271" s="800"/>
      <c r="D271" s="790"/>
      <c r="E271" s="790"/>
      <c r="F271" s="84" t="s">
        <v>5</v>
      </c>
      <c r="G271" s="60">
        <f>G277+G283</f>
        <v>22603938.999999996</v>
      </c>
      <c r="H271" s="60" t="e">
        <f>H277+H283</f>
        <v>#REF!</v>
      </c>
      <c r="I271" s="60" t="e">
        <f t="shared" si="7"/>
        <v>#REF!</v>
      </c>
      <c r="J271" s="799"/>
      <c r="K271" s="769"/>
    </row>
    <row r="272" spans="1:11" s="28" customFormat="1" ht="15.75" x14ac:dyDescent="0.25">
      <c r="A272" s="778" t="s">
        <v>305</v>
      </c>
      <c r="B272" s="772" t="s">
        <v>323</v>
      </c>
      <c r="C272" s="780" t="s">
        <v>25</v>
      </c>
      <c r="D272" s="784" t="s">
        <v>26</v>
      </c>
      <c r="E272" s="784" t="s">
        <v>26</v>
      </c>
      <c r="F272" s="53" t="s">
        <v>0</v>
      </c>
      <c r="G272" s="60">
        <f>G273</f>
        <v>16773941.5</v>
      </c>
      <c r="H272" s="60" t="e">
        <f>H273+#REF!+#REF!+#REF!</f>
        <v>#REF!</v>
      </c>
      <c r="I272" s="60" t="e">
        <f t="shared" si="7"/>
        <v>#REF!</v>
      </c>
      <c r="J272" s="786" t="s">
        <v>26</v>
      </c>
      <c r="K272" s="769" t="s">
        <v>26</v>
      </c>
    </row>
    <row r="273" spans="1:18" s="28" customFormat="1" ht="50.25" customHeight="1" x14ac:dyDescent="0.25">
      <c r="A273" s="785"/>
      <c r="B273" s="772"/>
      <c r="C273" s="781"/>
      <c r="D273" s="784"/>
      <c r="E273" s="784"/>
      <c r="F273" s="53" t="s">
        <v>1</v>
      </c>
      <c r="G273" s="13">
        <f>G275</f>
        <v>16773941.5</v>
      </c>
      <c r="H273" s="13">
        <f>H275</f>
        <v>12580456.1</v>
      </c>
      <c r="I273" s="13">
        <f t="shared" si="7"/>
        <v>74.999999850959298</v>
      </c>
      <c r="J273" s="787"/>
      <c r="K273" s="769"/>
    </row>
    <row r="274" spans="1:18" s="28" customFormat="1" ht="50.25" customHeight="1" x14ac:dyDescent="0.25">
      <c r="A274" s="771" t="s">
        <v>306</v>
      </c>
      <c r="B274" s="772" t="s">
        <v>123</v>
      </c>
      <c r="C274" s="780" t="s">
        <v>25</v>
      </c>
      <c r="D274" s="774" t="s">
        <v>450</v>
      </c>
      <c r="E274" s="774" t="s">
        <v>451</v>
      </c>
      <c r="F274" s="53" t="s">
        <v>0</v>
      </c>
      <c r="G274" s="60">
        <f>G275</f>
        <v>16773941.5</v>
      </c>
      <c r="H274" s="60" t="e">
        <f>H275+#REF!+#REF!+#REF!</f>
        <v>#REF!</v>
      </c>
      <c r="I274" s="60" t="e">
        <f t="shared" si="7"/>
        <v>#REF!</v>
      </c>
      <c r="J274" s="71" t="s">
        <v>573</v>
      </c>
      <c r="K274" s="76">
        <v>1579036</v>
      </c>
    </row>
    <row r="275" spans="1:18" s="28" customFormat="1" ht="40.5" customHeight="1" x14ac:dyDescent="0.25">
      <c r="A275" s="771"/>
      <c r="B275" s="772"/>
      <c r="C275" s="781"/>
      <c r="D275" s="782"/>
      <c r="E275" s="782"/>
      <c r="F275" s="53" t="s">
        <v>1</v>
      </c>
      <c r="G275" s="13">
        <v>16773941.5</v>
      </c>
      <c r="H275" s="64">
        <v>12580456.1</v>
      </c>
      <c r="I275" s="13">
        <f t="shared" si="7"/>
        <v>74.999999850959298</v>
      </c>
      <c r="J275" s="71" t="s">
        <v>574</v>
      </c>
      <c r="K275" s="76">
        <v>100</v>
      </c>
    </row>
    <row r="276" spans="1:18" s="28" customFormat="1" ht="15.75" x14ac:dyDescent="0.25">
      <c r="A276" s="771" t="s">
        <v>307</v>
      </c>
      <c r="B276" s="783" t="s">
        <v>308</v>
      </c>
      <c r="C276" s="773" t="s">
        <v>309</v>
      </c>
      <c r="D276" s="784" t="s">
        <v>26</v>
      </c>
      <c r="E276" s="784" t="s">
        <v>26</v>
      </c>
      <c r="F276" s="53" t="s">
        <v>0</v>
      </c>
      <c r="G276" s="60">
        <f>SUM(G277:G277)</f>
        <v>22313243.099999998</v>
      </c>
      <c r="H276" s="60" t="e">
        <f>SUM(H277:H277)</f>
        <v>#REF!</v>
      </c>
      <c r="I276" s="60" t="e">
        <f t="shared" si="7"/>
        <v>#REF!</v>
      </c>
      <c r="J276" s="776" t="s">
        <v>26</v>
      </c>
      <c r="K276" s="769" t="s">
        <v>26</v>
      </c>
    </row>
    <row r="277" spans="1:18" s="28" customFormat="1" ht="43.5" customHeight="1" x14ac:dyDescent="0.25">
      <c r="A277" s="771"/>
      <c r="B277" s="783"/>
      <c r="C277" s="773"/>
      <c r="D277" s="784"/>
      <c r="E277" s="784"/>
      <c r="F277" s="65" t="s">
        <v>5</v>
      </c>
      <c r="G277" s="60">
        <f>G279+G281</f>
        <v>22313243.099999998</v>
      </c>
      <c r="H277" s="60" t="e">
        <f>H279+H281+#REF!</f>
        <v>#REF!</v>
      </c>
      <c r="I277" s="60" t="e">
        <f t="shared" si="7"/>
        <v>#REF!</v>
      </c>
      <c r="J277" s="777" t="s">
        <v>26</v>
      </c>
      <c r="K277" s="769" t="s">
        <v>26</v>
      </c>
    </row>
    <row r="278" spans="1:18" ht="59.25" customHeight="1" x14ac:dyDescent="0.25">
      <c r="A278" s="771" t="s">
        <v>310</v>
      </c>
      <c r="B278" s="772" t="s">
        <v>107</v>
      </c>
      <c r="C278" s="773" t="s">
        <v>309</v>
      </c>
      <c r="D278" s="774" t="s">
        <v>450</v>
      </c>
      <c r="E278" s="774" t="s">
        <v>451</v>
      </c>
      <c r="F278" s="53" t="s">
        <v>0</v>
      </c>
      <c r="G278" s="60">
        <f>G279</f>
        <v>19896.7</v>
      </c>
      <c r="H278" s="60" t="e">
        <f>#REF!+#REF!+#REF!+H279</f>
        <v>#REF!</v>
      </c>
      <c r="I278" s="60" t="e">
        <f t="shared" si="7"/>
        <v>#REF!</v>
      </c>
      <c r="J278" s="71" t="s">
        <v>575</v>
      </c>
      <c r="K278" s="76">
        <v>149</v>
      </c>
    </row>
    <row r="279" spans="1:18" ht="44.25" customHeight="1" x14ac:dyDescent="0.25">
      <c r="A279" s="778"/>
      <c r="B279" s="779"/>
      <c r="C279" s="773"/>
      <c r="D279" s="775"/>
      <c r="E279" s="775"/>
      <c r="F279" s="71" t="s">
        <v>5</v>
      </c>
      <c r="G279" s="64">
        <v>19896.7</v>
      </c>
      <c r="H279" s="64">
        <v>0</v>
      </c>
      <c r="I279" s="64">
        <f t="shared" si="7"/>
        <v>0</v>
      </c>
      <c r="J279" s="71" t="s">
        <v>576</v>
      </c>
      <c r="K279" s="76">
        <v>0</v>
      </c>
    </row>
    <row r="280" spans="1:18" ht="40.5" customHeight="1" x14ac:dyDescent="0.25">
      <c r="A280" s="771" t="s">
        <v>311</v>
      </c>
      <c r="B280" s="772" t="s">
        <v>106</v>
      </c>
      <c r="C280" s="773" t="s">
        <v>309</v>
      </c>
      <c r="D280" s="774" t="s">
        <v>450</v>
      </c>
      <c r="E280" s="774" t="s">
        <v>451</v>
      </c>
      <c r="F280" s="53" t="s">
        <v>0</v>
      </c>
      <c r="G280" s="60">
        <f>G281</f>
        <v>22293346.399999999</v>
      </c>
      <c r="H280" s="60" t="e">
        <f>#REF!+#REF!+#REF!+H281</f>
        <v>#REF!</v>
      </c>
      <c r="I280" s="60" t="e">
        <f t="shared" si="7"/>
        <v>#REF!</v>
      </c>
      <c r="J280" s="71" t="s">
        <v>577</v>
      </c>
      <c r="K280" s="76">
        <v>2521846</v>
      </c>
    </row>
    <row r="281" spans="1:18" ht="60.75" customHeight="1" x14ac:dyDescent="0.25">
      <c r="A281" s="771"/>
      <c r="B281" s="772"/>
      <c r="C281" s="773"/>
      <c r="D281" s="775"/>
      <c r="E281" s="775"/>
      <c r="F281" s="65" t="s">
        <v>5</v>
      </c>
      <c r="G281" s="13">
        <v>22293346.399999999</v>
      </c>
      <c r="H281" s="13">
        <v>14816829.199999999</v>
      </c>
      <c r="I281" s="13">
        <f t="shared" si="7"/>
        <v>66.463010685555929</v>
      </c>
      <c r="J281" s="71" t="s">
        <v>578</v>
      </c>
      <c r="K281" s="76">
        <v>100</v>
      </c>
    </row>
    <row r="282" spans="1:18" ht="15.75" x14ac:dyDescent="0.25">
      <c r="A282" s="771" t="s">
        <v>312</v>
      </c>
      <c r="B282" s="772" t="s">
        <v>356</v>
      </c>
      <c r="C282" s="773" t="s">
        <v>309</v>
      </c>
      <c r="D282" s="774" t="s">
        <v>450</v>
      </c>
      <c r="E282" s="774" t="s">
        <v>451</v>
      </c>
      <c r="F282" s="53" t="s">
        <v>0</v>
      </c>
      <c r="G282" s="60">
        <f>G283</f>
        <v>290695.90000000002</v>
      </c>
      <c r="H282" s="60" t="e">
        <f>#REF!+#REF!+#REF!+H283</f>
        <v>#REF!</v>
      </c>
      <c r="I282" s="60" t="e">
        <f t="shared" si="7"/>
        <v>#REF!</v>
      </c>
      <c r="J282" s="769" t="s">
        <v>108</v>
      </c>
      <c r="K282" s="769" t="s">
        <v>108</v>
      </c>
    </row>
    <row r="283" spans="1:18" ht="85.5" customHeight="1" x14ac:dyDescent="0.25">
      <c r="A283" s="771"/>
      <c r="B283" s="772"/>
      <c r="C283" s="773"/>
      <c r="D283" s="775"/>
      <c r="E283" s="775"/>
      <c r="F283" s="65" t="s">
        <v>5</v>
      </c>
      <c r="G283" s="13">
        <f>G285</f>
        <v>290695.90000000002</v>
      </c>
      <c r="H283" s="13">
        <f>H285</f>
        <v>139341.29999999999</v>
      </c>
      <c r="I283" s="13">
        <f t="shared" si="7"/>
        <v>47.933699787303496</v>
      </c>
      <c r="J283" s="769"/>
      <c r="K283" s="769"/>
    </row>
    <row r="284" spans="1:18" ht="37.5" customHeight="1" x14ac:dyDescent="0.25">
      <c r="A284" s="770" t="s">
        <v>313</v>
      </c>
      <c r="B284" s="772" t="s">
        <v>314</v>
      </c>
      <c r="C284" s="773" t="s">
        <v>309</v>
      </c>
      <c r="D284" s="774" t="s">
        <v>450</v>
      </c>
      <c r="E284" s="774" t="s">
        <v>451</v>
      </c>
      <c r="F284" s="53" t="s">
        <v>0</v>
      </c>
      <c r="G284" s="60">
        <f>G285</f>
        <v>290695.90000000002</v>
      </c>
      <c r="H284" s="60" t="e">
        <f>#REF!+#REF!+#REF!+H285</f>
        <v>#REF!</v>
      </c>
      <c r="I284" s="60" t="e">
        <f t="shared" si="7"/>
        <v>#REF!</v>
      </c>
      <c r="J284" s="65" t="s">
        <v>579</v>
      </c>
      <c r="K284" s="63">
        <v>52</v>
      </c>
      <c r="L284" s="768"/>
      <c r="M284" s="768"/>
      <c r="N284" s="768"/>
      <c r="O284" s="768"/>
      <c r="P284" s="768"/>
      <c r="Q284" s="768"/>
      <c r="R284" s="768"/>
    </row>
    <row r="285" spans="1:18" ht="60" customHeight="1" x14ac:dyDescent="0.25">
      <c r="A285" s="771"/>
      <c r="B285" s="772"/>
      <c r="C285" s="773"/>
      <c r="D285" s="775"/>
      <c r="E285" s="775"/>
      <c r="F285" s="65" t="s">
        <v>5</v>
      </c>
      <c r="G285" s="13">
        <v>290695.90000000002</v>
      </c>
      <c r="H285" s="13">
        <v>139341.29999999999</v>
      </c>
      <c r="I285" s="13">
        <f t="shared" si="7"/>
        <v>47.933699787303496</v>
      </c>
      <c r="J285" s="65" t="s">
        <v>580</v>
      </c>
      <c r="K285" s="69">
        <v>17.399999999999999</v>
      </c>
    </row>
    <row r="288" spans="1:18" s="38" customFormat="1" ht="18.75" x14ac:dyDescent="0.3">
      <c r="A288" s="38" t="s">
        <v>581</v>
      </c>
      <c r="B288" s="39"/>
      <c r="C288" s="39"/>
      <c r="D288" s="40"/>
      <c r="E288" s="40"/>
      <c r="F288" s="41"/>
      <c r="G288" s="42"/>
      <c r="H288" s="42"/>
      <c r="I288" s="42"/>
      <c r="J288" s="43" t="s">
        <v>582</v>
      </c>
      <c r="K288" s="44"/>
    </row>
    <row r="290" spans="1:11" s="45" customFormat="1" x14ac:dyDescent="0.25">
      <c r="A290" s="45" t="s">
        <v>131</v>
      </c>
      <c r="I290" s="46"/>
      <c r="K290" s="47"/>
    </row>
    <row r="291" spans="1:11" s="45" customFormat="1" x14ac:dyDescent="0.25">
      <c r="I291" s="46"/>
      <c r="K291" s="47"/>
    </row>
    <row r="292" spans="1:11" s="45" customFormat="1" x14ac:dyDescent="0.25">
      <c r="A292" s="48" t="s">
        <v>583</v>
      </c>
      <c r="I292" s="46"/>
      <c r="J292" s="45" t="s">
        <v>132</v>
      </c>
      <c r="K292" s="47"/>
    </row>
    <row r="293" spans="1:11" s="45" customFormat="1" x14ac:dyDescent="0.25">
      <c r="A293" s="48" t="s">
        <v>584</v>
      </c>
      <c r="I293" s="46"/>
      <c r="K293" s="47"/>
    </row>
    <row r="294" spans="1:11" s="45" customFormat="1" x14ac:dyDescent="0.25">
      <c r="I294" s="46"/>
      <c r="K294" s="47"/>
    </row>
    <row r="295" spans="1:11" s="45" customFormat="1" x14ac:dyDescent="0.25">
      <c r="A295" s="48" t="s">
        <v>254</v>
      </c>
      <c r="B295" s="49"/>
      <c r="C295" s="49"/>
      <c r="D295" s="49"/>
      <c r="E295" s="49"/>
      <c r="F295" s="49"/>
      <c r="G295" s="49"/>
      <c r="H295" s="49"/>
      <c r="J295" s="45" t="s">
        <v>134</v>
      </c>
    </row>
    <row r="296" spans="1:11" s="45" customFormat="1" x14ac:dyDescent="0.25">
      <c r="A296" s="48" t="s">
        <v>255</v>
      </c>
      <c r="B296" s="49"/>
      <c r="C296" s="49"/>
      <c r="D296" s="49"/>
      <c r="E296" s="49"/>
      <c r="F296" s="49"/>
      <c r="G296" s="49"/>
      <c r="H296" s="49"/>
      <c r="I296" s="49"/>
    </row>
    <row r="297" spans="1:11" s="45" customFormat="1" x14ac:dyDescent="0.25">
      <c r="I297" s="46"/>
      <c r="K297" s="47"/>
    </row>
    <row r="298" spans="1:11" s="45" customFormat="1" x14ac:dyDescent="0.25">
      <c r="A298" s="48" t="s">
        <v>133</v>
      </c>
      <c r="B298" s="49"/>
      <c r="C298" s="49"/>
      <c r="D298" s="49"/>
      <c r="E298" s="49"/>
      <c r="F298" s="49"/>
      <c r="G298" s="49"/>
      <c r="H298" s="49"/>
      <c r="I298" s="49"/>
    </row>
    <row r="299" spans="1:11" s="45" customFormat="1" x14ac:dyDescent="0.25">
      <c r="A299" s="48"/>
      <c r="B299" s="49"/>
      <c r="C299" s="49"/>
      <c r="D299" s="49"/>
      <c r="E299" s="49"/>
      <c r="F299" s="49"/>
      <c r="G299" s="49"/>
      <c r="H299" s="49"/>
      <c r="I299" s="49"/>
    </row>
    <row r="300" spans="1:11" s="45" customFormat="1" x14ac:dyDescent="0.25">
      <c r="A300" s="48" t="s">
        <v>130</v>
      </c>
      <c r="B300" s="49"/>
      <c r="C300" s="49"/>
      <c r="D300" s="49"/>
      <c r="E300" s="49"/>
      <c r="F300" s="49"/>
      <c r="G300" s="49"/>
      <c r="H300" s="49"/>
      <c r="I300" s="49"/>
      <c r="J300" s="45" t="s">
        <v>582</v>
      </c>
    </row>
    <row r="301" spans="1:11" s="45" customFormat="1" x14ac:dyDescent="0.25">
      <c r="A301" s="48"/>
      <c r="B301" s="49"/>
      <c r="C301" s="49"/>
      <c r="D301" s="49"/>
      <c r="E301" s="49"/>
      <c r="F301" s="49"/>
      <c r="G301" s="49"/>
      <c r="H301" s="49"/>
      <c r="I301" s="49"/>
    </row>
    <row r="302" spans="1:11" s="45" customFormat="1" x14ac:dyDescent="0.25">
      <c r="A302" s="48" t="s">
        <v>256</v>
      </c>
      <c r="B302" s="49"/>
      <c r="C302" s="49"/>
      <c r="D302" s="49"/>
      <c r="E302" s="49"/>
      <c r="F302" s="49"/>
      <c r="G302" s="49"/>
      <c r="H302" s="49"/>
      <c r="I302" s="49"/>
    </row>
    <row r="303" spans="1:11" s="45" customFormat="1" x14ac:dyDescent="0.25">
      <c r="A303" s="48" t="s">
        <v>584</v>
      </c>
      <c r="B303" s="49"/>
      <c r="C303" s="49"/>
      <c r="D303" s="49"/>
      <c r="E303" s="49"/>
      <c r="F303" s="49"/>
      <c r="G303" s="49"/>
      <c r="H303" s="49"/>
      <c r="I303" s="49"/>
      <c r="J303" s="45" t="s">
        <v>136</v>
      </c>
    </row>
    <row r="304" spans="1:11" s="45" customFormat="1" x14ac:dyDescent="0.25">
      <c r="A304" s="48"/>
      <c r="B304" s="49"/>
      <c r="C304" s="49"/>
      <c r="D304" s="49"/>
      <c r="E304" s="49"/>
      <c r="F304" s="49"/>
      <c r="G304" s="49"/>
      <c r="H304" s="49"/>
      <c r="I304" s="49"/>
    </row>
    <row r="305" spans="1:10" s="45" customFormat="1" x14ac:dyDescent="0.25">
      <c r="A305" s="48" t="s">
        <v>257</v>
      </c>
      <c r="B305" s="49"/>
      <c r="C305" s="49"/>
      <c r="D305" s="49"/>
      <c r="E305" s="49"/>
      <c r="F305" s="49"/>
      <c r="G305" s="49"/>
      <c r="H305" s="49"/>
      <c r="J305" s="45" t="s">
        <v>585</v>
      </c>
    </row>
    <row r="306" spans="1:10" s="45" customFormat="1" x14ac:dyDescent="0.25">
      <c r="A306" s="48" t="s">
        <v>255</v>
      </c>
      <c r="B306" s="49"/>
      <c r="C306" s="49"/>
      <c r="D306" s="49"/>
      <c r="E306" s="49"/>
      <c r="F306" s="49"/>
      <c r="G306" s="49"/>
      <c r="H306" s="49"/>
    </row>
    <row r="307" spans="1:10" s="45" customFormat="1" x14ac:dyDescent="0.25">
      <c r="A307" s="48"/>
      <c r="B307" s="49"/>
      <c r="C307" s="49"/>
      <c r="D307" s="49"/>
      <c r="E307" s="49"/>
      <c r="F307" s="49"/>
      <c r="G307" s="49"/>
      <c r="H307" s="49"/>
    </row>
    <row r="308" spans="1:10" s="45" customFormat="1" x14ac:dyDescent="0.25">
      <c r="A308" s="48"/>
      <c r="B308" s="49"/>
      <c r="C308" s="49"/>
      <c r="D308" s="49"/>
      <c r="E308" s="49"/>
      <c r="F308" s="49"/>
      <c r="G308" s="49"/>
      <c r="H308" s="49"/>
    </row>
    <row r="309" spans="1:10" s="45" customFormat="1" x14ac:dyDescent="0.25">
      <c r="A309" s="50" t="s">
        <v>586</v>
      </c>
      <c r="B309" s="49"/>
      <c r="C309" s="49"/>
      <c r="D309" s="49"/>
      <c r="E309" s="49"/>
      <c r="F309" s="49"/>
      <c r="G309" s="49"/>
      <c r="H309" s="49"/>
      <c r="J309" s="45" t="s">
        <v>334</v>
      </c>
    </row>
    <row r="310" spans="1:10" s="45" customFormat="1" x14ac:dyDescent="0.25">
      <c r="A310" s="48"/>
      <c r="B310" s="49"/>
      <c r="C310" s="49"/>
      <c r="D310" s="49"/>
      <c r="E310" s="49"/>
      <c r="F310" s="49"/>
      <c r="G310" s="49"/>
      <c r="H310" s="49"/>
    </row>
  </sheetData>
  <mergeCells count="622">
    <mergeCell ref="K15:K30"/>
    <mergeCell ref="C20:C22"/>
    <mergeCell ref="D20:D22"/>
    <mergeCell ref="A10:K10"/>
    <mergeCell ref="A12:A13"/>
    <mergeCell ref="B12:B13"/>
    <mergeCell ref="C12:C13"/>
    <mergeCell ref="D12:E12"/>
    <mergeCell ref="F12:G12"/>
    <mergeCell ref="H12:H13"/>
    <mergeCell ref="I12:I13"/>
    <mergeCell ref="J12:J13"/>
    <mergeCell ref="K12:K13"/>
    <mergeCell ref="J38:J39"/>
    <mergeCell ref="A31:A33"/>
    <mergeCell ref="B31:B33"/>
    <mergeCell ref="C31:C33"/>
    <mergeCell ref="D31:D33"/>
    <mergeCell ref="E31:E33"/>
    <mergeCell ref="J31:J33"/>
    <mergeCell ref="D23:D24"/>
    <mergeCell ref="E23:E24"/>
    <mergeCell ref="C25:C27"/>
    <mergeCell ref="D25:D27"/>
    <mergeCell ref="E25:E27"/>
    <mergeCell ref="C28:C30"/>
    <mergeCell ref="D28:D30"/>
    <mergeCell ref="E28:E30"/>
    <mergeCell ref="A15:B30"/>
    <mergeCell ref="C15:C19"/>
    <mergeCell ref="D15:D19"/>
    <mergeCell ref="E15:E19"/>
    <mergeCell ref="J15:J30"/>
    <mergeCell ref="E20:E22"/>
    <mergeCell ref="C23:C24"/>
    <mergeCell ref="K31:K33"/>
    <mergeCell ref="A34:A36"/>
    <mergeCell ref="B34:B36"/>
    <mergeCell ref="C34:C36"/>
    <mergeCell ref="D34:D36"/>
    <mergeCell ref="E34:E36"/>
    <mergeCell ref="J34:J36"/>
    <mergeCell ref="K34:K36"/>
    <mergeCell ref="G44:G45"/>
    <mergeCell ref="J44:J45"/>
    <mergeCell ref="K44:K45"/>
    <mergeCell ref="K38:K39"/>
    <mergeCell ref="A40:A42"/>
    <mergeCell ref="B40:B42"/>
    <mergeCell ref="C40:C42"/>
    <mergeCell ref="D40:D42"/>
    <mergeCell ref="E40:E42"/>
    <mergeCell ref="F41:F42"/>
    <mergeCell ref="G41:G42"/>
    <mergeCell ref="A37:A39"/>
    <mergeCell ref="B37:B39"/>
    <mergeCell ref="C37:C39"/>
    <mergeCell ref="D37:D39"/>
    <mergeCell ref="E37:E39"/>
    <mergeCell ref="A46:A55"/>
    <mergeCell ref="B46:B55"/>
    <mergeCell ref="C46:C49"/>
    <mergeCell ref="D46:D49"/>
    <mergeCell ref="E46:E49"/>
    <mergeCell ref="J46:J49"/>
    <mergeCell ref="K46:K49"/>
    <mergeCell ref="A43:A45"/>
    <mergeCell ref="B43:B45"/>
    <mergeCell ref="C43:C45"/>
    <mergeCell ref="D43:D45"/>
    <mergeCell ref="E43:E45"/>
    <mergeCell ref="F44:F45"/>
    <mergeCell ref="C50:C52"/>
    <mergeCell ref="D50:D52"/>
    <mergeCell ref="E50:E52"/>
    <mergeCell ref="J50:J52"/>
    <mergeCell ref="K50:K52"/>
    <mergeCell ref="C53:C55"/>
    <mergeCell ref="D53:D55"/>
    <mergeCell ref="E53:E55"/>
    <mergeCell ref="J53:J55"/>
    <mergeCell ref="K53:K55"/>
    <mergeCell ref="K56:K58"/>
    <mergeCell ref="A59:A61"/>
    <mergeCell ref="B59:B61"/>
    <mergeCell ref="C59:C61"/>
    <mergeCell ref="D59:D61"/>
    <mergeCell ref="E59:E61"/>
    <mergeCell ref="J60:J61"/>
    <mergeCell ref="K60:K61"/>
    <mergeCell ref="A56:A58"/>
    <mergeCell ref="B56:B58"/>
    <mergeCell ref="C56:C58"/>
    <mergeCell ref="D56:D58"/>
    <mergeCell ref="E56:E58"/>
    <mergeCell ref="J56:J58"/>
    <mergeCell ref="K62:K63"/>
    <mergeCell ref="A65:A67"/>
    <mergeCell ref="B65:B67"/>
    <mergeCell ref="C65:C67"/>
    <mergeCell ref="D65:D67"/>
    <mergeCell ref="E65:E67"/>
    <mergeCell ref="J65:J66"/>
    <mergeCell ref="K65:K66"/>
    <mergeCell ref="A62:A64"/>
    <mergeCell ref="B62:B64"/>
    <mergeCell ref="C62:C64"/>
    <mergeCell ref="D62:D64"/>
    <mergeCell ref="E62:E64"/>
    <mergeCell ref="J62:J63"/>
    <mergeCell ref="A68:A70"/>
    <mergeCell ref="B68:B70"/>
    <mergeCell ref="C68:C70"/>
    <mergeCell ref="D68:D70"/>
    <mergeCell ref="E68:E70"/>
    <mergeCell ref="A71:A74"/>
    <mergeCell ref="B71:B74"/>
    <mergeCell ref="C71:C74"/>
    <mergeCell ref="D71:D74"/>
    <mergeCell ref="E71:E74"/>
    <mergeCell ref="G76:G78"/>
    <mergeCell ref="A79:A80"/>
    <mergeCell ref="B79:B80"/>
    <mergeCell ref="C79:C80"/>
    <mergeCell ref="D79:D80"/>
    <mergeCell ref="E79:E80"/>
    <mergeCell ref="J71:J72"/>
    <mergeCell ref="K71:K72"/>
    <mergeCell ref="F72:F74"/>
    <mergeCell ref="G72:G74"/>
    <mergeCell ref="A75:A78"/>
    <mergeCell ref="B75:B78"/>
    <mergeCell ref="C75:C78"/>
    <mergeCell ref="D75:D78"/>
    <mergeCell ref="E75:E78"/>
    <mergeCell ref="F76:F78"/>
    <mergeCell ref="J83:J84"/>
    <mergeCell ref="K83:K84"/>
    <mergeCell ref="A85:A86"/>
    <mergeCell ref="B85:B86"/>
    <mergeCell ref="C85:C86"/>
    <mergeCell ref="D85:D86"/>
    <mergeCell ref="E85:E86"/>
    <mergeCell ref="A81:A82"/>
    <mergeCell ref="B81:B82"/>
    <mergeCell ref="C81:C82"/>
    <mergeCell ref="D81:D82"/>
    <mergeCell ref="E81:E82"/>
    <mergeCell ref="A83:A84"/>
    <mergeCell ref="B83:B84"/>
    <mergeCell ref="C83:C84"/>
    <mergeCell ref="D83:D84"/>
    <mergeCell ref="E83:E84"/>
    <mergeCell ref="J89:J90"/>
    <mergeCell ref="K89:K90"/>
    <mergeCell ref="A91:A92"/>
    <mergeCell ref="B91:B92"/>
    <mergeCell ref="C91:C92"/>
    <mergeCell ref="D91:D92"/>
    <mergeCell ref="E91:E92"/>
    <mergeCell ref="A87:A88"/>
    <mergeCell ref="B87:B88"/>
    <mergeCell ref="C87:C88"/>
    <mergeCell ref="D87:D88"/>
    <mergeCell ref="E87:E88"/>
    <mergeCell ref="A89:A90"/>
    <mergeCell ref="B89:B90"/>
    <mergeCell ref="C89:C90"/>
    <mergeCell ref="D89:D90"/>
    <mergeCell ref="E89:E90"/>
    <mergeCell ref="K93:K95"/>
    <mergeCell ref="A96:A98"/>
    <mergeCell ref="B96:B98"/>
    <mergeCell ref="C96:C98"/>
    <mergeCell ref="D96:D98"/>
    <mergeCell ref="E96:E98"/>
    <mergeCell ref="J97:J98"/>
    <mergeCell ref="K97:K98"/>
    <mergeCell ref="A93:A95"/>
    <mergeCell ref="B93:B95"/>
    <mergeCell ref="C93:C95"/>
    <mergeCell ref="D93:D95"/>
    <mergeCell ref="E93:E95"/>
    <mergeCell ref="J93:J95"/>
    <mergeCell ref="K99:K101"/>
    <mergeCell ref="A102:A104"/>
    <mergeCell ref="B102:B104"/>
    <mergeCell ref="C102:C104"/>
    <mergeCell ref="D102:D104"/>
    <mergeCell ref="E102:E104"/>
    <mergeCell ref="J102:J104"/>
    <mergeCell ref="K102:K104"/>
    <mergeCell ref="A99:A101"/>
    <mergeCell ref="B99:B101"/>
    <mergeCell ref="C99:C101"/>
    <mergeCell ref="D99:D101"/>
    <mergeCell ref="E99:E101"/>
    <mergeCell ref="J99:J101"/>
    <mergeCell ref="K106:K107"/>
    <mergeCell ref="A108:A116"/>
    <mergeCell ref="B108:B116"/>
    <mergeCell ref="C108:C109"/>
    <mergeCell ref="D108:D109"/>
    <mergeCell ref="E108:E109"/>
    <mergeCell ref="J108:J116"/>
    <mergeCell ref="K108:K116"/>
    <mergeCell ref="C110:C114"/>
    <mergeCell ref="D110:D114"/>
    <mergeCell ref="A105:A107"/>
    <mergeCell ref="B105:B107"/>
    <mergeCell ref="C105:C107"/>
    <mergeCell ref="D105:D107"/>
    <mergeCell ref="E105:E107"/>
    <mergeCell ref="J106:J107"/>
    <mergeCell ref="J117:J121"/>
    <mergeCell ref="K117:K121"/>
    <mergeCell ref="A122:A123"/>
    <mergeCell ref="B122:B123"/>
    <mergeCell ref="C122:C123"/>
    <mergeCell ref="D122:D123"/>
    <mergeCell ref="E122:E123"/>
    <mergeCell ref="E110:E114"/>
    <mergeCell ref="C115:C116"/>
    <mergeCell ref="D115:D116"/>
    <mergeCell ref="E115:E116"/>
    <mergeCell ref="A117:A121"/>
    <mergeCell ref="B117:B121"/>
    <mergeCell ref="C117:C121"/>
    <mergeCell ref="D117:D121"/>
    <mergeCell ref="E117:E121"/>
    <mergeCell ref="K124:K128"/>
    <mergeCell ref="A129:A133"/>
    <mergeCell ref="B129:B133"/>
    <mergeCell ref="C129:C133"/>
    <mergeCell ref="D129:D133"/>
    <mergeCell ref="E129:E133"/>
    <mergeCell ref="J129:J131"/>
    <mergeCell ref="K129:K131"/>
    <mergeCell ref="J132:J133"/>
    <mergeCell ref="K132:K133"/>
    <mergeCell ref="A124:A128"/>
    <mergeCell ref="B124:B128"/>
    <mergeCell ref="C124:C128"/>
    <mergeCell ref="D124:D128"/>
    <mergeCell ref="E124:E128"/>
    <mergeCell ref="J124:J128"/>
    <mergeCell ref="K134:K136"/>
    <mergeCell ref="A137:A139"/>
    <mergeCell ref="B137:B139"/>
    <mergeCell ref="C137:C139"/>
    <mergeCell ref="D137:D139"/>
    <mergeCell ref="E137:E139"/>
    <mergeCell ref="J138:J139"/>
    <mergeCell ref="K138:K139"/>
    <mergeCell ref="A134:A136"/>
    <mergeCell ref="B134:B136"/>
    <mergeCell ref="C134:C136"/>
    <mergeCell ref="D134:D136"/>
    <mergeCell ref="E134:E136"/>
    <mergeCell ref="J134:J136"/>
    <mergeCell ref="K140:K141"/>
    <mergeCell ref="A142:A143"/>
    <mergeCell ref="B142:B143"/>
    <mergeCell ref="C142:C143"/>
    <mergeCell ref="D142:D143"/>
    <mergeCell ref="E142:E143"/>
    <mergeCell ref="A140:A141"/>
    <mergeCell ref="B140:B141"/>
    <mergeCell ref="C140:C141"/>
    <mergeCell ref="D140:D141"/>
    <mergeCell ref="E140:E141"/>
    <mergeCell ref="J140:J141"/>
    <mergeCell ref="J146:J147"/>
    <mergeCell ref="K146:K147"/>
    <mergeCell ref="A148:A149"/>
    <mergeCell ref="B148:B149"/>
    <mergeCell ref="C148:C149"/>
    <mergeCell ref="D148:D149"/>
    <mergeCell ref="E148:E149"/>
    <mergeCell ref="A144:A145"/>
    <mergeCell ref="B144:B145"/>
    <mergeCell ref="C144:C145"/>
    <mergeCell ref="D144:D145"/>
    <mergeCell ref="E144:E145"/>
    <mergeCell ref="A146:A147"/>
    <mergeCell ref="B146:B147"/>
    <mergeCell ref="C146:C147"/>
    <mergeCell ref="D146:D147"/>
    <mergeCell ref="E146:E147"/>
    <mergeCell ref="F153:F154"/>
    <mergeCell ref="G153:G154"/>
    <mergeCell ref="A155:A156"/>
    <mergeCell ref="B155:B156"/>
    <mergeCell ref="C155:C156"/>
    <mergeCell ref="D155:D156"/>
    <mergeCell ref="E155:E156"/>
    <mergeCell ref="A150:A151"/>
    <mergeCell ref="B150:B151"/>
    <mergeCell ref="C150:C151"/>
    <mergeCell ref="D150:D151"/>
    <mergeCell ref="E150:E151"/>
    <mergeCell ref="A152:A154"/>
    <mergeCell ref="B152:B154"/>
    <mergeCell ref="C152:C154"/>
    <mergeCell ref="D152:D154"/>
    <mergeCell ref="E152:E154"/>
    <mergeCell ref="A157:A158"/>
    <mergeCell ref="B157:B158"/>
    <mergeCell ref="C157:C158"/>
    <mergeCell ref="D157:D158"/>
    <mergeCell ref="E157:E158"/>
    <mergeCell ref="A159:A160"/>
    <mergeCell ref="B159:B160"/>
    <mergeCell ref="C159:C160"/>
    <mergeCell ref="D159:D160"/>
    <mergeCell ref="E159:E160"/>
    <mergeCell ref="J159:J160"/>
    <mergeCell ref="K159:K160"/>
    <mergeCell ref="A161:A162"/>
    <mergeCell ref="B161:B162"/>
    <mergeCell ref="C161:C162"/>
    <mergeCell ref="D161:D162"/>
    <mergeCell ref="E161:E162"/>
    <mergeCell ref="J161:J162"/>
    <mergeCell ref="K161:K162"/>
    <mergeCell ref="A163:A164"/>
    <mergeCell ref="B163:B164"/>
    <mergeCell ref="C163:C164"/>
    <mergeCell ref="D163:D164"/>
    <mergeCell ref="E163:E164"/>
    <mergeCell ref="A165:A167"/>
    <mergeCell ref="B165:B167"/>
    <mergeCell ref="C165:C167"/>
    <mergeCell ref="D165:D167"/>
    <mergeCell ref="E165:E167"/>
    <mergeCell ref="J165:J167"/>
    <mergeCell ref="K165:K167"/>
    <mergeCell ref="A168:A170"/>
    <mergeCell ref="B168:B170"/>
    <mergeCell ref="C168:C170"/>
    <mergeCell ref="D168:D170"/>
    <mergeCell ref="E168:E170"/>
    <mergeCell ref="J168:J170"/>
    <mergeCell ref="K168:K170"/>
    <mergeCell ref="G172:G173"/>
    <mergeCell ref="A174:A177"/>
    <mergeCell ref="B174:B177"/>
    <mergeCell ref="C174:C177"/>
    <mergeCell ref="D174:D177"/>
    <mergeCell ref="E174:E177"/>
    <mergeCell ref="F175:F177"/>
    <mergeCell ref="G175:G177"/>
    <mergeCell ref="A171:A173"/>
    <mergeCell ref="B171:B173"/>
    <mergeCell ref="C171:C173"/>
    <mergeCell ref="D171:D173"/>
    <mergeCell ref="E171:E173"/>
    <mergeCell ref="F172:F173"/>
    <mergeCell ref="K178:K180"/>
    <mergeCell ref="A181:A183"/>
    <mergeCell ref="B181:B183"/>
    <mergeCell ref="C181:C183"/>
    <mergeCell ref="D181:D183"/>
    <mergeCell ref="E181:E183"/>
    <mergeCell ref="J181:J183"/>
    <mergeCell ref="K181:K183"/>
    <mergeCell ref="A178:A180"/>
    <mergeCell ref="B178:B180"/>
    <mergeCell ref="C178:C180"/>
    <mergeCell ref="D178:D180"/>
    <mergeCell ref="E178:E180"/>
    <mergeCell ref="J178:J180"/>
    <mergeCell ref="J187:J188"/>
    <mergeCell ref="K187:K188"/>
    <mergeCell ref="A189:A190"/>
    <mergeCell ref="B189:B190"/>
    <mergeCell ref="C189:C190"/>
    <mergeCell ref="D189:D190"/>
    <mergeCell ref="E189:E190"/>
    <mergeCell ref="A184:A185"/>
    <mergeCell ref="B184:B185"/>
    <mergeCell ref="C184:C185"/>
    <mergeCell ref="D184:D185"/>
    <mergeCell ref="E184:E185"/>
    <mergeCell ref="A186:A188"/>
    <mergeCell ref="B186:B188"/>
    <mergeCell ref="C186:C188"/>
    <mergeCell ref="D186:D188"/>
    <mergeCell ref="E186:E188"/>
    <mergeCell ref="K191:K193"/>
    <mergeCell ref="A194:A196"/>
    <mergeCell ref="B194:B196"/>
    <mergeCell ref="C194:C196"/>
    <mergeCell ref="D194:D196"/>
    <mergeCell ref="E194:E196"/>
    <mergeCell ref="J194:J196"/>
    <mergeCell ref="K194:K196"/>
    <mergeCell ref="A191:A193"/>
    <mergeCell ref="B191:B193"/>
    <mergeCell ref="C191:C193"/>
    <mergeCell ref="D191:D193"/>
    <mergeCell ref="E191:E193"/>
    <mergeCell ref="J191:J193"/>
    <mergeCell ref="A197:A198"/>
    <mergeCell ref="B197:B198"/>
    <mergeCell ref="C197:C198"/>
    <mergeCell ref="D197:D198"/>
    <mergeCell ref="E197:E198"/>
    <mergeCell ref="A199:A200"/>
    <mergeCell ref="B199:B200"/>
    <mergeCell ref="C199:C200"/>
    <mergeCell ref="D199:D200"/>
    <mergeCell ref="E199:E200"/>
    <mergeCell ref="A201:A202"/>
    <mergeCell ref="B201:B202"/>
    <mergeCell ref="C201:C202"/>
    <mergeCell ref="D201:D202"/>
    <mergeCell ref="E201:E202"/>
    <mergeCell ref="A203:A204"/>
    <mergeCell ref="B203:B204"/>
    <mergeCell ref="C203:C204"/>
    <mergeCell ref="D203:D204"/>
    <mergeCell ref="E203:E204"/>
    <mergeCell ref="A205:A206"/>
    <mergeCell ref="B205:B206"/>
    <mergeCell ref="C205:C206"/>
    <mergeCell ref="D205:D206"/>
    <mergeCell ref="E205:E206"/>
    <mergeCell ref="A207:A209"/>
    <mergeCell ref="B207:B209"/>
    <mergeCell ref="C207:C209"/>
    <mergeCell ref="D207:D209"/>
    <mergeCell ref="E207:E209"/>
    <mergeCell ref="J207:J208"/>
    <mergeCell ref="K207:K208"/>
    <mergeCell ref="A210:A212"/>
    <mergeCell ref="B210:B212"/>
    <mergeCell ref="C210:C212"/>
    <mergeCell ref="D210:D212"/>
    <mergeCell ref="E210:E212"/>
    <mergeCell ref="J210:J212"/>
    <mergeCell ref="K210:K212"/>
    <mergeCell ref="K213:K215"/>
    <mergeCell ref="A216:A218"/>
    <mergeCell ref="B216:B218"/>
    <mergeCell ref="C216:C218"/>
    <mergeCell ref="D216:D218"/>
    <mergeCell ref="E216:E218"/>
    <mergeCell ref="F217:F218"/>
    <mergeCell ref="G217:G218"/>
    <mergeCell ref="A213:A215"/>
    <mergeCell ref="B213:B215"/>
    <mergeCell ref="C213:C215"/>
    <mergeCell ref="D213:D215"/>
    <mergeCell ref="E213:E215"/>
    <mergeCell ref="J213:J215"/>
    <mergeCell ref="J221:J229"/>
    <mergeCell ref="K221:K229"/>
    <mergeCell ref="C224:C226"/>
    <mergeCell ref="D224:D226"/>
    <mergeCell ref="E224:E226"/>
    <mergeCell ref="C227:C229"/>
    <mergeCell ref="D227:D229"/>
    <mergeCell ref="E227:E229"/>
    <mergeCell ref="A219:A220"/>
    <mergeCell ref="B219:B220"/>
    <mergeCell ref="C219:C220"/>
    <mergeCell ref="D219:D220"/>
    <mergeCell ref="E219:E220"/>
    <mergeCell ref="A221:A229"/>
    <mergeCell ref="B221:B229"/>
    <mergeCell ref="C221:C223"/>
    <mergeCell ref="D221:D223"/>
    <mergeCell ref="E221:E223"/>
    <mergeCell ref="K230:K232"/>
    <mergeCell ref="A233:A234"/>
    <mergeCell ref="B233:B234"/>
    <mergeCell ref="C233:C234"/>
    <mergeCell ref="D233:D234"/>
    <mergeCell ref="E233:E234"/>
    <mergeCell ref="A230:A232"/>
    <mergeCell ref="B230:B232"/>
    <mergeCell ref="C230:C232"/>
    <mergeCell ref="D230:D232"/>
    <mergeCell ref="E230:E232"/>
    <mergeCell ref="J230:J232"/>
    <mergeCell ref="J237:J238"/>
    <mergeCell ref="K237:K238"/>
    <mergeCell ref="A239:A240"/>
    <mergeCell ref="B239:B240"/>
    <mergeCell ref="C239:C240"/>
    <mergeCell ref="D239:D240"/>
    <mergeCell ref="E239:E240"/>
    <mergeCell ref="A235:A236"/>
    <mergeCell ref="B235:B236"/>
    <mergeCell ref="C235:C236"/>
    <mergeCell ref="D235:D236"/>
    <mergeCell ref="E235:E236"/>
    <mergeCell ref="A237:A238"/>
    <mergeCell ref="B237:B238"/>
    <mergeCell ref="C237:C238"/>
    <mergeCell ref="D237:D238"/>
    <mergeCell ref="E237:E238"/>
    <mergeCell ref="F244:F245"/>
    <mergeCell ref="G244:G245"/>
    <mergeCell ref="A246:A247"/>
    <mergeCell ref="B246:B247"/>
    <mergeCell ref="C246:C247"/>
    <mergeCell ref="D246:D247"/>
    <mergeCell ref="E246:E247"/>
    <mergeCell ref="A241:A242"/>
    <mergeCell ref="B241:B242"/>
    <mergeCell ref="C241:C242"/>
    <mergeCell ref="D241:D242"/>
    <mergeCell ref="E241:E242"/>
    <mergeCell ref="A243:A245"/>
    <mergeCell ref="B243:B245"/>
    <mergeCell ref="C243:C245"/>
    <mergeCell ref="D243:D245"/>
    <mergeCell ref="E243:E245"/>
    <mergeCell ref="A248:A249"/>
    <mergeCell ref="B248:B249"/>
    <mergeCell ref="C248:C249"/>
    <mergeCell ref="D248:D249"/>
    <mergeCell ref="E248:E249"/>
    <mergeCell ref="A250:A251"/>
    <mergeCell ref="B250:B251"/>
    <mergeCell ref="C250:C251"/>
    <mergeCell ref="D250:D251"/>
    <mergeCell ref="E250:E251"/>
    <mergeCell ref="A252:A253"/>
    <mergeCell ref="B252:B253"/>
    <mergeCell ref="C252:C253"/>
    <mergeCell ref="D252:D253"/>
    <mergeCell ref="E252:E253"/>
    <mergeCell ref="A254:A256"/>
    <mergeCell ref="B254:B256"/>
    <mergeCell ref="C254:C256"/>
    <mergeCell ref="D254:D256"/>
    <mergeCell ref="E254:E256"/>
    <mergeCell ref="J254:J256"/>
    <mergeCell ref="K254:K256"/>
    <mergeCell ref="A257:A259"/>
    <mergeCell ref="B257:B259"/>
    <mergeCell ref="C257:C259"/>
    <mergeCell ref="D257:D259"/>
    <mergeCell ref="E257:E259"/>
    <mergeCell ref="J257:J258"/>
    <mergeCell ref="K257:K258"/>
    <mergeCell ref="K260:K261"/>
    <mergeCell ref="A262:A264"/>
    <mergeCell ref="B262:B264"/>
    <mergeCell ref="C262:C264"/>
    <mergeCell ref="D262:D264"/>
    <mergeCell ref="E262:E264"/>
    <mergeCell ref="F263:F264"/>
    <mergeCell ref="G263:G264"/>
    <mergeCell ref="A260:A261"/>
    <mergeCell ref="B260:B261"/>
    <mergeCell ref="C260:C261"/>
    <mergeCell ref="D260:D261"/>
    <mergeCell ref="E260:E261"/>
    <mergeCell ref="J260:J261"/>
    <mergeCell ref="K270:K271"/>
    <mergeCell ref="A272:A273"/>
    <mergeCell ref="B272:B273"/>
    <mergeCell ref="C272:C273"/>
    <mergeCell ref="D272:D273"/>
    <mergeCell ref="E272:E273"/>
    <mergeCell ref="J272:J273"/>
    <mergeCell ref="K272:K273"/>
    <mergeCell ref="K265:K267"/>
    <mergeCell ref="C268:C269"/>
    <mergeCell ref="D268:D269"/>
    <mergeCell ref="E268:E269"/>
    <mergeCell ref="J268:J269"/>
    <mergeCell ref="K268:K269"/>
    <mergeCell ref="A265:A271"/>
    <mergeCell ref="B265:B271"/>
    <mergeCell ref="C265:C267"/>
    <mergeCell ref="D265:D267"/>
    <mergeCell ref="E265:E267"/>
    <mergeCell ref="J265:J267"/>
    <mergeCell ref="C270:C271"/>
    <mergeCell ref="D270:D271"/>
    <mergeCell ref="E270:E271"/>
    <mergeCell ref="J270:J271"/>
    <mergeCell ref="J276:J277"/>
    <mergeCell ref="K276:K277"/>
    <mergeCell ref="A278:A279"/>
    <mergeCell ref="B278:B279"/>
    <mergeCell ref="C278:C279"/>
    <mergeCell ref="D278:D279"/>
    <mergeCell ref="E278:E279"/>
    <mergeCell ref="A274:A275"/>
    <mergeCell ref="B274:B275"/>
    <mergeCell ref="C274:C275"/>
    <mergeCell ref="D274:D275"/>
    <mergeCell ref="E274:E275"/>
    <mergeCell ref="A276:A277"/>
    <mergeCell ref="B276:B277"/>
    <mergeCell ref="C276:C277"/>
    <mergeCell ref="D276:D277"/>
    <mergeCell ref="E276:E277"/>
    <mergeCell ref="L284:R284"/>
    <mergeCell ref="J282:J283"/>
    <mergeCell ref="K282:K283"/>
    <mergeCell ref="A284:A285"/>
    <mergeCell ref="B284:B285"/>
    <mergeCell ref="C284:C285"/>
    <mergeCell ref="D284:D285"/>
    <mergeCell ref="E284:E285"/>
    <mergeCell ref="A280:A281"/>
    <mergeCell ref="B280:B281"/>
    <mergeCell ref="C280:C281"/>
    <mergeCell ref="D280:D281"/>
    <mergeCell ref="E280:E281"/>
    <mergeCell ref="A282:A283"/>
    <mergeCell ref="B282:B283"/>
    <mergeCell ref="C282:C283"/>
    <mergeCell ref="D282:D283"/>
    <mergeCell ref="E282:E283"/>
  </mergeCells>
  <pageMargins left="0.7" right="0.7" top="0.75" bottom="0.75" header="0.3" footer="0.3"/>
  <pageSetup paperSize="9" scale="48" fitToHeight="0"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3">
    <tabColor rgb="FF92D050"/>
  </sheetPr>
  <dimension ref="A1:S519"/>
  <sheetViews>
    <sheetView view="pageBreakPreview" zoomScale="80" zoomScaleNormal="85" zoomScaleSheetLayoutView="80" workbookViewId="0">
      <pane xSplit="6" ySplit="9" topLeftCell="G166" activePane="bottomRight" state="frozen"/>
      <selection pane="topRight" activeCell="G1" sqref="G1"/>
      <selection pane="bottomLeft" activeCell="A10" sqref="A10"/>
      <selection pane="bottomRight" activeCell="B190" sqref="B190:B194"/>
    </sheetView>
  </sheetViews>
  <sheetFormatPr defaultRowHeight="15" x14ac:dyDescent="0.25"/>
  <cols>
    <col min="1" max="1" width="7.140625" style="1" customWidth="1"/>
    <col min="2" max="2" width="31.5703125" style="1" customWidth="1"/>
    <col min="3" max="3" width="21.140625" style="159" customWidth="1"/>
    <col min="4" max="4" width="10.42578125" style="3" customWidth="1"/>
    <col min="5" max="5" width="10.85546875" style="3" customWidth="1"/>
    <col min="6" max="6" width="16.85546875" style="1" customWidth="1"/>
    <col min="7" max="7" width="16" style="1" customWidth="1"/>
    <col min="8" max="8" width="14.140625" style="1" customWidth="1"/>
    <col min="9" max="9" width="13" style="6" customWidth="1"/>
    <col min="10" max="10" width="31.85546875" style="10" customWidth="1"/>
    <col min="11" max="11" width="12.7109375" style="94" customWidth="1"/>
    <col min="12" max="12" width="12.85546875" style="94" customWidth="1"/>
    <col min="13" max="13" width="51" style="8" customWidth="1"/>
    <col min="14" max="14" width="17.85546875" style="9" customWidth="1"/>
    <col min="15" max="15" width="21.28515625" style="9" customWidth="1"/>
    <col min="16" max="16" width="18.140625" style="9" customWidth="1"/>
    <col min="17" max="18" width="12.5703125" style="1" bestFit="1" customWidth="1"/>
    <col min="19" max="16384" width="9.140625" style="1"/>
  </cols>
  <sheetData>
    <row r="1" spans="1:19" ht="18.75" x14ac:dyDescent="0.3">
      <c r="A1" s="728" t="s">
        <v>14</v>
      </c>
      <c r="B1" s="728"/>
      <c r="C1" s="728"/>
      <c r="D1" s="728"/>
      <c r="E1" s="728"/>
      <c r="F1" s="728"/>
      <c r="G1" s="728"/>
      <c r="H1" s="728"/>
      <c r="I1" s="728"/>
      <c r="J1" s="728"/>
      <c r="K1" s="728"/>
      <c r="L1" s="728"/>
      <c r="M1" s="728"/>
      <c r="N1" s="728"/>
      <c r="O1" s="728"/>
      <c r="P1" s="728"/>
    </row>
    <row r="2" spans="1:19" s="7" customFormat="1" ht="17.25" customHeight="1" x14ac:dyDescent="0.25">
      <c r="B2" s="108"/>
      <c r="C2" s="158"/>
      <c r="D2" s="8"/>
      <c r="E2" s="765" t="s">
        <v>430</v>
      </c>
      <c r="F2" s="765"/>
      <c r="G2" s="765"/>
      <c r="H2" s="765"/>
      <c r="I2" s="765"/>
      <c r="J2" s="765"/>
      <c r="K2" s="765"/>
      <c r="L2" s="765"/>
      <c r="M2" s="765"/>
      <c r="N2" s="50"/>
      <c r="O2" s="50"/>
      <c r="P2" s="50"/>
    </row>
    <row r="3" spans="1:19" s="7" customFormat="1" ht="17.25" customHeight="1" x14ac:dyDescent="0.25">
      <c r="C3" s="159"/>
      <c r="D3" s="3"/>
      <c r="E3" s="766" t="s">
        <v>7</v>
      </c>
      <c r="F3" s="766"/>
      <c r="G3" s="766"/>
      <c r="H3" s="766"/>
      <c r="I3" s="766"/>
      <c r="J3" s="766"/>
      <c r="K3" s="766"/>
      <c r="L3" s="766"/>
      <c r="M3" s="766"/>
      <c r="N3" s="50"/>
      <c r="O3" s="109"/>
      <c r="P3" s="50"/>
    </row>
    <row r="5" spans="1:19" ht="53.25" customHeight="1" x14ac:dyDescent="0.25">
      <c r="A5" s="863" t="s">
        <v>3</v>
      </c>
      <c r="B5" s="863" t="s">
        <v>660</v>
      </c>
      <c r="C5" s="863" t="s">
        <v>15</v>
      </c>
      <c r="D5" s="866" t="s">
        <v>341</v>
      </c>
      <c r="E5" s="867"/>
      <c r="F5" s="748" t="s">
        <v>16</v>
      </c>
      <c r="G5" s="748" t="s">
        <v>587</v>
      </c>
      <c r="H5" s="748" t="s">
        <v>17</v>
      </c>
      <c r="I5" s="737" t="s">
        <v>348</v>
      </c>
      <c r="J5" s="748" t="s">
        <v>344</v>
      </c>
      <c r="K5" s="876" t="s">
        <v>588</v>
      </c>
      <c r="L5" s="876" t="s">
        <v>18</v>
      </c>
      <c r="M5" s="585" t="s">
        <v>248</v>
      </c>
      <c r="N5" s="733" t="s">
        <v>19</v>
      </c>
      <c r="O5" s="734"/>
      <c r="P5" s="735"/>
    </row>
    <row r="6" spans="1:19" ht="56.25" customHeight="1" x14ac:dyDescent="0.25">
      <c r="A6" s="864"/>
      <c r="B6" s="864"/>
      <c r="C6" s="864"/>
      <c r="D6" s="868" t="s">
        <v>661</v>
      </c>
      <c r="E6" s="868" t="s">
        <v>662</v>
      </c>
      <c r="F6" s="749"/>
      <c r="G6" s="749"/>
      <c r="H6" s="749"/>
      <c r="I6" s="738"/>
      <c r="J6" s="749"/>
      <c r="K6" s="877"/>
      <c r="L6" s="877"/>
      <c r="M6" s="586"/>
      <c r="N6" s="582" t="s">
        <v>345</v>
      </c>
      <c r="O6" s="582" t="s">
        <v>346</v>
      </c>
      <c r="P6" s="582" t="s">
        <v>347</v>
      </c>
    </row>
    <row r="7" spans="1:19" ht="49.5" customHeight="1" x14ac:dyDescent="0.25">
      <c r="A7" s="865"/>
      <c r="B7" s="865"/>
      <c r="C7" s="865"/>
      <c r="D7" s="869"/>
      <c r="E7" s="869"/>
      <c r="F7" s="750"/>
      <c r="G7" s="750"/>
      <c r="H7" s="750"/>
      <c r="I7" s="739"/>
      <c r="J7" s="750"/>
      <c r="K7" s="878"/>
      <c r="L7" s="878"/>
      <c r="M7" s="587"/>
      <c r="N7" s="584"/>
      <c r="O7" s="584"/>
      <c r="P7" s="584"/>
    </row>
    <row r="8" spans="1:19" x14ac:dyDescent="0.25">
      <c r="A8" s="213">
        <v>1</v>
      </c>
      <c r="B8" s="213">
        <v>2</v>
      </c>
      <c r="C8" s="212">
        <v>3</v>
      </c>
      <c r="D8" s="212">
        <v>4</v>
      </c>
      <c r="E8" s="212">
        <v>5</v>
      </c>
      <c r="F8" s="212">
        <v>6</v>
      </c>
      <c r="G8" s="213">
        <v>7</v>
      </c>
      <c r="H8" s="213">
        <v>8</v>
      </c>
      <c r="I8" s="213">
        <v>9</v>
      </c>
      <c r="J8" s="213">
        <v>10</v>
      </c>
      <c r="K8" s="214">
        <v>11</v>
      </c>
      <c r="L8" s="214">
        <v>12</v>
      </c>
      <c r="M8" s="215">
        <v>13</v>
      </c>
      <c r="N8" s="213">
        <v>14</v>
      </c>
      <c r="O8" s="213">
        <v>15</v>
      </c>
      <c r="P8" s="213">
        <v>16</v>
      </c>
    </row>
    <row r="9" spans="1:19" ht="15" customHeight="1" x14ac:dyDescent="0.25">
      <c r="A9" s="751" t="s">
        <v>277</v>
      </c>
      <c r="B9" s="751"/>
      <c r="C9" s="745" t="s">
        <v>0</v>
      </c>
      <c r="D9" s="870" t="s">
        <v>26</v>
      </c>
      <c r="E9" s="873" t="s">
        <v>26</v>
      </c>
      <c r="F9" s="111" t="s">
        <v>0</v>
      </c>
      <c r="G9" s="160">
        <f>SUM(G10:G13)</f>
        <v>52590513.699999996</v>
      </c>
      <c r="H9" s="12">
        <f>H14+H19+H24+H29</f>
        <v>51436211</v>
      </c>
      <c r="I9" s="12">
        <f>H9/G9*100</f>
        <v>97.805112331504006</v>
      </c>
      <c r="J9" s="748" t="s">
        <v>26</v>
      </c>
      <c r="K9" s="748" t="s">
        <v>26</v>
      </c>
      <c r="L9" s="748" t="s">
        <v>26</v>
      </c>
      <c r="M9" s="748" t="s">
        <v>26</v>
      </c>
      <c r="N9" s="748" t="s">
        <v>26</v>
      </c>
      <c r="O9" s="748" t="s">
        <v>26</v>
      </c>
      <c r="P9" s="748" t="s">
        <v>26</v>
      </c>
    </row>
    <row r="10" spans="1:19" ht="55.5" customHeight="1" x14ac:dyDescent="0.25">
      <c r="A10" s="751"/>
      <c r="B10" s="751"/>
      <c r="C10" s="746"/>
      <c r="D10" s="871"/>
      <c r="E10" s="874"/>
      <c r="F10" s="111" t="s">
        <v>278</v>
      </c>
      <c r="G10" s="160">
        <f>G15+G20+G25+G30</f>
        <v>28165422.099999998</v>
      </c>
      <c r="H10" s="160">
        <f>H15+H20+H25+H30</f>
        <v>27883891.099999998</v>
      </c>
      <c r="I10" s="12">
        <f>H10/G10*100</f>
        <v>99.000437490336779</v>
      </c>
      <c r="J10" s="749"/>
      <c r="K10" s="749"/>
      <c r="L10" s="749"/>
      <c r="M10" s="749"/>
      <c r="N10" s="749"/>
      <c r="O10" s="749"/>
      <c r="P10" s="749"/>
      <c r="Q10" s="5"/>
      <c r="R10" s="5"/>
      <c r="S10" s="5"/>
    </row>
    <row r="11" spans="1:19" ht="80.25" customHeight="1" x14ac:dyDescent="0.25">
      <c r="A11" s="751"/>
      <c r="B11" s="751"/>
      <c r="C11" s="746"/>
      <c r="D11" s="871"/>
      <c r="E11" s="874"/>
      <c r="F11" s="111" t="s">
        <v>279</v>
      </c>
      <c r="G11" s="160">
        <f>G16+G21+G26+G31</f>
        <v>1808238.4999999998</v>
      </c>
      <c r="H11" s="160">
        <f>H16+H21+H26+H31</f>
        <v>1762368.5999999999</v>
      </c>
      <c r="I11" s="12">
        <f t="shared" ref="I11:I72" si="0">H11/G11*100</f>
        <v>97.463282636665468</v>
      </c>
      <c r="J11" s="749"/>
      <c r="K11" s="749"/>
      <c r="L11" s="749"/>
      <c r="M11" s="749"/>
      <c r="N11" s="749"/>
      <c r="O11" s="749"/>
      <c r="P11" s="749"/>
    </row>
    <row r="12" spans="1:19" ht="66.75" customHeight="1" x14ac:dyDescent="0.25">
      <c r="A12" s="751"/>
      <c r="B12" s="751"/>
      <c r="C12" s="746"/>
      <c r="D12" s="871"/>
      <c r="E12" s="874"/>
      <c r="F12" s="111" t="s">
        <v>280</v>
      </c>
      <c r="G12" s="160">
        <f>G17+G22+G27+G32</f>
        <v>12914.1</v>
      </c>
      <c r="H12" s="12">
        <f>H17+H22+H27+H32</f>
        <v>7409.1</v>
      </c>
      <c r="I12" s="12">
        <f t="shared" si="0"/>
        <v>57.372174599855974</v>
      </c>
      <c r="J12" s="749"/>
      <c r="K12" s="749"/>
      <c r="L12" s="749"/>
      <c r="M12" s="749"/>
      <c r="N12" s="749"/>
      <c r="O12" s="749"/>
      <c r="P12" s="749"/>
    </row>
    <row r="13" spans="1:19" ht="37.5" customHeight="1" x14ac:dyDescent="0.25">
      <c r="A13" s="751"/>
      <c r="B13" s="751"/>
      <c r="C13" s="747"/>
      <c r="D13" s="872"/>
      <c r="E13" s="875"/>
      <c r="F13" s="111" t="s">
        <v>281</v>
      </c>
      <c r="G13" s="160">
        <f>G18+G23+G28+G33</f>
        <v>22603938.999999996</v>
      </c>
      <c r="H13" s="12">
        <f>H18+H23+H28+H33</f>
        <v>21782542.200000003</v>
      </c>
      <c r="I13" s="12">
        <f t="shared" si="0"/>
        <v>96.366134238815661</v>
      </c>
      <c r="J13" s="749"/>
      <c r="K13" s="749"/>
      <c r="L13" s="749"/>
      <c r="M13" s="749"/>
      <c r="N13" s="749"/>
      <c r="O13" s="749"/>
      <c r="P13" s="749"/>
    </row>
    <row r="14" spans="1:19" ht="15" customHeight="1" x14ac:dyDescent="0.25">
      <c r="A14" s="751"/>
      <c r="B14" s="751"/>
      <c r="C14" s="644" t="s">
        <v>20</v>
      </c>
      <c r="D14" s="870" t="s">
        <v>26</v>
      </c>
      <c r="E14" s="870" t="s">
        <v>26</v>
      </c>
      <c r="F14" s="111" t="s">
        <v>0</v>
      </c>
      <c r="G14" s="160">
        <f>SUM(G15:G18)</f>
        <v>28773581.400000002</v>
      </c>
      <c r="H14" s="12">
        <f>H15+H16+H17+H18</f>
        <v>28722611.699999999</v>
      </c>
      <c r="I14" s="12">
        <f t="shared" si="0"/>
        <v>99.82285938169656</v>
      </c>
      <c r="J14" s="749"/>
      <c r="K14" s="749"/>
      <c r="L14" s="749"/>
      <c r="M14" s="749"/>
      <c r="N14" s="749"/>
      <c r="O14" s="749"/>
      <c r="P14" s="749"/>
    </row>
    <row r="15" spans="1:19" x14ac:dyDescent="0.25">
      <c r="A15" s="751"/>
      <c r="B15" s="751"/>
      <c r="C15" s="645"/>
      <c r="D15" s="871"/>
      <c r="E15" s="871"/>
      <c r="F15" s="111" t="s">
        <v>1</v>
      </c>
      <c r="G15" s="160">
        <f>G35+G65+G206+G261+G276+G296+G321+G361+G386+G476+G156</f>
        <v>27010636.800000001</v>
      </c>
      <c r="H15" s="12">
        <f>H35+H65+H176+H206+H261+H296+H361+H156+H276+H321+H386+H476</f>
        <v>27005537</v>
      </c>
      <c r="I15" s="12">
        <f t="shared" si="0"/>
        <v>99.981119290012444</v>
      </c>
      <c r="J15" s="749"/>
      <c r="K15" s="749"/>
      <c r="L15" s="749"/>
      <c r="M15" s="749"/>
      <c r="N15" s="749"/>
      <c r="O15" s="749"/>
      <c r="P15" s="749"/>
    </row>
    <row r="16" spans="1:19" x14ac:dyDescent="0.25">
      <c r="A16" s="751"/>
      <c r="B16" s="751"/>
      <c r="C16" s="645"/>
      <c r="D16" s="871"/>
      <c r="E16" s="871"/>
      <c r="F16" s="111" t="s">
        <v>2</v>
      </c>
      <c r="G16" s="160">
        <f>G36+G66+G207+G262+G277+G297+G322+G362+G387+G477+G157</f>
        <v>1762944.5999999999</v>
      </c>
      <c r="H16" s="12">
        <f>H36+H66+H177+H207+H262+H297+H362+H157+H277+H322+H387+H477</f>
        <v>1717074.7</v>
      </c>
      <c r="I16" s="12">
        <f t="shared" si="0"/>
        <v>97.398108823158708</v>
      </c>
      <c r="J16" s="749"/>
      <c r="K16" s="749"/>
      <c r="L16" s="749"/>
      <c r="M16" s="749"/>
      <c r="N16" s="749"/>
      <c r="O16" s="749"/>
      <c r="P16" s="749"/>
    </row>
    <row r="17" spans="1:16" x14ac:dyDescent="0.25">
      <c r="A17" s="751"/>
      <c r="B17" s="751"/>
      <c r="C17" s="645"/>
      <c r="D17" s="871"/>
      <c r="E17" s="871"/>
      <c r="F17" s="150" t="s">
        <v>4</v>
      </c>
      <c r="G17" s="151">
        <f>G37+G67+G208+G263+G278+G298+G323+G363+G388+G478+G158</f>
        <v>0</v>
      </c>
      <c r="H17" s="151">
        <f>H37+H67+H178+H208+H263+H298+H363+H158+H278+H323+H388+H478</f>
        <v>0</v>
      </c>
      <c r="I17" s="151">
        <v>0</v>
      </c>
      <c r="J17" s="749"/>
      <c r="K17" s="749"/>
      <c r="L17" s="749"/>
      <c r="M17" s="749"/>
      <c r="N17" s="749"/>
      <c r="O17" s="749"/>
      <c r="P17" s="749"/>
    </row>
    <row r="18" spans="1:16" x14ac:dyDescent="0.25">
      <c r="A18" s="751"/>
      <c r="B18" s="751"/>
      <c r="C18" s="646"/>
      <c r="D18" s="872"/>
      <c r="E18" s="872"/>
      <c r="F18" s="150" t="s">
        <v>5</v>
      </c>
      <c r="G18" s="151">
        <f>G38+G68+G209+G264+G279+G299+G324+G364+G389+G479+G159</f>
        <v>0</v>
      </c>
      <c r="H18" s="151">
        <f>H38+H68+H179+H209+H264+H299+H364+H159+H279+H324+H389+H479</f>
        <v>0</v>
      </c>
      <c r="I18" s="151">
        <v>0</v>
      </c>
      <c r="J18" s="749"/>
      <c r="K18" s="749"/>
      <c r="L18" s="749"/>
      <c r="M18" s="749"/>
      <c r="N18" s="749"/>
      <c r="O18" s="749"/>
      <c r="P18" s="749"/>
    </row>
    <row r="19" spans="1:16" ht="15" customHeight="1" x14ac:dyDescent="0.25">
      <c r="A19" s="751"/>
      <c r="B19" s="751"/>
      <c r="C19" s="752" t="s">
        <v>282</v>
      </c>
      <c r="D19" s="870" t="s">
        <v>26</v>
      </c>
      <c r="E19" s="870" t="s">
        <v>26</v>
      </c>
      <c r="F19" s="111" t="s">
        <v>0</v>
      </c>
      <c r="G19" s="160">
        <f>SUM(G20:G23)</f>
        <v>22603938.999999996</v>
      </c>
      <c r="H19" s="12">
        <f>SUM(H20:H23)</f>
        <v>21782542.200000003</v>
      </c>
      <c r="I19" s="12">
        <f t="shared" si="0"/>
        <v>96.366134238815661</v>
      </c>
      <c r="J19" s="749"/>
      <c r="K19" s="749"/>
      <c r="L19" s="749"/>
      <c r="M19" s="749"/>
      <c r="N19" s="749"/>
      <c r="O19" s="749"/>
      <c r="P19" s="749"/>
    </row>
    <row r="20" spans="1:16" x14ac:dyDescent="0.25">
      <c r="A20" s="751"/>
      <c r="B20" s="751"/>
      <c r="C20" s="753"/>
      <c r="D20" s="871"/>
      <c r="E20" s="871"/>
      <c r="F20" s="150" t="s">
        <v>1</v>
      </c>
      <c r="G20" s="151">
        <f>G481</f>
        <v>0</v>
      </c>
      <c r="H20" s="151">
        <f>H481</f>
        <v>0</v>
      </c>
      <c r="I20" s="151">
        <v>0</v>
      </c>
      <c r="J20" s="749"/>
      <c r="K20" s="749"/>
      <c r="L20" s="749"/>
      <c r="M20" s="749"/>
      <c r="N20" s="749"/>
      <c r="O20" s="749"/>
      <c r="P20" s="749"/>
    </row>
    <row r="21" spans="1:16" x14ac:dyDescent="0.25">
      <c r="A21" s="751"/>
      <c r="B21" s="751"/>
      <c r="C21" s="753"/>
      <c r="D21" s="871"/>
      <c r="E21" s="871"/>
      <c r="F21" s="150" t="s">
        <v>2</v>
      </c>
      <c r="G21" s="151">
        <f t="shared" ref="G21:H23" si="1">G482</f>
        <v>0</v>
      </c>
      <c r="H21" s="151">
        <f t="shared" si="1"/>
        <v>0</v>
      </c>
      <c r="I21" s="151">
        <v>0</v>
      </c>
      <c r="J21" s="749"/>
      <c r="K21" s="749"/>
      <c r="L21" s="749"/>
      <c r="M21" s="749"/>
      <c r="N21" s="749"/>
      <c r="O21" s="749"/>
      <c r="P21" s="749"/>
    </row>
    <row r="22" spans="1:16" x14ac:dyDescent="0.25">
      <c r="A22" s="751"/>
      <c r="B22" s="751"/>
      <c r="C22" s="753"/>
      <c r="D22" s="871"/>
      <c r="E22" s="871"/>
      <c r="F22" s="150" t="s">
        <v>4</v>
      </c>
      <c r="G22" s="151">
        <f t="shared" si="1"/>
        <v>0</v>
      </c>
      <c r="H22" s="151">
        <f t="shared" si="1"/>
        <v>0</v>
      </c>
      <c r="I22" s="151">
        <v>0</v>
      </c>
      <c r="J22" s="749"/>
      <c r="K22" s="749"/>
      <c r="L22" s="749"/>
      <c r="M22" s="749"/>
      <c r="N22" s="749"/>
      <c r="O22" s="749"/>
      <c r="P22" s="749"/>
    </row>
    <row r="23" spans="1:16" x14ac:dyDescent="0.25">
      <c r="A23" s="751"/>
      <c r="B23" s="751"/>
      <c r="C23" s="754"/>
      <c r="D23" s="872"/>
      <c r="E23" s="872"/>
      <c r="F23" s="111" t="s">
        <v>5</v>
      </c>
      <c r="G23" s="160">
        <f t="shared" si="1"/>
        <v>22603938.999999996</v>
      </c>
      <c r="H23" s="12">
        <f t="shared" si="1"/>
        <v>21782542.200000003</v>
      </c>
      <c r="I23" s="12">
        <f t="shared" si="0"/>
        <v>96.366134238815661</v>
      </c>
      <c r="J23" s="749"/>
      <c r="K23" s="749"/>
      <c r="L23" s="749"/>
      <c r="M23" s="749"/>
      <c r="N23" s="749"/>
      <c r="O23" s="749"/>
      <c r="P23" s="749"/>
    </row>
    <row r="24" spans="1:16" ht="15" customHeight="1" x14ac:dyDescent="0.25">
      <c r="A24" s="751"/>
      <c r="B24" s="751"/>
      <c r="C24" s="644" t="s">
        <v>21</v>
      </c>
      <c r="D24" s="870" t="s">
        <v>26</v>
      </c>
      <c r="E24" s="870" t="s">
        <v>26</v>
      </c>
      <c r="F24" s="111" t="s">
        <v>0</v>
      </c>
      <c r="G24" s="160">
        <f>SUM(G25:G28)</f>
        <v>16316.5</v>
      </c>
      <c r="H24" s="12">
        <f>H25+H26+H27+H28</f>
        <v>10017.299999999999</v>
      </c>
      <c r="I24" s="12">
        <f t="shared" si="0"/>
        <v>61.393681242913608</v>
      </c>
      <c r="J24" s="749"/>
      <c r="K24" s="749"/>
      <c r="L24" s="749"/>
      <c r="M24" s="749"/>
      <c r="N24" s="749"/>
      <c r="O24" s="749"/>
      <c r="P24" s="749"/>
    </row>
    <row r="25" spans="1:16" x14ac:dyDescent="0.25">
      <c r="A25" s="751"/>
      <c r="B25" s="751"/>
      <c r="C25" s="645"/>
      <c r="D25" s="871"/>
      <c r="E25" s="871"/>
      <c r="F25" s="111" t="s">
        <v>1</v>
      </c>
      <c r="G25" s="160">
        <f t="shared" ref="G25:H28" si="2">G70</f>
        <v>3402.4</v>
      </c>
      <c r="H25" s="12">
        <f t="shared" si="2"/>
        <v>2608.1999999999998</v>
      </c>
      <c r="I25" s="12">
        <f t="shared" si="0"/>
        <v>76.657653421114503</v>
      </c>
      <c r="J25" s="749"/>
      <c r="K25" s="749"/>
      <c r="L25" s="749"/>
      <c r="M25" s="749"/>
      <c r="N25" s="749"/>
      <c r="O25" s="749"/>
      <c r="P25" s="749"/>
    </row>
    <row r="26" spans="1:16" x14ac:dyDescent="0.25">
      <c r="A26" s="751"/>
      <c r="B26" s="751"/>
      <c r="C26" s="645"/>
      <c r="D26" s="871"/>
      <c r="E26" s="871"/>
      <c r="F26" s="150" t="s">
        <v>2</v>
      </c>
      <c r="G26" s="151">
        <f t="shared" si="2"/>
        <v>0</v>
      </c>
      <c r="H26" s="151">
        <f t="shared" si="2"/>
        <v>0</v>
      </c>
      <c r="I26" s="151">
        <v>0</v>
      </c>
      <c r="J26" s="749"/>
      <c r="K26" s="749"/>
      <c r="L26" s="749"/>
      <c r="M26" s="749"/>
      <c r="N26" s="749"/>
      <c r="O26" s="749"/>
      <c r="P26" s="749"/>
    </row>
    <row r="27" spans="1:16" x14ac:dyDescent="0.25">
      <c r="A27" s="751"/>
      <c r="B27" s="751"/>
      <c r="C27" s="645"/>
      <c r="D27" s="871"/>
      <c r="E27" s="871"/>
      <c r="F27" s="111" t="s">
        <v>4</v>
      </c>
      <c r="G27" s="160">
        <f t="shared" si="2"/>
        <v>12914.1</v>
      </c>
      <c r="H27" s="12">
        <f t="shared" si="2"/>
        <v>7409.1</v>
      </c>
      <c r="I27" s="12">
        <f t="shared" si="0"/>
        <v>57.372174599855974</v>
      </c>
      <c r="J27" s="749"/>
      <c r="K27" s="749"/>
      <c r="L27" s="749"/>
      <c r="M27" s="749"/>
      <c r="N27" s="749"/>
      <c r="O27" s="749"/>
      <c r="P27" s="749"/>
    </row>
    <row r="28" spans="1:16" x14ac:dyDescent="0.25">
      <c r="A28" s="751"/>
      <c r="B28" s="751"/>
      <c r="C28" s="646"/>
      <c r="D28" s="872"/>
      <c r="E28" s="872"/>
      <c r="F28" s="111" t="s">
        <v>5</v>
      </c>
      <c r="G28" s="160">
        <f t="shared" si="2"/>
        <v>0</v>
      </c>
      <c r="H28" s="12">
        <f t="shared" si="2"/>
        <v>0</v>
      </c>
      <c r="I28" s="12">
        <v>0</v>
      </c>
      <c r="J28" s="749"/>
      <c r="K28" s="749"/>
      <c r="L28" s="749"/>
      <c r="M28" s="749"/>
      <c r="N28" s="749"/>
      <c r="O28" s="749"/>
      <c r="P28" s="749"/>
    </row>
    <row r="29" spans="1:16" ht="15" customHeight="1" x14ac:dyDescent="0.25">
      <c r="A29" s="751"/>
      <c r="B29" s="751"/>
      <c r="C29" s="644" t="s">
        <v>283</v>
      </c>
      <c r="D29" s="870" t="s">
        <v>26</v>
      </c>
      <c r="E29" s="870" t="s">
        <v>26</v>
      </c>
      <c r="F29" s="111" t="s">
        <v>0</v>
      </c>
      <c r="G29" s="160">
        <f>SUM(G30:G33)</f>
        <v>1196676.7999999998</v>
      </c>
      <c r="H29" s="12">
        <f>H30+H31+H32+H33</f>
        <v>921039.8</v>
      </c>
      <c r="I29" s="12">
        <f t="shared" si="0"/>
        <v>76.96646245669676</v>
      </c>
      <c r="J29" s="749"/>
      <c r="K29" s="749"/>
      <c r="L29" s="749"/>
      <c r="M29" s="749"/>
      <c r="N29" s="749"/>
      <c r="O29" s="749"/>
      <c r="P29" s="749"/>
    </row>
    <row r="30" spans="1:16" x14ac:dyDescent="0.25">
      <c r="A30" s="751"/>
      <c r="B30" s="751"/>
      <c r="C30" s="645"/>
      <c r="D30" s="871"/>
      <c r="E30" s="871"/>
      <c r="F30" s="111" t="s">
        <v>1</v>
      </c>
      <c r="G30" s="160">
        <f>G391+G181</f>
        <v>1151382.8999999999</v>
      </c>
      <c r="H30" s="12">
        <f>H391+H181</f>
        <v>875745.9</v>
      </c>
      <c r="I30" s="12">
        <f t="shared" si="0"/>
        <v>76.060353163139737</v>
      </c>
      <c r="J30" s="749"/>
      <c r="K30" s="749"/>
      <c r="L30" s="749"/>
      <c r="M30" s="749"/>
      <c r="N30" s="749"/>
      <c r="O30" s="749"/>
      <c r="P30" s="749"/>
    </row>
    <row r="31" spans="1:16" x14ac:dyDescent="0.25">
      <c r="A31" s="751"/>
      <c r="B31" s="751"/>
      <c r="C31" s="645"/>
      <c r="D31" s="871"/>
      <c r="E31" s="871"/>
      <c r="F31" s="111" t="s">
        <v>2</v>
      </c>
      <c r="G31" s="160">
        <f t="shared" ref="G31:H33" si="3">G392</f>
        <v>45293.9</v>
      </c>
      <c r="H31" s="12">
        <f t="shared" si="3"/>
        <v>45293.9</v>
      </c>
      <c r="I31" s="12">
        <f t="shared" si="0"/>
        <v>100</v>
      </c>
      <c r="J31" s="749"/>
      <c r="K31" s="749"/>
      <c r="L31" s="749"/>
      <c r="M31" s="749"/>
      <c r="N31" s="749"/>
      <c r="O31" s="749"/>
      <c r="P31" s="749"/>
    </row>
    <row r="32" spans="1:16" x14ac:dyDescent="0.25">
      <c r="A32" s="751"/>
      <c r="B32" s="751"/>
      <c r="C32" s="645"/>
      <c r="D32" s="871"/>
      <c r="E32" s="871"/>
      <c r="F32" s="150" t="s">
        <v>4</v>
      </c>
      <c r="G32" s="151">
        <f t="shared" si="3"/>
        <v>0</v>
      </c>
      <c r="H32" s="151">
        <f t="shared" si="3"/>
        <v>0</v>
      </c>
      <c r="I32" s="151">
        <v>0</v>
      </c>
      <c r="J32" s="749"/>
      <c r="K32" s="749"/>
      <c r="L32" s="749"/>
      <c r="M32" s="749"/>
      <c r="N32" s="749"/>
      <c r="O32" s="749"/>
      <c r="P32" s="749"/>
    </row>
    <row r="33" spans="1:16" x14ac:dyDescent="0.25">
      <c r="A33" s="751"/>
      <c r="B33" s="751"/>
      <c r="C33" s="646"/>
      <c r="D33" s="872"/>
      <c r="E33" s="872"/>
      <c r="F33" s="150" t="s">
        <v>5</v>
      </c>
      <c r="G33" s="151">
        <f t="shared" si="3"/>
        <v>0</v>
      </c>
      <c r="H33" s="151">
        <f t="shared" si="3"/>
        <v>0</v>
      </c>
      <c r="I33" s="151">
        <v>0</v>
      </c>
      <c r="J33" s="750"/>
      <c r="K33" s="750"/>
      <c r="L33" s="750"/>
      <c r="M33" s="750"/>
      <c r="N33" s="750"/>
      <c r="O33" s="750"/>
      <c r="P33" s="750"/>
    </row>
    <row r="34" spans="1:16" ht="15" customHeight="1" x14ac:dyDescent="0.25">
      <c r="A34" s="656">
        <v>1</v>
      </c>
      <c r="B34" s="654" t="s">
        <v>24</v>
      </c>
      <c r="C34" s="654" t="s">
        <v>25</v>
      </c>
      <c r="D34" s="879" t="s">
        <v>26</v>
      </c>
      <c r="E34" s="879" t="s">
        <v>26</v>
      </c>
      <c r="F34" s="111" t="s">
        <v>0</v>
      </c>
      <c r="G34" s="160">
        <f>G35+G36+G37+G38</f>
        <v>173019.50000000003</v>
      </c>
      <c r="H34" s="12">
        <f>H35+H36+H37+H38</f>
        <v>173009.80000000002</v>
      </c>
      <c r="I34" s="12">
        <f t="shared" si="0"/>
        <v>99.994393695508293</v>
      </c>
      <c r="J34" s="582" t="s">
        <v>26</v>
      </c>
      <c r="K34" s="616" t="s">
        <v>26</v>
      </c>
      <c r="L34" s="616" t="s">
        <v>26</v>
      </c>
      <c r="M34" s="616" t="s">
        <v>26</v>
      </c>
      <c r="N34" s="721" t="s">
        <v>26</v>
      </c>
      <c r="O34" s="721" t="s">
        <v>26</v>
      </c>
      <c r="P34" s="721" t="s">
        <v>26</v>
      </c>
    </row>
    <row r="35" spans="1:16" x14ac:dyDescent="0.25">
      <c r="A35" s="656"/>
      <c r="B35" s="654"/>
      <c r="C35" s="654"/>
      <c r="D35" s="879"/>
      <c r="E35" s="879"/>
      <c r="F35" s="111" t="s">
        <v>1</v>
      </c>
      <c r="G35" s="160">
        <f t="shared" ref="G35:H38" si="4">G40</f>
        <v>167587.00000000003</v>
      </c>
      <c r="H35" s="12">
        <f t="shared" si="4"/>
        <v>167577.30000000002</v>
      </c>
      <c r="I35" s="12">
        <f t="shared" si="0"/>
        <v>99.994211961548316</v>
      </c>
      <c r="J35" s="583"/>
      <c r="K35" s="616" t="s">
        <v>26</v>
      </c>
      <c r="L35" s="616" t="s">
        <v>26</v>
      </c>
      <c r="M35" s="616" t="s">
        <v>26</v>
      </c>
      <c r="N35" s="721" t="s">
        <v>26</v>
      </c>
      <c r="O35" s="721" t="s">
        <v>26</v>
      </c>
      <c r="P35" s="721" t="s">
        <v>26</v>
      </c>
    </row>
    <row r="36" spans="1:16" x14ac:dyDescent="0.25">
      <c r="A36" s="656"/>
      <c r="B36" s="654"/>
      <c r="C36" s="654"/>
      <c r="D36" s="879"/>
      <c r="E36" s="879"/>
      <c r="F36" s="111" t="s">
        <v>2</v>
      </c>
      <c r="G36" s="160">
        <f t="shared" si="4"/>
        <v>5432.5</v>
      </c>
      <c r="H36" s="12">
        <f t="shared" si="4"/>
        <v>5432.5</v>
      </c>
      <c r="I36" s="12">
        <f t="shared" si="0"/>
        <v>100</v>
      </c>
      <c r="J36" s="583"/>
      <c r="K36" s="616"/>
      <c r="L36" s="616"/>
      <c r="M36" s="616"/>
      <c r="N36" s="721"/>
      <c r="O36" s="721"/>
      <c r="P36" s="721"/>
    </row>
    <row r="37" spans="1:16" x14ac:dyDescent="0.25">
      <c r="A37" s="656"/>
      <c r="B37" s="654"/>
      <c r="C37" s="654"/>
      <c r="D37" s="879"/>
      <c r="E37" s="879"/>
      <c r="F37" s="150" t="s">
        <v>4</v>
      </c>
      <c r="G37" s="151">
        <f t="shared" si="4"/>
        <v>0</v>
      </c>
      <c r="H37" s="151">
        <f t="shared" si="4"/>
        <v>0</v>
      </c>
      <c r="I37" s="151">
        <v>0</v>
      </c>
      <c r="J37" s="583"/>
      <c r="K37" s="616"/>
      <c r="L37" s="616"/>
      <c r="M37" s="616"/>
      <c r="N37" s="721"/>
      <c r="O37" s="721"/>
      <c r="P37" s="721"/>
    </row>
    <row r="38" spans="1:16" ht="22.5" customHeight="1" x14ac:dyDescent="0.25">
      <c r="A38" s="656"/>
      <c r="B38" s="654"/>
      <c r="C38" s="654"/>
      <c r="D38" s="879"/>
      <c r="E38" s="879"/>
      <c r="F38" s="152" t="s">
        <v>5</v>
      </c>
      <c r="G38" s="151">
        <f t="shared" si="4"/>
        <v>0</v>
      </c>
      <c r="H38" s="151">
        <f t="shared" si="4"/>
        <v>0</v>
      </c>
      <c r="I38" s="151">
        <v>0</v>
      </c>
      <c r="J38" s="584"/>
      <c r="K38" s="616" t="s">
        <v>26</v>
      </c>
      <c r="L38" s="616" t="s">
        <v>26</v>
      </c>
      <c r="M38" s="616" t="s">
        <v>26</v>
      </c>
      <c r="N38" s="721" t="s">
        <v>26</v>
      </c>
      <c r="O38" s="721" t="s">
        <v>26</v>
      </c>
      <c r="P38" s="721" t="s">
        <v>26</v>
      </c>
    </row>
    <row r="39" spans="1:16" ht="15" customHeight="1" x14ac:dyDescent="0.25">
      <c r="A39" s="656" t="s">
        <v>22</v>
      </c>
      <c r="B39" s="740" t="s">
        <v>351</v>
      </c>
      <c r="C39" s="740" t="s">
        <v>25</v>
      </c>
      <c r="D39" s="883" t="s">
        <v>26</v>
      </c>
      <c r="E39" s="883" t="s">
        <v>26</v>
      </c>
      <c r="F39" s="112" t="s">
        <v>0</v>
      </c>
      <c r="G39" s="160">
        <f>G40+G41+G42+G43</f>
        <v>173019.50000000003</v>
      </c>
      <c r="H39" s="12">
        <f>H40+H41+H42+H43</f>
        <v>173009.80000000002</v>
      </c>
      <c r="I39" s="12">
        <f t="shared" si="0"/>
        <v>99.994393695508293</v>
      </c>
      <c r="J39" s="582" t="s">
        <v>26</v>
      </c>
      <c r="K39" s="616" t="s">
        <v>26</v>
      </c>
      <c r="L39" s="557" t="s">
        <v>26</v>
      </c>
      <c r="M39" s="616" t="s">
        <v>26</v>
      </c>
      <c r="N39" s="721" t="s">
        <v>26</v>
      </c>
      <c r="O39" s="721" t="s">
        <v>26</v>
      </c>
      <c r="P39" s="721" t="s">
        <v>26</v>
      </c>
    </row>
    <row r="40" spans="1:16" x14ac:dyDescent="0.25">
      <c r="A40" s="656"/>
      <c r="B40" s="740"/>
      <c r="C40" s="740"/>
      <c r="D40" s="883"/>
      <c r="E40" s="883"/>
      <c r="F40" s="112" t="s">
        <v>1</v>
      </c>
      <c r="G40" s="161">
        <f t="shared" ref="G40:H43" si="5">G45+G50+G55</f>
        <v>167587.00000000003</v>
      </c>
      <c r="H40" s="113">
        <f t="shared" si="5"/>
        <v>167577.30000000002</v>
      </c>
      <c r="I40" s="113">
        <f t="shared" si="0"/>
        <v>99.994211961548316</v>
      </c>
      <c r="J40" s="583" t="s">
        <v>26</v>
      </c>
      <c r="K40" s="616" t="s">
        <v>26</v>
      </c>
      <c r="L40" s="558"/>
      <c r="M40" s="616" t="s">
        <v>26</v>
      </c>
      <c r="N40" s="721" t="s">
        <v>26</v>
      </c>
      <c r="O40" s="721" t="s">
        <v>26</v>
      </c>
      <c r="P40" s="721" t="s">
        <v>26</v>
      </c>
    </row>
    <row r="41" spans="1:16" ht="16.5" customHeight="1" x14ac:dyDescent="0.25">
      <c r="A41" s="656"/>
      <c r="B41" s="740"/>
      <c r="C41" s="740"/>
      <c r="D41" s="883"/>
      <c r="E41" s="883"/>
      <c r="F41" s="112" t="s">
        <v>2</v>
      </c>
      <c r="G41" s="161">
        <f t="shared" si="5"/>
        <v>5432.5</v>
      </c>
      <c r="H41" s="113">
        <f t="shared" si="5"/>
        <v>5432.5</v>
      </c>
      <c r="I41" s="113">
        <f t="shared" si="0"/>
        <v>100</v>
      </c>
      <c r="J41" s="583"/>
      <c r="K41" s="616"/>
      <c r="L41" s="558"/>
      <c r="M41" s="616"/>
      <c r="N41" s="721"/>
      <c r="O41" s="721"/>
      <c r="P41" s="721"/>
    </row>
    <row r="42" spans="1:16" x14ac:dyDescent="0.25">
      <c r="A42" s="656"/>
      <c r="B42" s="740"/>
      <c r="C42" s="740"/>
      <c r="D42" s="883"/>
      <c r="E42" s="883"/>
      <c r="F42" s="153" t="s">
        <v>4</v>
      </c>
      <c r="G42" s="154">
        <f t="shared" si="5"/>
        <v>0</v>
      </c>
      <c r="H42" s="154">
        <f t="shared" si="5"/>
        <v>0</v>
      </c>
      <c r="I42" s="154">
        <v>0</v>
      </c>
      <c r="J42" s="583"/>
      <c r="K42" s="616"/>
      <c r="L42" s="558"/>
      <c r="M42" s="616"/>
      <c r="N42" s="721"/>
      <c r="O42" s="721"/>
      <c r="P42" s="721"/>
    </row>
    <row r="43" spans="1:16" x14ac:dyDescent="0.25">
      <c r="A43" s="656"/>
      <c r="B43" s="740"/>
      <c r="C43" s="740"/>
      <c r="D43" s="883"/>
      <c r="E43" s="883"/>
      <c r="F43" s="155" t="s">
        <v>5</v>
      </c>
      <c r="G43" s="154">
        <f t="shared" si="5"/>
        <v>0</v>
      </c>
      <c r="H43" s="154">
        <f t="shared" si="5"/>
        <v>0</v>
      </c>
      <c r="I43" s="154">
        <v>0</v>
      </c>
      <c r="J43" s="584" t="s">
        <v>26</v>
      </c>
      <c r="K43" s="616" t="s">
        <v>26</v>
      </c>
      <c r="L43" s="559"/>
      <c r="M43" s="616" t="s">
        <v>26</v>
      </c>
      <c r="N43" s="721" t="s">
        <v>26</v>
      </c>
      <c r="O43" s="721" t="s">
        <v>26</v>
      </c>
      <c r="P43" s="721" t="s">
        <v>26</v>
      </c>
    </row>
    <row r="44" spans="1:16" ht="54" customHeight="1" x14ac:dyDescent="0.25">
      <c r="A44" s="656" t="s">
        <v>23</v>
      </c>
      <c r="B44" s="657" t="s">
        <v>284</v>
      </c>
      <c r="C44" s="547" t="s">
        <v>25</v>
      </c>
      <c r="D44" s="880" t="s">
        <v>451</v>
      </c>
      <c r="E44" s="880" t="s">
        <v>451</v>
      </c>
      <c r="F44" s="114" t="s">
        <v>0</v>
      </c>
      <c r="G44" s="160">
        <f>G45+G46+G47+G48</f>
        <v>9970.7000000000007</v>
      </c>
      <c r="H44" s="12">
        <f>H45+H46+H47+H48</f>
        <v>9970.7000000000007</v>
      </c>
      <c r="I44" s="12">
        <f t="shared" si="0"/>
        <v>100</v>
      </c>
      <c r="J44" s="201" t="s">
        <v>700</v>
      </c>
      <c r="K44" s="192">
        <v>190</v>
      </c>
      <c r="L44" s="192">
        <v>190</v>
      </c>
      <c r="M44" s="192"/>
      <c r="N44" s="195" t="s">
        <v>26</v>
      </c>
      <c r="O44" s="195" t="s">
        <v>26</v>
      </c>
      <c r="P44" s="195" t="s">
        <v>26</v>
      </c>
    </row>
    <row r="45" spans="1:16" ht="15" customHeight="1" x14ac:dyDescent="0.25">
      <c r="A45" s="656"/>
      <c r="B45" s="657"/>
      <c r="C45" s="548"/>
      <c r="D45" s="881"/>
      <c r="E45" s="881"/>
      <c r="F45" s="112" t="s">
        <v>1</v>
      </c>
      <c r="G45" s="161">
        <v>4538.2</v>
      </c>
      <c r="H45" s="115">
        <v>4538.2</v>
      </c>
      <c r="I45" s="113">
        <f t="shared" si="0"/>
        <v>100</v>
      </c>
      <c r="J45" s="547" t="s">
        <v>701</v>
      </c>
      <c r="K45" s="589">
        <v>90</v>
      </c>
      <c r="L45" s="589">
        <v>97.8</v>
      </c>
      <c r="M45" s="551"/>
      <c r="N45" s="554" t="s">
        <v>26</v>
      </c>
      <c r="O45" s="554" t="s">
        <v>26</v>
      </c>
      <c r="P45" s="554" t="s">
        <v>26</v>
      </c>
    </row>
    <row r="46" spans="1:16" x14ac:dyDescent="0.25">
      <c r="A46" s="656"/>
      <c r="B46" s="657"/>
      <c r="C46" s="548"/>
      <c r="D46" s="881"/>
      <c r="E46" s="881"/>
      <c r="F46" s="112" t="s">
        <v>2</v>
      </c>
      <c r="G46" s="161">
        <v>5432.5</v>
      </c>
      <c r="H46" s="113">
        <v>5432.5</v>
      </c>
      <c r="I46" s="113">
        <f t="shared" si="0"/>
        <v>100</v>
      </c>
      <c r="J46" s="548"/>
      <c r="K46" s="590"/>
      <c r="L46" s="590"/>
      <c r="M46" s="552"/>
      <c r="N46" s="555"/>
      <c r="O46" s="555"/>
      <c r="P46" s="555"/>
    </row>
    <row r="47" spans="1:16" x14ac:dyDescent="0.25">
      <c r="A47" s="656"/>
      <c r="B47" s="657"/>
      <c r="C47" s="548"/>
      <c r="D47" s="881"/>
      <c r="E47" s="881"/>
      <c r="F47" s="153" t="s">
        <v>4</v>
      </c>
      <c r="G47" s="154">
        <v>0</v>
      </c>
      <c r="H47" s="154">
        <v>0</v>
      </c>
      <c r="I47" s="154">
        <v>0</v>
      </c>
      <c r="J47" s="548"/>
      <c r="K47" s="590"/>
      <c r="L47" s="590"/>
      <c r="M47" s="552"/>
      <c r="N47" s="555"/>
      <c r="O47" s="555"/>
      <c r="P47" s="555"/>
    </row>
    <row r="48" spans="1:16" ht="30" customHeight="1" x14ac:dyDescent="0.25">
      <c r="A48" s="656"/>
      <c r="B48" s="657"/>
      <c r="C48" s="549"/>
      <c r="D48" s="882"/>
      <c r="E48" s="882"/>
      <c r="F48" s="155" t="s">
        <v>5</v>
      </c>
      <c r="G48" s="154">
        <v>0</v>
      </c>
      <c r="H48" s="154">
        <v>0</v>
      </c>
      <c r="I48" s="154">
        <v>0</v>
      </c>
      <c r="J48" s="549"/>
      <c r="K48" s="591"/>
      <c r="L48" s="591"/>
      <c r="M48" s="553"/>
      <c r="N48" s="556" t="s">
        <v>26</v>
      </c>
      <c r="O48" s="556" t="s">
        <v>26</v>
      </c>
      <c r="P48" s="556" t="s">
        <v>26</v>
      </c>
    </row>
    <row r="49" spans="1:17" ht="85.5" customHeight="1" x14ac:dyDescent="0.25">
      <c r="A49" s="543" t="s">
        <v>28</v>
      </c>
      <c r="B49" s="668" t="s">
        <v>29</v>
      </c>
      <c r="C49" s="547" t="s">
        <v>25</v>
      </c>
      <c r="D49" s="880" t="s">
        <v>451</v>
      </c>
      <c r="E49" s="880" t="s">
        <v>451</v>
      </c>
      <c r="F49" s="4" t="s">
        <v>0</v>
      </c>
      <c r="G49" s="160">
        <f>G50+G51+G52+G53</f>
        <v>154995.6</v>
      </c>
      <c r="H49" s="12">
        <f>H50+H51+H52+H53</f>
        <v>154985.9</v>
      </c>
      <c r="I49" s="12">
        <f t="shared" si="0"/>
        <v>99.993741757830534</v>
      </c>
      <c r="J49" s="205" t="s">
        <v>702</v>
      </c>
      <c r="K49" s="206">
        <v>124865</v>
      </c>
      <c r="L49" s="206">
        <v>128287</v>
      </c>
      <c r="M49" s="206" t="s">
        <v>797</v>
      </c>
      <c r="N49" s="195" t="s">
        <v>108</v>
      </c>
      <c r="O49" s="195" t="s">
        <v>108</v>
      </c>
      <c r="P49" s="195" t="s">
        <v>108</v>
      </c>
    </row>
    <row r="50" spans="1:17" ht="165" x14ac:dyDescent="0.25">
      <c r="A50" s="615"/>
      <c r="B50" s="729"/>
      <c r="C50" s="548"/>
      <c r="D50" s="881"/>
      <c r="E50" s="881"/>
      <c r="F50" s="112" t="s">
        <v>1</v>
      </c>
      <c r="G50" s="161">
        <v>154995.6</v>
      </c>
      <c r="H50" s="115">
        <v>154985.9</v>
      </c>
      <c r="I50" s="113">
        <f t="shared" si="0"/>
        <v>99.993741757830534</v>
      </c>
      <c r="J50" s="207" t="s">
        <v>796</v>
      </c>
      <c r="K50" s="206">
        <v>50</v>
      </c>
      <c r="L50" s="206">
        <v>41</v>
      </c>
      <c r="M50" s="206" t="s">
        <v>655</v>
      </c>
      <c r="N50" s="96" t="s">
        <v>108</v>
      </c>
      <c r="O50" s="96" t="s">
        <v>108</v>
      </c>
      <c r="P50" s="96" t="s">
        <v>108</v>
      </c>
      <c r="Q50" s="171"/>
    </row>
    <row r="51" spans="1:17" x14ac:dyDescent="0.25">
      <c r="A51" s="615"/>
      <c r="B51" s="729"/>
      <c r="C51" s="548"/>
      <c r="D51" s="881"/>
      <c r="E51" s="881"/>
      <c r="F51" s="153" t="s">
        <v>2</v>
      </c>
      <c r="G51" s="154">
        <v>0</v>
      </c>
      <c r="H51" s="154">
        <v>0</v>
      </c>
      <c r="I51" s="154">
        <v>0</v>
      </c>
      <c r="J51" s="722" t="s">
        <v>703</v>
      </c>
      <c r="K51" s="545">
        <v>14</v>
      </c>
      <c r="L51" s="551">
        <v>11.5</v>
      </c>
      <c r="M51" s="545" t="s">
        <v>809</v>
      </c>
      <c r="N51" s="694" t="s">
        <v>108</v>
      </c>
      <c r="O51" s="694" t="s">
        <v>108</v>
      </c>
      <c r="P51" s="694" t="s">
        <v>108</v>
      </c>
    </row>
    <row r="52" spans="1:17" ht="39" customHeight="1" x14ac:dyDescent="0.25">
      <c r="A52" s="615"/>
      <c r="B52" s="729"/>
      <c r="C52" s="548"/>
      <c r="D52" s="881"/>
      <c r="E52" s="881"/>
      <c r="F52" s="153" t="s">
        <v>4</v>
      </c>
      <c r="G52" s="154">
        <v>0</v>
      </c>
      <c r="H52" s="154">
        <v>0</v>
      </c>
      <c r="I52" s="154">
        <v>0</v>
      </c>
      <c r="J52" s="723"/>
      <c r="K52" s="550"/>
      <c r="L52" s="552"/>
      <c r="M52" s="550"/>
      <c r="N52" s="696"/>
      <c r="O52" s="696"/>
      <c r="P52" s="696"/>
    </row>
    <row r="53" spans="1:17" ht="39.75" customHeight="1" x14ac:dyDescent="0.25">
      <c r="A53" s="544"/>
      <c r="B53" s="730"/>
      <c r="C53" s="549"/>
      <c r="D53" s="882"/>
      <c r="E53" s="882"/>
      <c r="F53" s="156" t="s">
        <v>5</v>
      </c>
      <c r="G53" s="157">
        <v>0</v>
      </c>
      <c r="H53" s="154">
        <v>0</v>
      </c>
      <c r="I53" s="157">
        <v>0</v>
      </c>
      <c r="J53" s="724"/>
      <c r="K53" s="546"/>
      <c r="L53" s="553"/>
      <c r="M53" s="546"/>
      <c r="N53" s="695"/>
      <c r="O53" s="695" t="s">
        <v>108</v>
      </c>
      <c r="P53" s="695" t="s">
        <v>108</v>
      </c>
    </row>
    <row r="54" spans="1:17" ht="69" customHeight="1" x14ac:dyDescent="0.25">
      <c r="A54" s="656" t="s">
        <v>30</v>
      </c>
      <c r="B54" s="668" t="s">
        <v>31</v>
      </c>
      <c r="C54" s="547" t="s">
        <v>25</v>
      </c>
      <c r="D54" s="880" t="s">
        <v>451</v>
      </c>
      <c r="E54" s="880" t="s">
        <v>451</v>
      </c>
      <c r="F54" s="4" t="s">
        <v>0</v>
      </c>
      <c r="G54" s="160">
        <f>G55+G56+G57+G58</f>
        <v>8053.2</v>
      </c>
      <c r="H54" s="12">
        <f>H55+H56+H57+H58</f>
        <v>8053.2</v>
      </c>
      <c r="I54" s="12">
        <f t="shared" si="0"/>
        <v>100</v>
      </c>
      <c r="J54" s="4" t="s">
        <v>704</v>
      </c>
      <c r="K54" s="192">
        <v>4</v>
      </c>
      <c r="L54" s="192">
        <v>4</v>
      </c>
      <c r="M54" s="192"/>
      <c r="N54" s="195" t="s">
        <v>108</v>
      </c>
      <c r="O54" s="195" t="s">
        <v>108</v>
      </c>
      <c r="P54" s="195" t="s">
        <v>108</v>
      </c>
    </row>
    <row r="55" spans="1:17" ht="15" customHeight="1" x14ac:dyDescent="0.25">
      <c r="A55" s="656"/>
      <c r="B55" s="729"/>
      <c r="C55" s="548"/>
      <c r="D55" s="881"/>
      <c r="E55" s="881"/>
      <c r="F55" s="112" t="s">
        <v>1</v>
      </c>
      <c r="G55" s="161">
        <v>8053.2</v>
      </c>
      <c r="H55" s="115">
        <v>8053.2</v>
      </c>
      <c r="I55" s="113">
        <f t="shared" si="0"/>
        <v>100</v>
      </c>
      <c r="J55" s="547" t="s">
        <v>705</v>
      </c>
      <c r="K55" s="545">
        <v>100</v>
      </c>
      <c r="L55" s="545">
        <v>100</v>
      </c>
      <c r="M55" s="545"/>
      <c r="N55" s="564" t="s">
        <v>108</v>
      </c>
      <c r="O55" s="564" t="s">
        <v>108</v>
      </c>
      <c r="P55" s="564" t="s">
        <v>108</v>
      </c>
    </row>
    <row r="56" spans="1:17" x14ac:dyDescent="0.25">
      <c r="A56" s="656"/>
      <c r="B56" s="729"/>
      <c r="C56" s="548"/>
      <c r="D56" s="881"/>
      <c r="E56" s="881"/>
      <c r="F56" s="153" t="s">
        <v>2</v>
      </c>
      <c r="G56" s="154">
        <v>0</v>
      </c>
      <c r="H56" s="154">
        <v>0</v>
      </c>
      <c r="I56" s="154">
        <v>0</v>
      </c>
      <c r="J56" s="548"/>
      <c r="K56" s="550"/>
      <c r="L56" s="550"/>
      <c r="M56" s="550"/>
      <c r="N56" s="588"/>
      <c r="O56" s="588"/>
      <c r="P56" s="588"/>
    </row>
    <row r="57" spans="1:17" ht="22.5" customHeight="1" x14ac:dyDescent="0.25">
      <c r="A57" s="656"/>
      <c r="B57" s="729"/>
      <c r="C57" s="548"/>
      <c r="D57" s="881"/>
      <c r="E57" s="881"/>
      <c r="F57" s="153" t="s">
        <v>4</v>
      </c>
      <c r="G57" s="154">
        <v>0</v>
      </c>
      <c r="H57" s="154">
        <v>0</v>
      </c>
      <c r="I57" s="154">
        <v>0</v>
      </c>
      <c r="J57" s="548"/>
      <c r="K57" s="550"/>
      <c r="L57" s="550"/>
      <c r="M57" s="550"/>
      <c r="N57" s="588"/>
      <c r="O57" s="588"/>
      <c r="P57" s="588"/>
    </row>
    <row r="58" spans="1:17" ht="69" customHeight="1" x14ac:dyDescent="0.25">
      <c r="A58" s="656"/>
      <c r="B58" s="730"/>
      <c r="C58" s="549"/>
      <c r="D58" s="882"/>
      <c r="E58" s="882"/>
      <c r="F58" s="155" t="s">
        <v>5</v>
      </c>
      <c r="G58" s="154">
        <v>0</v>
      </c>
      <c r="H58" s="154">
        <v>0</v>
      </c>
      <c r="I58" s="154">
        <v>0</v>
      </c>
      <c r="J58" s="549"/>
      <c r="K58" s="546"/>
      <c r="L58" s="546"/>
      <c r="M58" s="546"/>
      <c r="N58" s="565"/>
      <c r="O58" s="565"/>
      <c r="P58" s="565"/>
    </row>
    <row r="59" spans="1:17" s="2" customFormat="1" ht="15" customHeight="1" x14ac:dyDescent="0.25">
      <c r="A59" s="653" t="s">
        <v>32</v>
      </c>
      <c r="B59" s="654" t="s">
        <v>33</v>
      </c>
      <c r="C59" s="644" t="s">
        <v>0</v>
      </c>
      <c r="D59" s="879" t="s">
        <v>26</v>
      </c>
      <c r="E59" s="879" t="s">
        <v>26</v>
      </c>
      <c r="F59" s="111" t="s">
        <v>0</v>
      </c>
      <c r="G59" s="160">
        <f>SUM(G60:G63)</f>
        <v>6492451.7999999989</v>
      </c>
      <c r="H59" s="12">
        <f>H60+H61+H62+H63</f>
        <v>6485967.2999999998</v>
      </c>
      <c r="I59" s="12">
        <f t="shared" si="0"/>
        <v>99.900122477613166</v>
      </c>
      <c r="J59" s="717" t="s">
        <v>26</v>
      </c>
      <c r="K59" s="569" t="s">
        <v>26</v>
      </c>
      <c r="L59" s="569" t="s">
        <v>26</v>
      </c>
      <c r="M59" s="569" t="s">
        <v>26</v>
      </c>
      <c r="N59" s="592" t="s">
        <v>26</v>
      </c>
      <c r="O59" s="592" t="s">
        <v>26</v>
      </c>
      <c r="P59" s="592" t="s">
        <v>26</v>
      </c>
    </row>
    <row r="60" spans="1:17" s="2" customFormat="1" x14ac:dyDescent="0.25">
      <c r="A60" s="653"/>
      <c r="B60" s="654"/>
      <c r="C60" s="645"/>
      <c r="D60" s="879"/>
      <c r="E60" s="879"/>
      <c r="F60" s="111" t="s">
        <v>1</v>
      </c>
      <c r="G60" s="160">
        <f t="shared" ref="G60:H63" si="6">G65+G70</f>
        <v>6274769.1999999993</v>
      </c>
      <c r="H60" s="12">
        <f t="shared" si="6"/>
        <v>6273790.7000000002</v>
      </c>
      <c r="I60" s="12">
        <f t="shared" si="0"/>
        <v>99.9844058009337</v>
      </c>
      <c r="J60" s="717" t="s">
        <v>26</v>
      </c>
      <c r="K60" s="570"/>
      <c r="L60" s="570"/>
      <c r="M60" s="570"/>
      <c r="N60" s="593"/>
      <c r="O60" s="593"/>
      <c r="P60" s="593"/>
    </row>
    <row r="61" spans="1:17" s="2" customFormat="1" x14ac:dyDescent="0.25">
      <c r="A61" s="653"/>
      <c r="B61" s="654"/>
      <c r="C61" s="645"/>
      <c r="D61" s="879"/>
      <c r="E61" s="879"/>
      <c r="F61" s="111" t="s">
        <v>2</v>
      </c>
      <c r="G61" s="160">
        <f t="shared" si="6"/>
        <v>204768.5</v>
      </c>
      <c r="H61" s="12">
        <f t="shared" si="6"/>
        <v>204767.49999999997</v>
      </c>
      <c r="I61" s="12">
        <f t="shared" si="0"/>
        <v>99.999511643636581</v>
      </c>
      <c r="J61" s="717" t="s">
        <v>26</v>
      </c>
      <c r="K61" s="570"/>
      <c r="L61" s="570"/>
      <c r="M61" s="570"/>
      <c r="N61" s="593"/>
      <c r="O61" s="593"/>
      <c r="P61" s="593"/>
    </row>
    <row r="62" spans="1:17" s="2" customFormat="1" ht="15" customHeight="1" x14ac:dyDescent="0.25">
      <c r="A62" s="653"/>
      <c r="B62" s="654"/>
      <c r="C62" s="645"/>
      <c r="D62" s="879"/>
      <c r="E62" s="879"/>
      <c r="F62" s="111" t="s">
        <v>4</v>
      </c>
      <c r="G62" s="160">
        <f t="shared" si="6"/>
        <v>12914.1</v>
      </c>
      <c r="H62" s="12">
        <f t="shared" si="6"/>
        <v>7409.1</v>
      </c>
      <c r="I62" s="12">
        <f t="shared" si="0"/>
        <v>57.372174599855974</v>
      </c>
      <c r="J62" s="717"/>
      <c r="K62" s="570"/>
      <c r="L62" s="570"/>
      <c r="M62" s="570"/>
      <c r="N62" s="593"/>
      <c r="O62" s="593"/>
      <c r="P62" s="593"/>
    </row>
    <row r="63" spans="1:17" s="2" customFormat="1" x14ac:dyDescent="0.25">
      <c r="A63" s="653"/>
      <c r="B63" s="654"/>
      <c r="C63" s="646"/>
      <c r="D63" s="879"/>
      <c r="E63" s="879"/>
      <c r="F63" s="116" t="s">
        <v>5</v>
      </c>
      <c r="G63" s="160">
        <f t="shared" si="6"/>
        <v>0</v>
      </c>
      <c r="H63" s="12">
        <f t="shared" si="6"/>
        <v>0</v>
      </c>
      <c r="I63" s="12">
        <v>0</v>
      </c>
      <c r="J63" s="717" t="s">
        <v>26</v>
      </c>
      <c r="K63" s="571"/>
      <c r="L63" s="571"/>
      <c r="M63" s="571"/>
      <c r="N63" s="594"/>
      <c r="O63" s="594"/>
      <c r="P63" s="594"/>
    </row>
    <row r="64" spans="1:17" s="2" customFormat="1" ht="15" customHeight="1" x14ac:dyDescent="0.25">
      <c r="A64" s="653"/>
      <c r="B64" s="654"/>
      <c r="C64" s="654" t="s">
        <v>25</v>
      </c>
      <c r="D64" s="879" t="s">
        <v>26</v>
      </c>
      <c r="E64" s="879" t="s">
        <v>26</v>
      </c>
      <c r="F64" s="111" t="s">
        <v>0</v>
      </c>
      <c r="G64" s="160">
        <f>SUM(G65:G68)</f>
        <v>6476135.2999999989</v>
      </c>
      <c r="H64" s="12">
        <f>H65+H66+H67+H68</f>
        <v>6475950</v>
      </c>
      <c r="I64" s="12">
        <f t="shared" si="0"/>
        <v>99.997138725622378</v>
      </c>
      <c r="J64" s="717" t="s">
        <v>26</v>
      </c>
      <c r="K64" s="569" t="s">
        <v>26</v>
      </c>
      <c r="L64" s="569" t="s">
        <v>26</v>
      </c>
      <c r="M64" s="569" t="s">
        <v>26</v>
      </c>
      <c r="N64" s="592" t="s">
        <v>26</v>
      </c>
      <c r="O64" s="592" t="s">
        <v>26</v>
      </c>
      <c r="P64" s="592" t="s">
        <v>26</v>
      </c>
    </row>
    <row r="65" spans="1:16" s="2" customFormat="1" x14ac:dyDescent="0.25">
      <c r="A65" s="653"/>
      <c r="B65" s="654"/>
      <c r="C65" s="654"/>
      <c r="D65" s="879"/>
      <c r="E65" s="879"/>
      <c r="F65" s="111" t="s">
        <v>1</v>
      </c>
      <c r="G65" s="160">
        <f>G75+G136+G121</f>
        <v>6271366.7999999989</v>
      </c>
      <c r="H65" s="12">
        <f>H75+H121+H136</f>
        <v>6271182.5</v>
      </c>
      <c r="I65" s="12">
        <f t="shared" si="0"/>
        <v>99.99706124668073</v>
      </c>
      <c r="J65" s="717" t="s">
        <v>26</v>
      </c>
      <c r="K65" s="570"/>
      <c r="L65" s="570"/>
      <c r="M65" s="570"/>
      <c r="N65" s="593"/>
      <c r="O65" s="593"/>
      <c r="P65" s="593"/>
    </row>
    <row r="66" spans="1:16" s="2" customFormat="1" x14ac:dyDescent="0.25">
      <c r="A66" s="653"/>
      <c r="B66" s="654"/>
      <c r="C66" s="654"/>
      <c r="D66" s="879"/>
      <c r="E66" s="879"/>
      <c r="F66" s="111" t="s">
        <v>2</v>
      </c>
      <c r="G66" s="160">
        <f>G76+G137+G122</f>
        <v>204768.5</v>
      </c>
      <c r="H66" s="12">
        <f>H76+H122+H137</f>
        <v>204767.49999999997</v>
      </c>
      <c r="I66" s="12">
        <f t="shared" si="0"/>
        <v>99.999511643636581</v>
      </c>
      <c r="J66" s="717" t="s">
        <v>26</v>
      </c>
      <c r="K66" s="570"/>
      <c r="L66" s="570"/>
      <c r="M66" s="570"/>
      <c r="N66" s="593"/>
      <c r="O66" s="593"/>
      <c r="P66" s="593"/>
    </row>
    <row r="67" spans="1:16" s="2" customFormat="1" x14ac:dyDescent="0.25">
      <c r="A67" s="653"/>
      <c r="B67" s="654"/>
      <c r="C67" s="654"/>
      <c r="D67" s="879"/>
      <c r="E67" s="879"/>
      <c r="F67" s="111" t="s">
        <v>4</v>
      </c>
      <c r="G67" s="160">
        <f>G77+G138+G123</f>
        <v>0</v>
      </c>
      <c r="H67" s="12">
        <f>H77+H123+H138</f>
        <v>0</v>
      </c>
      <c r="I67" s="12">
        <v>0</v>
      </c>
      <c r="J67" s="717"/>
      <c r="K67" s="570"/>
      <c r="L67" s="570"/>
      <c r="M67" s="570"/>
      <c r="N67" s="593"/>
      <c r="O67" s="593"/>
      <c r="P67" s="593"/>
    </row>
    <row r="68" spans="1:16" s="2" customFormat="1" x14ac:dyDescent="0.25">
      <c r="A68" s="653"/>
      <c r="B68" s="654"/>
      <c r="C68" s="654"/>
      <c r="D68" s="879"/>
      <c r="E68" s="879"/>
      <c r="F68" s="116" t="s">
        <v>5</v>
      </c>
      <c r="G68" s="160">
        <f>G78+G139+G124</f>
        <v>0</v>
      </c>
      <c r="H68" s="12">
        <f>H78+H124+H139</f>
        <v>0</v>
      </c>
      <c r="I68" s="12">
        <v>0</v>
      </c>
      <c r="J68" s="717" t="s">
        <v>26</v>
      </c>
      <c r="K68" s="571"/>
      <c r="L68" s="571"/>
      <c r="M68" s="571"/>
      <c r="N68" s="594"/>
      <c r="O68" s="594"/>
      <c r="P68" s="594"/>
    </row>
    <row r="69" spans="1:16" s="2" customFormat="1" ht="15" customHeight="1" x14ac:dyDescent="0.25">
      <c r="A69" s="653"/>
      <c r="B69" s="654"/>
      <c r="C69" s="654" t="s">
        <v>34</v>
      </c>
      <c r="D69" s="879" t="s">
        <v>26</v>
      </c>
      <c r="E69" s="879" t="s">
        <v>26</v>
      </c>
      <c r="F69" s="111" t="s">
        <v>0</v>
      </c>
      <c r="G69" s="160">
        <f>SUM(G70:G73)</f>
        <v>16316.5</v>
      </c>
      <c r="H69" s="12">
        <f>H70+H71+H72+H73</f>
        <v>10017.299999999999</v>
      </c>
      <c r="I69" s="12">
        <f t="shared" si="0"/>
        <v>61.393681242913608</v>
      </c>
      <c r="J69" s="717" t="s">
        <v>26</v>
      </c>
      <c r="K69" s="569" t="s">
        <v>26</v>
      </c>
      <c r="L69" s="569" t="s">
        <v>26</v>
      </c>
      <c r="M69" s="569" t="s">
        <v>26</v>
      </c>
      <c r="N69" s="592" t="s">
        <v>26</v>
      </c>
      <c r="O69" s="592" t="s">
        <v>26</v>
      </c>
      <c r="P69" s="592" t="s">
        <v>26</v>
      </c>
    </row>
    <row r="70" spans="1:16" s="2" customFormat="1" x14ac:dyDescent="0.25">
      <c r="A70" s="653"/>
      <c r="B70" s="654"/>
      <c r="C70" s="654"/>
      <c r="D70" s="879"/>
      <c r="E70" s="879"/>
      <c r="F70" s="111" t="s">
        <v>1</v>
      </c>
      <c r="G70" s="160">
        <f>G146</f>
        <v>3402.4</v>
      </c>
      <c r="H70" s="12">
        <f>H146</f>
        <v>2608.1999999999998</v>
      </c>
      <c r="I70" s="12">
        <f t="shared" si="0"/>
        <v>76.657653421114503</v>
      </c>
      <c r="J70" s="717" t="s">
        <v>26</v>
      </c>
      <c r="K70" s="570"/>
      <c r="L70" s="570"/>
      <c r="M70" s="570"/>
      <c r="N70" s="593"/>
      <c r="O70" s="593"/>
      <c r="P70" s="593"/>
    </row>
    <row r="71" spans="1:16" s="2" customFormat="1" x14ac:dyDescent="0.25">
      <c r="A71" s="653"/>
      <c r="B71" s="654"/>
      <c r="C71" s="654"/>
      <c r="D71" s="879"/>
      <c r="E71" s="879"/>
      <c r="F71" s="111" t="s">
        <v>2</v>
      </c>
      <c r="G71" s="160">
        <f t="shared" ref="G71:H73" si="7">G147</f>
        <v>0</v>
      </c>
      <c r="H71" s="12">
        <f t="shared" si="7"/>
        <v>0</v>
      </c>
      <c r="I71" s="12">
        <v>0</v>
      </c>
      <c r="J71" s="717" t="s">
        <v>26</v>
      </c>
      <c r="K71" s="570"/>
      <c r="L71" s="570"/>
      <c r="M71" s="570"/>
      <c r="N71" s="593"/>
      <c r="O71" s="593"/>
      <c r="P71" s="593"/>
    </row>
    <row r="72" spans="1:16" s="2" customFormat="1" x14ac:dyDescent="0.25">
      <c r="A72" s="653"/>
      <c r="B72" s="654"/>
      <c r="C72" s="654"/>
      <c r="D72" s="879"/>
      <c r="E72" s="879"/>
      <c r="F72" s="111" t="s">
        <v>4</v>
      </c>
      <c r="G72" s="160">
        <f t="shared" si="7"/>
        <v>12914.1</v>
      </c>
      <c r="H72" s="12">
        <f t="shared" si="7"/>
        <v>7409.1</v>
      </c>
      <c r="I72" s="12">
        <f t="shared" si="0"/>
        <v>57.372174599855974</v>
      </c>
      <c r="J72" s="717"/>
      <c r="K72" s="570"/>
      <c r="L72" s="570"/>
      <c r="M72" s="570"/>
      <c r="N72" s="593"/>
      <c r="O72" s="593"/>
      <c r="P72" s="593"/>
    </row>
    <row r="73" spans="1:16" s="2" customFormat="1" x14ac:dyDescent="0.25">
      <c r="A73" s="653"/>
      <c r="B73" s="654"/>
      <c r="C73" s="654"/>
      <c r="D73" s="879"/>
      <c r="E73" s="879"/>
      <c r="F73" s="116" t="s">
        <v>5</v>
      </c>
      <c r="G73" s="160">
        <f t="shared" si="7"/>
        <v>0</v>
      </c>
      <c r="H73" s="12">
        <f t="shared" si="7"/>
        <v>0</v>
      </c>
      <c r="I73" s="12">
        <v>0</v>
      </c>
      <c r="J73" s="717" t="s">
        <v>26</v>
      </c>
      <c r="K73" s="571"/>
      <c r="L73" s="571"/>
      <c r="M73" s="571"/>
      <c r="N73" s="594"/>
      <c r="O73" s="594"/>
      <c r="P73" s="594"/>
    </row>
    <row r="74" spans="1:16" s="2" customFormat="1" ht="15" customHeight="1" x14ac:dyDescent="0.25">
      <c r="A74" s="653" t="s">
        <v>35</v>
      </c>
      <c r="B74" s="654" t="s">
        <v>285</v>
      </c>
      <c r="C74" s="648" t="s">
        <v>25</v>
      </c>
      <c r="D74" s="879" t="s">
        <v>26</v>
      </c>
      <c r="E74" s="879" t="s">
        <v>26</v>
      </c>
      <c r="F74" s="111" t="s">
        <v>0</v>
      </c>
      <c r="G74" s="160">
        <f>SUM(G75:G78)</f>
        <v>5853440.5999999987</v>
      </c>
      <c r="H74" s="12">
        <f>H75+H76+H77+H78</f>
        <v>5853255.2999999998</v>
      </c>
      <c r="I74" s="12">
        <f>H74/G74*100</f>
        <v>99.9968343404732</v>
      </c>
      <c r="J74" s="600" t="s">
        <v>26</v>
      </c>
      <c r="K74" s="569" t="s">
        <v>26</v>
      </c>
      <c r="L74" s="569" t="s">
        <v>26</v>
      </c>
      <c r="M74" s="569" t="s">
        <v>26</v>
      </c>
      <c r="N74" s="592" t="s">
        <v>26</v>
      </c>
      <c r="O74" s="592" t="s">
        <v>26</v>
      </c>
      <c r="P74" s="592" t="s">
        <v>26</v>
      </c>
    </row>
    <row r="75" spans="1:16" s="2" customFormat="1" x14ac:dyDescent="0.25">
      <c r="A75" s="653"/>
      <c r="B75" s="654"/>
      <c r="C75" s="649"/>
      <c r="D75" s="879"/>
      <c r="E75" s="879"/>
      <c r="F75" s="111" t="s">
        <v>1</v>
      </c>
      <c r="G75" s="160">
        <f>G80+G100+G106+G111+G116+G85+G90+G95</f>
        <v>5648672.0999999987</v>
      </c>
      <c r="H75" s="12">
        <f>H80+H85+H90+H100+H106+H111+H116+H95</f>
        <v>5648487.7999999998</v>
      </c>
      <c r="I75" s="12">
        <f>H75/G75*100</f>
        <v>99.996737286273017</v>
      </c>
      <c r="J75" s="601"/>
      <c r="K75" s="570" t="s">
        <v>26</v>
      </c>
      <c r="L75" s="570" t="s">
        <v>26</v>
      </c>
      <c r="M75" s="570" t="s">
        <v>26</v>
      </c>
      <c r="N75" s="593" t="s">
        <v>26</v>
      </c>
      <c r="O75" s="593" t="s">
        <v>26</v>
      </c>
      <c r="P75" s="593" t="s">
        <v>26</v>
      </c>
    </row>
    <row r="76" spans="1:16" s="2" customFormat="1" x14ac:dyDescent="0.25">
      <c r="A76" s="653"/>
      <c r="B76" s="654"/>
      <c r="C76" s="649"/>
      <c r="D76" s="879"/>
      <c r="E76" s="879"/>
      <c r="F76" s="111" t="s">
        <v>2</v>
      </c>
      <c r="G76" s="160">
        <f>G81+G101+G107+G112+G117+G86+G91+G96</f>
        <v>204768.5</v>
      </c>
      <c r="H76" s="12">
        <f>H81+H86+H91+H101+H107+H112+H117+H122+H96</f>
        <v>204767.49999999997</v>
      </c>
      <c r="I76" s="12">
        <f>H76/G76*100</f>
        <v>99.999511643636581</v>
      </c>
      <c r="J76" s="601"/>
      <c r="K76" s="570"/>
      <c r="L76" s="570"/>
      <c r="M76" s="570"/>
      <c r="N76" s="593"/>
      <c r="O76" s="593"/>
      <c r="P76" s="593"/>
    </row>
    <row r="77" spans="1:16" s="2" customFormat="1" x14ac:dyDescent="0.25">
      <c r="A77" s="653"/>
      <c r="B77" s="654"/>
      <c r="C77" s="649"/>
      <c r="D77" s="879"/>
      <c r="E77" s="879"/>
      <c r="F77" s="111" t="s">
        <v>4</v>
      </c>
      <c r="G77" s="160">
        <f>G82+G102+G108+G113+G118+G87+G92+G97</f>
        <v>0</v>
      </c>
      <c r="H77" s="12">
        <f>H82+H87+H92+H102+H108+H113+H118+H123</f>
        <v>0</v>
      </c>
      <c r="I77" s="12">
        <v>0</v>
      </c>
      <c r="J77" s="601"/>
      <c r="K77" s="570"/>
      <c r="L77" s="570"/>
      <c r="M77" s="570"/>
      <c r="N77" s="593"/>
      <c r="O77" s="593"/>
      <c r="P77" s="593"/>
    </row>
    <row r="78" spans="1:16" s="2" customFormat="1" ht="33" customHeight="1" x14ac:dyDescent="0.25">
      <c r="A78" s="653"/>
      <c r="B78" s="654"/>
      <c r="C78" s="650"/>
      <c r="D78" s="879"/>
      <c r="E78" s="879"/>
      <c r="F78" s="116" t="s">
        <v>5</v>
      </c>
      <c r="G78" s="160">
        <f>G83+G103+G109+G114+G119+G88+G93+G98</f>
        <v>0</v>
      </c>
      <c r="H78" s="12">
        <f>H83+H88+H93+H103+H109+H114+H119+H124</f>
        <v>0</v>
      </c>
      <c r="I78" s="12">
        <v>0</v>
      </c>
      <c r="J78" s="602"/>
      <c r="K78" s="570" t="s">
        <v>26</v>
      </c>
      <c r="L78" s="570" t="s">
        <v>26</v>
      </c>
      <c r="M78" s="570" t="s">
        <v>26</v>
      </c>
      <c r="N78" s="593" t="s">
        <v>26</v>
      </c>
      <c r="O78" s="593" t="s">
        <v>26</v>
      </c>
      <c r="P78" s="593" t="s">
        <v>26</v>
      </c>
    </row>
    <row r="79" spans="1:16" ht="39.75" customHeight="1" x14ac:dyDescent="0.25">
      <c r="A79" s="656" t="s">
        <v>36</v>
      </c>
      <c r="B79" s="657" t="s">
        <v>286</v>
      </c>
      <c r="C79" s="547" t="s">
        <v>25</v>
      </c>
      <c r="D79" s="880" t="s">
        <v>451</v>
      </c>
      <c r="E79" s="880" t="s">
        <v>451</v>
      </c>
      <c r="F79" s="114" t="s">
        <v>0</v>
      </c>
      <c r="G79" s="160">
        <f>SUM(G80:G83)</f>
        <v>913733</v>
      </c>
      <c r="H79" s="12">
        <f>H80+H81+H82+H83</f>
        <v>913727.6</v>
      </c>
      <c r="I79" s="12">
        <f>H79/G79*100</f>
        <v>99.999409017732745</v>
      </c>
      <c r="J79" s="4" t="s">
        <v>706</v>
      </c>
      <c r="K79" s="192">
        <v>3728</v>
      </c>
      <c r="L79" s="192">
        <v>3728</v>
      </c>
      <c r="M79" s="192"/>
      <c r="N79" s="195" t="s">
        <v>108</v>
      </c>
      <c r="O79" s="195" t="s">
        <v>108</v>
      </c>
      <c r="P79" s="195" t="s">
        <v>108</v>
      </c>
    </row>
    <row r="80" spans="1:16" ht="15" customHeight="1" x14ac:dyDescent="0.25">
      <c r="A80" s="656"/>
      <c r="B80" s="657"/>
      <c r="C80" s="548"/>
      <c r="D80" s="881"/>
      <c r="E80" s="881"/>
      <c r="F80" s="112" t="s">
        <v>1</v>
      </c>
      <c r="G80" s="161">
        <v>794901.2</v>
      </c>
      <c r="H80" s="115">
        <v>794896.7</v>
      </c>
      <c r="I80" s="113">
        <f>H80/G80*100</f>
        <v>99.999433891910101</v>
      </c>
      <c r="J80" s="547" t="s">
        <v>733</v>
      </c>
      <c r="K80" s="545">
        <v>5</v>
      </c>
      <c r="L80" s="545">
        <v>5</v>
      </c>
      <c r="M80" s="718"/>
      <c r="N80" s="627" t="s">
        <v>108</v>
      </c>
      <c r="O80" s="627" t="s">
        <v>108</v>
      </c>
      <c r="P80" s="627" t="s">
        <v>108</v>
      </c>
    </row>
    <row r="81" spans="1:16" x14ac:dyDescent="0.25">
      <c r="A81" s="656"/>
      <c r="B81" s="657"/>
      <c r="C81" s="548"/>
      <c r="D81" s="881"/>
      <c r="E81" s="881"/>
      <c r="F81" s="112" t="s">
        <v>2</v>
      </c>
      <c r="G81" s="161">
        <v>118831.8</v>
      </c>
      <c r="H81" s="115">
        <v>118830.9</v>
      </c>
      <c r="I81" s="113">
        <f>H81/G81*100</f>
        <v>99.999242626973583</v>
      </c>
      <c r="J81" s="548"/>
      <c r="K81" s="550"/>
      <c r="L81" s="550"/>
      <c r="M81" s="718"/>
      <c r="N81" s="627"/>
      <c r="O81" s="627"/>
      <c r="P81" s="627"/>
    </row>
    <row r="82" spans="1:16" x14ac:dyDescent="0.25">
      <c r="A82" s="656"/>
      <c r="B82" s="657"/>
      <c r="C82" s="548"/>
      <c r="D82" s="881"/>
      <c r="E82" s="881"/>
      <c r="F82" s="112" t="s">
        <v>4</v>
      </c>
      <c r="G82" s="161">
        <v>0</v>
      </c>
      <c r="H82" s="113">
        <v>0</v>
      </c>
      <c r="I82" s="113">
        <v>0</v>
      </c>
      <c r="J82" s="548"/>
      <c r="K82" s="550"/>
      <c r="L82" s="550"/>
      <c r="M82" s="718"/>
      <c r="N82" s="627"/>
      <c r="O82" s="627"/>
      <c r="P82" s="627"/>
    </row>
    <row r="83" spans="1:16" ht="57.75" customHeight="1" x14ac:dyDescent="0.25">
      <c r="A83" s="656"/>
      <c r="B83" s="657"/>
      <c r="C83" s="549"/>
      <c r="D83" s="882"/>
      <c r="E83" s="882"/>
      <c r="F83" s="4" t="s">
        <v>5</v>
      </c>
      <c r="G83" s="161">
        <v>0</v>
      </c>
      <c r="H83" s="113">
        <v>0</v>
      </c>
      <c r="I83" s="113">
        <v>0</v>
      </c>
      <c r="J83" s="549"/>
      <c r="K83" s="546"/>
      <c r="L83" s="546"/>
      <c r="M83" s="718"/>
      <c r="N83" s="627"/>
      <c r="O83" s="627"/>
      <c r="P83" s="627"/>
    </row>
    <row r="84" spans="1:16" ht="41.25" customHeight="1" x14ac:dyDescent="0.25">
      <c r="A84" s="656" t="s">
        <v>37</v>
      </c>
      <c r="B84" s="657" t="s">
        <v>324</v>
      </c>
      <c r="C84" s="547" t="s">
        <v>25</v>
      </c>
      <c r="D84" s="880" t="s">
        <v>451</v>
      </c>
      <c r="E84" s="880" t="s">
        <v>451</v>
      </c>
      <c r="F84" s="117" t="s">
        <v>0</v>
      </c>
      <c r="G84" s="160">
        <f>G85+G86+G87+G88</f>
        <v>82531.199999999997</v>
      </c>
      <c r="H84" s="12">
        <f>H85+H86+H87+H88</f>
        <v>82531.199999999997</v>
      </c>
      <c r="I84" s="12">
        <f>H84/G84*100</f>
        <v>100</v>
      </c>
      <c r="J84" s="547" t="s">
        <v>708</v>
      </c>
      <c r="K84" s="607">
        <v>580000</v>
      </c>
      <c r="L84" s="607">
        <v>767071</v>
      </c>
      <c r="M84" s="888" t="s">
        <v>396</v>
      </c>
      <c r="N84" s="564" t="s">
        <v>108</v>
      </c>
      <c r="O84" s="564" t="s">
        <v>108</v>
      </c>
      <c r="P84" s="564" t="s">
        <v>108</v>
      </c>
    </row>
    <row r="85" spans="1:16" ht="24" customHeight="1" x14ac:dyDescent="0.25">
      <c r="A85" s="656"/>
      <c r="B85" s="657"/>
      <c r="C85" s="548"/>
      <c r="D85" s="881"/>
      <c r="E85" s="881"/>
      <c r="F85" s="112" t="s">
        <v>1</v>
      </c>
      <c r="G85" s="161">
        <v>26671</v>
      </c>
      <c r="H85" s="115">
        <v>26671</v>
      </c>
      <c r="I85" s="113">
        <f>H85/G85*100</f>
        <v>100</v>
      </c>
      <c r="J85" s="549"/>
      <c r="K85" s="607"/>
      <c r="L85" s="607"/>
      <c r="M85" s="889"/>
      <c r="N85" s="565"/>
      <c r="O85" s="565"/>
      <c r="P85" s="565"/>
    </row>
    <row r="86" spans="1:16" ht="17.25" customHeight="1" x14ac:dyDescent="0.25">
      <c r="A86" s="656"/>
      <c r="B86" s="657"/>
      <c r="C86" s="548"/>
      <c r="D86" s="881"/>
      <c r="E86" s="881"/>
      <c r="F86" s="112" t="s">
        <v>2</v>
      </c>
      <c r="G86" s="161">
        <v>55860.2</v>
      </c>
      <c r="H86" s="115">
        <v>55860.2</v>
      </c>
      <c r="I86" s="113">
        <f>H86/G86*100</f>
        <v>100</v>
      </c>
      <c r="J86" s="547" t="s">
        <v>709</v>
      </c>
      <c r="K86" s="551">
        <v>79.5</v>
      </c>
      <c r="L86" s="551">
        <v>86.9</v>
      </c>
      <c r="M86" s="889"/>
      <c r="N86" s="554" t="s">
        <v>108</v>
      </c>
      <c r="O86" s="554" t="s">
        <v>108</v>
      </c>
      <c r="P86" s="554" t="s">
        <v>108</v>
      </c>
    </row>
    <row r="87" spans="1:16" x14ac:dyDescent="0.25">
      <c r="A87" s="656"/>
      <c r="B87" s="657"/>
      <c r="C87" s="548"/>
      <c r="D87" s="881"/>
      <c r="E87" s="881"/>
      <c r="F87" s="112" t="s">
        <v>4</v>
      </c>
      <c r="G87" s="161">
        <v>0</v>
      </c>
      <c r="H87" s="113">
        <v>0</v>
      </c>
      <c r="I87" s="113">
        <v>0</v>
      </c>
      <c r="J87" s="548"/>
      <c r="K87" s="552"/>
      <c r="L87" s="552"/>
      <c r="M87" s="889"/>
      <c r="N87" s="555"/>
      <c r="O87" s="555"/>
      <c r="P87" s="555"/>
    </row>
    <row r="88" spans="1:16" ht="40.5" customHeight="1" x14ac:dyDescent="0.25">
      <c r="A88" s="656"/>
      <c r="B88" s="657"/>
      <c r="C88" s="549"/>
      <c r="D88" s="882"/>
      <c r="E88" s="882"/>
      <c r="F88" s="4" t="s">
        <v>5</v>
      </c>
      <c r="G88" s="161">
        <v>0</v>
      </c>
      <c r="H88" s="113">
        <v>0</v>
      </c>
      <c r="I88" s="113">
        <v>0</v>
      </c>
      <c r="J88" s="549"/>
      <c r="K88" s="553"/>
      <c r="L88" s="553"/>
      <c r="M88" s="890"/>
      <c r="N88" s="556"/>
      <c r="O88" s="556"/>
      <c r="P88" s="556"/>
    </row>
    <row r="89" spans="1:16" x14ac:dyDescent="0.25">
      <c r="A89" s="656" t="s">
        <v>38</v>
      </c>
      <c r="B89" s="884" t="s">
        <v>699</v>
      </c>
      <c r="C89" s="547" t="s">
        <v>25</v>
      </c>
      <c r="D89" s="880" t="s">
        <v>451</v>
      </c>
      <c r="E89" s="880" t="s">
        <v>451</v>
      </c>
      <c r="F89" s="117" t="s">
        <v>0</v>
      </c>
      <c r="G89" s="160">
        <f>G90+G91+G92+G93</f>
        <v>42786.5</v>
      </c>
      <c r="H89" s="12">
        <f>H90+H91+H92+H93</f>
        <v>42786.400000000001</v>
      </c>
      <c r="I89" s="12">
        <f>H89/G89*100</f>
        <v>99.999766281420548</v>
      </c>
      <c r="J89" s="547" t="s">
        <v>810</v>
      </c>
      <c r="K89" s="607">
        <v>790</v>
      </c>
      <c r="L89" s="607">
        <v>846</v>
      </c>
      <c r="M89" s="885" t="s">
        <v>863</v>
      </c>
      <c r="N89" s="564" t="s">
        <v>108</v>
      </c>
      <c r="O89" s="564" t="s">
        <v>108</v>
      </c>
      <c r="P89" s="564" t="s">
        <v>108</v>
      </c>
    </row>
    <row r="90" spans="1:16" ht="67.5" customHeight="1" x14ac:dyDescent="0.25">
      <c r="A90" s="656"/>
      <c r="B90" s="884"/>
      <c r="C90" s="548"/>
      <c r="D90" s="881"/>
      <c r="E90" s="881"/>
      <c r="F90" s="112" t="s">
        <v>1</v>
      </c>
      <c r="G90" s="161">
        <v>13475.6</v>
      </c>
      <c r="H90" s="115">
        <v>13475.6</v>
      </c>
      <c r="I90" s="113">
        <f>H90/G90*100</f>
        <v>100</v>
      </c>
      <c r="J90" s="549"/>
      <c r="K90" s="607"/>
      <c r="L90" s="607"/>
      <c r="M90" s="886"/>
      <c r="N90" s="565"/>
      <c r="O90" s="565"/>
      <c r="P90" s="565"/>
    </row>
    <row r="91" spans="1:16" ht="67.5" customHeight="1" x14ac:dyDescent="0.25">
      <c r="A91" s="656"/>
      <c r="B91" s="884"/>
      <c r="C91" s="548"/>
      <c r="D91" s="881"/>
      <c r="E91" s="881"/>
      <c r="F91" s="112" t="s">
        <v>2</v>
      </c>
      <c r="G91" s="161">
        <v>29310.9</v>
      </c>
      <c r="H91" s="115">
        <v>29310.799999999999</v>
      </c>
      <c r="I91" s="113">
        <f>H91/G91*100</f>
        <v>99.99965882999156</v>
      </c>
      <c r="J91" s="547" t="s">
        <v>710</v>
      </c>
      <c r="K91" s="545">
        <v>95</v>
      </c>
      <c r="L91" s="545">
        <v>95</v>
      </c>
      <c r="M91" s="886"/>
      <c r="N91" s="554" t="s">
        <v>108</v>
      </c>
      <c r="O91" s="554" t="s">
        <v>108</v>
      </c>
      <c r="P91" s="554" t="s">
        <v>108</v>
      </c>
    </row>
    <row r="92" spans="1:16" ht="36" customHeight="1" x14ac:dyDescent="0.25">
      <c r="A92" s="656"/>
      <c r="B92" s="884"/>
      <c r="C92" s="548"/>
      <c r="D92" s="881"/>
      <c r="E92" s="881"/>
      <c r="F92" s="112" t="s">
        <v>4</v>
      </c>
      <c r="G92" s="161">
        <v>0</v>
      </c>
      <c r="H92" s="113">
        <v>0</v>
      </c>
      <c r="I92" s="113">
        <v>0</v>
      </c>
      <c r="J92" s="548"/>
      <c r="K92" s="550"/>
      <c r="L92" s="550"/>
      <c r="M92" s="886"/>
      <c r="N92" s="555"/>
      <c r="O92" s="555"/>
      <c r="P92" s="555"/>
    </row>
    <row r="93" spans="1:16" ht="132" customHeight="1" x14ac:dyDescent="0.25">
      <c r="A93" s="656"/>
      <c r="B93" s="884"/>
      <c r="C93" s="549"/>
      <c r="D93" s="882"/>
      <c r="E93" s="882"/>
      <c r="F93" s="4" t="s">
        <v>5</v>
      </c>
      <c r="G93" s="161">
        <v>0</v>
      </c>
      <c r="H93" s="113">
        <v>0</v>
      </c>
      <c r="I93" s="113">
        <v>0</v>
      </c>
      <c r="J93" s="549"/>
      <c r="K93" s="546"/>
      <c r="L93" s="546"/>
      <c r="M93" s="887"/>
      <c r="N93" s="556"/>
      <c r="O93" s="556"/>
      <c r="P93" s="556"/>
    </row>
    <row r="94" spans="1:16" ht="45" x14ac:dyDescent="0.25">
      <c r="A94" s="656" t="s">
        <v>39</v>
      </c>
      <c r="B94" s="657" t="s">
        <v>352</v>
      </c>
      <c r="C94" s="547" t="s">
        <v>25</v>
      </c>
      <c r="D94" s="880" t="s">
        <v>451</v>
      </c>
      <c r="E94" s="880" t="s">
        <v>451</v>
      </c>
      <c r="F94" s="117" t="s">
        <v>0</v>
      </c>
      <c r="G94" s="160">
        <f>G95+G96+G97+G98</f>
        <v>969.2</v>
      </c>
      <c r="H94" s="12">
        <f>H95+H96+H97+H98</f>
        <v>969.2</v>
      </c>
      <c r="I94" s="12">
        <f>H94/G94*100</f>
        <v>100</v>
      </c>
      <c r="J94" s="200" t="s">
        <v>711</v>
      </c>
      <c r="K94" s="194">
        <v>15</v>
      </c>
      <c r="L94" s="208">
        <v>16</v>
      </c>
      <c r="M94" s="192" t="s">
        <v>656</v>
      </c>
      <c r="N94" s="189" t="s">
        <v>108</v>
      </c>
      <c r="O94" s="189" t="s">
        <v>108</v>
      </c>
      <c r="P94" s="189" t="s">
        <v>108</v>
      </c>
    </row>
    <row r="95" spans="1:16" ht="68.25" customHeight="1" x14ac:dyDescent="0.25">
      <c r="A95" s="656"/>
      <c r="B95" s="657"/>
      <c r="C95" s="548"/>
      <c r="D95" s="881"/>
      <c r="E95" s="881"/>
      <c r="F95" s="112" t="s">
        <v>1</v>
      </c>
      <c r="G95" s="161">
        <v>203.6</v>
      </c>
      <c r="H95" s="113">
        <v>203.6</v>
      </c>
      <c r="I95" s="113">
        <f>H95/G95*100</f>
        <v>100</v>
      </c>
      <c r="J95" s="197" t="s">
        <v>712</v>
      </c>
      <c r="K95" s="206">
        <v>70</v>
      </c>
      <c r="L95" s="190">
        <v>100</v>
      </c>
      <c r="M95" s="118"/>
      <c r="N95" s="189" t="s">
        <v>108</v>
      </c>
      <c r="O95" s="189" t="s">
        <v>108</v>
      </c>
      <c r="P95" s="189" t="s">
        <v>108</v>
      </c>
    </row>
    <row r="96" spans="1:16" ht="48.75" customHeight="1" x14ac:dyDescent="0.25">
      <c r="A96" s="656"/>
      <c r="B96" s="657"/>
      <c r="C96" s="548"/>
      <c r="D96" s="881"/>
      <c r="E96" s="881"/>
      <c r="F96" s="112" t="s">
        <v>2</v>
      </c>
      <c r="G96" s="161">
        <v>765.6</v>
      </c>
      <c r="H96" s="113">
        <v>765.6</v>
      </c>
      <c r="I96" s="113">
        <f>H96/G96*100</f>
        <v>100</v>
      </c>
      <c r="J96" s="547" t="s">
        <v>811</v>
      </c>
      <c r="K96" s="622" t="s">
        <v>315</v>
      </c>
      <c r="L96" s="622" t="s">
        <v>315</v>
      </c>
      <c r="M96" s="545"/>
      <c r="N96" s="564" t="s">
        <v>108</v>
      </c>
      <c r="O96" s="564" t="s">
        <v>108</v>
      </c>
      <c r="P96" s="564" t="s">
        <v>108</v>
      </c>
    </row>
    <row r="97" spans="1:16" ht="15" customHeight="1" x14ac:dyDescent="0.25">
      <c r="A97" s="656"/>
      <c r="B97" s="657"/>
      <c r="C97" s="548"/>
      <c r="D97" s="881"/>
      <c r="E97" s="881"/>
      <c r="F97" s="112" t="s">
        <v>4</v>
      </c>
      <c r="G97" s="161">
        <v>0</v>
      </c>
      <c r="H97" s="113">
        <v>0</v>
      </c>
      <c r="I97" s="113">
        <v>0</v>
      </c>
      <c r="J97" s="548"/>
      <c r="K97" s="623"/>
      <c r="L97" s="623"/>
      <c r="M97" s="550"/>
      <c r="N97" s="588"/>
      <c r="O97" s="588"/>
      <c r="P97" s="588"/>
    </row>
    <row r="98" spans="1:16" x14ac:dyDescent="0.25">
      <c r="A98" s="656"/>
      <c r="B98" s="657"/>
      <c r="C98" s="549"/>
      <c r="D98" s="882"/>
      <c r="E98" s="882"/>
      <c r="F98" s="4" t="s">
        <v>5</v>
      </c>
      <c r="G98" s="161">
        <v>0</v>
      </c>
      <c r="H98" s="113">
        <v>0</v>
      </c>
      <c r="I98" s="113">
        <v>0</v>
      </c>
      <c r="J98" s="549"/>
      <c r="K98" s="624"/>
      <c r="L98" s="624"/>
      <c r="M98" s="546"/>
      <c r="N98" s="565"/>
      <c r="O98" s="565"/>
      <c r="P98" s="565"/>
    </row>
    <row r="99" spans="1:16" ht="23.25" customHeight="1" x14ac:dyDescent="0.25">
      <c r="A99" s="656" t="s">
        <v>40</v>
      </c>
      <c r="B99" s="657" t="s">
        <v>41</v>
      </c>
      <c r="C99" s="547" t="s">
        <v>25</v>
      </c>
      <c r="D99" s="880" t="s">
        <v>451</v>
      </c>
      <c r="E99" s="880" t="s">
        <v>451</v>
      </c>
      <c r="F99" s="117" t="s">
        <v>0</v>
      </c>
      <c r="G99" s="160">
        <f>G100+G101+G102+G103</f>
        <v>305263.2</v>
      </c>
      <c r="H99" s="12">
        <f>H100+H101+H102+H103</f>
        <v>305263.2</v>
      </c>
      <c r="I99" s="12">
        <f>H99/G99*100</f>
        <v>100</v>
      </c>
      <c r="J99" s="547" t="s">
        <v>713</v>
      </c>
      <c r="K99" s="607">
        <v>84576</v>
      </c>
      <c r="L99" s="607">
        <v>89173</v>
      </c>
      <c r="M99" s="545" t="s">
        <v>812</v>
      </c>
      <c r="N99" s="564" t="s">
        <v>108</v>
      </c>
      <c r="O99" s="564" t="s">
        <v>108</v>
      </c>
      <c r="P99" s="564" t="s">
        <v>108</v>
      </c>
    </row>
    <row r="100" spans="1:16" ht="18" customHeight="1" x14ac:dyDescent="0.25">
      <c r="A100" s="656"/>
      <c r="B100" s="657"/>
      <c r="C100" s="548"/>
      <c r="D100" s="881"/>
      <c r="E100" s="881"/>
      <c r="F100" s="112" t="s">
        <v>1</v>
      </c>
      <c r="G100" s="161">
        <v>305263.2</v>
      </c>
      <c r="H100" s="115">
        <v>305263.2</v>
      </c>
      <c r="I100" s="113">
        <f>H100/G100*100</f>
        <v>100</v>
      </c>
      <c r="J100" s="549"/>
      <c r="K100" s="607"/>
      <c r="L100" s="607"/>
      <c r="M100" s="550"/>
      <c r="N100" s="565"/>
      <c r="O100" s="565"/>
      <c r="P100" s="565"/>
    </row>
    <row r="101" spans="1:16" ht="42" customHeight="1" x14ac:dyDescent="0.25">
      <c r="A101" s="656"/>
      <c r="B101" s="657"/>
      <c r="C101" s="548"/>
      <c r="D101" s="881"/>
      <c r="E101" s="881"/>
      <c r="F101" s="112" t="s">
        <v>2</v>
      </c>
      <c r="G101" s="161">
        <v>0</v>
      </c>
      <c r="H101" s="113">
        <v>0</v>
      </c>
      <c r="I101" s="113">
        <v>0</v>
      </c>
      <c r="J101" s="193" t="s">
        <v>714</v>
      </c>
      <c r="K101" s="192">
        <v>838300</v>
      </c>
      <c r="L101" s="190">
        <v>984549</v>
      </c>
      <c r="M101" s="546"/>
      <c r="N101" s="199" t="s">
        <v>108</v>
      </c>
      <c r="O101" s="199" t="s">
        <v>108</v>
      </c>
      <c r="P101" s="199" t="s">
        <v>108</v>
      </c>
    </row>
    <row r="102" spans="1:16" ht="15" customHeight="1" x14ac:dyDescent="0.25">
      <c r="A102" s="656"/>
      <c r="B102" s="657"/>
      <c r="C102" s="548"/>
      <c r="D102" s="881"/>
      <c r="E102" s="881"/>
      <c r="F102" s="112" t="s">
        <v>4</v>
      </c>
      <c r="G102" s="161">
        <v>0</v>
      </c>
      <c r="H102" s="113">
        <v>0</v>
      </c>
      <c r="I102" s="113">
        <v>0</v>
      </c>
      <c r="J102" s="625" t="s">
        <v>715</v>
      </c>
      <c r="K102" s="545">
        <v>13500</v>
      </c>
      <c r="L102" s="545">
        <v>14374</v>
      </c>
      <c r="M102" s="545" t="s">
        <v>634</v>
      </c>
      <c r="N102" s="564" t="s">
        <v>108</v>
      </c>
      <c r="O102" s="564" t="s">
        <v>108</v>
      </c>
      <c r="P102" s="564" t="s">
        <v>108</v>
      </c>
    </row>
    <row r="103" spans="1:16" ht="42.75" customHeight="1" x14ac:dyDescent="0.25">
      <c r="A103" s="656"/>
      <c r="B103" s="657"/>
      <c r="C103" s="549"/>
      <c r="D103" s="882"/>
      <c r="E103" s="882"/>
      <c r="F103" s="4" t="s">
        <v>5</v>
      </c>
      <c r="G103" s="161">
        <v>0</v>
      </c>
      <c r="H103" s="113">
        <v>0</v>
      </c>
      <c r="I103" s="113">
        <v>0</v>
      </c>
      <c r="J103" s="626"/>
      <c r="K103" s="546"/>
      <c r="L103" s="546"/>
      <c r="M103" s="546"/>
      <c r="N103" s="565"/>
      <c r="O103" s="565"/>
      <c r="P103" s="565"/>
    </row>
    <row r="104" spans="1:16" ht="42.75" customHeight="1" x14ac:dyDescent="0.25">
      <c r="A104" s="543" t="s">
        <v>42</v>
      </c>
      <c r="B104" s="708" t="s">
        <v>44</v>
      </c>
      <c r="C104" s="705" t="s">
        <v>25</v>
      </c>
      <c r="D104" s="880" t="s">
        <v>451</v>
      </c>
      <c r="E104" s="880" t="s">
        <v>451</v>
      </c>
      <c r="F104" s="715" t="s">
        <v>0</v>
      </c>
      <c r="G104" s="713">
        <f>G106+G107+G108+G109</f>
        <v>914392.9</v>
      </c>
      <c r="H104" s="711">
        <f>H106+H107+H108+H109</f>
        <v>914392.9</v>
      </c>
      <c r="I104" s="711">
        <f>H104/G104*100</f>
        <v>100</v>
      </c>
      <c r="J104" s="198" t="s">
        <v>798</v>
      </c>
      <c r="K104" s="191">
        <v>1954191</v>
      </c>
      <c r="L104" s="191">
        <v>2023121</v>
      </c>
      <c r="M104" s="545" t="s">
        <v>800</v>
      </c>
      <c r="N104" s="543" t="s">
        <v>108</v>
      </c>
      <c r="O104" s="543" t="s">
        <v>108</v>
      </c>
      <c r="P104" s="543" t="s">
        <v>108</v>
      </c>
    </row>
    <row r="105" spans="1:16" ht="66.75" customHeight="1" x14ac:dyDescent="0.25">
      <c r="A105" s="615"/>
      <c r="B105" s="709"/>
      <c r="C105" s="706"/>
      <c r="D105" s="881"/>
      <c r="E105" s="881"/>
      <c r="F105" s="716"/>
      <c r="G105" s="714"/>
      <c r="H105" s="712"/>
      <c r="I105" s="712"/>
      <c r="J105" s="4" t="s">
        <v>799</v>
      </c>
      <c r="K105" s="192">
        <v>36808</v>
      </c>
      <c r="L105" s="206">
        <v>36207</v>
      </c>
      <c r="M105" s="546"/>
      <c r="N105" s="544"/>
      <c r="O105" s="544"/>
      <c r="P105" s="544"/>
    </row>
    <row r="106" spans="1:16" ht="120" customHeight="1" x14ac:dyDescent="0.25">
      <c r="A106" s="615"/>
      <c r="B106" s="709"/>
      <c r="C106" s="706"/>
      <c r="D106" s="881"/>
      <c r="E106" s="881"/>
      <c r="F106" s="112" t="s">
        <v>1</v>
      </c>
      <c r="G106" s="161">
        <v>914392.9</v>
      </c>
      <c r="H106" s="115">
        <v>914392.9</v>
      </c>
      <c r="I106" s="113">
        <f>H106/G106*100</f>
        <v>100</v>
      </c>
      <c r="J106" s="197" t="s">
        <v>716</v>
      </c>
      <c r="K106" s="192">
        <v>255468</v>
      </c>
      <c r="L106" s="190">
        <v>262994</v>
      </c>
      <c r="M106" s="190" t="s">
        <v>800</v>
      </c>
      <c r="N106" s="194" t="s">
        <v>108</v>
      </c>
      <c r="O106" s="194" t="s">
        <v>108</v>
      </c>
      <c r="P106" s="194" t="s">
        <v>108</v>
      </c>
    </row>
    <row r="107" spans="1:16" ht="73.5" customHeight="1" x14ac:dyDescent="0.25">
      <c r="A107" s="615"/>
      <c r="B107" s="709"/>
      <c r="C107" s="706"/>
      <c r="D107" s="881"/>
      <c r="E107" s="881"/>
      <c r="F107" s="112" t="s">
        <v>2</v>
      </c>
      <c r="G107" s="161">
        <v>0</v>
      </c>
      <c r="H107" s="113">
        <v>0</v>
      </c>
      <c r="I107" s="113">
        <v>0</v>
      </c>
      <c r="J107" s="197" t="s">
        <v>717</v>
      </c>
      <c r="K107" s="192">
        <v>6710</v>
      </c>
      <c r="L107" s="190">
        <v>7932</v>
      </c>
      <c r="M107" s="190" t="s">
        <v>813</v>
      </c>
      <c r="N107" s="194" t="s">
        <v>108</v>
      </c>
      <c r="O107" s="194" t="s">
        <v>108</v>
      </c>
      <c r="P107" s="194" t="s">
        <v>108</v>
      </c>
    </row>
    <row r="108" spans="1:16" ht="15" customHeight="1" x14ac:dyDescent="0.25">
      <c r="A108" s="615"/>
      <c r="B108" s="709"/>
      <c r="C108" s="706"/>
      <c r="D108" s="881"/>
      <c r="E108" s="881"/>
      <c r="F108" s="112" t="s">
        <v>4</v>
      </c>
      <c r="G108" s="161">
        <v>0</v>
      </c>
      <c r="H108" s="113">
        <v>0</v>
      </c>
      <c r="I108" s="113">
        <v>0</v>
      </c>
      <c r="J108" s="547" t="s">
        <v>814</v>
      </c>
      <c r="K108" s="545">
        <v>5</v>
      </c>
      <c r="L108" s="545">
        <v>5</v>
      </c>
      <c r="M108" s="572"/>
      <c r="N108" s="564" t="s">
        <v>108</v>
      </c>
      <c r="O108" s="564" t="s">
        <v>108</v>
      </c>
      <c r="P108" s="564" t="s">
        <v>108</v>
      </c>
    </row>
    <row r="109" spans="1:16" ht="87.75" customHeight="1" x14ac:dyDescent="0.25">
      <c r="A109" s="544"/>
      <c r="B109" s="710"/>
      <c r="C109" s="707"/>
      <c r="D109" s="882"/>
      <c r="E109" s="882"/>
      <c r="F109" s="4" t="s">
        <v>5</v>
      </c>
      <c r="G109" s="161">
        <v>0</v>
      </c>
      <c r="H109" s="113">
        <v>0</v>
      </c>
      <c r="I109" s="113">
        <v>0</v>
      </c>
      <c r="J109" s="549"/>
      <c r="K109" s="546"/>
      <c r="L109" s="546"/>
      <c r="M109" s="574"/>
      <c r="N109" s="565"/>
      <c r="O109" s="565"/>
      <c r="P109" s="565"/>
    </row>
    <row r="110" spans="1:16" ht="101.25" customHeight="1" x14ac:dyDescent="0.25">
      <c r="A110" s="656" t="s">
        <v>43</v>
      </c>
      <c r="B110" s="657" t="s">
        <v>46</v>
      </c>
      <c r="C110" s="547" t="s">
        <v>25</v>
      </c>
      <c r="D110" s="880" t="s">
        <v>451</v>
      </c>
      <c r="E110" s="880" t="s">
        <v>451</v>
      </c>
      <c r="F110" s="117" t="s">
        <v>0</v>
      </c>
      <c r="G110" s="160">
        <f>G111+G112+G113+G114</f>
        <v>56438.2</v>
      </c>
      <c r="H110" s="12">
        <f>H111+H112+H113+H114</f>
        <v>56438.2</v>
      </c>
      <c r="I110" s="12">
        <f>H110/G110*100</f>
        <v>100</v>
      </c>
      <c r="J110" s="197" t="s">
        <v>718</v>
      </c>
      <c r="K110" s="190">
        <v>5953</v>
      </c>
      <c r="L110" s="190">
        <v>6130</v>
      </c>
      <c r="M110" s="190" t="s">
        <v>800</v>
      </c>
      <c r="N110" s="195" t="s">
        <v>108</v>
      </c>
      <c r="O110" s="195" t="s">
        <v>108</v>
      </c>
      <c r="P110" s="195" t="s">
        <v>108</v>
      </c>
    </row>
    <row r="111" spans="1:16" ht="30" customHeight="1" x14ac:dyDescent="0.25">
      <c r="A111" s="656"/>
      <c r="B111" s="657"/>
      <c r="C111" s="548"/>
      <c r="D111" s="881"/>
      <c r="E111" s="881"/>
      <c r="F111" s="112" t="s">
        <v>1</v>
      </c>
      <c r="G111" s="161">
        <v>56438.2</v>
      </c>
      <c r="H111" s="115">
        <v>56438.2</v>
      </c>
      <c r="I111" s="113">
        <f>H111/G111*100</f>
        <v>100</v>
      </c>
      <c r="J111" s="547" t="s">
        <v>707</v>
      </c>
      <c r="K111" s="545">
        <v>5</v>
      </c>
      <c r="L111" s="545">
        <v>5</v>
      </c>
      <c r="M111" s="566"/>
      <c r="N111" s="588" t="s">
        <v>108</v>
      </c>
      <c r="O111" s="588" t="s">
        <v>108</v>
      </c>
      <c r="P111" s="588" t="s">
        <v>108</v>
      </c>
    </row>
    <row r="112" spans="1:16" ht="15" customHeight="1" x14ac:dyDescent="0.25">
      <c r="A112" s="656"/>
      <c r="B112" s="657"/>
      <c r="C112" s="548"/>
      <c r="D112" s="881"/>
      <c r="E112" s="881"/>
      <c r="F112" s="112" t="s">
        <v>2</v>
      </c>
      <c r="G112" s="161">
        <v>0</v>
      </c>
      <c r="H112" s="113">
        <v>0</v>
      </c>
      <c r="I112" s="113">
        <v>0</v>
      </c>
      <c r="J112" s="548"/>
      <c r="K112" s="550"/>
      <c r="L112" s="550"/>
      <c r="M112" s="567"/>
      <c r="N112" s="588"/>
      <c r="O112" s="588"/>
      <c r="P112" s="588"/>
    </row>
    <row r="113" spans="1:16" ht="28.5" customHeight="1" x14ac:dyDescent="0.25">
      <c r="A113" s="656"/>
      <c r="B113" s="657"/>
      <c r="C113" s="548"/>
      <c r="D113" s="881"/>
      <c r="E113" s="881"/>
      <c r="F113" s="112" t="s">
        <v>4</v>
      </c>
      <c r="G113" s="161">
        <v>0</v>
      </c>
      <c r="H113" s="113">
        <v>0</v>
      </c>
      <c r="I113" s="113">
        <v>0</v>
      </c>
      <c r="J113" s="548"/>
      <c r="K113" s="550"/>
      <c r="L113" s="550"/>
      <c r="M113" s="567"/>
      <c r="N113" s="588"/>
      <c r="O113" s="588"/>
      <c r="P113" s="588"/>
    </row>
    <row r="114" spans="1:16" ht="25.5" customHeight="1" x14ac:dyDescent="0.25">
      <c r="A114" s="656"/>
      <c r="B114" s="657"/>
      <c r="C114" s="549"/>
      <c r="D114" s="882"/>
      <c r="E114" s="882"/>
      <c r="F114" s="4" t="s">
        <v>5</v>
      </c>
      <c r="G114" s="161">
        <v>0</v>
      </c>
      <c r="H114" s="113">
        <v>0</v>
      </c>
      <c r="I114" s="113">
        <v>0</v>
      </c>
      <c r="J114" s="549"/>
      <c r="K114" s="546"/>
      <c r="L114" s="546"/>
      <c r="M114" s="568"/>
      <c r="N114" s="565"/>
      <c r="O114" s="565"/>
      <c r="P114" s="565"/>
    </row>
    <row r="115" spans="1:16" ht="18.75" customHeight="1" x14ac:dyDescent="0.25">
      <c r="A115" s="656" t="s">
        <v>45</v>
      </c>
      <c r="B115" s="657" t="s">
        <v>47</v>
      </c>
      <c r="C115" s="547" t="s">
        <v>25</v>
      </c>
      <c r="D115" s="880" t="s">
        <v>451</v>
      </c>
      <c r="E115" s="880" t="s">
        <v>451</v>
      </c>
      <c r="F115" s="114" t="s">
        <v>0</v>
      </c>
      <c r="G115" s="160">
        <f>G116+G117+G118+G119</f>
        <v>3537326.4</v>
      </c>
      <c r="H115" s="12">
        <f>H116+H117+H118+H119</f>
        <v>3537146.6</v>
      </c>
      <c r="I115" s="12">
        <f>H115/G115*100</f>
        <v>99.99491706504665</v>
      </c>
      <c r="J115" s="703" t="s">
        <v>706</v>
      </c>
      <c r="K115" s="545">
        <v>41194</v>
      </c>
      <c r="L115" s="545">
        <v>42598</v>
      </c>
      <c r="M115" s="545" t="s">
        <v>800</v>
      </c>
      <c r="N115" s="564" t="s">
        <v>108</v>
      </c>
      <c r="O115" s="564" t="s">
        <v>108</v>
      </c>
      <c r="P115" s="564" t="s">
        <v>108</v>
      </c>
    </row>
    <row r="116" spans="1:16" ht="84.75" customHeight="1" x14ac:dyDescent="0.25">
      <c r="A116" s="656"/>
      <c r="B116" s="657"/>
      <c r="C116" s="548"/>
      <c r="D116" s="881"/>
      <c r="E116" s="881"/>
      <c r="F116" s="112" t="s">
        <v>1</v>
      </c>
      <c r="G116" s="161">
        <v>3537326.4</v>
      </c>
      <c r="H116" s="115">
        <v>3537146.6</v>
      </c>
      <c r="I116" s="113">
        <f>H116/G116*100</f>
        <v>99.99491706504665</v>
      </c>
      <c r="J116" s="704"/>
      <c r="K116" s="546"/>
      <c r="L116" s="546"/>
      <c r="M116" s="546"/>
      <c r="N116" s="565"/>
      <c r="O116" s="565"/>
      <c r="P116" s="565"/>
    </row>
    <row r="117" spans="1:16" ht="27.75" customHeight="1" x14ac:dyDescent="0.25">
      <c r="A117" s="656"/>
      <c r="B117" s="657"/>
      <c r="C117" s="548"/>
      <c r="D117" s="881"/>
      <c r="E117" s="881"/>
      <c r="F117" s="112" t="s">
        <v>2</v>
      </c>
      <c r="G117" s="161">
        <v>0</v>
      </c>
      <c r="H117" s="113">
        <v>0</v>
      </c>
      <c r="I117" s="113">
        <v>0</v>
      </c>
      <c r="J117" s="547" t="s">
        <v>733</v>
      </c>
      <c r="K117" s="545">
        <v>5</v>
      </c>
      <c r="L117" s="545">
        <v>5</v>
      </c>
      <c r="M117" s="572"/>
      <c r="N117" s="576" t="s">
        <v>108</v>
      </c>
      <c r="O117" s="576" t="s">
        <v>108</v>
      </c>
      <c r="P117" s="576" t="s">
        <v>108</v>
      </c>
    </row>
    <row r="118" spans="1:16" x14ac:dyDescent="0.25">
      <c r="A118" s="656"/>
      <c r="B118" s="657"/>
      <c r="C118" s="548"/>
      <c r="D118" s="881"/>
      <c r="E118" s="881"/>
      <c r="F118" s="112" t="s">
        <v>4</v>
      </c>
      <c r="G118" s="161">
        <v>0</v>
      </c>
      <c r="H118" s="113">
        <v>0</v>
      </c>
      <c r="I118" s="113">
        <v>0</v>
      </c>
      <c r="J118" s="548"/>
      <c r="K118" s="550"/>
      <c r="L118" s="550"/>
      <c r="M118" s="573"/>
      <c r="N118" s="577"/>
      <c r="O118" s="577"/>
      <c r="P118" s="577"/>
    </row>
    <row r="119" spans="1:16" ht="54.75" customHeight="1" x14ac:dyDescent="0.25">
      <c r="A119" s="656"/>
      <c r="B119" s="657"/>
      <c r="C119" s="549"/>
      <c r="D119" s="882"/>
      <c r="E119" s="882"/>
      <c r="F119" s="4" t="s">
        <v>5</v>
      </c>
      <c r="G119" s="161">
        <v>0</v>
      </c>
      <c r="H119" s="113">
        <v>0</v>
      </c>
      <c r="I119" s="113">
        <v>0</v>
      </c>
      <c r="J119" s="549"/>
      <c r="K119" s="546"/>
      <c r="L119" s="546"/>
      <c r="M119" s="574"/>
      <c r="N119" s="578"/>
      <c r="O119" s="578"/>
      <c r="P119" s="578"/>
    </row>
    <row r="120" spans="1:16" s="2" customFormat="1" ht="26.25" customHeight="1" x14ac:dyDescent="0.25">
      <c r="A120" s="653" t="s">
        <v>48</v>
      </c>
      <c r="B120" s="654" t="s">
        <v>49</v>
      </c>
      <c r="C120" s="648" t="s">
        <v>25</v>
      </c>
      <c r="D120" s="879" t="s">
        <v>26</v>
      </c>
      <c r="E120" s="879" t="s">
        <v>26</v>
      </c>
      <c r="F120" s="111" t="s">
        <v>0</v>
      </c>
      <c r="G120" s="160">
        <f>G121+G122+G123+G124</f>
        <v>247559.9</v>
      </c>
      <c r="H120" s="12">
        <f>H121+H122+H123+H124</f>
        <v>247559.9</v>
      </c>
      <c r="I120" s="12">
        <f>H120/G120*100</f>
        <v>100</v>
      </c>
      <c r="J120" s="600" t="s">
        <v>26</v>
      </c>
      <c r="K120" s="569" t="s">
        <v>26</v>
      </c>
      <c r="L120" s="569" t="s">
        <v>26</v>
      </c>
      <c r="M120" s="575" t="s">
        <v>26</v>
      </c>
      <c r="N120" s="579" t="s">
        <v>26</v>
      </c>
      <c r="O120" s="579" t="s">
        <v>26</v>
      </c>
      <c r="P120" s="579" t="s">
        <v>26</v>
      </c>
    </row>
    <row r="121" spans="1:16" s="2" customFormat="1" ht="18" customHeight="1" x14ac:dyDescent="0.25">
      <c r="A121" s="653"/>
      <c r="B121" s="654"/>
      <c r="C121" s="649"/>
      <c r="D121" s="879"/>
      <c r="E121" s="879"/>
      <c r="F121" s="111" t="s">
        <v>1</v>
      </c>
      <c r="G121" s="160">
        <f>G126+G131</f>
        <v>247559.9</v>
      </c>
      <c r="H121" s="12">
        <f>H126+H131</f>
        <v>247559.9</v>
      </c>
      <c r="I121" s="12">
        <f>H121/G121*100</f>
        <v>100</v>
      </c>
      <c r="J121" s="601"/>
      <c r="K121" s="570"/>
      <c r="L121" s="570"/>
      <c r="M121" s="575"/>
      <c r="N121" s="579"/>
      <c r="O121" s="579"/>
      <c r="P121" s="579"/>
    </row>
    <row r="122" spans="1:16" s="2" customFormat="1" ht="17.25" customHeight="1" x14ac:dyDescent="0.25">
      <c r="A122" s="653"/>
      <c r="B122" s="654"/>
      <c r="C122" s="649"/>
      <c r="D122" s="879"/>
      <c r="E122" s="879"/>
      <c r="F122" s="111" t="s">
        <v>2</v>
      </c>
      <c r="G122" s="160">
        <f t="shared" ref="G122:H124" si="8">G127+G132</f>
        <v>0</v>
      </c>
      <c r="H122" s="12">
        <f t="shared" si="8"/>
        <v>0</v>
      </c>
      <c r="I122" s="12">
        <v>0</v>
      </c>
      <c r="J122" s="601"/>
      <c r="K122" s="570"/>
      <c r="L122" s="570"/>
      <c r="M122" s="575"/>
      <c r="N122" s="579"/>
      <c r="O122" s="579"/>
      <c r="P122" s="579"/>
    </row>
    <row r="123" spans="1:16" s="2" customFormat="1" ht="17.25" customHeight="1" x14ac:dyDescent="0.25">
      <c r="A123" s="653"/>
      <c r="B123" s="654"/>
      <c r="C123" s="649"/>
      <c r="D123" s="879"/>
      <c r="E123" s="879"/>
      <c r="F123" s="111" t="s">
        <v>4</v>
      </c>
      <c r="G123" s="160">
        <f t="shared" si="8"/>
        <v>0</v>
      </c>
      <c r="H123" s="12">
        <f t="shared" si="8"/>
        <v>0</v>
      </c>
      <c r="I123" s="12">
        <v>0</v>
      </c>
      <c r="J123" s="601"/>
      <c r="K123" s="570"/>
      <c r="L123" s="570"/>
      <c r="M123" s="575"/>
      <c r="N123" s="579"/>
      <c r="O123" s="579"/>
      <c r="P123" s="579"/>
    </row>
    <row r="124" spans="1:16" s="2" customFormat="1" ht="24.75" customHeight="1" x14ac:dyDescent="0.25">
      <c r="A124" s="653"/>
      <c r="B124" s="654"/>
      <c r="C124" s="650"/>
      <c r="D124" s="879"/>
      <c r="E124" s="879"/>
      <c r="F124" s="116" t="s">
        <v>5</v>
      </c>
      <c r="G124" s="160">
        <f t="shared" si="8"/>
        <v>0</v>
      </c>
      <c r="H124" s="12">
        <f t="shared" si="8"/>
        <v>0</v>
      </c>
      <c r="I124" s="12">
        <v>0</v>
      </c>
      <c r="J124" s="602"/>
      <c r="K124" s="571"/>
      <c r="L124" s="571"/>
      <c r="M124" s="575"/>
      <c r="N124" s="579"/>
      <c r="O124" s="579"/>
      <c r="P124" s="579"/>
    </row>
    <row r="125" spans="1:16" ht="105" customHeight="1" x14ac:dyDescent="0.25">
      <c r="A125" s="656" t="s">
        <v>50</v>
      </c>
      <c r="B125" s="657" t="s">
        <v>51</v>
      </c>
      <c r="C125" s="547" t="s">
        <v>25</v>
      </c>
      <c r="D125" s="880" t="s">
        <v>451</v>
      </c>
      <c r="E125" s="880" t="s">
        <v>451</v>
      </c>
      <c r="F125" s="112" t="s">
        <v>0</v>
      </c>
      <c r="G125" s="160">
        <f>G126+G127+G128+G129</f>
        <v>137101.79999999999</v>
      </c>
      <c r="H125" s="12">
        <f>H126+H127+H128+H129</f>
        <v>137101.79999999999</v>
      </c>
      <c r="I125" s="12">
        <f>H125/G125*100</f>
        <v>100</v>
      </c>
      <c r="J125" s="197" t="s">
        <v>706</v>
      </c>
      <c r="K125" s="190">
        <v>88115</v>
      </c>
      <c r="L125" s="190">
        <v>90184</v>
      </c>
      <c r="M125" s="190" t="s">
        <v>800</v>
      </c>
      <c r="N125" s="188" t="s">
        <v>108</v>
      </c>
      <c r="O125" s="188" t="s">
        <v>108</v>
      </c>
      <c r="P125" s="188" t="s">
        <v>108</v>
      </c>
    </row>
    <row r="126" spans="1:16" x14ac:dyDescent="0.25">
      <c r="A126" s="656"/>
      <c r="B126" s="657"/>
      <c r="C126" s="548"/>
      <c r="D126" s="881"/>
      <c r="E126" s="881"/>
      <c r="F126" s="112" t="s">
        <v>1</v>
      </c>
      <c r="G126" s="161">
        <v>137101.79999999999</v>
      </c>
      <c r="H126" s="115">
        <v>137101.79999999999</v>
      </c>
      <c r="I126" s="113">
        <f>H126/G126*100</f>
        <v>100</v>
      </c>
      <c r="J126" s="547" t="s">
        <v>719</v>
      </c>
      <c r="K126" s="545" t="s">
        <v>316</v>
      </c>
      <c r="L126" s="551">
        <v>3.8</v>
      </c>
      <c r="M126" s="545"/>
      <c r="N126" s="564" t="s">
        <v>108</v>
      </c>
      <c r="O126" s="564" t="s">
        <v>108</v>
      </c>
      <c r="P126" s="564" t="s">
        <v>108</v>
      </c>
    </row>
    <row r="127" spans="1:16" ht="15" customHeight="1" x14ac:dyDescent="0.25">
      <c r="A127" s="656"/>
      <c r="B127" s="657"/>
      <c r="C127" s="548"/>
      <c r="D127" s="881"/>
      <c r="E127" s="881"/>
      <c r="F127" s="112" t="s">
        <v>2</v>
      </c>
      <c r="G127" s="161">
        <v>0</v>
      </c>
      <c r="H127" s="113">
        <v>0</v>
      </c>
      <c r="I127" s="113">
        <v>0</v>
      </c>
      <c r="J127" s="548"/>
      <c r="K127" s="550"/>
      <c r="L127" s="552"/>
      <c r="M127" s="550"/>
      <c r="N127" s="588" t="s">
        <v>108</v>
      </c>
      <c r="O127" s="588" t="s">
        <v>108</v>
      </c>
      <c r="P127" s="588" t="s">
        <v>108</v>
      </c>
    </row>
    <row r="128" spans="1:16" x14ac:dyDescent="0.25">
      <c r="A128" s="656"/>
      <c r="B128" s="657"/>
      <c r="C128" s="548"/>
      <c r="D128" s="881"/>
      <c r="E128" s="881"/>
      <c r="F128" s="112" t="s">
        <v>4</v>
      </c>
      <c r="G128" s="161">
        <v>0</v>
      </c>
      <c r="H128" s="113">
        <v>0</v>
      </c>
      <c r="I128" s="113">
        <v>0</v>
      </c>
      <c r="J128" s="548"/>
      <c r="K128" s="550"/>
      <c r="L128" s="552"/>
      <c r="M128" s="550"/>
      <c r="N128" s="588"/>
      <c r="O128" s="588"/>
      <c r="P128" s="588"/>
    </row>
    <row r="129" spans="1:16" x14ac:dyDescent="0.25">
      <c r="A129" s="656"/>
      <c r="B129" s="657"/>
      <c r="C129" s="549"/>
      <c r="D129" s="882"/>
      <c r="E129" s="882"/>
      <c r="F129" s="4" t="s">
        <v>5</v>
      </c>
      <c r="G129" s="161">
        <v>0</v>
      </c>
      <c r="H129" s="113">
        <v>0</v>
      </c>
      <c r="I129" s="113">
        <v>0</v>
      </c>
      <c r="J129" s="549"/>
      <c r="K129" s="546"/>
      <c r="L129" s="553"/>
      <c r="M129" s="546"/>
      <c r="N129" s="565"/>
      <c r="O129" s="565"/>
      <c r="P129" s="565"/>
    </row>
    <row r="130" spans="1:16" ht="15" customHeight="1" x14ac:dyDescent="0.25">
      <c r="A130" s="656" t="s">
        <v>52</v>
      </c>
      <c r="B130" s="657" t="s">
        <v>53</v>
      </c>
      <c r="C130" s="547" t="s">
        <v>25</v>
      </c>
      <c r="D130" s="880" t="s">
        <v>451</v>
      </c>
      <c r="E130" s="880" t="s">
        <v>451</v>
      </c>
      <c r="F130" s="112" t="s">
        <v>0</v>
      </c>
      <c r="G130" s="160">
        <f>G131+G132+G133+G134</f>
        <v>110458.1</v>
      </c>
      <c r="H130" s="12">
        <f>H131+H132+H133+H134</f>
        <v>110458.1</v>
      </c>
      <c r="I130" s="12">
        <f>H130/G130*100</f>
        <v>100</v>
      </c>
      <c r="J130" s="547" t="s">
        <v>720</v>
      </c>
      <c r="K130" s="545">
        <v>185</v>
      </c>
      <c r="L130" s="545">
        <v>195</v>
      </c>
      <c r="M130" s="545" t="s">
        <v>800</v>
      </c>
      <c r="N130" s="564" t="s">
        <v>108</v>
      </c>
      <c r="O130" s="564" t="s">
        <v>108</v>
      </c>
      <c r="P130" s="564" t="s">
        <v>108</v>
      </c>
    </row>
    <row r="131" spans="1:16" ht="75.75" customHeight="1" x14ac:dyDescent="0.25">
      <c r="A131" s="656"/>
      <c r="B131" s="657"/>
      <c r="C131" s="548"/>
      <c r="D131" s="881"/>
      <c r="E131" s="881"/>
      <c r="F131" s="112" t="s">
        <v>1</v>
      </c>
      <c r="G131" s="161">
        <v>110458.1</v>
      </c>
      <c r="H131" s="115">
        <v>110458.1</v>
      </c>
      <c r="I131" s="113">
        <f>H131/G131*100</f>
        <v>100</v>
      </c>
      <c r="J131" s="549"/>
      <c r="K131" s="546"/>
      <c r="L131" s="546"/>
      <c r="M131" s="546"/>
      <c r="N131" s="565"/>
      <c r="O131" s="565"/>
      <c r="P131" s="565"/>
    </row>
    <row r="132" spans="1:16" ht="15" customHeight="1" x14ac:dyDescent="0.25">
      <c r="A132" s="656"/>
      <c r="B132" s="657"/>
      <c r="C132" s="548"/>
      <c r="D132" s="881"/>
      <c r="E132" s="881"/>
      <c r="F132" s="112" t="s">
        <v>2</v>
      </c>
      <c r="G132" s="161">
        <f>79492.4-79492.4</f>
        <v>0</v>
      </c>
      <c r="H132" s="113">
        <v>0</v>
      </c>
      <c r="I132" s="113">
        <v>0</v>
      </c>
      <c r="J132" s="547" t="s">
        <v>721</v>
      </c>
      <c r="K132" s="545" t="s">
        <v>317</v>
      </c>
      <c r="L132" s="551">
        <v>0</v>
      </c>
      <c r="M132" s="688"/>
      <c r="N132" s="585" t="s">
        <v>108</v>
      </c>
      <c r="O132" s="585" t="s">
        <v>108</v>
      </c>
      <c r="P132" s="585" t="s">
        <v>108</v>
      </c>
    </row>
    <row r="133" spans="1:16" x14ac:dyDescent="0.25">
      <c r="A133" s="656"/>
      <c r="B133" s="657"/>
      <c r="C133" s="548"/>
      <c r="D133" s="881"/>
      <c r="E133" s="881"/>
      <c r="F133" s="112" t="s">
        <v>4</v>
      </c>
      <c r="G133" s="161">
        <v>0</v>
      </c>
      <c r="H133" s="113">
        <v>0</v>
      </c>
      <c r="I133" s="113">
        <v>0</v>
      </c>
      <c r="J133" s="548"/>
      <c r="K133" s="550"/>
      <c r="L133" s="552"/>
      <c r="M133" s="689"/>
      <c r="N133" s="586"/>
      <c r="O133" s="586"/>
      <c r="P133" s="586"/>
    </row>
    <row r="134" spans="1:16" ht="24.75" customHeight="1" x14ac:dyDescent="0.25">
      <c r="A134" s="656"/>
      <c r="B134" s="657"/>
      <c r="C134" s="549"/>
      <c r="D134" s="882"/>
      <c r="E134" s="882"/>
      <c r="F134" s="4" t="s">
        <v>5</v>
      </c>
      <c r="G134" s="161">
        <v>0</v>
      </c>
      <c r="H134" s="113">
        <v>0</v>
      </c>
      <c r="I134" s="113">
        <v>0</v>
      </c>
      <c r="J134" s="549"/>
      <c r="K134" s="546"/>
      <c r="L134" s="553"/>
      <c r="M134" s="690"/>
      <c r="N134" s="587"/>
      <c r="O134" s="587"/>
      <c r="P134" s="587"/>
    </row>
    <row r="135" spans="1:16" s="2" customFormat="1" ht="17.25" customHeight="1" x14ac:dyDescent="0.25">
      <c r="A135" s="653" t="s">
        <v>54</v>
      </c>
      <c r="B135" s="654" t="s">
        <v>55</v>
      </c>
      <c r="C135" s="648" t="s">
        <v>25</v>
      </c>
      <c r="D135" s="879" t="s">
        <v>26</v>
      </c>
      <c r="E135" s="879" t="s">
        <v>26</v>
      </c>
      <c r="F135" s="111" t="s">
        <v>0</v>
      </c>
      <c r="G135" s="160">
        <f>G136+G137+G138+G139</f>
        <v>375134.8</v>
      </c>
      <c r="H135" s="12">
        <f>H136+H137+H138+H139</f>
        <v>375134.8</v>
      </c>
      <c r="I135" s="12">
        <f>H135/G135*100</f>
        <v>100</v>
      </c>
      <c r="J135" s="600" t="s">
        <v>26</v>
      </c>
      <c r="K135" s="569" t="s">
        <v>26</v>
      </c>
      <c r="L135" s="569" t="s">
        <v>26</v>
      </c>
      <c r="M135" s="575" t="s">
        <v>26</v>
      </c>
      <c r="N135" s="579" t="s">
        <v>26</v>
      </c>
      <c r="O135" s="579" t="s">
        <v>26</v>
      </c>
      <c r="P135" s="579" t="s">
        <v>26</v>
      </c>
    </row>
    <row r="136" spans="1:16" s="2" customFormat="1" ht="23.25" customHeight="1" x14ac:dyDescent="0.25">
      <c r="A136" s="653"/>
      <c r="B136" s="654"/>
      <c r="C136" s="649"/>
      <c r="D136" s="879"/>
      <c r="E136" s="879"/>
      <c r="F136" s="111" t="s">
        <v>1</v>
      </c>
      <c r="G136" s="160">
        <f t="shared" ref="G136:H139" si="9">G141</f>
        <v>375134.8</v>
      </c>
      <c r="H136" s="12">
        <f>H141</f>
        <v>375134.8</v>
      </c>
      <c r="I136" s="12">
        <f>H136/G136*100</f>
        <v>100</v>
      </c>
      <c r="J136" s="601"/>
      <c r="K136" s="570"/>
      <c r="L136" s="570"/>
      <c r="M136" s="575"/>
      <c r="N136" s="579"/>
      <c r="O136" s="579"/>
      <c r="P136" s="579"/>
    </row>
    <row r="137" spans="1:16" s="2" customFormat="1" ht="15" customHeight="1" x14ac:dyDescent="0.25">
      <c r="A137" s="653"/>
      <c r="B137" s="654"/>
      <c r="C137" s="649"/>
      <c r="D137" s="879"/>
      <c r="E137" s="879"/>
      <c r="F137" s="111" t="s">
        <v>2</v>
      </c>
      <c r="G137" s="160">
        <f t="shared" si="9"/>
        <v>0</v>
      </c>
      <c r="H137" s="12">
        <f t="shared" si="9"/>
        <v>0</v>
      </c>
      <c r="I137" s="12">
        <v>0</v>
      </c>
      <c r="J137" s="601"/>
      <c r="K137" s="570"/>
      <c r="L137" s="570"/>
      <c r="M137" s="575"/>
      <c r="N137" s="579"/>
      <c r="O137" s="579"/>
      <c r="P137" s="579"/>
    </row>
    <row r="138" spans="1:16" s="2" customFormat="1" x14ac:dyDescent="0.25">
      <c r="A138" s="653"/>
      <c r="B138" s="654"/>
      <c r="C138" s="649"/>
      <c r="D138" s="879"/>
      <c r="E138" s="879"/>
      <c r="F138" s="111" t="s">
        <v>4</v>
      </c>
      <c r="G138" s="160">
        <f t="shared" si="9"/>
        <v>0</v>
      </c>
      <c r="H138" s="12">
        <f t="shared" si="9"/>
        <v>0</v>
      </c>
      <c r="I138" s="12">
        <v>0</v>
      </c>
      <c r="J138" s="601"/>
      <c r="K138" s="570"/>
      <c r="L138" s="570"/>
      <c r="M138" s="575"/>
      <c r="N138" s="579"/>
      <c r="O138" s="579"/>
      <c r="P138" s="579"/>
    </row>
    <row r="139" spans="1:16" s="2" customFormat="1" x14ac:dyDescent="0.25">
      <c r="A139" s="653"/>
      <c r="B139" s="654"/>
      <c r="C139" s="650"/>
      <c r="D139" s="879"/>
      <c r="E139" s="879"/>
      <c r="F139" s="116" t="s">
        <v>5</v>
      </c>
      <c r="G139" s="160">
        <f t="shared" si="9"/>
        <v>0</v>
      </c>
      <c r="H139" s="12">
        <f t="shared" si="9"/>
        <v>0</v>
      </c>
      <c r="I139" s="12">
        <v>0</v>
      </c>
      <c r="J139" s="602"/>
      <c r="K139" s="571"/>
      <c r="L139" s="571"/>
      <c r="M139" s="575"/>
      <c r="N139" s="579"/>
      <c r="O139" s="579"/>
      <c r="P139" s="579"/>
    </row>
    <row r="140" spans="1:16" ht="102" customHeight="1" x14ac:dyDescent="0.25">
      <c r="A140" s="656" t="s">
        <v>56</v>
      </c>
      <c r="B140" s="657" t="s">
        <v>57</v>
      </c>
      <c r="C140" s="547" t="s">
        <v>25</v>
      </c>
      <c r="D140" s="880" t="s">
        <v>451</v>
      </c>
      <c r="E140" s="880" t="s">
        <v>451</v>
      </c>
      <c r="F140" s="112" t="s">
        <v>0</v>
      </c>
      <c r="G140" s="160">
        <f>G141</f>
        <v>375134.8</v>
      </c>
      <c r="H140" s="12">
        <f>H141+H142+H143+H144</f>
        <v>375134.8</v>
      </c>
      <c r="I140" s="12">
        <f>H140/G140*100</f>
        <v>100</v>
      </c>
      <c r="J140" s="197" t="s">
        <v>722</v>
      </c>
      <c r="K140" s="190">
        <v>31850</v>
      </c>
      <c r="L140" s="190">
        <v>40673</v>
      </c>
      <c r="M140" s="209" t="s">
        <v>800</v>
      </c>
      <c r="N140" s="196" t="s">
        <v>108</v>
      </c>
      <c r="O140" s="196" t="s">
        <v>108</v>
      </c>
      <c r="P140" s="196" t="s">
        <v>108</v>
      </c>
    </row>
    <row r="141" spans="1:16" x14ac:dyDescent="0.25">
      <c r="A141" s="656"/>
      <c r="B141" s="657"/>
      <c r="C141" s="548"/>
      <c r="D141" s="881"/>
      <c r="E141" s="881"/>
      <c r="F141" s="112" t="s">
        <v>1</v>
      </c>
      <c r="G141" s="161">
        <v>375134.8</v>
      </c>
      <c r="H141" s="115">
        <v>375134.8</v>
      </c>
      <c r="I141" s="113">
        <f>H141/G141*100</f>
        <v>100</v>
      </c>
      <c r="J141" s="547" t="s">
        <v>723</v>
      </c>
      <c r="K141" s="545" t="s">
        <v>318</v>
      </c>
      <c r="L141" s="545">
        <v>100</v>
      </c>
      <c r="M141" s="545"/>
      <c r="N141" s="564" t="s">
        <v>108</v>
      </c>
      <c r="O141" s="564" t="s">
        <v>108</v>
      </c>
      <c r="P141" s="564" t="s">
        <v>108</v>
      </c>
    </row>
    <row r="142" spans="1:16" ht="73.5" customHeight="1" x14ac:dyDescent="0.25">
      <c r="A142" s="656"/>
      <c r="B142" s="657"/>
      <c r="C142" s="548"/>
      <c r="D142" s="881"/>
      <c r="E142" s="881"/>
      <c r="F142" s="112" t="s">
        <v>2</v>
      </c>
      <c r="G142" s="161">
        <v>0</v>
      </c>
      <c r="H142" s="113">
        <v>0</v>
      </c>
      <c r="I142" s="113">
        <v>0</v>
      </c>
      <c r="J142" s="548"/>
      <c r="K142" s="550"/>
      <c r="L142" s="550"/>
      <c r="M142" s="550"/>
      <c r="N142" s="588"/>
      <c r="O142" s="588"/>
      <c r="P142" s="588"/>
    </row>
    <row r="143" spans="1:16" ht="41.25" customHeight="1" x14ac:dyDescent="0.25">
      <c r="A143" s="656"/>
      <c r="B143" s="657"/>
      <c r="C143" s="548"/>
      <c r="D143" s="881"/>
      <c r="E143" s="881"/>
      <c r="F143" s="112" t="s">
        <v>4</v>
      </c>
      <c r="G143" s="161">
        <v>0</v>
      </c>
      <c r="H143" s="113">
        <v>0</v>
      </c>
      <c r="I143" s="113">
        <v>0</v>
      </c>
      <c r="J143" s="548"/>
      <c r="K143" s="550"/>
      <c r="L143" s="550"/>
      <c r="M143" s="550"/>
      <c r="N143" s="588" t="s">
        <v>108</v>
      </c>
      <c r="O143" s="588" t="s">
        <v>108</v>
      </c>
      <c r="P143" s="588" t="s">
        <v>108</v>
      </c>
    </row>
    <row r="144" spans="1:16" ht="33.75" customHeight="1" x14ac:dyDescent="0.25">
      <c r="A144" s="656"/>
      <c r="B144" s="657"/>
      <c r="C144" s="549"/>
      <c r="D144" s="882"/>
      <c r="E144" s="882"/>
      <c r="F144" s="4" t="s">
        <v>5</v>
      </c>
      <c r="G144" s="161">
        <v>0</v>
      </c>
      <c r="H144" s="113">
        <v>0</v>
      </c>
      <c r="I144" s="113">
        <v>0</v>
      </c>
      <c r="J144" s="549"/>
      <c r="K144" s="546"/>
      <c r="L144" s="546"/>
      <c r="M144" s="546"/>
      <c r="N144" s="565"/>
      <c r="O144" s="565"/>
      <c r="P144" s="565"/>
    </row>
    <row r="145" spans="1:17" s="2" customFormat="1" ht="26.25" customHeight="1" x14ac:dyDescent="0.25">
      <c r="A145" s="653" t="s">
        <v>58</v>
      </c>
      <c r="B145" s="654" t="s">
        <v>59</v>
      </c>
      <c r="C145" s="648" t="s">
        <v>34</v>
      </c>
      <c r="D145" s="879" t="s">
        <v>26</v>
      </c>
      <c r="E145" s="879" t="s">
        <v>26</v>
      </c>
      <c r="F145" s="111" t="s">
        <v>0</v>
      </c>
      <c r="G145" s="160">
        <f>G146+G147+G148+G149</f>
        <v>16316.5</v>
      </c>
      <c r="H145" s="12">
        <f>H146+H147+H148+H149</f>
        <v>10017.299999999999</v>
      </c>
      <c r="I145" s="12">
        <f>H145/G145*100</f>
        <v>61.393681242913608</v>
      </c>
      <c r="J145" s="600" t="s">
        <v>26</v>
      </c>
      <c r="K145" s="560" t="s">
        <v>26</v>
      </c>
      <c r="L145" s="560" t="s">
        <v>26</v>
      </c>
      <c r="M145" s="606" t="s">
        <v>26</v>
      </c>
      <c r="N145" s="563" t="s">
        <v>26</v>
      </c>
      <c r="O145" s="563" t="s">
        <v>26</v>
      </c>
      <c r="P145" s="563" t="s">
        <v>26</v>
      </c>
    </row>
    <row r="146" spans="1:17" s="2" customFormat="1" ht="27" customHeight="1" x14ac:dyDescent="0.25">
      <c r="A146" s="653"/>
      <c r="B146" s="654"/>
      <c r="C146" s="649"/>
      <c r="D146" s="879"/>
      <c r="E146" s="879"/>
      <c r="F146" s="111" t="s">
        <v>1</v>
      </c>
      <c r="G146" s="160">
        <f>G151</f>
        <v>3402.4</v>
      </c>
      <c r="H146" s="12">
        <f>H151</f>
        <v>2608.1999999999998</v>
      </c>
      <c r="I146" s="12">
        <f>H146/G146*100</f>
        <v>76.657653421114503</v>
      </c>
      <c r="J146" s="601"/>
      <c r="K146" s="561"/>
      <c r="L146" s="561"/>
      <c r="M146" s="606" t="s">
        <v>26</v>
      </c>
      <c r="N146" s="563" t="s">
        <v>26</v>
      </c>
      <c r="O146" s="563" t="s">
        <v>26</v>
      </c>
      <c r="P146" s="563" t="s">
        <v>26</v>
      </c>
    </row>
    <row r="147" spans="1:17" s="2" customFormat="1" ht="23.25" customHeight="1" x14ac:dyDescent="0.25">
      <c r="A147" s="653"/>
      <c r="B147" s="654"/>
      <c r="C147" s="649"/>
      <c r="D147" s="879"/>
      <c r="E147" s="879"/>
      <c r="F147" s="111" t="s">
        <v>2</v>
      </c>
      <c r="G147" s="160">
        <f t="shared" ref="G147:H149" si="10">G152</f>
        <v>0</v>
      </c>
      <c r="H147" s="12">
        <f t="shared" si="10"/>
        <v>0</v>
      </c>
      <c r="I147" s="12">
        <v>0</v>
      </c>
      <c r="J147" s="601"/>
      <c r="K147" s="561"/>
      <c r="L147" s="561"/>
      <c r="M147" s="606"/>
      <c r="N147" s="563"/>
      <c r="O147" s="563"/>
      <c r="P147" s="563"/>
    </row>
    <row r="148" spans="1:17" s="2" customFormat="1" ht="23.25" customHeight="1" x14ac:dyDescent="0.25">
      <c r="A148" s="653"/>
      <c r="B148" s="654"/>
      <c r="C148" s="649"/>
      <c r="D148" s="879"/>
      <c r="E148" s="879"/>
      <c r="F148" s="111" t="s">
        <v>4</v>
      </c>
      <c r="G148" s="160">
        <f t="shared" si="10"/>
        <v>12914.1</v>
      </c>
      <c r="H148" s="12">
        <f t="shared" si="10"/>
        <v>7409.1</v>
      </c>
      <c r="I148" s="12">
        <f t="shared" ref="I148" si="11">H148/G148*100</f>
        <v>57.372174599855974</v>
      </c>
      <c r="J148" s="601"/>
      <c r="K148" s="561"/>
      <c r="L148" s="561"/>
      <c r="M148" s="606"/>
      <c r="N148" s="563"/>
      <c r="O148" s="563"/>
      <c r="P148" s="563"/>
    </row>
    <row r="149" spans="1:17" s="2" customFormat="1" ht="24.75" customHeight="1" x14ac:dyDescent="0.25">
      <c r="A149" s="653"/>
      <c r="B149" s="654"/>
      <c r="C149" s="650"/>
      <c r="D149" s="879"/>
      <c r="E149" s="879"/>
      <c r="F149" s="116" t="s">
        <v>5</v>
      </c>
      <c r="G149" s="160">
        <f t="shared" si="10"/>
        <v>0</v>
      </c>
      <c r="H149" s="12">
        <f t="shared" si="10"/>
        <v>0</v>
      </c>
      <c r="I149" s="12">
        <v>0</v>
      </c>
      <c r="J149" s="602"/>
      <c r="K149" s="562"/>
      <c r="L149" s="562"/>
      <c r="M149" s="606" t="s">
        <v>26</v>
      </c>
      <c r="N149" s="563" t="s">
        <v>26</v>
      </c>
      <c r="O149" s="563" t="s">
        <v>26</v>
      </c>
      <c r="P149" s="563" t="s">
        <v>26</v>
      </c>
    </row>
    <row r="150" spans="1:17" ht="90" customHeight="1" x14ac:dyDescent="0.25">
      <c r="A150" s="656" t="s">
        <v>60</v>
      </c>
      <c r="B150" s="657" t="s">
        <v>353</v>
      </c>
      <c r="C150" s="547" t="s">
        <v>34</v>
      </c>
      <c r="D150" s="880" t="s">
        <v>451</v>
      </c>
      <c r="E150" s="880" t="s">
        <v>451</v>
      </c>
      <c r="F150" s="114" t="s">
        <v>0</v>
      </c>
      <c r="G150" s="160">
        <f>G151+G152+G153+G154</f>
        <v>16316.5</v>
      </c>
      <c r="H150" s="12">
        <f>H151+H152+H153+H154</f>
        <v>10017.299999999999</v>
      </c>
      <c r="I150" s="12">
        <f>H150/G150*100</f>
        <v>61.393681242913608</v>
      </c>
      <c r="J150" s="197" t="s">
        <v>724</v>
      </c>
      <c r="K150" s="190">
        <v>10</v>
      </c>
      <c r="L150" s="210">
        <v>10</v>
      </c>
      <c r="M150" s="545" t="s">
        <v>619</v>
      </c>
      <c r="N150" s="582" t="s">
        <v>620</v>
      </c>
      <c r="O150" s="582" t="s">
        <v>864</v>
      </c>
      <c r="P150" s="582" t="s">
        <v>622</v>
      </c>
      <c r="Q150" s="172" t="s">
        <v>865</v>
      </c>
    </row>
    <row r="151" spans="1:17" ht="45" customHeight="1" x14ac:dyDescent="0.25">
      <c r="A151" s="656"/>
      <c r="B151" s="657"/>
      <c r="C151" s="548"/>
      <c r="D151" s="881"/>
      <c r="E151" s="881"/>
      <c r="F151" s="112" t="s">
        <v>1</v>
      </c>
      <c r="G151" s="161">
        <v>3402.4</v>
      </c>
      <c r="H151" s="113">
        <v>2608.1999999999998</v>
      </c>
      <c r="I151" s="113">
        <f>H151/G151*100</f>
        <v>76.657653421114503</v>
      </c>
      <c r="J151" s="547" t="s">
        <v>725</v>
      </c>
      <c r="K151" s="589">
        <v>100</v>
      </c>
      <c r="L151" s="891">
        <v>100</v>
      </c>
      <c r="M151" s="550"/>
      <c r="N151" s="583"/>
      <c r="O151" s="583"/>
      <c r="P151" s="583"/>
    </row>
    <row r="152" spans="1:17" ht="30.75" customHeight="1" x14ac:dyDescent="0.25">
      <c r="A152" s="656"/>
      <c r="B152" s="657"/>
      <c r="C152" s="548"/>
      <c r="D152" s="881"/>
      <c r="E152" s="881"/>
      <c r="F152" s="112" t="s">
        <v>2</v>
      </c>
      <c r="G152" s="161">
        <v>0</v>
      </c>
      <c r="H152" s="113">
        <v>0</v>
      </c>
      <c r="I152" s="113">
        <v>0</v>
      </c>
      <c r="J152" s="548"/>
      <c r="K152" s="590"/>
      <c r="L152" s="892"/>
      <c r="M152" s="550"/>
      <c r="N152" s="583"/>
      <c r="O152" s="583"/>
      <c r="P152" s="583"/>
    </row>
    <row r="153" spans="1:17" ht="26.25" customHeight="1" x14ac:dyDescent="0.25">
      <c r="A153" s="656"/>
      <c r="B153" s="657"/>
      <c r="C153" s="548"/>
      <c r="D153" s="881"/>
      <c r="E153" s="881"/>
      <c r="F153" s="112" t="s">
        <v>4</v>
      </c>
      <c r="G153" s="161">
        <v>12914.1</v>
      </c>
      <c r="H153" s="113">
        <v>7409.1</v>
      </c>
      <c r="I153" s="113">
        <f>H153/G153*100</f>
        <v>57.372174599855974</v>
      </c>
      <c r="J153" s="548"/>
      <c r="K153" s="590"/>
      <c r="L153" s="892"/>
      <c r="M153" s="550"/>
      <c r="N153" s="583"/>
      <c r="O153" s="583"/>
      <c r="P153" s="583"/>
    </row>
    <row r="154" spans="1:17" ht="53.25" customHeight="1" x14ac:dyDescent="0.25">
      <c r="A154" s="656"/>
      <c r="B154" s="657"/>
      <c r="C154" s="549"/>
      <c r="D154" s="882"/>
      <c r="E154" s="882"/>
      <c r="F154" s="4" t="s">
        <v>5</v>
      </c>
      <c r="G154" s="161">
        <v>0</v>
      </c>
      <c r="H154" s="113">
        <v>0</v>
      </c>
      <c r="I154" s="113">
        <v>0</v>
      </c>
      <c r="J154" s="549"/>
      <c r="K154" s="591">
        <v>100</v>
      </c>
      <c r="L154" s="893"/>
      <c r="M154" s="546"/>
      <c r="N154" s="584"/>
      <c r="O154" s="584"/>
      <c r="P154" s="584"/>
    </row>
    <row r="155" spans="1:17" s="2" customFormat="1" ht="15" customHeight="1" x14ac:dyDescent="0.25">
      <c r="A155" s="663">
        <v>3</v>
      </c>
      <c r="B155" s="894" t="s">
        <v>349</v>
      </c>
      <c r="C155" s="644" t="s">
        <v>25</v>
      </c>
      <c r="D155" s="870" t="s">
        <v>26</v>
      </c>
      <c r="E155" s="870" t="s">
        <v>26</v>
      </c>
      <c r="F155" s="111" t="s">
        <v>0</v>
      </c>
      <c r="G155" s="160">
        <f>G156+G157+G158+G159</f>
        <v>177260.7</v>
      </c>
      <c r="H155" s="12">
        <f>H156+H157+H158+H159</f>
        <v>177260.40000000002</v>
      </c>
      <c r="I155" s="12">
        <f>H155/G155*100</f>
        <v>99.999830757748342</v>
      </c>
      <c r="J155" s="600" t="s">
        <v>108</v>
      </c>
      <c r="K155" s="560" t="s">
        <v>108</v>
      </c>
      <c r="L155" s="560" t="s">
        <v>108</v>
      </c>
      <c r="M155" s="640" t="s">
        <v>108</v>
      </c>
      <c r="N155" s="563" t="s">
        <v>108</v>
      </c>
      <c r="O155" s="563" t="s">
        <v>108</v>
      </c>
      <c r="P155" s="563" t="s">
        <v>108</v>
      </c>
    </row>
    <row r="156" spans="1:17" s="2" customFormat="1" x14ac:dyDescent="0.25">
      <c r="A156" s="664"/>
      <c r="B156" s="895"/>
      <c r="C156" s="645"/>
      <c r="D156" s="871"/>
      <c r="E156" s="871"/>
      <c r="F156" s="111" t="s">
        <v>1</v>
      </c>
      <c r="G156" s="160">
        <f t="shared" ref="G156:H159" si="12">G161</f>
        <v>37224.800000000003</v>
      </c>
      <c r="H156" s="12">
        <f t="shared" si="12"/>
        <v>37224.699999999997</v>
      </c>
      <c r="I156" s="12">
        <f>H156/G156*100</f>
        <v>99.999731361887754</v>
      </c>
      <c r="J156" s="601"/>
      <c r="K156" s="561"/>
      <c r="L156" s="561"/>
      <c r="M156" s="640"/>
      <c r="N156" s="563"/>
      <c r="O156" s="563"/>
      <c r="P156" s="563"/>
    </row>
    <row r="157" spans="1:17" s="2" customFormat="1" x14ac:dyDescent="0.25">
      <c r="A157" s="664"/>
      <c r="B157" s="895"/>
      <c r="C157" s="645"/>
      <c r="D157" s="871"/>
      <c r="E157" s="871"/>
      <c r="F157" s="111" t="s">
        <v>2</v>
      </c>
      <c r="G157" s="160">
        <f t="shared" si="12"/>
        <v>140035.9</v>
      </c>
      <c r="H157" s="12">
        <f t="shared" si="12"/>
        <v>140035.70000000001</v>
      </c>
      <c r="I157" s="12">
        <f>H157/G157*100</f>
        <v>99.999857179480429</v>
      </c>
      <c r="J157" s="601"/>
      <c r="K157" s="561"/>
      <c r="L157" s="561"/>
      <c r="M157" s="640"/>
      <c r="N157" s="563"/>
      <c r="O157" s="563"/>
      <c r="P157" s="563"/>
    </row>
    <row r="158" spans="1:17" s="2" customFormat="1" ht="36" customHeight="1" x14ac:dyDescent="0.25">
      <c r="A158" s="664"/>
      <c r="B158" s="895"/>
      <c r="C158" s="645"/>
      <c r="D158" s="871"/>
      <c r="E158" s="871"/>
      <c r="F158" s="111" t="s">
        <v>4</v>
      </c>
      <c r="G158" s="160">
        <f t="shared" si="12"/>
        <v>0</v>
      </c>
      <c r="H158" s="12">
        <f t="shared" si="12"/>
        <v>0</v>
      </c>
      <c r="I158" s="12">
        <v>0</v>
      </c>
      <c r="J158" s="601"/>
      <c r="K158" s="561"/>
      <c r="L158" s="561"/>
      <c r="M158" s="640"/>
      <c r="N158" s="563"/>
      <c r="O158" s="563"/>
      <c r="P158" s="563"/>
    </row>
    <row r="159" spans="1:17" s="2" customFormat="1" ht="62.25" customHeight="1" x14ac:dyDescent="0.25">
      <c r="A159" s="665"/>
      <c r="B159" s="896"/>
      <c r="C159" s="646"/>
      <c r="D159" s="872"/>
      <c r="E159" s="872"/>
      <c r="F159" s="111" t="s">
        <v>5</v>
      </c>
      <c r="G159" s="160">
        <f t="shared" si="12"/>
        <v>0</v>
      </c>
      <c r="H159" s="12">
        <f t="shared" si="12"/>
        <v>0</v>
      </c>
      <c r="I159" s="160">
        <v>0</v>
      </c>
      <c r="J159" s="602"/>
      <c r="K159" s="562"/>
      <c r="L159" s="562"/>
      <c r="M159" s="640"/>
      <c r="N159" s="563"/>
      <c r="O159" s="563"/>
      <c r="P159" s="563"/>
    </row>
    <row r="160" spans="1:17" s="2" customFormat="1" ht="24.75" customHeight="1" x14ac:dyDescent="0.25">
      <c r="A160" s="673" t="s">
        <v>287</v>
      </c>
      <c r="B160" s="894" t="s">
        <v>354</v>
      </c>
      <c r="C160" s="644" t="s">
        <v>25</v>
      </c>
      <c r="D160" s="870" t="s">
        <v>108</v>
      </c>
      <c r="E160" s="870" t="s">
        <v>108</v>
      </c>
      <c r="F160" s="111" t="s">
        <v>0</v>
      </c>
      <c r="G160" s="160">
        <f>G161+G162+G163+G164</f>
        <v>177260.7</v>
      </c>
      <c r="H160" s="12">
        <f>H161+H162+H163+H164</f>
        <v>177260.40000000002</v>
      </c>
      <c r="I160" s="12">
        <f>H160/G160*100</f>
        <v>99.999830757748342</v>
      </c>
      <c r="J160" s="634" t="s">
        <v>108</v>
      </c>
      <c r="K160" s="637" t="s">
        <v>108</v>
      </c>
      <c r="L160" s="637" t="s">
        <v>108</v>
      </c>
      <c r="M160" s="640" t="s">
        <v>108</v>
      </c>
      <c r="N160" s="563" t="s">
        <v>108</v>
      </c>
      <c r="O160" s="563" t="s">
        <v>108</v>
      </c>
      <c r="P160" s="563" t="s">
        <v>108</v>
      </c>
    </row>
    <row r="161" spans="1:17" s="2" customFormat="1" ht="20.25" customHeight="1" x14ac:dyDescent="0.25">
      <c r="A161" s="674"/>
      <c r="B161" s="895"/>
      <c r="C161" s="645"/>
      <c r="D161" s="871"/>
      <c r="E161" s="871"/>
      <c r="F161" s="111" t="s">
        <v>1</v>
      </c>
      <c r="G161" s="160">
        <f>G166</f>
        <v>37224.800000000003</v>
      </c>
      <c r="H161" s="12">
        <f>H166</f>
        <v>37224.699999999997</v>
      </c>
      <c r="I161" s="12">
        <f>H161/G161*100</f>
        <v>99.999731361887754</v>
      </c>
      <c r="J161" s="635"/>
      <c r="K161" s="638"/>
      <c r="L161" s="638"/>
      <c r="M161" s="640"/>
      <c r="N161" s="563"/>
      <c r="O161" s="563"/>
      <c r="P161" s="563"/>
    </row>
    <row r="162" spans="1:17" s="2" customFormat="1" ht="21.75" customHeight="1" x14ac:dyDescent="0.25">
      <c r="A162" s="674"/>
      <c r="B162" s="895"/>
      <c r="C162" s="645"/>
      <c r="D162" s="871"/>
      <c r="E162" s="871"/>
      <c r="F162" s="111" t="s">
        <v>2</v>
      </c>
      <c r="G162" s="160">
        <f t="shared" ref="G162:H164" si="13">G167</f>
        <v>140035.9</v>
      </c>
      <c r="H162" s="12">
        <f t="shared" si="13"/>
        <v>140035.70000000001</v>
      </c>
      <c r="I162" s="12">
        <f>H162/G162*100</f>
        <v>99.999857179480429</v>
      </c>
      <c r="J162" s="635"/>
      <c r="K162" s="638"/>
      <c r="L162" s="638"/>
      <c r="M162" s="640"/>
      <c r="N162" s="563"/>
      <c r="O162" s="563"/>
      <c r="P162" s="563"/>
    </row>
    <row r="163" spans="1:17" s="2" customFormat="1" ht="27" customHeight="1" x14ac:dyDescent="0.25">
      <c r="A163" s="674"/>
      <c r="B163" s="895"/>
      <c r="C163" s="645"/>
      <c r="D163" s="871"/>
      <c r="E163" s="871"/>
      <c r="F163" s="111" t="s">
        <v>4</v>
      </c>
      <c r="G163" s="160">
        <f t="shared" si="13"/>
        <v>0</v>
      </c>
      <c r="H163" s="12">
        <f t="shared" si="13"/>
        <v>0</v>
      </c>
      <c r="I163" s="12">
        <v>0</v>
      </c>
      <c r="J163" s="635"/>
      <c r="K163" s="638"/>
      <c r="L163" s="638"/>
      <c r="M163" s="640"/>
      <c r="N163" s="563"/>
      <c r="O163" s="563"/>
      <c r="P163" s="563"/>
    </row>
    <row r="164" spans="1:17" s="2" customFormat="1" ht="41.25" customHeight="1" x14ac:dyDescent="0.25">
      <c r="A164" s="675"/>
      <c r="B164" s="896"/>
      <c r="C164" s="646"/>
      <c r="D164" s="872"/>
      <c r="E164" s="872"/>
      <c r="F164" s="116" t="s">
        <v>5</v>
      </c>
      <c r="G164" s="160">
        <f t="shared" si="13"/>
        <v>0</v>
      </c>
      <c r="H164" s="12">
        <f t="shared" si="13"/>
        <v>0</v>
      </c>
      <c r="I164" s="12">
        <v>0</v>
      </c>
      <c r="J164" s="636"/>
      <c r="K164" s="639"/>
      <c r="L164" s="639"/>
      <c r="M164" s="640"/>
      <c r="N164" s="563"/>
      <c r="O164" s="563"/>
      <c r="P164" s="563"/>
    </row>
    <row r="165" spans="1:17" ht="92.25" customHeight="1" x14ac:dyDescent="0.25">
      <c r="A165" s="691" t="s">
        <v>288</v>
      </c>
      <c r="B165" s="628" t="s">
        <v>289</v>
      </c>
      <c r="C165" s="628" t="s">
        <v>25</v>
      </c>
      <c r="D165" s="880" t="s">
        <v>451</v>
      </c>
      <c r="E165" s="880" t="s">
        <v>451</v>
      </c>
      <c r="F165" s="112" t="s">
        <v>0</v>
      </c>
      <c r="G165" s="160">
        <f>G166+G167+G168+G169</f>
        <v>177260.7</v>
      </c>
      <c r="H165" s="12">
        <f>H166+H167+H168+H169</f>
        <v>177260.40000000002</v>
      </c>
      <c r="I165" s="12">
        <f>H165/G165*100</f>
        <v>99.999830757748342</v>
      </c>
      <c r="J165" s="197" t="s">
        <v>720</v>
      </c>
      <c r="K165" s="190">
        <v>300</v>
      </c>
      <c r="L165" s="190">
        <v>312</v>
      </c>
      <c r="M165" s="190" t="s">
        <v>800</v>
      </c>
      <c r="N165" s="188" t="s">
        <v>108</v>
      </c>
      <c r="O165" s="188" t="s">
        <v>108</v>
      </c>
      <c r="P165" s="188" t="s">
        <v>108</v>
      </c>
      <c r="Q165" s="211"/>
    </row>
    <row r="166" spans="1:17" x14ac:dyDescent="0.25">
      <c r="A166" s="692"/>
      <c r="B166" s="629"/>
      <c r="C166" s="629"/>
      <c r="D166" s="881"/>
      <c r="E166" s="881"/>
      <c r="F166" s="112" t="s">
        <v>1</v>
      </c>
      <c r="G166" s="161">
        <v>37224.800000000003</v>
      </c>
      <c r="H166" s="113">
        <v>37224.699999999997</v>
      </c>
      <c r="I166" s="113">
        <f>H166/G166*100</f>
        <v>99.999731361887754</v>
      </c>
      <c r="J166" s="547" t="s">
        <v>721</v>
      </c>
      <c r="K166" s="545" t="s">
        <v>317</v>
      </c>
      <c r="L166" s="545">
        <v>0</v>
      </c>
      <c r="M166" s="545"/>
      <c r="N166" s="564" t="s">
        <v>108</v>
      </c>
      <c r="O166" s="564" t="s">
        <v>108</v>
      </c>
      <c r="P166" s="564" t="s">
        <v>108</v>
      </c>
    </row>
    <row r="167" spans="1:17" x14ac:dyDescent="0.25">
      <c r="A167" s="692"/>
      <c r="B167" s="629"/>
      <c r="C167" s="629"/>
      <c r="D167" s="881"/>
      <c r="E167" s="881"/>
      <c r="F167" s="112" t="s">
        <v>2</v>
      </c>
      <c r="G167" s="161">
        <v>140035.9</v>
      </c>
      <c r="H167" s="113">
        <v>140035.70000000001</v>
      </c>
      <c r="I167" s="113">
        <f>H167/G167*100</f>
        <v>99.999857179480429</v>
      </c>
      <c r="J167" s="548"/>
      <c r="K167" s="550"/>
      <c r="L167" s="550"/>
      <c r="M167" s="550"/>
      <c r="N167" s="588" t="s">
        <v>108</v>
      </c>
      <c r="O167" s="588" t="s">
        <v>108</v>
      </c>
      <c r="P167" s="588" t="s">
        <v>108</v>
      </c>
    </row>
    <row r="168" spans="1:17" ht="15" customHeight="1" x14ac:dyDescent="0.25">
      <c r="A168" s="692"/>
      <c r="B168" s="629"/>
      <c r="C168" s="629"/>
      <c r="D168" s="881"/>
      <c r="E168" s="881"/>
      <c r="F168" s="112" t="s">
        <v>4</v>
      </c>
      <c r="G168" s="161">
        <v>0</v>
      </c>
      <c r="H168" s="113">
        <v>0</v>
      </c>
      <c r="I168" s="113">
        <v>0</v>
      </c>
      <c r="J168" s="548"/>
      <c r="K168" s="550"/>
      <c r="L168" s="550"/>
      <c r="M168" s="550"/>
      <c r="N168" s="588"/>
      <c r="O168" s="588"/>
      <c r="P168" s="588"/>
    </row>
    <row r="169" spans="1:17" x14ac:dyDescent="0.25">
      <c r="A169" s="693"/>
      <c r="B169" s="630"/>
      <c r="C169" s="630"/>
      <c r="D169" s="882"/>
      <c r="E169" s="882"/>
      <c r="F169" s="4" t="s">
        <v>5</v>
      </c>
      <c r="G169" s="161">
        <v>0</v>
      </c>
      <c r="H169" s="113">
        <v>0</v>
      </c>
      <c r="I169" s="113">
        <v>0</v>
      </c>
      <c r="J169" s="549"/>
      <c r="K169" s="546"/>
      <c r="L169" s="546"/>
      <c r="M169" s="546"/>
      <c r="N169" s="565"/>
      <c r="O169" s="565"/>
      <c r="P169" s="565"/>
    </row>
    <row r="170" spans="1:17" s="2" customFormat="1" x14ac:dyDescent="0.25">
      <c r="A170" s="663" t="s">
        <v>71</v>
      </c>
      <c r="B170" s="644" t="s">
        <v>290</v>
      </c>
      <c r="C170" s="644" t="s">
        <v>291</v>
      </c>
      <c r="D170" s="870" t="s">
        <v>26</v>
      </c>
      <c r="E170" s="870" t="s">
        <v>26</v>
      </c>
      <c r="F170" s="111" t="s">
        <v>0</v>
      </c>
      <c r="G170" s="160">
        <f>G171+G172</f>
        <v>233886.2</v>
      </c>
      <c r="H170" s="12">
        <f>H171+H172</f>
        <v>30887.9</v>
      </c>
      <c r="I170" s="12">
        <f>H170/G170*100</f>
        <v>13.206379854818284</v>
      </c>
      <c r="J170" s="600" t="s">
        <v>108</v>
      </c>
      <c r="K170" s="560" t="s">
        <v>108</v>
      </c>
      <c r="L170" s="560" t="s">
        <v>108</v>
      </c>
      <c r="M170" s="560" t="s">
        <v>108</v>
      </c>
      <c r="N170" s="592" t="s">
        <v>26</v>
      </c>
      <c r="O170" s="592" t="s">
        <v>26</v>
      </c>
      <c r="P170" s="592" t="s">
        <v>26</v>
      </c>
    </row>
    <row r="171" spans="1:17" s="2" customFormat="1" ht="15" customHeight="1" x14ac:dyDescent="0.25">
      <c r="A171" s="664"/>
      <c r="B171" s="645"/>
      <c r="C171" s="645"/>
      <c r="D171" s="871"/>
      <c r="E171" s="871"/>
      <c r="F171" s="111" t="s">
        <v>1</v>
      </c>
      <c r="G171" s="160">
        <f>G176+G181</f>
        <v>233886.2</v>
      </c>
      <c r="H171" s="12">
        <f>H176+H181</f>
        <v>30887.9</v>
      </c>
      <c r="I171" s="12">
        <f>H171/G171*100</f>
        <v>13.206379854818284</v>
      </c>
      <c r="J171" s="601"/>
      <c r="K171" s="561"/>
      <c r="L171" s="561"/>
      <c r="M171" s="561"/>
      <c r="N171" s="593"/>
      <c r="O171" s="593"/>
      <c r="P171" s="593"/>
    </row>
    <row r="172" spans="1:17" s="2" customFormat="1" x14ac:dyDescent="0.25">
      <c r="A172" s="664"/>
      <c r="B172" s="645"/>
      <c r="C172" s="645"/>
      <c r="D172" s="871"/>
      <c r="E172" s="871"/>
      <c r="F172" s="111" t="s">
        <v>2</v>
      </c>
      <c r="G172" s="160">
        <f t="shared" ref="G172:H174" si="14">G177+G182</f>
        <v>0</v>
      </c>
      <c r="H172" s="12">
        <f t="shared" si="14"/>
        <v>0</v>
      </c>
      <c r="I172" s="12">
        <v>0</v>
      </c>
      <c r="J172" s="601"/>
      <c r="K172" s="561"/>
      <c r="L172" s="561"/>
      <c r="M172" s="561"/>
      <c r="N172" s="593"/>
      <c r="O172" s="593"/>
      <c r="P172" s="593"/>
    </row>
    <row r="173" spans="1:17" s="2" customFormat="1" ht="15" customHeight="1" x14ac:dyDescent="0.25">
      <c r="A173" s="664"/>
      <c r="B173" s="645"/>
      <c r="C173" s="645"/>
      <c r="D173" s="871"/>
      <c r="E173" s="871"/>
      <c r="F173" s="111" t="s">
        <v>4</v>
      </c>
      <c r="G173" s="160">
        <f t="shared" si="14"/>
        <v>0</v>
      </c>
      <c r="H173" s="12">
        <f t="shared" si="14"/>
        <v>0</v>
      </c>
      <c r="I173" s="12">
        <v>0</v>
      </c>
      <c r="J173" s="601"/>
      <c r="K173" s="561"/>
      <c r="L173" s="561"/>
      <c r="M173" s="561"/>
      <c r="N173" s="593"/>
      <c r="O173" s="593"/>
      <c r="P173" s="593"/>
    </row>
    <row r="174" spans="1:17" s="2" customFormat="1" x14ac:dyDescent="0.25">
      <c r="A174" s="664"/>
      <c r="B174" s="645"/>
      <c r="C174" s="646"/>
      <c r="D174" s="872"/>
      <c r="E174" s="872"/>
      <c r="F174" s="111" t="s">
        <v>5</v>
      </c>
      <c r="G174" s="160">
        <f t="shared" si="14"/>
        <v>0</v>
      </c>
      <c r="H174" s="12">
        <f t="shared" si="14"/>
        <v>0</v>
      </c>
      <c r="I174" s="12">
        <v>0</v>
      </c>
      <c r="J174" s="601"/>
      <c r="K174" s="561"/>
      <c r="L174" s="561"/>
      <c r="M174" s="561"/>
      <c r="N174" s="593"/>
      <c r="O174" s="593"/>
      <c r="P174" s="593"/>
    </row>
    <row r="175" spans="1:17" s="2" customFormat="1" x14ac:dyDescent="0.25">
      <c r="A175" s="664"/>
      <c r="B175" s="645"/>
      <c r="C175" s="644" t="s">
        <v>25</v>
      </c>
      <c r="D175" s="870" t="s">
        <v>26</v>
      </c>
      <c r="E175" s="870" t="s">
        <v>26</v>
      </c>
      <c r="F175" s="111" t="s">
        <v>0</v>
      </c>
      <c r="G175" s="160">
        <f>G176+G177</f>
        <v>0</v>
      </c>
      <c r="H175" s="12">
        <f>H176+H177</f>
        <v>0</v>
      </c>
      <c r="I175" s="12">
        <v>0</v>
      </c>
      <c r="J175" s="601"/>
      <c r="K175" s="561"/>
      <c r="L175" s="561"/>
      <c r="M175" s="561"/>
      <c r="N175" s="593"/>
      <c r="O175" s="593"/>
      <c r="P175" s="593"/>
    </row>
    <row r="176" spans="1:17" s="2" customFormat="1" x14ac:dyDescent="0.25">
      <c r="A176" s="664"/>
      <c r="B176" s="645"/>
      <c r="C176" s="645"/>
      <c r="D176" s="871"/>
      <c r="E176" s="871"/>
      <c r="F176" s="111" t="s">
        <v>1</v>
      </c>
      <c r="G176" s="160">
        <f>G196</f>
        <v>0</v>
      </c>
      <c r="H176" s="12">
        <f>H196</f>
        <v>0</v>
      </c>
      <c r="I176" s="12">
        <v>0</v>
      </c>
      <c r="J176" s="601"/>
      <c r="K176" s="561"/>
      <c r="L176" s="561"/>
      <c r="M176" s="561"/>
      <c r="N176" s="593"/>
      <c r="O176" s="593"/>
      <c r="P176" s="593"/>
    </row>
    <row r="177" spans="1:16" s="2" customFormat="1" x14ac:dyDescent="0.25">
      <c r="A177" s="664"/>
      <c r="B177" s="645"/>
      <c r="C177" s="645"/>
      <c r="D177" s="871"/>
      <c r="E177" s="871"/>
      <c r="F177" s="111" t="s">
        <v>2</v>
      </c>
      <c r="G177" s="160">
        <f t="shared" ref="G177:H179" si="15">G197</f>
        <v>0</v>
      </c>
      <c r="H177" s="12">
        <f t="shared" si="15"/>
        <v>0</v>
      </c>
      <c r="I177" s="12">
        <v>0</v>
      </c>
      <c r="J177" s="601"/>
      <c r="K177" s="561"/>
      <c r="L177" s="561"/>
      <c r="M177" s="561"/>
      <c r="N177" s="593"/>
      <c r="O177" s="593"/>
      <c r="P177" s="593"/>
    </row>
    <row r="178" spans="1:16" s="2" customFormat="1" ht="15" customHeight="1" x14ac:dyDescent="0.25">
      <c r="A178" s="664"/>
      <c r="B178" s="645"/>
      <c r="C178" s="645"/>
      <c r="D178" s="871"/>
      <c r="E178" s="871"/>
      <c r="F178" s="111" t="s">
        <v>4</v>
      </c>
      <c r="G178" s="160">
        <f t="shared" si="15"/>
        <v>0</v>
      </c>
      <c r="H178" s="12">
        <f t="shared" si="15"/>
        <v>0</v>
      </c>
      <c r="I178" s="12">
        <v>0</v>
      </c>
      <c r="J178" s="601"/>
      <c r="K178" s="561"/>
      <c r="L178" s="561"/>
      <c r="M178" s="561"/>
      <c r="N178" s="593"/>
      <c r="O178" s="593"/>
      <c r="P178" s="593"/>
    </row>
    <row r="179" spans="1:16" s="2" customFormat="1" ht="18.75" customHeight="1" x14ac:dyDescent="0.25">
      <c r="A179" s="664"/>
      <c r="B179" s="645"/>
      <c r="C179" s="646"/>
      <c r="D179" s="872"/>
      <c r="E179" s="872"/>
      <c r="F179" s="111" t="s">
        <v>5</v>
      </c>
      <c r="G179" s="160">
        <f t="shared" si="15"/>
        <v>0</v>
      </c>
      <c r="H179" s="12">
        <f t="shared" si="15"/>
        <v>0</v>
      </c>
      <c r="I179" s="12">
        <v>0</v>
      </c>
      <c r="J179" s="601"/>
      <c r="K179" s="561"/>
      <c r="L179" s="561"/>
      <c r="M179" s="561"/>
      <c r="N179" s="593"/>
      <c r="O179" s="593"/>
      <c r="P179" s="593"/>
    </row>
    <row r="180" spans="1:16" s="2" customFormat="1" ht="15" customHeight="1" x14ac:dyDescent="0.25">
      <c r="A180" s="664"/>
      <c r="B180" s="645"/>
      <c r="C180" s="644" t="s">
        <v>292</v>
      </c>
      <c r="D180" s="870" t="s">
        <v>26</v>
      </c>
      <c r="E180" s="870" t="s">
        <v>26</v>
      </c>
      <c r="F180" s="111" t="s">
        <v>0</v>
      </c>
      <c r="G180" s="160">
        <f>G181+G182</f>
        <v>233886.2</v>
      </c>
      <c r="H180" s="12">
        <f>H181+H182</f>
        <v>30887.9</v>
      </c>
      <c r="I180" s="12">
        <f>H180/G180*100</f>
        <v>13.206379854818284</v>
      </c>
      <c r="J180" s="601"/>
      <c r="K180" s="561"/>
      <c r="L180" s="561"/>
      <c r="M180" s="561"/>
      <c r="N180" s="593"/>
      <c r="O180" s="593"/>
      <c r="P180" s="593"/>
    </row>
    <row r="181" spans="1:16" s="2" customFormat="1" x14ac:dyDescent="0.25">
      <c r="A181" s="664"/>
      <c r="B181" s="645"/>
      <c r="C181" s="645"/>
      <c r="D181" s="871"/>
      <c r="E181" s="871"/>
      <c r="F181" s="111" t="s">
        <v>1</v>
      </c>
      <c r="G181" s="160">
        <f>G186</f>
        <v>233886.2</v>
      </c>
      <c r="H181" s="12">
        <f>H186</f>
        <v>30887.9</v>
      </c>
      <c r="I181" s="12">
        <f>H181/G181*100</f>
        <v>13.206379854818284</v>
      </c>
      <c r="J181" s="601"/>
      <c r="K181" s="561"/>
      <c r="L181" s="561"/>
      <c r="M181" s="561"/>
      <c r="N181" s="593"/>
      <c r="O181" s="593"/>
      <c r="P181" s="593"/>
    </row>
    <row r="182" spans="1:16" s="2" customFormat="1" ht="19.5" customHeight="1" x14ac:dyDescent="0.25">
      <c r="A182" s="664"/>
      <c r="B182" s="645"/>
      <c r="C182" s="645"/>
      <c r="D182" s="871"/>
      <c r="E182" s="871"/>
      <c r="F182" s="111" t="s">
        <v>2</v>
      </c>
      <c r="G182" s="160">
        <f t="shared" ref="G182:H184" si="16">G187</f>
        <v>0</v>
      </c>
      <c r="H182" s="12">
        <f t="shared" si="16"/>
        <v>0</v>
      </c>
      <c r="I182" s="12">
        <v>0</v>
      </c>
      <c r="J182" s="601"/>
      <c r="K182" s="561"/>
      <c r="L182" s="561"/>
      <c r="M182" s="561"/>
      <c r="N182" s="593"/>
      <c r="O182" s="593"/>
      <c r="P182" s="593"/>
    </row>
    <row r="183" spans="1:16" s="2" customFormat="1" ht="15" customHeight="1" x14ac:dyDescent="0.25">
      <c r="A183" s="664"/>
      <c r="B183" s="645"/>
      <c r="C183" s="645"/>
      <c r="D183" s="871"/>
      <c r="E183" s="871"/>
      <c r="F183" s="111" t="s">
        <v>4</v>
      </c>
      <c r="G183" s="160">
        <f t="shared" si="16"/>
        <v>0</v>
      </c>
      <c r="H183" s="12">
        <f t="shared" si="16"/>
        <v>0</v>
      </c>
      <c r="I183" s="12">
        <v>0</v>
      </c>
      <c r="J183" s="601"/>
      <c r="K183" s="561"/>
      <c r="L183" s="561"/>
      <c r="M183" s="561"/>
      <c r="N183" s="593"/>
      <c r="O183" s="593"/>
      <c r="P183" s="593"/>
    </row>
    <row r="184" spans="1:16" s="2" customFormat="1" ht="21.75" customHeight="1" x14ac:dyDescent="0.25">
      <c r="A184" s="665"/>
      <c r="B184" s="646"/>
      <c r="C184" s="646"/>
      <c r="D184" s="872"/>
      <c r="E184" s="872"/>
      <c r="F184" s="111" t="s">
        <v>5</v>
      </c>
      <c r="G184" s="160">
        <f t="shared" si="16"/>
        <v>0</v>
      </c>
      <c r="H184" s="12">
        <f t="shared" si="16"/>
        <v>0</v>
      </c>
      <c r="I184" s="12">
        <v>0</v>
      </c>
      <c r="J184" s="602"/>
      <c r="K184" s="562"/>
      <c r="L184" s="562"/>
      <c r="M184" s="562"/>
      <c r="N184" s="594"/>
      <c r="O184" s="594"/>
      <c r="P184" s="594"/>
    </row>
    <row r="185" spans="1:16" s="2" customFormat="1" ht="15" customHeight="1" x14ac:dyDescent="0.25">
      <c r="A185" s="673" t="s">
        <v>73</v>
      </c>
      <c r="B185" s="644" t="s">
        <v>293</v>
      </c>
      <c r="C185" s="644" t="s">
        <v>292</v>
      </c>
      <c r="D185" s="870" t="s">
        <v>26</v>
      </c>
      <c r="E185" s="870" t="s">
        <v>26</v>
      </c>
      <c r="F185" s="111" t="s">
        <v>0</v>
      </c>
      <c r="G185" s="160">
        <f>G186+G187</f>
        <v>233886.2</v>
      </c>
      <c r="H185" s="12">
        <f>H186+H187</f>
        <v>30887.9</v>
      </c>
      <c r="I185" s="12">
        <f>H185/G185*100</f>
        <v>13.206379854818284</v>
      </c>
      <c r="J185" s="600" t="s">
        <v>108</v>
      </c>
      <c r="K185" s="560" t="s">
        <v>108</v>
      </c>
      <c r="L185" s="560" t="s">
        <v>108</v>
      </c>
      <c r="M185" s="560" t="s">
        <v>108</v>
      </c>
      <c r="N185" s="600" t="s">
        <v>26</v>
      </c>
      <c r="O185" s="600" t="s">
        <v>26</v>
      </c>
      <c r="P185" s="600" t="s">
        <v>26</v>
      </c>
    </row>
    <row r="186" spans="1:16" s="2" customFormat="1" x14ac:dyDescent="0.25">
      <c r="A186" s="674"/>
      <c r="B186" s="645"/>
      <c r="C186" s="645"/>
      <c r="D186" s="871"/>
      <c r="E186" s="871"/>
      <c r="F186" s="111" t="s">
        <v>1</v>
      </c>
      <c r="G186" s="160">
        <f>G191</f>
        <v>233886.2</v>
      </c>
      <c r="H186" s="12">
        <f>H191</f>
        <v>30887.9</v>
      </c>
      <c r="I186" s="12">
        <f>H186/G186*100</f>
        <v>13.206379854818284</v>
      </c>
      <c r="J186" s="601"/>
      <c r="K186" s="561"/>
      <c r="L186" s="561"/>
      <c r="M186" s="561"/>
      <c r="N186" s="601" t="s">
        <v>26</v>
      </c>
      <c r="O186" s="601" t="s">
        <v>26</v>
      </c>
      <c r="P186" s="601" t="s">
        <v>26</v>
      </c>
    </row>
    <row r="187" spans="1:16" s="2" customFormat="1" ht="20.25" customHeight="1" x14ac:dyDescent="0.25">
      <c r="A187" s="674"/>
      <c r="B187" s="645"/>
      <c r="C187" s="645"/>
      <c r="D187" s="871"/>
      <c r="E187" s="871"/>
      <c r="F187" s="111" t="s">
        <v>2</v>
      </c>
      <c r="G187" s="160">
        <f t="shared" ref="G187:H189" si="17">G192</f>
        <v>0</v>
      </c>
      <c r="H187" s="12">
        <f t="shared" si="17"/>
        <v>0</v>
      </c>
      <c r="I187" s="12">
        <v>0</v>
      </c>
      <c r="J187" s="601"/>
      <c r="K187" s="561"/>
      <c r="L187" s="561"/>
      <c r="M187" s="561"/>
      <c r="N187" s="601"/>
      <c r="O187" s="601"/>
      <c r="P187" s="601"/>
    </row>
    <row r="188" spans="1:16" s="2" customFormat="1" ht="18" customHeight="1" x14ac:dyDescent="0.25">
      <c r="A188" s="674"/>
      <c r="B188" s="645"/>
      <c r="C188" s="645"/>
      <c r="D188" s="871"/>
      <c r="E188" s="871"/>
      <c r="F188" s="111" t="s">
        <v>4</v>
      </c>
      <c r="G188" s="160">
        <f t="shared" si="17"/>
        <v>0</v>
      </c>
      <c r="H188" s="12">
        <f t="shared" si="17"/>
        <v>0</v>
      </c>
      <c r="I188" s="12">
        <v>0</v>
      </c>
      <c r="J188" s="601"/>
      <c r="K188" s="561"/>
      <c r="L188" s="561"/>
      <c r="M188" s="561"/>
      <c r="N188" s="601"/>
      <c r="O188" s="601"/>
      <c r="P188" s="601"/>
    </row>
    <row r="189" spans="1:16" s="2" customFormat="1" ht="20.25" customHeight="1" x14ac:dyDescent="0.25">
      <c r="A189" s="675"/>
      <c r="B189" s="646"/>
      <c r="C189" s="646"/>
      <c r="D189" s="872"/>
      <c r="E189" s="872"/>
      <c r="F189" s="111" t="s">
        <v>5</v>
      </c>
      <c r="G189" s="160">
        <f t="shared" si="17"/>
        <v>0</v>
      </c>
      <c r="H189" s="12">
        <f t="shared" si="17"/>
        <v>0</v>
      </c>
      <c r="I189" s="12">
        <v>0</v>
      </c>
      <c r="J189" s="602"/>
      <c r="K189" s="562"/>
      <c r="L189" s="562"/>
      <c r="M189" s="562"/>
      <c r="N189" s="602" t="s">
        <v>26</v>
      </c>
      <c r="O189" s="602" t="s">
        <v>26</v>
      </c>
      <c r="P189" s="602" t="s">
        <v>26</v>
      </c>
    </row>
    <row r="190" spans="1:16" ht="141" customHeight="1" x14ac:dyDescent="0.25">
      <c r="A190" s="682" t="s">
        <v>75</v>
      </c>
      <c r="B190" s="685" t="s">
        <v>125</v>
      </c>
      <c r="C190" s="685" t="s">
        <v>292</v>
      </c>
      <c r="D190" s="880" t="s">
        <v>451</v>
      </c>
      <c r="E190" s="880" t="s">
        <v>451</v>
      </c>
      <c r="F190" s="112" t="s">
        <v>0</v>
      </c>
      <c r="G190" s="160">
        <f>G191+G192</f>
        <v>233886.2</v>
      </c>
      <c r="H190" s="12">
        <f>H191+H192</f>
        <v>30887.9</v>
      </c>
      <c r="I190" s="113">
        <f>H190/G190*100</f>
        <v>13.206379854818284</v>
      </c>
      <c r="J190" s="85" t="s">
        <v>726</v>
      </c>
      <c r="K190" s="202">
        <v>1</v>
      </c>
      <c r="L190" s="202">
        <v>1</v>
      </c>
      <c r="M190" s="897" t="s">
        <v>862</v>
      </c>
      <c r="N190" s="900" t="s">
        <v>108</v>
      </c>
      <c r="O190" s="900" t="s">
        <v>108</v>
      </c>
      <c r="P190" s="900" t="s">
        <v>108</v>
      </c>
    </row>
    <row r="191" spans="1:16" ht="78.75" customHeight="1" x14ac:dyDescent="0.25">
      <c r="A191" s="683"/>
      <c r="B191" s="686"/>
      <c r="C191" s="686"/>
      <c r="D191" s="881"/>
      <c r="E191" s="881"/>
      <c r="F191" s="112" t="s">
        <v>1</v>
      </c>
      <c r="G191" s="161">
        <v>233886.2</v>
      </c>
      <c r="H191" s="113">
        <v>30887.9</v>
      </c>
      <c r="I191" s="113">
        <f>H191/G191*100</f>
        <v>13.206379854818284</v>
      </c>
      <c r="J191" s="628" t="s">
        <v>727</v>
      </c>
      <c r="K191" s="631">
        <v>5</v>
      </c>
      <c r="L191" s="631">
        <v>1</v>
      </c>
      <c r="M191" s="898"/>
      <c r="N191" s="901"/>
      <c r="O191" s="901"/>
      <c r="P191" s="901"/>
    </row>
    <row r="192" spans="1:16" x14ac:dyDescent="0.25">
      <c r="A192" s="683"/>
      <c r="B192" s="686"/>
      <c r="C192" s="686"/>
      <c r="D192" s="881"/>
      <c r="E192" s="881"/>
      <c r="F192" s="112" t="s">
        <v>2</v>
      </c>
      <c r="G192" s="161">
        <v>0</v>
      </c>
      <c r="H192" s="113">
        <v>0</v>
      </c>
      <c r="I192" s="113">
        <v>0</v>
      </c>
      <c r="J192" s="629"/>
      <c r="K192" s="632"/>
      <c r="L192" s="632"/>
      <c r="M192" s="898"/>
      <c r="N192" s="901"/>
      <c r="O192" s="901"/>
      <c r="P192" s="901"/>
    </row>
    <row r="193" spans="1:16" ht="15" customHeight="1" x14ac:dyDescent="0.25">
      <c r="A193" s="683"/>
      <c r="B193" s="686"/>
      <c r="C193" s="686"/>
      <c r="D193" s="881"/>
      <c r="E193" s="881"/>
      <c r="F193" s="112" t="s">
        <v>4</v>
      </c>
      <c r="G193" s="161">
        <v>0</v>
      </c>
      <c r="H193" s="113">
        <v>0</v>
      </c>
      <c r="I193" s="113">
        <v>0</v>
      </c>
      <c r="J193" s="629"/>
      <c r="K193" s="632"/>
      <c r="L193" s="632"/>
      <c r="M193" s="898"/>
      <c r="N193" s="901"/>
      <c r="O193" s="901"/>
      <c r="P193" s="901"/>
    </row>
    <row r="194" spans="1:16" x14ac:dyDescent="0.25">
      <c r="A194" s="684"/>
      <c r="B194" s="687"/>
      <c r="C194" s="687"/>
      <c r="D194" s="882"/>
      <c r="E194" s="882"/>
      <c r="F194" s="112" t="s">
        <v>5</v>
      </c>
      <c r="G194" s="161">
        <v>0</v>
      </c>
      <c r="H194" s="113">
        <v>0</v>
      </c>
      <c r="I194" s="113">
        <v>0</v>
      </c>
      <c r="J194" s="630"/>
      <c r="K194" s="633"/>
      <c r="L194" s="633"/>
      <c r="M194" s="899"/>
      <c r="N194" s="902"/>
      <c r="O194" s="902"/>
      <c r="P194" s="902"/>
    </row>
    <row r="195" spans="1:16" s="2" customFormat="1" x14ac:dyDescent="0.25">
      <c r="A195" s="673" t="s">
        <v>259</v>
      </c>
      <c r="B195" s="894" t="s">
        <v>326</v>
      </c>
      <c r="C195" s="644" t="s">
        <v>25</v>
      </c>
      <c r="D195" s="870" t="s">
        <v>26</v>
      </c>
      <c r="E195" s="870" t="s">
        <v>26</v>
      </c>
      <c r="F195" s="111" t="s">
        <v>0</v>
      </c>
      <c r="G195" s="160">
        <f>G196+G197</f>
        <v>0</v>
      </c>
      <c r="H195" s="12">
        <f>H196+H197</f>
        <v>0</v>
      </c>
      <c r="I195" s="12">
        <v>0</v>
      </c>
      <c r="J195" s="600" t="s">
        <v>108</v>
      </c>
      <c r="K195" s="560" t="s">
        <v>108</v>
      </c>
      <c r="L195" s="560" t="s">
        <v>108</v>
      </c>
      <c r="M195" s="903" t="s">
        <v>108</v>
      </c>
      <c r="N195" s="600" t="s">
        <v>26</v>
      </c>
      <c r="O195" s="600" t="s">
        <v>26</v>
      </c>
      <c r="P195" s="600" t="s">
        <v>26</v>
      </c>
    </row>
    <row r="196" spans="1:16" s="2" customFormat="1" ht="15" customHeight="1" x14ac:dyDescent="0.25">
      <c r="A196" s="674"/>
      <c r="B196" s="895"/>
      <c r="C196" s="645"/>
      <c r="D196" s="871"/>
      <c r="E196" s="871"/>
      <c r="F196" s="111" t="s">
        <v>1</v>
      </c>
      <c r="G196" s="160">
        <f>G201</f>
        <v>0</v>
      </c>
      <c r="H196" s="12">
        <v>0</v>
      </c>
      <c r="I196" s="12">
        <v>0</v>
      </c>
      <c r="J196" s="601"/>
      <c r="K196" s="561"/>
      <c r="L196" s="561"/>
      <c r="M196" s="904"/>
      <c r="N196" s="601" t="s">
        <v>26</v>
      </c>
      <c r="O196" s="601" t="s">
        <v>26</v>
      </c>
      <c r="P196" s="601" t="s">
        <v>26</v>
      </c>
    </row>
    <row r="197" spans="1:16" s="2" customFormat="1" ht="30" customHeight="1" x14ac:dyDescent="0.25">
      <c r="A197" s="674"/>
      <c r="B197" s="895"/>
      <c r="C197" s="645"/>
      <c r="D197" s="871"/>
      <c r="E197" s="871"/>
      <c r="F197" s="111" t="s">
        <v>2</v>
      </c>
      <c r="G197" s="160">
        <f>G202</f>
        <v>0</v>
      </c>
      <c r="H197" s="12">
        <v>0</v>
      </c>
      <c r="I197" s="12">
        <v>0</v>
      </c>
      <c r="J197" s="601"/>
      <c r="K197" s="561"/>
      <c r="L197" s="561"/>
      <c r="M197" s="904"/>
      <c r="N197" s="601"/>
      <c r="O197" s="601"/>
      <c r="P197" s="601"/>
    </row>
    <row r="198" spans="1:16" s="2" customFormat="1" ht="23.25" customHeight="1" x14ac:dyDescent="0.25">
      <c r="A198" s="674"/>
      <c r="B198" s="895"/>
      <c r="C198" s="645"/>
      <c r="D198" s="871"/>
      <c r="E198" s="871"/>
      <c r="F198" s="111" t="s">
        <v>4</v>
      </c>
      <c r="G198" s="160">
        <v>0</v>
      </c>
      <c r="H198" s="12">
        <v>0</v>
      </c>
      <c r="I198" s="12">
        <v>0</v>
      </c>
      <c r="J198" s="601"/>
      <c r="K198" s="561"/>
      <c r="L198" s="561"/>
      <c r="M198" s="904"/>
      <c r="N198" s="601"/>
      <c r="O198" s="601"/>
      <c r="P198" s="601"/>
    </row>
    <row r="199" spans="1:16" s="2" customFormat="1" ht="22.5" customHeight="1" x14ac:dyDescent="0.25">
      <c r="A199" s="675"/>
      <c r="B199" s="896"/>
      <c r="C199" s="646"/>
      <c r="D199" s="872"/>
      <c r="E199" s="872"/>
      <c r="F199" s="111" t="s">
        <v>5</v>
      </c>
      <c r="G199" s="160">
        <v>0</v>
      </c>
      <c r="H199" s="12">
        <v>0</v>
      </c>
      <c r="I199" s="12">
        <v>0</v>
      </c>
      <c r="J199" s="602"/>
      <c r="K199" s="562"/>
      <c r="L199" s="562"/>
      <c r="M199" s="905"/>
      <c r="N199" s="602" t="s">
        <v>26</v>
      </c>
      <c r="O199" s="602" t="s">
        <v>26</v>
      </c>
      <c r="P199" s="602" t="s">
        <v>26</v>
      </c>
    </row>
    <row r="200" spans="1:16" ht="14.25" customHeight="1" x14ac:dyDescent="0.25">
      <c r="A200" s="682" t="s">
        <v>260</v>
      </c>
      <c r="B200" s="685" t="s">
        <v>294</v>
      </c>
      <c r="C200" s="685" t="s">
        <v>25</v>
      </c>
      <c r="D200" s="880" t="s">
        <v>451</v>
      </c>
      <c r="E200" s="880" t="s">
        <v>451</v>
      </c>
      <c r="F200" s="112" t="s">
        <v>0</v>
      </c>
      <c r="G200" s="160">
        <f>G201+G202</f>
        <v>0</v>
      </c>
      <c r="H200" s="12">
        <v>0</v>
      </c>
      <c r="I200" s="113">
        <v>0</v>
      </c>
      <c r="J200" s="700" t="s">
        <v>728</v>
      </c>
      <c r="K200" s="617">
        <v>7</v>
      </c>
      <c r="L200" s="617">
        <v>6</v>
      </c>
      <c r="M200" s="906" t="s">
        <v>657</v>
      </c>
      <c r="N200" s="618" t="s">
        <v>108</v>
      </c>
      <c r="O200" s="618" t="s">
        <v>108</v>
      </c>
      <c r="P200" s="618" t="s">
        <v>108</v>
      </c>
    </row>
    <row r="201" spans="1:16" ht="26.25" customHeight="1" x14ac:dyDescent="0.25">
      <c r="A201" s="683"/>
      <c r="B201" s="686"/>
      <c r="C201" s="686"/>
      <c r="D201" s="881"/>
      <c r="E201" s="881"/>
      <c r="F201" s="112" t="s">
        <v>1</v>
      </c>
      <c r="G201" s="161">
        <f>G209</f>
        <v>0</v>
      </c>
      <c r="H201" s="113">
        <v>0</v>
      </c>
      <c r="I201" s="113">
        <v>0</v>
      </c>
      <c r="J201" s="700"/>
      <c r="K201" s="617"/>
      <c r="L201" s="617"/>
      <c r="M201" s="906"/>
      <c r="N201" s="618"/>
      <c r="O201" s="618"/>
      <c r="P201" s="618"/>
    </row>
    <row r="202" spans="1:16" ht="33.75" customHeight="1" x14ac:dyDescent="0.25">
      <c r="A202" s="683"/>
      <c r="B202" s="686"/>
      <c r="C202" s="686"/>
      <c r="D202" s="881"/>
      <c r="E202" s="881"/>
      <c r="F202" s="112" t="s">
        <v>2</v>
      </c>
      <c r="G202" s="161">
        <v>0</v>
      </c>
      <c r="H202" s="113">
        <v>0</v>
      </c>
      <c r="I202" s="113">
        <v>0</v>
      </c>
      <c r="J202" s="700"/>
      <c r="K202" s="617"/>
      <c r="L202" s="617"/>
      <c r="M202" s="906"/>
      <c r="N202" s="618"/>
      <c r="O202" s="618"/>
      <c r="P202" s="618"/>
    </row>
    <row r="203" spans="1:16" ht="15" customHeight="1" x14ac:dyDescent="0.25">
      <c r="A203" s="683"/>
      <c r="B203" s="686"/>
      <c r="C203" s="686"/>
      <c r="D203" s="881"/>
      <c r="E203" s="881"/>
      <c r="F203" s="112" t="s">
        <v>4</v>
      </c>
      <c r="G203" s="161">
        <v>0</v>
      </c>
      <c r="H203" s="113">
        <v>0</v>
      </c>
      <c r="I203" s="113">
        <v>0</v>
      </c>
      <c r="J203" s="700" t="s">
        <v>729</v>
      </c>
      <c r="K203" s="617">
        <v>100</v>
      </c>
      <c r="L203" s="617">
        <v>100</v>
      </c>
      <c r="M203" s="906"/>
      <c r="N203" s="618" t="s">
        <v>108</v>
      </c>
      <c r="O203" s="618" t="s">
        <v>108</v>
      </c>
      <c r="P203" s="618" t="s">
        <v>108</v>
      </c>
    </row>
    <row r="204" spans="1:16" ht="48" customHeight="1" x14ac:dyDescent="0.25">
      <c r="A204" s="684"/>
      <c r="B204" s="687"/>
      <c r="C204" s="687"/>
      <c r="D204" s="882"/>
      <c r="E204" s="882"/>
      <c r="F204" s="112" t="s">
        <v>5</v>
      </c>
      <c r="G204" s="161">
        <v>0</v>
      </c>
      <c r="H204" s="113">
        <v>0</v>
      </c>
      <c r="I204" s="113">
        <v>0</v>
      </c>
      <c r="J204" s="700"/>
      <c r="K204" s="617"/>
      <c r="L204" s="617"/>
      <c r="M204" s="906"/>
      <c r="N204" s="618"/>
      <c r="O204" s="618"/>
      <c r="P204" s="618"/>
    </row>
    <row r="205" spans="1:16" s="2" customFormat="1" x14ac:dyDescent="0.25">
      <c r="A205" s="653" t="s">
        <v>77</v>
      </c>
      <c r="B205" s="654" t="s">
        <v>62</v>
      </c>
      <c r="C205" s="648" t="s">
        <v>25</v>
      </c>
      <c r="D205" s="879" t="s">
        <v>26</v>
      </c>
      <c r="E205" s="879" t="s">
        <v>26</v>
      </c>
      <c r="F205" s="111" t="s">
        <v>0</v>
      </c>
      <c r="G205" s="160">
        <f>G206+G207+G208+G209</f>
        <v>772155.79999999993</v>
      </c>
      <c r="H205" s="160">
        <f>H206+H207+H208+H209</f>
        <v>771601.8</v>
      </c>
      <c r="I205" s="12">
        <f>H205/G205*100</f>
        <v>99.928252821516082</v>
      </c>
      <c r="J205" s="600" t="s">
        <v>26</v>
      </c>
      <c r="K205" s="560" t="s">
        <v>26</v>
      </c>
      <c r="L205" s="560" t="s">
        <v>26</v>
      </c>
      <c r="M205" s="903" t="s">
        <v>26</v>
      </c>
      <c r="N205" s="600" t="s">
        <v>26</v>
      </c>
      <c r="O205" s="600" t="s">
        <v>26</v>
      </c>
      <c r="P205" s="600" t="s">
        <v>26</v>
      </c>
    </row>
    <row r="206" spans="1:16" s="2" customFormat="1" x14ac:dyDescent="0.25">
      <c r="A206" s="653"/>
      <c r="B206" s="654"/>
      <c r="C206" s="649"/>
      <c r="D206" s="879"/>
      <c r="E206" s="879"/>
      <c r="F206" s="111" t="s">
        <v>1</v>
      </c>
      <c r="G206" s="160">
        <f>G216+G231+G211</f>
        <v>574946.19999999995</v>
      </c>
      <c r="H206" s="160">
        <f>H216+H231+H211</f>
        <v>574445.1</v>
      </c>
      <c r="I206" s="12">
        <f>H206/G206*100</f>
        <v>99.912844019144757</v>
      </c>
      <c r="J206" s="601"/>
      <c r="K206" s="561" t="s">
        <v>26</v>
      </c>
      <c r="L206" s="561" t="s">
        <v>26</v>
      </c>
      <c r="M206" s="904" t="s">
        <v>26</v>
      </c>
      <c r="N206" s="601" t="s">
        <v>26</v>
      </c>
      <c r="O206" s="601" t="s">
        <v>26</v>
      </c>
      <c r="P206" s="601" t="s">
        <v>26</v>
      </c>
    </row>
    <row r="207" spans="1:16" s="2" customFormat="1" x14ac:dyDescent="0.25">
      <c r="A207" s="653"/>
      <c r="B207" s="654"/>
      <c r="C207" s="649"/>
      <c r="D207" s="879"/>
      <c r="E207" s="879"/>
      <c r="F207" s="111" t="s">
        <v>2</v>
      </c>
      <c r="G207" s="160">
        <f>G217+G232+G212</f>
        <v>197209.60000000001</v>
      </c>
      <c r="H207" s="160">
        <f>H217+H232+H212</f>
        <v>197156.7</v>
      </c>
      <c r="I207" s="12">
        <f>H207/G207*100</f>
        <v>99.97317574803661</v>
      </c>
      <c r="J207" s="601"/>
      <c r="K207" s="561"/>
      <c r="L207" s="561"/>
      <c r="M207" s="904"/>
      <c r="N207" s="601"/>
      <c r="O207" s="601"/>
      <c r="P207" s="601"/>
    </row>
    <row r="208" spans="1:16" s="2" customFormat="1" ht="15" customHeight="1" x14ac:dyDescent="0.25">
      <c r="A208" s="653"/>
      <c r="B208" s="654"/>
      <c r="C208" s="649"/>
      <c r="D208" s="879"/>
      <c r="E208" s="879"/>
      <c r="F208" s="111" t="s">
        <v>4</v>
      </c>
      <c r="G208" s="160">
        <f>G218+G233</f>
        <v>0</v>
      </c>
      <c r="H208" s="160">
        <f>H218+H233</f>
        <v>0</v>
      </c>
      <c r="I208" s="12">
        <v>0</v>
      </c>
      <c r="J208" s="601"/>
      <c r="K208" s="561"/>
      <c r="L208" s="561"/>
      <c r="M208" s="904"/>
      <c r="N208" s="601"/>
      <c r="O208" s="601"/>
      <c r="P208" s="601"/>
    </row>
    <row r="209" spans="1:17" s="2" customFormat="1" x14ac:dyDescent="0.25">
      <c r="A209" s="653"/>
      <c r="B209" s="654"/>
      <c r="C209" s="650"/>
      <c r="D209" s="879"/>
      <c r="E209" s="879"/>
      <c r="F209" s="116" t="s">
        <v>5</v>
      </c>
      <c r="G209" s="160">
        <f>G219+G234</f>
        <v>0</v>
      </c>
      <c r="H209" s="12">
        <f>H219+H234</f>
        <v>0</v>
      </c>
      <c r="I209" s="12">
        <v>0</v>
      </c>
      <c r="J209" s="602"/>
      <c r="K209" s="562" t="s">
        <v>26</v>
      </c>
      <c r="L209" s="562" t="s">
        <v>26</v>
      </c>
      <c r="M209" s="905" t="s">
        <v>26</v>
      </c>
      <c r="N209" s="602" t="s">
        <v>26</v>
      </c>
      <c r="O209" s="602" t="s">
        <v>26</v>
      </c>
      <c r="P209" s="602" t="s">
        <v>26</v>
      </c>
    </row>
    <row r="210" spans="1:17" s="2" customFormat="1" ht="53.25" customHeight="1" x14ac:dyDescent="0.25">
      <c r="A210" s="653" t="s">
        <v>79</v>
      </c>
      <c r="B210" s="907" t="s">
        <v>490</v>
      </c>
      <c r="C210" s="648" t="s">
        <v>25</v>
      </c>
      <c r="D210" s="879" t="s">
        <v>26</v>
      </c>
      <c r="E210" s="879" t="s">
        <v>26</v>
      </c>
      <c r="F210" s="111" t="s">
        <v>0</v>
      </c>
      <c r="G210" s="160">
        <f>G211+G212+G213+G214</f>
        <v>249632.40000000002</v>
      </c>
      <c r="H210" s="12">
        <f>H211+H212+H213+H214</f>
        <v>249565.40000000002</v>
      </c>
      <c r="I210" s="12">
        <f>H210/G210*100</f>
        <v>99.97316053525104</v>
      </c>
      <c r="J210" s="4" t="s">
        <v>730</v>
      </c>
      <c r="K210" s="120">
        <v>278</v>
      </c>
      <c r="L210" s="120">
        <v>297</v>
      </c>
      <c r="M210" s="908" t="s">
        <v>866</v>
      </c>
      <c r="N210" s="600"/>
      <c r="O210" s="600"/>
      <c r="P210" s="600"/>
      <c r="Q210" s="174" t="s">
        <v>867</v>
      </c>
    </row>
    <row r="211" spans="1:17" s="2" customFormat="1" ht="15" customHeight="1" x14ac:dyDescent="0.25">
      <c r="A211" s="653"/>
      <c r="B211" s="907"/>
      <c r="C211" s="649"/>
      <c r="D211" s="879"/>
      <c r="E211" s="879"/>
      <c r="F211" s="111" t="s">
        <v>1</v>
      </c>
      <c r="G211" s="160">
        <v>52422.8</v>
      </c>
      <c r="H211" s="12">
        <v>52408.7</v>
      </c>
      <c r="I211" s="12">
        <f>H211/G211*100</f>
        <v>99.973103306195</v>
      </c>
      <c r="J211" s="547" t="s">
        <v>731</v>
      </c>
      <c r="K211" s="545">
        <v>100</v>
      </c>
      <c r="L211" s="545">
        <v>100</v>
      </c>
      <c r="M211" s="909"/>
      <c r="N211" s="601"/>
      <c r="O211" s="601"/>
      <c r="P211" s="601"/>
    </row>
    <row r="212" spans="1:17" s="2" customFormat="1" x14ac:dyDescent="0.25">
      <c r="A212" s="653"/>
      <c r="B212" s="907"/>
      <c r="C212" s="649"/>
      <c r="D212" s="879"/>
      <c r="E212" s="879"/>
      <c r="F212" s="111" t="s">
        <v>2</v>
      </c>
      <c r="G212" s="160">
        <v>197209.60000000001</v>
      </c>
      <c r="H212" s="12">
        <v>197156.7</v>
      </c>
      <c r="I212" s="12">
        <f>H212/G212*100</f>
        <v>99.97317574803661</v>
      </c>
      <c r="J212" s="548"/>
      <c r="K212" s="550"/>
      <c r="L212" s="550"/>
      <c r="M212" s="909"/>
      <c r="N212" s="601"/>
      <c r="O212" s="601"/>
      <c r="P212" s="601"/>
    </row>
    <row r="213" spans="1:17" s="2" customFormat="1" x14ac:dyDescent="0.25">
      <c r="A213" s="653"/>
      <c r="B213" s="907"/>
      <c r="C213" s="649"/>
      <c r="D213" s="879"/>
      <c r="E213" s="879"/>
      <c r="F213" s="111" t="s">
        <v>4</v>
      </c>
      <c r="G213" s="160">
        <f>G223+G238</f>
        <v>0</v>
      </c>
      <c r="H213" s="12">
        <f>H223+H238</f>
        <v>0</v>
      </c>
      <c r="I213" s="12">
        <v>0</v>
      </c>
      <c r="J213" s="548"/>
      <c r="K213" s="550"/>
      <c r="L213" s="550"/>
      <c r="M213" s="909"/>
      <c r="N213" s="601"/>
      <c r="O213" s="601"/>
      <c r="P213" s="601"/>
    </row>
    <row r="214" spans="1:17" s="2" customFormat="1" ht="53.25" customHeight="1" x14ac:dyDescent="0.25">
      <c r="A214" s="653"/>
      <c r="B214" s="907"/>
      <c r="C214" s="650"/>
      <c r="D214" s="879"/>
      <c r="E214" s="879"/>
      <c r="F214" s="116" t="s">
        <v>5</v>
      </c>
      <c r="G214" s="160">
        <f>G224+G239</f>
        <v>0</v>
      </c>
      <c r="H214" s="12">
        <f>H224+H239</f>
        <v>0</v>
      </c>
      <c r="I214" s="12">
        <v>0</v>
      </c>
      <c r="J214" s="549"/>
      <c r="K214" s="546"/>
      <c r="L214" s="546"/>
      <c r="M214" s="910"/>
      <c r="N214" s="602"/>
      <c r="O214" s="602"/>
      <c r="P214" s="602"/>
    </row>
    <row r="215" spans="1:17" s="2" customFormat="1" x14ac:dyDescent="0.25">
      <c r="A215" s="653" t="s">
        <v>295</v>
      </c>
      <c r="B215" s="654" t="s">
        <v>63</v>
      </c>
      <c r="C215" s="648" t="s">
        <v>25</v>
      </c>
      <c r="D215" s="879" t="s">
        <v>26</v>
      </c>
      <c r="E215" s="879" t="s">
        <v>26</v>
      </c>
      <c r="F215" s="111" t="s">
        <v>0</v>
      </c>
      <c r="G215" s="160">
        <f>G216+G217+G218+G219</f>
        <v>56530.700000000004</v>
      </c>
      <c r="H215" s="12">
        <f>H216+H217+H218+H219</f>
        <v>56530.700000000004</v>
      </c>
      <c r="I215" s="12">
        <f>H215/G215*100</f>
        <v>100</v>
      </c>
      <c r="J215" s="600" t="s">
        <v>26</v>
      </c>
      <c r="K215" s="560" t="s">
        <v>26</v>
      </c>
      <c r="L215" s="560" t="s">
        <v>26</v>
      </c>
      <c r="M215" s="560" t="s">
        <v>26</v>
      </c>
      <c r="N215" s="600" t="s">
        <v>26</v>
      </c>
      <c r="O215" s="600" t="s">
        <v>26</v>
      </c>
      <c r="P215" s="600" t="s">
        <v>26</v>
      </c>
    </row>
    <row r="216" spans="1:17" s="2" customFormat="1" x14ac:dyDescent="0.25">
      <c r="A216" s="653"/>
      <c r="B216" s="654"/>
      <c r="C216" s="649"/>
      <c r="D216" s="879"/>
      <c r="E216" s="879"/>
      <c r="F216" s="111" t="s">
        <v>1</v>
      </c>
      <c r="G216" s="160">
        <f>G221+G226</f>
        <v>56530.700000000004</v>
      </c>
      <c r="H216" s="12">
        <f>H221+H226</f>
        <v>56530.700000000004</v>
      </c>
      <c r="I216" s="12">
        <f>H216/G216*100</f>
        <v>100</v>
      </c>
      <c r="J216" s="601"/>
      <c r="K216" s="561"/>
      <c r="L216" s="561"/>
      <c r="M216" s="561" t="s">
        <v>26</v>
      </c>
      <c r="N216" s="601" t="s">
        <v>26</v>
      </c>
      <c r="O216" s="601" t="s">
        <v>26</v>
      </c>
      <c r="P216" s="601" t="s">
        <v>26</v>
      </c>
    </row>
    <row r="217" spans="1:17" s="2" customFormat="1" x14ac:dyDescent="0.25">
      <c r="A217" s="653"/>
      <c r="B217" s="654"/>
      <c r="C217" s="649"/>
      <c r="D217" s="879"/>
      <c r="E217" s="879"/>
      <c r="F217" s="111" t="s">
        <v>2</v>
      </c>
      <c r="G217" s="160">
        <f t="shared" ref="G217:H219" si="18">G222+G227</f>
        <v>0</v>
      </c>
      <c r="H217" s="12">
        <f t="shared" si="18"/>
        <v>0</v>
      </c>
      <c r="I217" s="12">
        <v>0</v>
      </c>
      <c r="J217" s="601"/>
      <c r="K217" s="561"/>
      <c r="L217" s="561"/>
      <c r="M217" s="561"/>
      <c r="N217" s="601"/>
      <c r="O217" s="601"/>
      <c r="P217" s="601"/>
    </row>
    <row r="218" spans="1:17" s="2" customFormat="1" ht="19.5" customHeight="1" x14ac:dyDescent="0.25">
      <c r="A218" s="653"/>
      <c r="B218" s="654"/>
      <c r="C218" s="649"/>
      <c r="D218" s="879"/>
      <c r="E218" s="879"/>
      <c r="F218" s="111" t="s">
        <v>4</v>
      </c>
      <c r="G218" s="160">
        <f t="shared" si="18"/>
        <v>0</v>
      </c>
      <c r="H218" s="12">
        <f t="shared" si="18"/>
        <v>0</v>
      </c>
      <c r="I218" s="12">
        <v>0</v>
      </c>
      <c r="J218" s="601"/>
      <c r="K218" s="561"/>
      <c r="L218" s="561"/>
      <c r="M218" s="561"/>
      <c r="N218" s="601"/>
      <c r="O218" s="601"/>
      <c r="P218" s="601"/>
    </row>
    <row r="219" spans="1:17" s="2" customFormat="1" ht="21.75" customHeight="1" x14ac:dyDescent="0.25">
      <c r="A219" s="653"/>
      <c r="B219" s="654"/>
      <c r="C219" s="650"/>
      <c r="D219" s="879"/>
      <c r="E219" s="879"/>
      <c r="F219" s="116" t="s">
        <v>5</v>
      </c>
      <c r="G219" s="160">
        <f t="shared" si="18"/>
        <v>0</v>
      </c>
      <c r="H219" s="12">
        <f t="shared" si="18"/>
        <v>0</v>
      </c>
      <c r="I219" s="12">
        <v>0</v>
      </c>
      <c r="J219" s="602"/>
      <c r="K219" s="562"/>
      <c r="L219" s="562"/>
      <c r="M219" s="562" t="s">
        <v>26</v>
      </c>
      <c r="N219" s="602" t="s">
        <v>26</v>
      </c>
      <c r="O219" s="602" t="s">
        <v>26</v>
      </c>
      <c r="P219" s="602" t="s">
        <v>26</v>
      </c>
    </row>
    <row r="220" spans="1:17" ht="108" customHeight="1" x14ac:dyDescent="0.25">
      <c r="A220" s="656" t="s">
        <v>296</v>
      </c>
      <c r="B220" s="657" t="s">
        <v>64</v>
      </c>
      <c r="C220" s="547" t="s">
        <v>25</v>
      </c>
      <c r="D220" s="880" t="s">
        <v>451</v>
      </c>
      <c r="E220" s="880" t="s">
        <v>451</v>
      </c>
      <c r="F220" s="112" t="s">
        <v>0</v>
      </c>
      <c r="G220" s="160">
        <f>G221+G222+G223+G224</f>
        <v>51907.4</v>
      </c>
      <c r="H220" s="12">
        <f>H221+H222+H223+H224</f>
        <v>51907.4</v>
      </c>
      <c r="I220" s="12">
        <f>H220/G220*100</f>
        <v>100</v>
      </c>
      <c r="J220" s="190" t="s">
        <v>108</v>
      </c>
      <c r="K220" s="190" t="s">
        <v>108</v>
      </c>
      <c r="L220" s="190" t="s">
        <v>108</v>
      </c>
      <c r="M220" s="190" t="s">
        <v>108</v>
      </c>
      <c r="N220" s="564" t="s">
        <v>108</v>
      </c>
      <c r="O220" s="564" t="s">
        <v>108</v>
      </c>
      <c r="P220" s="564" t="s">
        <v>108</v>
      </c>
    </row>
    <row r="221" spans="1:17" ht="76.5" customHeight="1" x14ac:dyDescent="0.25">
      <c r="A221" s="656"/>
      <c r="B221" s="657"/>
      <c r="C221" s="548"/>
      <c r="D221" s="881"/>
      <c r="E221" s="881"/>
      <c r="F221" s="112" t="s">
        <v>1</v>
      </c>
      <c r="G221" s="161">
        <v>51907.4</v>
      </c>
      <c r="H221" s="115">
        <v>51907.4</v>
      </c>
      <c r="I221" s="113">
        <f>H221/G221*100</f>
        <v>100</v>
      </c>
      <c r="J221" s="197" t="s">
        <v>732</v>
      </c>
      <c r="K221" s="190">
        <v>1338</v>
      </c>
      <c r="L221" s="190">
        <v>1339</v>
      </c>
      <c r="M221" s="210"/>
      <c r="N221" s="588"/>
      <c r="O221" s="588"/>
      <c r="P221" s="588"/>
    </row>
    <row r="222" spans="1:17" ht="22.5" customHeight="1" x14ac:dyDescent="0.25">
      <c r="A222" s="656"/>
      <c r="B222" s="657"/>
      <c r="C222" s="548"/>
      <c r="D222" s="881"/>
      <c r="E222" s="881"/>
      <c r="F222" s="112" t="s">
        <v>2</v>
      </c>
      <c r="G222" s="161">
        <v>0</v>
      </c>
      <c r="H222" s="113">
        <v>0</v>
      </c>
      <c r="I222" s="113">
        <v>0</v>
      </c>
      <c r="J222" s="625" t="s">
        <v>733</v>
      </c>
      <c r="K222" s="545">
        <v>5</v>
      </c>
      <c r="L222" s="545">
        <v>5</v>
      </c>
      <c r="M222" s="566"/>
      <c r="N222" s="588"/>
      <c r="O222" s="588"/>
      <c r="P222" s="588"/>
    </row>
    <row r="223" spans="1:17" ht="31.5" customHeight="1" x14ac:dyDescent="0.25">
      <c r="A223" s="656"/>
      <c r="B223" s="657"/>
      <c r="C223" s="548"/>
      <c r="D223" s="881"/>
      <c r="E223" s="881"/>
      <c r="F223" s="112" t="s">
        <v>4</v>
      </c>
      <c r="G223" s="161">
        <v>0</v>
      </c>
      <c r="H223" s="113">
        <v>0</v>
      </c>
      <c r="I223" s="113">
        <v>0</v>
      </c>
      <c r="J223" s="761"/>
      <c r="K223" s="550"/>
      <c r="L223" s="550"/>
      <c r="M223" s="567"/>
      <c r="N223" s="588"/>
      <c r="O223" s="588"/>
      <c r="P223" s="588"/>
    </row>
    <row r="224" spans="1:17" ht="44.25" customHeight="1" x14ac:dyDescent="0.25">
      <c r="A224" s="656"/>
      <c r="B224" s="657"/>
      <c r="C224" s="549"/>
      <c r="D224" s="882"/>
      <c r="E224" s="882"/>
      <c r="F224" s="4" t="s">
        <v>5</v>
      </c>
      <c r="G224" s="161">
        <v>0</v>
      </c>
      <c r="H224" s="113">
        <v>0</v>
      </c>
      <c r="I224" s="113">
        <v>0</v>
      </c>
      <c r="J224" s="626"/>
      <c r="K224" s="546"/>
      <c r="L224" s="546"/>
      <c r="M224" s="568"/>
      <c r="N224" s="565"/>
      <c r="O224" s="565"/>
      <c r="P224" s="565"/>
    </row>
    <row r="225" spans="1:16" ht="96" customHeight="1" x14ac:dyDescent="0.25">
      <c r="A225" s="656" t="s">
        <v>297</v>
      </c>
      <c r="B225" s="657" t="s">
        <v>65</v>
      </c>
      <c r="C225" s="547" t="s">
        <v>25</v>
      </c>
      <c r="D225" s="880" t="s">
        <v>451</v>
      </c>
      <c r="E225" s="880" t="s">
        <v>451</v>
      </c>
      <c r="F225" s="112" t="s">
        <v>0</v>
      </c>
      <c r="G225" s="160">
        <f>G226+G227+G228+G229</f>
        <v>4623.3</v>
      </c>
      <c r="H225" s="12">
        <f>H226+H227+H228+H229</f>
        <v>4623.3</v>
      </c>
      <c r="I225" s="12">
        <f>H225/G225*100</f>
        <v>100</v>
      </c>
      <c r="J225" s="197" t="s">
        <v>459</v>
      </c>
      <c r="K225" s="190">
        <v>138</v>
      </c>
      <c r="L225" s="190">
        <v>141</v>
      </c>
      <c r="M225" s="190" t="s">
        <v>800</v>
      </c>
      <c r="N225" s="564" t="s">
        <v>108</v>
      </c>
      <c r="O225" s="564" t="s">
        <v>108</v>
      </c>
      <c r="P225" s="564" t="s">
        <v>108</v>
      </c>
    </row>
    <row r="226" spans="1:16" x14ac:dyDescent="0.25">
      <c r="A226" s="656"/>
      <c r="B226" s="657"/>
      <c r="C226" s="548"/>
      <c r="D226" s="881"/>
      <c r="E226" s="881"/>
      <c r="F226" s="112" t="s">
        <v>1</v>
      </c>
      <c r="G226" s="161">
        <v>4623.3</v>
      </c>
      <c r="H226" s="115">
        <v>4623.3</v>
      </c>
      <c r="I226" s="113">
        <f>H226/G226*100</f>
        <v>100</v>
      </c>
      <c r="J226" s="547" t="s">
        <v>734</v>
      </c>
      <c r="K226" s="545">
        <v>35</v>
      </c>
      <c r="L226" s="545">
        <v>43</v>
      </c>
      <c r="M226" s="545"/>
      <c r="N226" s="588"/>
      <c r="O226" s="588"/>
      <c r="P226" s="588"/>
    </row>
    <row r="227" spans="1:16" ht="36" customHeight="1" x14ac:dyDescent="0.25">
      <c r="A227" s="656"/>
      <c r="B227" s="657"/>
      <c r="C227" s="548"/>
      <c r="D227" s="881"/>
      <c r="E227" s="881"/>
      <c r="F227" s="112" t="s">
        <v>2</v>
      </c>
      <c r="G227" s="161">
        <v>0</v>
      </c>
      <c r="H227" s="113">
        <v>0</v>
      </c>
      <c r="I227" s="113">
        <v>0</v>
      </c>
      <c r="J227" s="548"/>
      <c r="K227" s="550"/>
      <c r="L227" s="550"/>
      <c r="M227" s="550"/>
      <c r="N227" s="588"/>
      <c r="O227" s="588"/>
      <c r="P227" s="588"/>
    </row>
    <row r="228" spans="1:16" ht="15" customHeight="1" x14ac:dyDescent="0.25">
      <c r="A228" s="656"/>
      <c r="B228" s="657"/>
      <c r="C228" s="548"/>
      <c r="D228" s="881"/>
      <c r="E228" s="881"/>
      <c r="F228" s="112" t="s">
        <v>4</v>
      </c>
      <c r="G228" s="161">
        <v>0</v>
      </c>
      <c r="H228" s="113">
        <v>0</v>
      </c>
      <c r="I228" s="113">
        <v>0</v>
      </c>
      <c r="J228" s="548"/>
      <c r="K228" s="550"/>
      <c r="L228" s="550"/>
      <c r="M228" s="550"/>
      <c r="N228" s="588"/>
      <c r="O228" s="588"/>
      <c r="P228" s="588"/>
    </row>
    <row r="229" spans="1:16" x14ac:dyDescent="0.25">
      <c r="A229" s="656"/>
      <c r="B229" s="657"/>
      <c r="C229" s="549"/>
      <c r="D229" s="882"/>
      <c r="E229" s="882"/>
      <c r="F229" s="4" t="s">
        <v>5</v>
      </c>
      <c r="G229" s="161">
        <v>0</v>
      </c>
      <c r="H229" s="113">
        <v>0</v>
      </c>
      <c r="I229" s="113">
        <v>0</v>
      </c>
      <c r="J229" s="549"/>
      <c r="K229" s="546"/>
      <c r="L229" s="546"/>
      <c r="M229" s="546"/>
      <c r="N229" s="565"/>
      <c r="O229" s="565"/>
      <c r="P229" s="565"/>
    </row>
    <row r="230" spans="1:16" s="2" customFormat="1" x14ac:dyDescent="0.25">
      <c r="A230" s="653" t="s">
        <v>497</v>
      </c>
      <c r="B230" s="654" t="s">
        <v>276</v>
      </c>
      <c r="C230" s="648" t="s">
        <v>25</v>
      </c>
      <c r="D230" s="879" t="s">
        <v>26</v>
      </c>
      <c r="E230" s="879" t="s">
        <v>26</v>
      </c>
      <c r="F230" s="111" t="s">
        <v>0</v>
      </c>
      <c r="G230" s="160">
        <f>G231+G232+G233+G234</f>
        <v>465992.69999999995</v>
      </c>
      <c r="H230" s="12">
        <f>H231+H232+H233+H234</f>
        <v>465505.7</v>
      </c>
      <c r="I230" s="12">
        <f>H230/G230*100</f>
        <v>99.895491925088109</v>
      </c>
      <c r="J230" s="600" t="s">
        <v>26</v>
      </c>
      <c r="K230" s="560" t="s">
        <v>26</v>
      </c>
      <c r="L230" s="560" t="s">
        <v>26</v>
      </c>
      <c r="M230" s="560" t="s">
        <v>26</v>
      </c>
      <c r="N230" s="563" t="s">
        <v>108</v>
      </c>
      <c r="O230" s="563" t="s">
        <v>26</v>
      </c>
      <c r="P230" s="563" t="s">
        <v>26</v>
      </c>
    </row>
    <row r="231" spans="1:16" s="2" customFormat="1" x14ac:dyDescent="0.25">
      <c r="A231" s="653"/>
      <c r="B231" s="654"/>
      <c r="C231" s="649"/>
      <c r="D231" s="879"/>
      <c r="E231" s="879"/>
      <c r="F231" s="111" t="s">
        <v>1</v>
      </c>
      <c r="G231" s="160">
        <f>G236+G241+G246+G251+G256</f>
        <v>465992.69999999995</v>
      </c>
      <c r="H231" s="12">
        <f>H236+H241+H246+H251+H256</f>
        <v>465505.7</v>
      </c>
      <c r="I231" s="12">
        <f>H231/G231*100</f>
        <v>99.895491925088109</v>
      </c>
      <c r="J231" s="601"/>
      <c r="K231" s="561"/>
      <c r="L231" s="561"/>
      <c r="M231" s="561" t="s">
        <v>26</v>
      </c>
      <c r="N231" s="563"/>
      <c r="O231" s="563"/>
      <c r="P231" s="563"/>
    </row>
    <row r="232" spans="1:16" s="2" customFormat="1" x14ac:dyDescent="0.25">
      <c r="A232" s="653"/>
      <c r="B232" s="654"/>
      <c r="C232" s="649"/>
      <c r="D232" s="879"/>
      <c r="E232" s="879"/>
      <c r="F232" s="111" t="s">
        <v>2</v>
      </c>
      <c r="G232" s="160">
        <f t="shared" ref="G232:H234" si="19">G237+G242+G247+G252+G257</f>
        <v>0</v>
      </c>
      <c r="H232" s="12">
        <f t="shared" si="19"/>
        <v>0</v>
      </c>
      <c r="I232" s="12">
        <v>0</v>
      </c>
      <c r="J232" s="601"/>
      <c r="K232" s="561"/>
      <c r="L232" s="561"/>
      <c r="M232" s="561"/>
      <c r="N232" s="563"/>
      <c r="O232" s="563"/>
      <c r="P232" s="563"/>
    </row>
    <row r="233" spans="1:16" s="2" customFormat="1" ht="21" customHeight="1" x14ac:dyDescent="0.25">
      <c r="A233" s="653"/>
      <c r="B233" s="654"/>
      <c r="C233" s="649"/>
      <c r="D233" s="879"/>
      <c r="E233" s="879"/>
      <c r="F233" s="111" t="s">
        <v>4</v>
      </c>
      <c r="G233" s="160">
        <f t="shared" si="19"/>
        <v>0</v>
      </c>
      <c r="H233" s="12">
        <f t="shared" si="19"/>
        <v>0</v>
      </c>
      <c r="I233" s="12">
        <v>0</v>
      </c>
      <c r="J233" s="601"/>
      <c r="K233" s="561"/>
      <c r="L233" s="561"/>
      <c r="M233" s="561"/>
      <c r="N233" s="563" t="s">
        <v>26</v>
      </c>
      <c r="O233" s="563" t="s">
        <v>26</v>
      </c>
      <c r="P233" s="563" t="s">
        <v>26</v>
      </c>
    </row>
    <row r="234" spans="1:16" s="2" customFormat="1" ht="21.75" customHeight="1" x14ac:dyDescent="0.25">
      <c r="A234" s="653"/>
      <c r="B234" s="654"/>
      <c r="C234" s="650"/>
      <c r="D234" s="879"/>
      <c r="E234" s="879"/>
      <c r="F234" s="116" t="s">
        <v>5</v>
      </c>
      <c r="G234" s="160">
        <f t="shared" si="19"/>
        <v>0</v>
      </c>
      <c r="H234" s="12">
        <f t="shared" si="19"/>
        <v>0</v>
      </c>
      <c r="I234" s="12">
        <v>0</v>
      </c>
      <c r="J234" s="602"/>
      <c r="K234" s="562"/>
      <c r="L234" s="562"/>
      <c r="M234" s="562" t="s">
        <v>26</v>
      </c>
      <c r="N234" s="563" t="s">
        <v>26</v>
      </c>
      <c r="O234" s="563" t="s">
        <v>26</v>
      </c>
      <c r="P234" s="563" t="s">
        <v>26</v>
      </c>
    </row>
    <row r="235" spans="1:16" ht="71.25" customHeight="1" x14ac:dyDescent="0.25">
      <c r="A235" s="656" t="s">
        <v>499</v>
      </c>
      <c r="B235" s="657" t="s">
        <v>66</v>
      </c>
      <c r="C235" s="547" t="s">
        <v>25</v>
      </c>
      <c r="D235" s="880" t="s">
        <v>451</v>
      </c>
      <c r="E235" s="880" t="s">
        <v>451</v>
      </c>
      <c r="F235" s="112" t="s">
        <v>0</v>
      </c>
      <c r="G235" s="160">
        <f>G236+G237+G238+G239</f>
        <v>28496.1</v>
      </c>
      <c r="H235" s="12">
        <f>H236+H237+H238+H239</f>
        <v>28029.9</v>
      </c>
      <c r="I235" s="12">
        <f>H235/G235*100</f>
        <v>98.363986650804861</v>
      </c>
      <c r="J235" s="197" t="s">
        <v>735</v>
      </c>
      <c r="K235" s="169">
        <v>8112</v>
      </c>
      <c r="L235" s="169">
        <v>9305</v>
      </c>
      <c r="M235" s="908" t="s">
        <v>858</v>
      </c>
      <c r="N235" s="694" t="s">
        <v>108</v>
      </c>
      <c r="O235" s="694" t="s">
        <v>108</v>
      </c>
      <c r="P235" s="694" t="s">
        <v>108</v>
      </c>
    </row>
    <row r="236" spans="1:16" x14ac:dyDescent="0.25">
      <c r="A236" s="656"/>
      <c r="B236" s="657"/>
      <c r="C236" s="548"/>
      <c r="D236" s="881"/>
      <c r="E236" s="881"/>
      <c r="F236" s="112" t="s">
        <v>1</v>
      </c>
      <c r="G236" s="161">
        <v>28496.1</v>
      </c>
      <c r="H236" s="115">
        <v>28029.9</v>
      </c>
      <c r="I236" s="113">
        <f>H236/G236*100</f>
        <v>98.363986650804861</v>
      </c>
      <c r="J236" s="547" t="s">
        <v>736</v>
      </c>
      <c r="K236" s="543">
        <v>100</v>
      </c>
      <c r="L236" s="543">
        <v>100</v>
      </c>
      <c r="M236" s="909"/>
      <c r="N236" s="696"/>
      <c r="O236" s="696"/>
      <c r="P236" s="696"/>
    </row>
    <row r="237" spans="1:16" ht="23.25" customHeight="1" x14ac:dyDescent="0.25">
      <c r="A237" s="656"/>
      <c r="B237" s="657"/>
      <c r="C237" s="548"/>
      <c r="D237" s="881"/>
      <c r="E237" s="881"/>
      <c r="F237" s="112" t="s">
        <v>2</v>
      </c>
      <c r="G237" s="161">
        <v>0</v>
      </c>
      <c r="H237" s="113">
        <v>0</v>
      </c>
      <c r="I237" s="113">
        <v>0</v>
      </c>
      <c r="J237" s="548"/>
      <c r="K237" s="615"/>
      <c r="L237" s="615"/>
      <c r="M237" s="909"/>
      <c r="N237" s="696"/>
      <c r="O237" s="696"/>
      <c r="P237" s="696"/>
    </row>
    <row r="238" spans="1:16" ht="15" customHeight="1" x14ac:dyDescent="0.25">
      <c r="A238" s="656"/>
      <c r="B238" s="657"/>
      <c r="C238" s="548"/>
      <c r="D238" s="881"/>
      <c r="E238" s="881"/>
      <c r="F238" s="112" t="s">
        <v>4</v>
      </c>
      <c r="G238" s="161">
        <v>0</v>
      </c>
      <c r="H238" s="113">
        <v>0</v>
      </c>
      <c r="I238" s="113">
        <v>0</v>
      </c>
      <c r="J238" s="548"/>
      <c r="K238" s="615"/>
      <c r="L238" s="615"/>
      <c r="M238" s="909"/>
      <c r="N238" s="696"/>
      <c r="O238" s="696"/>
      <c r="P238" s="696"/>
    </row>
    <row r="239" spans="1:16" ht="81" customHeight="1" x14ac:dyDescent="0.25">
      <c r="A239" s="656"/>
      <c r="B239" s="657"/>
      <c r="C239" s="549"/>
      <c r="D239" s="882"/>
      <c r="E239" s="882"/>
      <c r="F239" s="4" t="s">
        <v>5</v>
      </c>
      <c r="G239" s="161">
        <v>0</v>
      </c>
      <c r="H239" s="113">
        <v>0</v>
      </c>
      <c r="I239" s="113">
        <v>0</v>
      </c>
      <c r="J239" s="549"/>
      <c r="K239" s="544"/>
      <c r="L239" s="544"/>
      <c r="M239" s="910"/>
      <c r="N239" s="695"/>
      <c r="O239" s="695"/>
      <c r="P239" s="695"/>
    </row>
    <row r="240" spans="1:16" ht="72" customHeight="1" x14ac:dyDescent="0.25">
      <c r="A240" s="656" t="s">
        <v>502</v>
      </c>
      <c r="B240" s="657" t="s">
        <v>67</v>
      </c>
      <c r="C240" s="547" t="s">
        <v>25</v>
      </c>
      <c r="D240" s="880" t="s">
        <v>451</v>
      </c>
      <c r="E240" s="880" t="s">
        <v>451</v>
      </c>
      <c r="F240" s="112" t="s">
        <v>0</v>
      </c>
      <c r="G240" s="160">
        <f>G241+G242+G243+G244</f>
        <v>20100</v>
      </c>
      <c r="H240" s="12">
        <f>H241+H242+H243+H244</f>
        <v>20097.5</v>
      </c>
      <c r="I240" s="12">
        <f>H240/G240*100</f>
        <v>99.987562189054728</v>
      </c>
      <c r="J240" s="197" t="s">
        <v>735</v>
      </c>
      <c r="K240" s="169">
        <v>4987</v>
      </c>
      <c r="L240" s="169">
        <v>7125</v>
      </c>
      <c r="M240" s="908" t="s">
        <v>858</v>
      </c>
      <c r="N240" s="721" t="s">
        <v>108</v>
      </c>
      <c r="O240" s="721" t="s">
        <v>108</v>
      </c>
      <c r="P240" s="721" t="s">
        <v>108</v>
      </c>
    </row>
    <row r="241" spans="1:16" x14ac:dyDescent="0.25">
      <c r="A241" s="656"/>
      <c r="B241" s="657"/>
      <c r="C241" s="548"/>
      <c r="D241" s="881"/>
      <c r="E241" s="881"/>
      <c r="F241" s="112" t="s">
        <v>1</v>
      </c>
      <c r="G241" s="161">
        <v>20100</v>
      </c>
      <c r="H241" s="115">
        <v>20097.5</v>
      </c>
      <c r="I241" s="113">
        <f>H241/G241*100</f>
        <v>99.987562189054728</v>
      </c>
      <c r="J241" s="547" t="s">
        <v>737</v>
      </c>
      <c r="K241" s="545">
        <v>100</v>
      </c>
      <c r="L241" s="545">
        <v>100</v>
      </c>
      <c r="M241" s="909"/>
      <c r="N241" s="721"/>
      <c r="O241" s="721"/>
      <c r="P241" s="721"/>
    </row>
    <row r="242" spans="1:16" ht="15" customHeight="1" x14ac:dyDescent="0.25">
      <c r="A242" s="656"/>
      <c r="B242" s="657"/>
      <c r="C242" s="548"/>
      <c r="D242" s="881"/>
      <c r="E242" s="881"/>
      <c r="F242" s="112" t="s">
        <v>2</v>
      </c>
      <c r="G242" s="161">
        <v>0</v>
      </c>
      <c r="H242" s="113">
        <v>0</v>
      </c>
      <c r="I242" s="113">
        <v>0</v>
      </c>
      <c r="J242" s="548"/>
      <c r="K242" s="550"/>
      <c r="L242" s="550"/>
      <c r="M242" s="909"/>
      <c r="N242" s="721"/>
      <c r="O242" s="721"/>
      <c r="P242" s="721"/>
    </row>
    <row r="243" spans="1:16" ht="15" customHeight="1" x14ac:dyDescent="0.25">
      <c r="A243" s="656"/>
      <c r="B243" s="657"/>
      <c r="C243" s="548"/>
      <c r="D243" s="881"/>
      <c r="E243" s="881"/>
      <c r="F243" s="112" t="s">
        <v>4</v>
      </c>
      <c r="G243" s="161">
        <v>0</v>
      </c>
      <c r="H243" s="113">
        <v>0</v>
      </c>
      <c r="I243" s="113">
        <v>0</v>
      </c>
      <c r="J243" s="548"/>
      <c r="K243" s="550"/>
      <c r="L243" s="550"/>
      <c r="M243" s="909"/>
      <c r="N243" s="721"/>
      <c r="O243" s="721"/>
      <c r="P243" s="721"/>
    </row>
    <row r="244" spans="1:16" ht="51" customHeight="1" x14ac:dyDescent="0.25">
      <c r="A244" s="656"/>
      <c r="B244" s="657"/>
      <c r="C244" s="549"/>
      <c r="D244" s="882"/>
      <c r="E244" s="882"/>
      <c r="F244" s="4" t="s">
        <v>5</v>
      </c>
      <c r="G244" s="161">
        <v>0</v>
      </c>
      <c r="H244" s="113">
        <v>0</v>
      </c>
      <c r="I244" s="113">
        <v>0</v>
      </c>
      <c r="J244" s="549"/>
      <c r="K244" s="546"/>
      <c r="L244" s="546"/>
      <c r="M244" s="910"/>
      <c r="N244" s="721"/>
      <c r="O244" s="721"/>
      <c r="P244" s="721"/>
    </row>
    <row r="245" spans="1:16" ht="44.25" customHeight="1" x14ac:dyDescent="0.25">
      <c r="A245" s="656" t="s">
        <v>504</v>
      </c>
      <c r="B245" s="657" t="s">
        <v>68</v>
      </c>
      <c r="C245" s="547" t="s">
        <v>25</v>
      </c>
      <c r="D245" s="880" t="s">
        <v>451</v>
      </c>
      <c r="E245" s="880" t="s">
        <v>451</v>
      </c>
      <c r="F245" s="112" t="s">
        <v>0</v>
      </c>
      <c r="G245" s="160">
        <f>G246+G247+G248+G249</f>
        <v>375402.8</v>
      </c>
      <c r="H245" s="12">
        <f>H246+H247+H248+H249</f>
        <v>375384.5</v>
      </c>
      <c r="I245" s="12">
        <f>H245/G245*100</f>
        <v>99.99512523614635</v>
      </c>
      <c r="J245" s="197" t="s">
        <v>738</v>
      </c>
      <c r="K245" s="190">
        <v>114245</v>
      </c>
      <c r="L245" s="190">
        <v>79802</v>
      </c>
      <c r="M245" s="885" t="s">
        <v>827</v>
      </c>
      <c r="N245" s="564" t="s">
        <v>108</v>
      </c>
      <c r="O245" s="564" t="s">
        <v>108</v>
      </c>
      <c r="P245" s="564" t="s">
        <v>108</v>
      </c>
    </row>
    <row r="246" spans="1:16" ht="68.25" customHeight="1" x14ac:dyDescent="0.25">
      <c r="A246" s="656"/>
      <c r="B246" s="657"/>
      <c r="C246" s="548"/>
      <c r="D246" s="881"/>
      <c r="E246" s="881"/>
      <c r="F246" s="112" t="s">
        <v>1</v>
      </c>
      <c r="G246" s="161">
        <v>375402.8</v>
      </c>
      <c r="H246" s="115">
        <v>375384.5</v>
      </c>
      <c r="I246" s="113">
        <f>H246/G246*100</f>
        <v>99.99512523614635</v>
      </c>
      <c r="J246" s="197" t="s">
        <v>739</v>
      </c>
      <c r="K246" s="190">
        <v>100</v>
      </c>
      <c r="L246" s="190">
        <v>100</v>
      </c>
      <c r="M246" s="886"/>
      <c r="N246" s="588"/>
      <c r="O246" s="588"/>
      <c r="P246" s="588"/>
    </row>
    <row r="247" spans="1:16" ht="57" customHeight="1" x14ac:dyDescent="0.25">
      <c r="A247" s="656"/>
      <c r="B247" s="657"/>
      <c r="C247" s="548"/>
      <c r="D247" s="881"/>
      <c r="E247" s="881"/>
      <c r="F247" s="112" t="s">
        <v>2</v>
      </c>
      <c r="G247" s="161">
        <v>0</v>
      </c>
      <c r="H247" s="113">
        <v>0</v>
      </c>
      <c r="I247" s="113">
        <v>0</v>
      </c>
      <c r="J247" s="547" t="s">
        <v>740</v>
      </c>
      <c r="K247" s="545">
        <v>300</v>
      </c>
      <c r="L247" s="545">
        <v>234</v>
      </c>
      <c r="M247" s="886"/>
      <c r="N247" s="588"/>
      <c r="O247" s="588"/>
      <c r="P247" s="588"/>
    </row>
    <row r="248" spans="1:16" ht="60" customHeight="1" x14ac:dyDescent="0.25">
      <c r="A248" s="656"/>
      <c r="B248" s="657"/>
      <c r="C248" s="548"/>
      <c r="D248" s="881"/>
      <c r="E248" s="881"/>
      <c r="F248" s="112" t="s">
        <v>4</v>
      </c>
      <c r="G248" s="161">
        <v>0</v>
      </c>
      <c r="H248" s="113">
        <v>0</v>
      </c>
      <c r="I248" s="113">
        <v>0</v>
      </c>
      <c r="J248" s="548"/>
      <c r="K248" s="550"/>
      <c r="L248" s="550"/>
      <c r="M248" s="886"/>
      <c r="N248" s="588"/>
      <c r="O248" s="588"/>
      <c r="P248" s="588"/>
    </row>
    <row r="249" spans="1:16" ht="51" customHeight="1" x14ac:dyDescent="0.25">
      <c r="A249" s="656"/>
      <c r="B249" s="657"/>
      <c r="C249" s="549"/>
      <c r="D249" s="882"/>
      <c r="E249" s="882"/>
      <c r="F249" s="4" t="s">
        <v>5</v>
      </c>
      <c r="G249" s="161">
        <v>0</v>
      </c>
      <c r="H249" s="113">
        <v>0</v>
      </c>
      <c r="I249" s="113">
        <v>0</v>
      </c>
      <c r="J249" s="549"/>
      <c r="K249" s="546"/>
      <c r="L249" s="546"/>
      <c r="M249" s="887"/>
      <c r="N249" s="565"/>
      <c r="O249" s="565"/>
      <c r="P249" s="565"/>
    </row>
    <row r="250" spans="1:16" ht="59.25" customHeight="1" x14ac:dyDescent="0.25">
      <c r="A250" s="656" t="s">
        <v>508</v>
      </c>
      <c r="B250" s="657" t="s">
        <v>69</v>
      </c>
      <c r="C250" s="608" t="s">
        <v>25</v>
      </c>
      <c r="D250" s="880" t="s">
        <v>451</v>
      </c>
      <c r="E250" s="880" t="s">
        <v>451</v>
      </c>
      <c r="F250" s="112" t="s">
        <v>0</v>
      </c>
      <c r="G250" s="160">
        <f>G251+G252+G253+G254</f>
        <v>4738</v>
      </c>
      <c r="H250" s="12">
        <f>H251+H252+H253+H254</f>
        <v>4738</v>
      </c>
      <c r="I250" s="12">
        <f>H250/G250*100</f>
        <v>100</v>
      </c>
      <c r="J250" s="197" t="s">
        <v>732</v>
      </c>
      <c r="K250" s="190">
        <v>2792</v>
      </c>
      <c r="L250" s="190">
        <v>2982</v>
      </c>
      <c r="M250" s="190" t="s">
        <v>815</v>
      </c>
      <c r="N250" s="188" t="s">
        <v>108</v>
      </c>
      <c r="O250" s="188" t="s">
        <v>108</v>
      </c>
      <c r="P250" s="188" t="s">
        <v>108</v>
      </c>
    </row>
    <row r="251" spans="1:16" ht="22.5" customHeight="1" x14ac:dyDescent="0.25">
      <c r="A251" s="656"/>
      <c r="B251" s="657"/>
      <c r="C251" s="608"/>
      <c r="D251" s="881"/>
      <c r="E251" s="881"/>
      <c r="F251" s="112" t="s">
        <v>1</v>
      </c>
      <c r="G251" s="161">
        <v>4738</v>
      </c>
      <c r="H251" s="115">
        <v>4738</v>
      </c>
      <c r="I251" s="113">
        <f>H251/G251*100</f>
        <v>100</v>
      </c>
      <c r="J251" s="547" t="s">
        <v>741</v>
      </c>
      <c r="K251" s="545">
        <v>20</v>
      </c>
      <c r="L251" s="551">
        <v>49.6</v>
      </c>
      <c r="M251" s="545" t="s">
        <v>644</v>
      </c>
      <c r="N251" s="564" t="s">
        <v>108</v>
      </c>
      <c r="O251" s="564" t="s">
        <v>108</v>
      </c>
      <c r="P251" s="564" t="s">
        <v>108</v>
      </c>
    </row>
    <row r="252" spans="1:16" x14ac:dyDescent="0.25">
      <c r="A252" s="656"/>
      <c r="B252" s="657"/>
      <c r="C252" s="608"/>
      <c r="D252" s="881"/>
      <c r="E252" s="881"/>
      <c r="F252" s="112" t="s">
        <v>2</v>
      </c>
      <c r="G252" s="161">
        <v>0</v>
      </c>
      <c r="H252" s="113">
        <v>0</v>
      </c>
      <c r="I252" s="113">
        <v>0</v>
      </c>
      <c r="J252" s="548"/>
      <c r="K252" s="550"/>
      <c r="L252" s="552"/>
      <c r="M252" s="550"/>
      <c r="N252" s="588"/>
      <c r="O252" s="588"/>
      <c r="P252" s="588"/>
    </row>
    <row r="253" spans="1:16" ht="31.5" customHeight="1" x14ac:dyDescent="0.25">
      <c r="A253" s="656"/>
      <c r="B253" s="657"/>
      <c r="C253" s="608"/>
      <c r="D253" s="881"/>
      <c r="E253" s="881"/>
      <c r="F253" s="112" t="s">
        <v>4</v>
      </c>
      <c r="G253" s="161">
        <v>0</v>
      </c>
      <c r="H253" s="113">
        <v>0</v>
      </c>
      <c r="I253" s="113">
        <v>0</v>
      </c>
      <c r="J253" s="548"/>
      <c r="K253" s="550"/>
      <c r="L253" s="552"/>
      <c r="M253" s="550"/>
      <c r="N253" s="588" t="s">
        <v>108</v>
      </c>
      <c r="O253" s="588" t="s">
        <v>108</v>
      </c>
      <c r="P253" s="588" t="s">
        <v>108</v>
      </c>
    </row>
    <row r="254" spans="1:16" ht="54" customHeight="1" x14ac:dyDescent="0.25">
      <c r="A254" s="656"/>
      <c r="B254" s="657"/>
      <c r="C254" s="608"/>
      <c r="D254" s="882"/>
      <c r="E254" s="882"/>
      <c r="F254" s="4" t="s">
        <v>5</v>
      </c>
      <c r="G254" s="161">
        <v>0</v>
      </c>
      <c r="H254" s="113">
        <v>0</v>
      </c>
      <c r="I254" s="113">
        <v>0</v>
      </c>
      <c r="J254" s="549"/>
      <c r="K254" s="546"/>
      <c r="L254" s="553"/>
      <c r="M254" s="546"/>
      <c r="N254" s="565"/>
      <c r="O254" s="565"/>
      <c r="P254" s="565"/>
    </row>
    <row r="255" spans="1:16" ht="105" customHeight="1" x14ac:dyDescent="0.25">
      <c r="A255" s="656" t="s">
        <v>510</v>
      </c>
      <c r="B255" s="657" t="s">
        <v>70</v>
      </c>
      <c r="C255" s="608" t="s">
        <v>25</v>
      </c>
      <c r="D255" s="880" t="s">
        <v>451</v>
      </c>
      <c r="E255" s="880" t="s">
        <v>451</v>
      </c>
      <c r="F255" s="112" t="s">
        <v>0</v>
      </c>
      <c r="G255" s="160">
        <f>G256+G257+G258+G259</f>
        <v>37255.800000000003</v>
      </c>
      <c r="H255" s="12">
        <f>H256+H257+H258+H259</f>
        <v>37255.800000000003</v>
      </c>
      <c r="I255" s="12">
        <f>H255/G255*100</f>
        <v>100</v>
      </c>
      <c r="J255" s="197" t="s">
        <v>742</v>
      </c>
      <c r="K255" s="190">
        <v>579</v>
      </c>
      <c r="L255" s="190">
        <v>594</v>
      </c>
      <c r="M255" s="190" t="s">
        <v>800</v>
      </c>
      <c r="N255" s="188" t="s">
        <v>108</v>
      </c>
      <c r="O255" s="188" t="s">
        <v>108</v>
      </c>
      <c r="P255" s="188" t="s">
        <v>108</v>
      </c>
    </row>
    <row r="256" spans="1:16" ht="22.5" customHeight="1" x14ac:dyDescent="0.25">
      <c r="A256" s="656"/>
      <c r="B256" s="657"/>
      <c r="C256" s="608"/>
      <c r="D256" s="881"/>
      <c r="E256" s="881"/>
      <c r="F256" s="112" t="s">
        <v>1</v>
      </c>
      <c r="G256" s="161">
        <v>37255.800000000003</v>
      </c>
      <c r="H256" s="113">
        <v>37255.800000000003</v>
      </c>
      <c r="I256" s="113">
        <f>H256/G256*100</f>
        <v>100</v>
      </c>
      <c r="J256" s="547" t="s">
        <v>743</v>
      </c>
      <c r="K256" s="545" t="s">
        <v>319</v>
      </c>
      <c r="L256" s="545">
        <v>80</v>
      </c>
      <c r="M256" s="545"/>
      <c r="N256" s="564" t="s">
        <v>108</v>
      </c>
      <c r="O256" s="564" t="s">
        <v>108</v>
      </c>
      <c r="P256" s="564" t="s">
        <v>108</v>
      </c>
    </row>
    <row r="257" spans="1:16" ht="33" customHeight="1" x14ac:dyDescent="0.25">
      <c r="A257" s="656"/>
      <c r="B257" s="657"/>
      <c r="C257" s="608"/>
      <c r="D257" s="881"/>
      <c r="E257" s="881"/>
      <c r="F257" s="112" t="s">
        <v>2</v>
      </c>
      <c r="G257" s="161">
        <v>0</v>
      </c>
      <c r="H257" s="113">
        <v>0</v>
      </c>
      <c r="I257" s="113">
        <v>0</v>
      </c>
      <c r="J257" s="548"/>
      <c r="K257" s="550"/>
      <c r="L257" s="550"/>
      <c r="M257" s="550"/>
      <c r="N257" s="588"/>
      <c r="O257" s="588"/>
      <c r="P257" s="588"/>
    </row>
    <row r="258" spans="1:16" ht="15" customHeight="1" x14ac:dyDescent="0.25">
      <c r="A258" s="656"/>
      <c r="B258" s="657"/>
      <c r="C258" s="608"/>
      <c r="D258" s="881"/>
      <c r="E258" s="881"/>
      <c r="F258" s="112" t="s">
        <v>4</v>
      </c>
      <c r="G258" s="161">
        <v>0</v>
      </c>
      <c r="H258" s="113">
        <v>0</v>
      </c>
      <c r="I258" s="113">
        <v>0</v>
      </c>
      <c r="J258" s="548"/>
      <c r="K258" s="550"/>
      <c r="L258" s="550"/>
      <c r="M258" s="550"/>
      <c r="N258" s="588"/>
      <c r="O258" s="588"/>
      <c r="P258" s="588"/>
    </row>
    <row r="259" spans="1:16" x14ac:dyDescent="0.25">
      <c r="A259" s="656"/>
      <c r="B259" s="657"/>
      <c r="C259" s="608"/>
      <c r="D259" s="882"/>
      <c r="E259" s="882"/>
      <c r="F259" s="4" t="s">
        <v>5</v>
      </c>
      <c r="G259" s="161">
        <v>0</v>
      </c>
      <c r="H259" s="113">
        <v>0</v>
      </c>
      <c r="I259" s="113">
        <v>0</v>
      </c>
      <c r="J259" s="549"/>
      <c r="K259" s="546"/>
      <c r="L259" s="546"/>
      <c r="M259" s="546"/>
      <c r="N259" s="565"/>
      <c r="O259" s="565"/>
      <c r="P259" s="565"/>
    </row>
    <row r="260" spans="1:16" x14ac:dyDescent="0.25">
      <c r="A260" s="656" t="s">
        <v>82</v>
      </c>
      <c r="B260" s="654" t="s">
        <v>72</v>
      </c>
      <c r="C260" s="648" t="s">
        <v>25</v>
      </c>
      <c r="D260" s="879" t="s">
        <v>26</v>
      </c>
      <c r="E260" s="879" t="s">
        <v>26</v>
      </c>
      <c r="F260" s="111" t="s">
        <v>0</v>
      </c>
      <c r="G260" s="160">
        <f>G261+G262+G263+G264</f>
        <v>48441.8</v>
      </c>
      <c r="H260" s="12">
        <f>H261+H262+H263+H264</f>
        <v>48441.8</v>
      </c>
      <c r="I260" s="12">
        <f>H260/G260*100</f>
        <v>100</v>
      </c>
      <c r="J260" s="582" t="s">
        <v>26</v>
      </c>
      <c r="K260" s="557" t="s">
        <v>26</v>
      </c>
      <c r="L260" s="557" t="s">
        <v>26</v>
      </c>
      <c r="M260" s="616" t="s">
        <v>26</v>
      </c>
      <c r="N260" s="721" t="s">
        <v>26</v>
      </c>
      <c r="O260" s="721" t="s">
        <v>26</v>
      </c>
      <c r="P260" s="721" t="s">
        <v>26</v>
      </c>
    </row>
    <row r="261" spans="1:16" x14ac:dyDescent="0.25">
      <c r="A261" s="656"/>
      <c r="B261" s="654"/>
      <c r="C261" s="649"/>
      <c r="D261" s="879"/>
      <c r="E261" s="879"/>
      <c r="F261" s="111" t="s">
        <v>1</v>
      </c>
      <c r="G261" s="160">
        <f>G266</f>
        <v>48441.8</v>
      </c>
      <c r="H261" s="12">
        <f>H266</f>
        <v>48441.8</v>
      </c>
      <c r="I261" s="12">
        <f>H261/G261*100</f>
        <v>100</v>
      </c>
      <c r="J261" s="583"/>
      <c r="K261" s="558"/>
      <c r="L261" s="558"/>
      <c r="M261" s="616"/>
      <c r="N261" s="721"/>
      <c r="O261" s="721"/>
      <c r="P261" s="721"/>
    </row>
    <row r="262" spans="1:16" x14ac:dyDescent="0.25">
      <c r="A262" s="656"/>
      <c r="B262" s="654"/>
      <c r="C262" s="649"/>
      <c r="D262" s="879"/>
      <c r="E262" s="879"/>
      <c r="F262" s="111" t="s">
        <v>2</v>
      </c>
      <c r="G262" s="160">
        <f t="shared" ref="G262:H264" si="20">G267</f>
        <v>0</v>
      </c>
      <c r="H262" s="12">
        <f t="shared" si="20"/>
        <v>0</v>
      </c>
      <c r="I262" s="12">
        <v>0</v>
      </c>
      <c r="J262" s="583"/>
      <c r="K262" s="558"/>
      <c r="L262" s="558"/>
      <c r="M262" s="616"/>
      <c r="N262" s="721"/>
      <c r="O262" s="721"/>
      <c r="P262" s="721"/>
    </row>
    <row r="263" spans="1:16" ht="15" customHeight="1" x14ac:dyDescent="0.25">
      <c r="A263" s="656"/>
      <c r="B263" s="654"/>
      <c r="C263" s="649"/>
      <c r="D263" s="879"/>
      <c r="E263" s="879"/>
      <c r="F263" s="111" t="s">
        <v>4</v>
      </c>
      <c r="G263" s="160">
        <f t="shared" si="20"/>
        <v>0</v>
      </c>
      <c r="H263" s="12">
        <f t="shared" si="20"/>
        <v>0</v>
      </c>
      <c r="I263" s="12">
        <v>0</v>
      </c>
      <c r="J263" s="583"/>
      <c r="K263" s="558"/>
      <c r="L263" s="558"/>
      <c r="M263" s="616" t="s">
        <v>26</v>
      </c>
      <c r="N263" s="721" t="s">
        <v>26</v>
      </c>
      <c r="O263" s="721" t="s">
        <v>26</v>
      </c>
      <c r="P263" s="721" t="s">
        <v>26</v>
      </c>
    </row>
    <row r="264" spans="1:16" x14ac:dyDescent="0.25">
      <c r="A264" s="656"/>
      <c r="B264" s="654"/>
      <c r="C264" s="650"/>
      <c r="D264" s="879"/>
      <c r="E264" s="879"/>
      <c r="F264" s="116" t="s">
        <v>5</v>
      </c>
      <c r="G264" s="160">
        <f t="shared" si="20"/>
        <v>0</v>
      </c>
      <c r="H264" s="12">
        <f t="shared" si="20"/>
        <v>0</v>
      </c>
      <c r="I264" s="12">
        <v>0</v>
      </c>
      <c r="J264" s="584"/>
      <c r="K264" s="559"/>
      <c r="L264" s="559"/>
      <c r="M264" s="616" t="s">
        <v>26</v>
      </c>
      <c r="N264" s="721" t="s">
        <v>26</v>
      </c>
      <c r="O264" s="721" t="s">
        <v>26</v>
      </c>
      <c r="P264" s="721" t="s">
        <v>26</v>
      </c>
    </row>
    <row r="265" spans="1:16" s="2" customFormat="1" x14ac:dyDescent="0.25">
      <c r="A265" s="653" t="s">
        <v>84</v>
      </c>
      <c r="B265" s="654" t="s">
        <v>74</v>
      </c>
      <c r="C265" s="648" t="s">
        <v>25</v>
      </c>
      <c r="D265" s="879" t="s">
        <v>26</v>
      </c>
      <c r="E265" s="879" t="s">
        <v>26</v>
      </c>
      <c r="F265" s="111" t="s">
        <v>0</v>
      </c>
      <c r="G265" s="160">
        <f>G266+G267+G268+G269</f>
        <v>48441.8</v>
      </c>
      <c r="H265" s="12">
        <f>H266+H267+H268+H269</f>
        <v>48441.8</v>
      </c>
      <c r="I265" s="12">
        <f>H265/G265*100</f>
        <v>100</v>
      </c>
      <c r="J265" s="600" t="s">
        <v>26</v>
      </c>
      <c r="K265" s="560" t="s">
        <v>26</v>
      </c>
      <c r="L265" s="560" t="s">
        <v>26</v>
      </c>
      <c r="M265" s="606" t="s">
        <v>26</v>
      </c>
      <c r="N265" s="563" t="s">
        <v>26</v>
      </c>
      <c r="O265" s="563" t="s">
        <v>26</v>
      </c>
      <c r="P265" s="563" t="s">
        <v>26</v>
      </c>
    </row>
    <row r="266" spans="1:16" s="2" customFormat="1" x14ac:dyDescent="0.25">
      <c r="A266" s="653"/>
      <c r="B266" s="654"/>
      <c r="C266" s="649"/>
      <c r="D266" s="879"/>
      <c r="E266" s="879"/>
      <c r="F266" s="111" t="s">
        <v>1</v>
      </c>
      <c r="G266" s="160">
        <f>G271</f>
        <v>48441.8</v>
      </c>
      <c r="H266" s="12">
        <f>H271</f>
        <v>48441.8</v>
      </c>
      <c r="I266" s="12">
        <f>H266/G266*100</f>
        <v>100</v>
      </c>
      <c r="J266" s="601"/>
      <c r="K266" s="561"/>
      <c r="L266" s="561"/>
      <c r="M266" s="606"/>
      <c r="N266" s="563"/>
      <c r="O266" s="563"/>
      <c r="P266" s="563"/>
    </row>
    <row r="267" spans="1:16" s="2" customFormat="1" ht="32.25" customHeight="1" x14ac:dyDescent="0.25">
      <c r="A267" s="653"/>
      <c r="B267" s="654"/>
      <c r="C267" s="649"/>
      <c r="D267" s="879"/>
      <c r="E267" s="879"/>
      <c r="F267" s="111" t="s">
        <v>2</v>
      </c>
      <c r="G267" s="160">
        <f t="shared" ref="G267:H269" si="21">G272</f>
        <v>0</v>
      </c>
      <c r="H267" s="12">
        <f t="shared" si="21"/>
        <v>0</v>
      </c>
      <c r="I267" s="12">
        <v>0</v>
      </c>
      <c r="J267" s="601"/>
      <c r="K267" s="561"/>
      <c r="L267" s="561"/>
      <c r="M267" s="606"/>
      <c r="N267" s="563"/>
      <c r="O267" s="563"/>
      <c r="P267" s="563"/>
    </row>
    <row r="268" spans="1:16" s="2" customFormat="1" ht="15" customHeight="1" x14ac:dyDescent="0.25">
      <c r="A268" s="653"/>
      <c r="B268" s="654"/>
      <c r="C268" s="649"/>
      <c r="D268" s="879"/>
      <c r="E268" s="879"/>
      <c r="F268" s="111" t="s">
        <v>4</v>
      </c>
      <c r="G268" s="160">
        <f t="shared" si="21"/>
        <v>0</v>
      </c>
      <c r="H268" s="12">
        <f t="shared" si="21"/>
        <v>0</v>
      </c>
      <c r="I268" s="12">
        <v>0</v>
      </c>
      <c r="J268" s="601"/>
      <c r="K268" s="561"/>
      <c r="L268" s="561"/>
      <c r="M268" s="606" t="s">
        <v>26</v>
      </c>
      <c r="N268" s="563" t="s">
        <v>26</v>
      </c>
      <c r="O268" s="563" t="s">
        <v>26</v>
      </c>
      <c r="P268" s="563" t="s">
        <v>26</v>
      </c>
    </row>
    <row r="269" spans="1:16" s="2" customFormat="1" ht="24" customHeight="1" x14ac:dyDescent="0.25">
      <c r="A269" s="653"/>
      <c r="B269" s="654"/>
      <c r="C269" s="650"/>
      <c r="D269" s="879"/>
      <c r="E269" s="879"/>
      <c r="F269" s="116" t="s">
        <v>5</v>
      </c>
      <c r="G269" s="160">
        <f t="shared" si="21"/>
        <v>0</v>
      </c>
      <c r="H269" s="12">
        <f t="shared" si="21"/>
        <v>0</v>
      </c>
      <c r="I269" s="12">
        <v>0</v>
      </c>
      <c r="J269" s="602"/>
      <c r="K269" s="562"/>
      <c r="L269" s="562"/>
      <c r="M269" s="606" t="s">
        <v>26</v>
      </c>
      <c r="N269" s="563" t="s">
        <v>26</v>
      </c>
      <c r="O269" s="563" t="s">
        <v>26</v>
      </c>
      <c r="P269" s="563" t="s">
        <v>26</v>
      </c>
    </row>
    <row r="270" spans="1:16" ht="93.75" customHeight="1" x14ac:dyDescent="0.25">
      <c r="A270" s="656" t="s">
        <v>86</v>
      </c>
      <c r="B270" s="657" t="s">
        <v>76</v>
      </c>
      <c r="C270" s="547" t="s">
        <v>25</v>
      </c>
      <c r="D270" s="880" t="s">
        <v>451</v>
      </c>
      <c r="E270" s="880" t="s">
        <v>451</v>
      </c>
      <c r="F270" s="112" t="s">
        <v>0</v>
      </c>
      <c r="G270" s="160">
        <f>G271+G272+G273+G274</f>
        <v>48441.8</v>
      </c>
      <c r="H270" s="12">
        <f>H271+H272+H273+H274</f>
        <v>48441.8</v>
      </c>
      <c r="I270" s="12">
        <f>H270/G270*100</f>
        <v>100</v>
      </c>
      <c r="J270" s="197" t="s">
        <v>738</v>
      </c>
      <c r="K270" s="190">
        <v>11050</v>
      </c>
      <c r="L270" s="190">
        <v>11501</v>
      </c>
      <c r="M270" s="545" t="s">
        <v>800</v>
      </c>
      <c r="N270" s="188" t="s">
        <v>108</v>
      </c>
      <c r="O270" s="188" t="s">
        <v>108</v>
      </c>
      <c r="P270" s="188" t="s">
        <v>108</v>
      </c>
    </row>
    <row r="271" spans="1:16" ht="15" customHeight="1" x14ac:dyDescent="0.25">
      <c r="A271" s="656"/>
      <c r="B271" s="657"/>
      <c r="C271" s="548"/>
      <c r="D271" s="881"/>
      <c r="E271" s="881"/>
      <c r="F271" s="112" t="s">
        <v>1</v>
      </c>
      <c r="G271" s="161">
        <v>48441.8</v>
      </c>
      <c r="H271" s="113">
        <v>48441.8</v>
      </c>
      <c r="I271" s="113">
        <f>H271/G271*100</f>
        <v>100</v>
      </c>
      <c r="J271" s="547" t="s">
        <v>744</v>
      </c>
      <c r="K271" s="545">
        <v>365</v>
      </c>
      <c r="L271" s="545">
        <v>377</v>
      </c>
      <c r="M271" s="550"/>
      <c r="N271" s="564" t="s">
        <v>108</v>
      </c>
      <c r="O271" s="564" t="s">
        <v>108</v>
      </c>
      <c r="P271" s="564" t="s">
        <v>108</v>
      </c>
    </row>
    <row r="272" spans="1:16" ht="52.5" customHeight="1" x14ac:dyDescent="0.25">
      <c r="A272" s="656"/>
      <c r="B272" s="657"/>
      <c r="C272" s="548"/>
      <c r="D272" s="881"/>
      <c r="E272" s="881"/>
      <c r="F272" s="112" t="s">
        <v>2</v>
      </c>
      <c r="G272" s="161">
        <v>0</v>
      </c>
      <c r="H272" s="113">
        <v>0</v>
      </c>
      <c r="I272" s="113">
        <v>0</v>
      </c>
      <c r="J272" s="548"/>
      <c r="K272" s="550"/>
      <c r="L272" s="550"/>
      <c r="M272" s="550"/>
      <c r="N272" s="588"/>
      <c r="O272" s="588"/>
      <c r="P272" s="588"/>
    </row>
    <row r="273" spans="1:16" ht="15" customHeight="1" x14ac:dyDescent="0.25">
      <c r="A273" s="656"/>
      <c r="B273" s="657"/>
      <c r="C273" s="548"/>
      <c r="D273" s="881"/>
      <c r="E273" s="881"/>
      <c r="F273" s="112" t="s">
        <v>4</v>
      </c>
      <c r="G273" s="161">
        <v>0</v>
      </c>
      <c r="H273" s="113">
        <v>0</v>
      </c>
      <c r="I273" s="113">
        <v>0</v>
      </c>
      <c r="J273" s="548"/>
      <c r="K273" s="550"/>
      <c r="L273" s="550"/>
      <c r="M273" s="550"/>
      <c r="N273" s="588"/>
      <c r="O273" s="588"/>
      <c r="P273" s="588"/>
    </row>
    <row r="274" spans="1:16" ht="18.75" customHeight="1" x14ac:dyDescent="0.25">
      <c r="A274" s="656"/>
      <c r="B274" s="657"/>
      <c r="C274" s="549"/>
      <c r="D274" s="882"/>
      <c r="E274" s="882"/>
      <c r="F274" s="4" t="s">
        <v>5</v>
      </c>
      <c r="G274" s="161">
        <v>0</v>
      </c>
      <c r="H274" s="113">
        <v>0</v>
      </c>
      <c r="I274" s="113">
        <v>0</v>
      </c>
      <c r="J274" s="549"/>
      <c r="K274" s="546"/>
      <c r="L274" s="546"/>
      <c r="M274" s="546"/>
      <c r="N274" s="565"/>
      <c r="O274" s="565"/>
      <c r="P274" s="565"/>
    </row>
    <row r="275" spans="1:16" x14ac:dyDescent="0.25">
      <c r="A275" s="656" t="s">
        <v>88</v>
      </c>
      <c r="B275" s="654" t="s">
        <v>78</v>
      </c>
      <c r="C275" s="648" t="s">
        <v>25</v>
      </c>
      <c r="D275" s="879" t="s">
        <v>26</v>
      </c>
      <c r="E275" s="879" t="s">
        <v>26</v>
      </c>
      <c r="F275" s="111" t="s">
        <v>0</v>
      </c>
      <c r="G275" s="160">
        <f>G276+G277+G278+G279</f>
        <v>341084.9</v>
      </c>
      <c r="H275" s="12">
        <f>H276+H277+H278+H279</f>
        <v>339515</v>
      </c>
      <c r="I275" s="12">
        <f>H275/G275*100</f>
        <v>99.539733362573358</v>
      </c>
      <c r="J275" s="582" t="s">
        <v>26</v>
      </c>
      <c r="K275" s="557" t="s">
        <v>26</v>
      </c>
      <c r="L275" s="557" t="s">
        <v>26</v>
      </c>
      <c r="M275" s="616" t="s">
        <v>26</v>
      </c>
      <c r="N275" s="595" t="s">
        <v>26</v>
      </c>
      <c r="O275" s="595" t="s">
        <v>26</v>
      </c>
      <c r="P275" s="595" t="s">
        <v>26</v>
      </c>
    </row>
    <row r="276" spans="1:16" ht="27" customHeight="1" x14ac:dyDescent="0.25">
      <c r="A276" s="656"/>
      <c r="B276" s="654"/>
      <c r="C276" s="649"/>
      <c r="D276" s="879"/>
      <c r="E276" s="879"/>
      <c r="F276" s="111" t="s">
        <v>1</v>
      </c>
      <c r="G276" s="160">
        <f>G281</f>
        <v>263651.20000000001</v>
      </c>
      <c r="H276" s="12">
        <f>H281</f>
        <v>263651.20000000001</v>
      </c>
      <c r="I276" s="12">
        <f>H276/G276*100</f>
        <v>100</v>
      </c>
      <c r="J276" s="583"/>
      <c r="K276" s="558"/>
      <c r="L276" s="558"/>
      <c r="M276" s="616"/>
      <c r="N276" s="595"/>
      <c r="O276" s="595"/>
      <c r="P276" s="595"/>
    </row>
    <row r="277" spans="1:16" ht="24" customHeight="1" x14ac:dyDescent="0.25">
      <c r="A277" s="656"/>
      <c r="B277" s="654"/>
      <c r="C277" s="649"/>
      <c r="D277" s="879"/>
      <c r="E277" s="879"/>
      <c r="F277" s="111" t="s">
        <v>2</v>
      </c>
      <c r="G277" s="160">
        <f t="shared" ref="G277:H279" si="22">G282</f>
        <v>77433.7</v>
      </c>
      <c r="H277" s="12">
        <f t="shared" si="22"/>
        <v>75863.8</v>
      </c>
      <c r="I277" s="12">
        <f>H277/G277*100</f>
        <v>97.972588162518392</v>
      </c>
      <c r="J277" s="583"/>
      <c r="K277" s="558"/>
      <c r="L277" s="558"/>
      <c r="M277" s="616"/>
      <c r="N277" s="595"/>
      <c r="O277" s="595"/>
      <c r="P277" s="595"/>
    </row>
    <row r="278" spans="1:16" ht="15" customHeight="1" x14ac:dyDescent="0.25">
      <c r="A278" s="656"/>
      <c r="B278" s="654"/>
      <c r="C278" s="649"/>
      <c r="D278" s="879"/>
      <c r="E278" s="879"/>
      <c r="F278" s="111" t="s">
        <v>4</v>
      </c>
      <c r="G278" s="160">
        <f t="shared" si="22"/>
        <v>0</v>
      </c>
      <c r="H278" s="12">
        <f t="shared" si="22"/>
        <v>0</v>
      </c>
      <c r="I278" s="12">
        <v>0</v>
      </c>
      <c r="J278" s="583"/>
      <c r="K278" s="558"/>
      <c r="L278" s="558"/>
      <c r="M278" s="616" t="s">
        <v>26</v>
      </c>
      <c r="N278" s="595"/>
      <c r="O278" s="595"/>
      <c r="P278" s="595"/>
    </row>
    <row r="279" spans="1:16" ht="24" customHeight="1" x14ac:dyDescent="0.25">
      <c r="A279" s="656"/>
      <c r="B279" s="654"/>
      <c r="C279" s="650"/>
      <c r="D279" s="879"/>
      <c r="E279" s="879"/>
      <c r="F279" s="116" t="s">
        <v>5</v>
      </c>
      <c r="G279" s="160">
        <f t="shared" si="22"/>
        <v>0</v>
      </c>
      <c r="H279" s="12">
        <f t="shared" si="22"/>
        <v>0</v>
      </c>
      <c r="I279" s="12">
        <v>0</v>
      </c>
      <c r="J279" s="584"/>
      <c r="K279" s="559"/>
      <c r="L279" s="559"/>
      <c r="M279" s="616" t="s">
        <v>26</v>
      </c>
      <c r="N279" s="595"/>
      <c r="O279" s="595"/>
      <c r="P279" s="595"/>
    </row>
    <row r="280" spans="1:16" s="2" customFormat="1" ht="15" customHeight="1" x14ac:dyDescent="0.25">
      <c r="A280" s="653" t="s">
        <v>90</v>
      </c>
      <c r="B280" s="654" t="s">
        <v>80</v>
      </c>
      <c r="C280" s="648" t="s">
        <v>25</v>
      </c>
      <c r="D280" s="879" t="s">
        <v>26</v>
      </c>
      <c r="E280" s="879" t="s">
        <v>26</v>
      </c>
      <c r="F280" s="111" t="s">
        <v>0</v>
      </c>
      <c r="G280" s="160">
        <f>G281+G282+G283+G284</f>
        <v>341084.9</v>
      </c>
      <c r="H280" s="12">
        <f>H281+H282+H283+H284</f>
        <v>339515</v>
      </c>
      <c r="I280" s="12">
        <f>H280/G280*100</f>
        <v>99.539733362573358</v>
      </c>
      <c r="J280" s="600" t="s">
        <v>26</v>
      </c>
      <c r="K280" s="560" t="s">
        <v>26</v>
      </c>
      <c r="L280" s="560" t="s">
        <v>26</v>
      </c>
      <c r="M280" s="606" t="s">
        <v>26</v>
      </c>
      <c r="N280" s="579" t="s">
        <v>26</v>
      </c>
      <c r="O280" s="579" t="s">
        <v>26</v>
      </c>
      <c r="P280" s="579" t="s">
        <v>26</v>
      </c>
    </row>
    <row r="281" spans="1:16" s="2" customFormat="1" x14ac:dyDescent="0.25">
      <c r="A281" s="653"/>
      <c r="B281" s="654"/>
      <c r="C281" s="649"/>
      <c r="D281" s="879"/>
      <c r="E281" s="879"/>
      <c r="F281" s="111" t="s">
        <v>1</v>
      </c>
      <c r="G281" s="160">
        <f>G286+G291</f>
        <v>263651.20000000001</v>
      </c>
      <c r="H281" s="12">
        <f>H286+H291</f>
        <v>263651.20000000001</v>
      </c>
      <c r="I281" s="12">
        <f>H281/G281*100</f>
        <v>100</v>
      </c>
      <c r="J281" s="601"/>
      <c r="K281" s="561"/>
      <c r="L281" s="561"/>
      <c r="M281" s="606"/>
      <c r="N281" s="579"/>
      <c r="O281" s="579"/>
      <c r="P281" s="579"/>
    </row>
    <row r="282" spans="1:16" s="2" customFormat="1" ht="24.75" customHeight="1" x14ac:dyDescent="0.25">
      <c r="A282" s="653"/>
      <c r="B282" s="654"/>
      <c r="C282" s="649"/>
      <c r="D282" s="879"/>
      <c r="E282" s="879"/>
      <c r="F282" s="111" t="s">
        <v>2</v>
      </c>
      <c r="G282" s="160">
        <f>G287+G292</f>
        <v>77433.7</v>
      </c>
      <c r="H282" s="12">
        <f>H287+H292</f>
        <v>75863.8</v>
      </c>
      <c r="I282" s="12">
        <f>H282/G282*100</f>
        <v>97.972588162518392</v>
      </c>
      <c r="J282" s="601"/>
      <c r="K282" s="561"/>
      <c r="L282" s="561"/>
      <c r="M282" s="606"/>
      <c r="N282" s="579"/>
      <c r="O282" s="579"/>
      <c r="P282" s="579"/>
    </row>
    <row r="283" spans="1:16" s="2" customFormat="1" ht="19.5" customHeight="1" x14ac:dyDescent="0.25">
      <c r="A283" s="653"/>
      <c r="B283" s="654"/>
      <c r="C283" s="649"/>
      <c r="D283" s="879"/>
      <c r="E283" s="879"/>
      <c r="F283" s="111" t="s">
        <v>4</v>
      </c>
      <c r="G283" s="160">
        <f>G288</f>
        <v>0</v>
      </c>
      <c r="H283" s="12">
        <f>H288</f>
        <v>0</v>
      </c>
      <c r="I283" s="12">
        <v>0</v>
      </c>
      <c r="J283" s="601"/>
      <c r="K283" s="561"/>
      <c r="L283" s="561"/>
      <c r="M283" s="606" t="s">
        <v>26</v>
      </c>
      <c r="N283" s="579"/>
      <c r="O283" s="579"/>
      <c r="P283" s="579"/>
    </row>
    <row r="284" spans="1:16" s="2" customFormat="1" ht="24.75" customHeight="1" x14ac:dyDescent="0.25">
      <c r="A284" s="653"/>
      <c r="B284" s="654"/>
      <c r="C284" s="650"/>
      <c r="D284" s="879"/>
      <c r="E284" s="879"/>
      <c r="F284" s="116" t="s">
        <v>5</v>
      </c>
      <c r="G284" s="160">
        <f>G289</f>
        <v>0</v>
      </c>
      <c r="H284" s="12">
        <f>H289</f>
        <v>0</v>
      </c>
      <c r="I284" s="12">
        <v>0</v>
      </c>
      <c r="J284" s="602"/>
      <c r="K284" s="562"/>
      <c r="L284" s="562"/>
      <c r="M284" s="606" t="s">
        <v>26</v>
      </c>
      <c r="N284" s="579"/>
      <c r="O284" s="579"/>
      <c r="P284" s="579"/>
    </row>
    <row r="285" spans="1:16" ht="101.25" customHeight="1" x14ac:dyDescent="0.25">
      <c r="A285" s="656" t="s">
        <v>92</v>
      </c>
      <c r="B285" s="657" t="s">
        <v>81</v>
      </c>
      <c r="C285" s="547" t="s">
        <v>25</v>
      </c>
      <c r="D285" s="880" t="s">
        <v>451</v>
      </c>
      <c r="E285" s="880" t="s">
        <v>451</v>
      </c>
      <c r="F285" s="112" t="s">
        <v>0</v>
      </c>
      <c r="G285" s="160">
        <f>G286+G287+G288+G289</f>
        <v>263651.20000000001</v>
      </c>
      <c r="H285" s="12">
        <f>H286+H287+H288+H289</f>
        <v>263651.20000000001</v>
      </c>
      <c r="I285" s="12">
        <f>H285/G285*100</f>
        <v>100</v>
      </c>
      <c r="J285" s="197" t="s">
        <v>745</v>
      </c>
      <c r="K285" s="190">
        <v>111866</v>
      </c>
      <c r="L285" s="210">
        <v>110026</v>
      </c>
      <c r="M285" s="190" t="s">
        <v>801</v>
      </c>
      <c r="N285" s="564" t="s">
        <v>108</v>
      </c>
      <c r="O285" s="564" t="s">
        <v>108</v>
      </c>
      <c r="P285" s="564" t="s">
        <v>108</v>
      </c>
    </row>
    <row r="286" spans="1:16" ht="73.5" customHeight="1" x14ac:dyDescent="0.25">
      <c r="A286" s="656"/>
      <c r="B286" s="657"/>
      <c r="C286" s="548"/>
      <c r="D286" s="881"/>
      <c r="E286" s="881"/>
      <c r="F286" s="112" t="s">
        <v>1</v>
      </c>
      <c r="G286" s="161">
        <v>263651.20000000001</v>
      </c>
      <c r="H286" s="113">
        <v>263651.20000000001</v>
      </c>
      <c r="I286" s="113">
        <f>H286/G286*100</f>
        <v>100</v>
      </c>
      <c r="J286" s="193" t="s">
        <v>732</v>
      </c>
      <c r="K286" s="192">
        <v>2320</v>
      </c>
      <c r="L286" s="206">
        <v>2486</v>
      </c>
      <c r="M286" s="192" t="s">
        <v>802</v>
      </c>
      <c r="N286" s="565"/>
      <c r="O286" s="565"/>
      <c r="P286" s="565"/>
    </row>
    <row r="287" spans="1:16" ht="53.25" customHeight="1" x14ac:dyDescent="0.25">
      <c r="A287" s="656"/>
      <c r="B287" s="657"/>
      <c r="C287" s="548"/>
      <c r="D287" s="881"/>
      <c r="E287" s="881"/>
      <c r="F287" s="112" t="s">
        <v>2</v>
      </c>
      <c r="G287" s="161">
        <v>0</v>
      </c>
      <c r="H287" s="113">
        <v>0</v>
      </c>
      <c r="I287" s="113">
        <v>0</v>
      </c>
      <c r="J287" s="547" t="s">
        <v>746</v>
      </c>
      <c r="K287" s="545">
        <v>20</v>
      </c>
      <c r="L287" s="545">
        <v>25</v>
      </c>
      <c r="M287" s="545" t="s">
        <v>803</v>
      </c>
      <c r="N287" s="564" t="s">
        <v>108</v>
      </c>
      <c r="O287" s="564" t="s">
        <v>108</v>
      </c>
      <c r="P287" s="564" t="s">
        <v>108</v>
      </c>
    </row>
    <row r="288" spans="1:16" ht="22.5" customHeight="1" x14ac:dyDescent="0.25">
      <c r="A288" s="656"/>
      <c r="B288" s="657"/>
      <c r="C288" s="548"/>
      <c r="D288" s="881"/>
      <c r="E288" s="881"/>
      <c r="F288" s="112" t="s">
        <v>4</v>
      </c>
      <c r="G288" s="161">
        <v>0</v>
      </c>
      <c r="H288" s="113">
        <v>0</v>
      </c>
      <c r="I288" s="113">
        <v>0</v>
      </c>
      <c r="J288" s="548"/>
      <c r="K288" s="550"/>
      <c r="L288" s="550"/>
      <c r="M288" s="550"/>
      <c r="N288" s="588"/>
      <c r="O288" s="588" t="s">
        <v>108</v>
      </c>
      <c r="P288" s="588" t="s">
        <v>108</v>
      </c>
    </row>
    <row r="289" spans="1:16" ht="40.5" customHeight="1" x14ac:dyDescent="0.25">
      <c r="A289" s="656"/>
      <c r="B289" s="657"/>
      <c r="C289" s="549"/>
      <c r="D289" s="882"/>
      <c r="E289" s="882"/>
      <c r="F289" s="4" t="s">
        <v>5</v>
      </c>
      <c r="G289" s="161">
        <v>0</v>
      </c>
      <c r="H289" s="113">
        <v>0</v>
      </c>
      <c r="I289" s="113">
        <v>0</v>
      </c>
      <c r="J289" s="549"/>
      <c r="K289" s="546"/>
      <c r="L289" s="546"/>
      <c r="M289" s="546"/>
      <c r="N289" s="565"/>
      <c r="O289" s="565"/>
      <c r="P289" s="565"/>
    </row>
    <row r="290" spans="1:16" ht="81" customHeight="1" x14ac:dyDescent="0.25">
      <c r="A290" s="656" t="s">
        <v>516</v>
      </c>
      <c r="B290" s="884" t="s">
        <v>626</v>
      </c>
      <c r="C290" s="547" t="s">
        <v>25</v>
      </c>
      <c r="D290" s="880" t="s">
        <v>451</v>
      </c>
      <c r="E290" s="880" t="s">
        <v>451</v>
      </c>
      <c r="F290" s="112" t="s">
        <v>0</v>
      </c>
      <c r="G290" s="160">
        <f>G291+G292+G293+G294</f>
        <v>77433.7</v>
      </c>
      <c r="H290" s="12">
        <f>H291+H292+H293+H294</f>
        <v>75863.8</v>
      </c>
      <c r="I290" s="12">
        <f>H290/G290*100</f>
        <v>97.972588162518392</v>
      </c>
      <c r="J290" s="4" t="s">
        <v>747</v>
      </c>
      <c r="K290" s="192">
        <v>1622</v>
      </c>
      <c r="L290" s="192">
        <v>1667</v>
      </c>
      <c r="M290" s="206" t="s">
        <v>852</v>
      </c>
      <c r="N290" s="564" t="s">
        <v>108</v>
      </c>
      <c r="O290" s="564" t="s">
        <v>108</v>
      </c>
      <c r="P290" s="564" t="s">
        <v>108</v>
      </c>
    </row>
    <row r="291" spans="1:16" ht="56.25" customHeight="1" x14ac:dyDescent="0.25">
      <c r="A291" s="656"/>
      <c r="B291" s="884"/>
      <c r="C291" s="548"/>
      <c r="D291" s="881"/>
      <c r="E291" s="881"/>
      <c r="F291" s="112" t="s">
        <v>1</v>
      </c>
      <c r="G291" s="161">
        <v>0</v>
      </c>
      <c r="H291" s="113">
        <v>0</v>
      </c>
      <c r="I291" s="113">
        <v>0</v>
      </c>
      <c r="J291" s="198" t="s">
        <v>748</v>
      </c>
      <c r="K291" s="192">
        <v>761</v>
      </c>
      <c r="L291" s="192">
        <v>761</v>
      </c>
      <c r="M291" s="173"/>
      <c r="N291" s="565"/>
      <c r="O291" s="565"/>
      <c r="P291" s="565"/>
    </row>
    <row r="292" spans="1:16" ht="93" customHeight="1" x14ac:dyDescent="0.25">
      <c r="A292" s="656"/>
      <c r="B292" s="884"/>
      <c r="C292" s="548"/>
      <c r="D292" s="881"/>
      <c r="E292" s="881"/>
      <c r="F292" s="112" t="s">
        <v>2</v>
      </c>
      <c r="G292" s="161">
        <v>77433.7</v>
      </c>
      <c r="H292" s="113">
        <v>75863.8</v>
      </c>
      <c r="I292" s="113">
        <f>H292/G292*100</f>
        <v>97.972588162518392</v>
      </c>
      <c r="J292" s="197" t="s">
        <v>749</v>
      </c>
      <c r="K292" s="190">
        <v>100</v>
      </c>
      <c r="L292" s="190">
        <v>100</v>
      </c>
      <c r="M292" s="190"/>
      <c r="N292" s="188" t="s">
        <v>108</v>
      </c>
      <c r="O292" s="188" t="s">
        <v>108</v>
      </c>
      <c r="P292" s="188" t="s">
        <v>108</v>
      </c>
    </row>
    <row r="293" spans="1:16" ht="19.5" customHeight="1" x14ac:dyDescent="0.25">
      <c r="A293" s="656"/>
      <c r="B293" s="884"/>
      <c r="C293" s="548"/>
      <c r="D293" s="881"/>
      <c r="E293" s="881"/>
      <c r="F293" s="112" t="s">
        <v>4</v>
      </c>
      <c r="G293" s="161">
        <v>0</v>
      </c>
      <c r="H293" s="113">
        <v>0</v>
      </c>
      <c r="I293" s="113">
        <v>0</v>
      </c>
      <c r="J293" s="547" t="s">
        <v>750</v>
      </c>
      <c r="K293" s="545">
        <v>100</v>
      </c>
      <c r="L293" s="545">
        <v>100</v>
      </c>
      <c r="M293" s="545"/>
      <c r="N293" s="543" t="s">
        <v>108</v>
      </c>
      <c r="O293" s="543" t="s">
        <v>108</v>
      </c>
      <c r="P293" s="543" t="s">
        <v>108</v>
      </c>
    </row>
    <row r="294" spans="1:16" ht="48" customHeight="1" x14ac:dyDescent="0.25">
      <c r="A294" s="656"/>
      <c r="B294" s="884"/>
      <c r="C294" s="549"/>
      <c r="D294" s="882"/>
      <c r="E294" s="882"/>
      <c r="F294" s="4" t="s">
        <v>5</v>
      </c>
      <c r="G294" s="161">
        <v>0</v>
      </c>
      <c r="H294" s="113">
        <v>0</v>
      </c>
      <c r="I294" s="113">
        <v>0</v>
      </c>
      <c r="J294" s="549"/>
      <c r="K294" s="546"/>
      <c r="L294" s="546"/>
      <c r="M294" s="546"/>
      <c r="N294" s="544"/>
      <c r="O294" s="544"/>
      <c r="P294" s="544"/>
    </row>
    <row r="295" spans="1:16" ht="38.25" customHeight="1" x14ac:dyDescent="0.25">
      <c r="A295" s="701" t="s">
        <v>97</v>
      </c>
      <c r="B295" s="654" t="s">
        <v>83</v>
      </c>
      <c r="C295" s="648" t="s">
        <v>25</v>
      </c>
      <c r="D295" s="879" t="s">
        <v>26</v>
      </c>
      <c r="E295" s="879" t="s">
        <v>26</v>
      </c>
      <c r="F295" s="111" t="s">
        <v>0</v>
      </c>
      <c r="G295" s="160">
        <f>G296+G297+G298+G299</f>
        <v>93659.7</v>
      </c>
      <c r="H295" s="12">
        <f>H296+H297+H298+H299</f>
        <v>93659.3</v>
      </c>
      <c r="I295" s="12">
        <f>H295/G295*100</f>
        <v>99.999572921971776</v>
      </c>
      <c r="J295" s="582" t="s">
        <v>26</v>
      </c>
      <c r="K295" s="557" t="s">
        <v>26</v>
      </c>
      <c r="L295" s="557" t="s">
        <v>26</v>
      </c>
      <c r="M295" s="616" t="s">
        <v>26</v>
      </c>
      <c r="N295" s="595" t="s">
        <v>108</v>
      </c>
      <c r="O295" s="595" t="s">
        <v>26</v>
      </c>
      <c r="P295" s="595" t="s">
        <v>26</v>
      </c>
    </row>
    <row r="296" spans="1:16" ht="22.5" customHeight="1" x14ac:dyDescent="0.25">
      <c r="A296" s="656"/>
      <c r="B296" s="654"/>
      <c r="C296" s="649"/>
      <c r="D296" s="879"/>
      <c r="E296" s="879"/>
      <c r="F296" s="111" t="s">
        <v>1</v>
      </c>
      <c r="G296" s="160">
        <f>G301</f>
        <v>49029.7</v>
      </c>
      <c r="H296" s="12">
        <f>H301</f>
        <v>49029.3</v>
      </c>
      <c r="I296" s="12">
        <f>H296/G296*100</f>
        <v>99.999184167963506</v>
      </c>
      <c r="J296" s="583"/>
      <c r="K296" s="558"/>
      <c r="L296" s="558"/>
      <c r="M296" s="616"/>
      <c r="N296" s="595"/>
      <c r="O296" s="595"/>
      <c r="P296" s="595"/>
    </row>
    <row r="297" spans="1:16" ht="24" customHeight="1" x14ac:dyDescent="0.25">
      <c r="A297" s="656"/>
      <c r="B297" s="654"/>
      <c r="C297" s="649"/>
      <c r="D297" s="879"/>
      <c r="E297" s="879"/>
      <c r="F297" s="111" t="s">
        <v>2</v>
      </c>
      <c r="G297" s="160">
        <f t="shared" ref="G297:H299" si="23">G302</f>
        <v>44630</v>
      </c>
      <c r="H297" s="12">
        <f t="shared" si="23"/>
        <v>44630</v>
      </c>
      <c r="I297" s="12">
        <f>H297/G297*100</f>
        <v>100</v>
      </c>
      <c r="J297" s="583"/>
      <c r="K297" s="558"/>
      <c r="L297" s="558"/>
      <c r="M297" s="616"/>
      <c r="N297" s="595"/>
      <c r="O297" s="595"/>
      <c r="P297" s="595"/>
    </row>
    <row r="298" spans="1:16" ht="21" customHeight="1" x14ac:dyDescent="0.25">
      <c r="A298" s="656"/>
      <c r="B298" s="654"/>
      <c r="C298" s="649"/>
      <c r="D298" s="879"/>
      <c r="E298" s="879"/>
      <c r="F298" s="111" t="s">
        <v>4</v>
      </c>
      <c r="G298" s="160">
        <f t="shared" si="23"/>
        <v>0</v>
      </c>
      <c r="H298" s="12">
        <f t="shared" si="23"/>
        <v>0</v>
      </c>
      <c r="I298" s="12">
        <v>0</v>
      </c>
      <c r="J298" s="583"/>
      <c r="K298" s="558"/>
      <c r="L298" s="558"/>
      <c r="M298" s="616" t="s">
        <v>26</v>
      </c>
      <c r="N298" s="595"/>
      <c r="O298" s="595"/>
      <c r="P298" s="595"/>
    </row>
    <row r="299" spans="1:16" ht="21" customHeight="1" x14ac:dyDescent="0.25">
      <c r="A299" s="656"/>
      <c r="B299" s="654"/>
      <c r="C299" s="650"/>
      <c r="D299" s="879"/>
      <c r="E299" s="879"/>
      <c r="F299" s="116" t="s">
        <v>5</v>
      </c>
      <c r="G299" s="160">
        <f t="shared" si="23"/>
        <v>0</v>
      </c>
      <c r="H299" s="12">
        <f t="shared" si="23"/>
        <v>0</v>
      </c>
      <c r="I299" s="12">
        <v>0</v>
      </c>
      <c r="J299" s="584"/>
      <c r="K299" s="559"/>
      <c r="L299" s="559"/>
      <c r="M299" s="616" t="s">
        <v>26</v>
      </c>
      <c r="N299" s="595"/>
      <c r="O299" s="595"/>
      <c r="P299" s="595"/>
    </row>
    <row r="300" spans="1:16" s="2" customFormat="1" ht="30.75" customHeight="1" x14ac:dyDescent="0.25">
      <c r="A300" s="653" t="s">
        <v>99</v>
      </c>
      <c r="B300" s="654" t="s">
        <v>85</v>
      </c>
      <c r="C300" s="648" t="s">
        <v>25</v>
      </c>
      <c r="D300" s="879" t="s">
        <v>26</v>
      </c>
      <c r="E300" s="879" t="s">
        <v>26</v>
      </c>
      <c r="F300" s="111" t="s">
        <v>0</v>
      </c>
      <c r="G300" s="160">
        <f>G301+G302+G303+G304</f>
        <v>93659.7</v>
      </c>
      <c r="H300" s="12">
        <f>H301+H302+H303+H304</f>
        <v>93659.3</v>
      </c>
      <c r="I300" s="12">
        <f>H300/G300*100</f>
        <v>99.999572921971776</v>
      </c>
      <c r="J300" s="600" t="s">
        <v>26</v>
      </c>
      <c r="K300" s="560" t="s">
        <v>26</v>
      </c>
      <c r="L300" s="560" t="s">
        <v>26</v>
      </c>
      <c r="M300" s="606" t="s">
        <v>26</v>
      </c>
      <c r="N300" s="579" t="s">
        <v>26</v>
      </c>
      <c r="O300" s="579" t="s">
        <v>26</v>
      </c>
      <c r="P300" s="579" t="s">
        <v>26</v>
      </c>
    </row>
    <row r="301" spans="1:16" s="2" customFormat="1" ht="18" customHeight="1" x14ac:dyDescent="0.25">
      <c r="A301" s="653"/>
      <c r="B301" s="654"/>
      <c r="C301" s="649"/>
      <c r="D301" s="879"/>
      <c r="E301" s="879"/>
      <c r="F301" s="111" t="s">
        <v>1</v>
      </c>
      <c r="G301" s="160">
        <f>G306+G311+G316</f>
        <v>49029.7</v>
      </c>
      <c r="H301" s="12">
        <f>H306+H311+H316</f>
        <v>49029.3</v>
      </c>
      <c r="I301" s="12">
        <f>H301/G301*100</f>
        <v>99.999184167963506</v>
      </c>
      <c r="J301" s="601"/>
      <c r="K301" s="561"/>
      <c r="L301" s="561"/>
      <c r="M301" s="606"/>
      <c r="N301" s="579"/>
      <c r="O301" s="579"/>
      <c r="P301" s="579"/>
    </row>
    <row r="302" spans="1:16" s="2" customFormat="1" ht="19.5" customHeight="1" x14ac:dyDescent="0.25">
      <c r="A302" s="653"/>
      <c r="B302" s="654"/>
      <c r="C302" s="649"/>
      <c r="D302" s="879"/>
      <c r="E302" s="879"/>
      <c r="F302" s="111" t="s">
        <v>2</v>
      </c>
      <c r="G302" s="160">
        <f>G307+G312+G317</f>
        <v>44630</v>
      </c>
      <c r="H302" s="12">
        <f>H307+H312+H317</f>
        <v>44630</v>
      </c>
      <c r="I302" s="12">
        <v>0</v>
      </c>
      <c r="J302" s="601"/>
      <c r="K302" s="561"/>
      <c r="L302" s="561"/>
      <c r="M302" s="606"/>
      <c r="N302" s="579"/>
      <c r="O302" s="579"/>
      <c r="P302" s="579"/>
    </row>
    <row r="303" spans="1:16" s="2" customFormat="1" ht="15" customHeight="1" x14ac:dyDescent="0.25">
      <c r="A303" s="653"/>
      <c r="B303" s="654"/>
      <c r="C303" s="649"/>
      <c r="D303" s="879"/>
      <c r="E303" s="879"/>
      <c r="F303" s="111" t="s">
        <v>4</v>
      </c>
      <c r="G303" s="160">
        <f>G308+G313</f>
        <v>0</v>
      </c>
      <c r="H303" s="12">
        <f>H308+H313</f>
        <v>0</v>
      </c>
      <c r="I303" s="12">
        <v>0</v>
      </c>
      <c r="J303" s="601"/>
      <c r="K303" s="561"/>
      <c r="L303" s="561"/>
      <c r="M303" s="606" t="s">
        <v>26</v>
      </c>
      <c r="N303" s="579"/>
      <c r="O303" s="579"/>
      <c r="P303" s="579"/>
    </row>
    <row r="304" spans="1:16" s="2" customFormat="1" x14ac:dyDescent="0.25">
      <c r="A304" s="653"/>
      <c r="B304" s="654"/>
      <c r="C304" s="650"/>
      <c r="D304" s="879"/>
      <c r="E304" s="879"/>
      <c r="F304" s="116" t="s">
        <v>5</v>
      </c>
      <c r="G304" s="160">
        <f>G309+G314</f>
        <v>0</v>
      </c>
      <c r="H304" s="12">
        <f>H309+H314</f>
        <v>0</v>
      </c>
      <c r="I304" s="12">
        <v>0</v>
      </c>
      <c r="J304" s="602"/>
      <c r="K304" s="562"/>
      <c r="L304" s="562"/>
      <c r="M304" s="606" t="s">
        <v>26</v>
      </c>
      <c r="N304" s="579"/>
      <c r="O304" s="579"/>
      <c r="P304" s="579"/>
    </row>
    <row r="305" spans="1:16" ht="93.75" customHeight="1" x14ac:dyDescent="0.25">
      <c r="A305" s="656" t="s">
        <v>101</v>
      </c>
      <c r="B305" s="657" t="s">
        <v>87</v>
      </c>
      <c r="C305" s="547" t="s">
        <v>25</v>
      </c>
      <c r="D305" s="880" t="s">
        <v>451</v>
      </c>
      <c r="E305" s="880" t="s">
        <v>451</v>
      </c>
      <c r="F305" s="112" t="s">
        <v>0</v>
      </c>
      <c r="G305" s="160">
        <f>G306+G307+G308+G309</f>
        <v>9375.7000000000007</v>
      </c>
      <c r="H305" s="12">
        <f>H306+H307+H308+H309</f>
        <v>9375.2999999999993</v>
      </c>
      <c r="I305" s="12">
        <f>H305/G305*100</f>
        <v>99.995733651887306</v>
      </c>
      <c r="J305" s="197" t="s">
        <v>751</v>
      </c>
      <c r="K305" s="190">
        <v>1900</v>
      </c>
      <c r="L305" s="190">
        <v>3923</v>
      </c>
      <c r="M305" s="885" t="s">
        <v>851</v>
      </c>
      <c r="N305" s="564" t="s">
        <v>108</v>
      </c>
      <c r="O305" s="564" t="s">
        <v>108</v>
      </c>
      <c r="P305" s="564" t="s">
        <v>108</v>
      </c>
    </row>
    <row r="306" spans="1:16" ht="101.25" customHeight="1" x14ac:dyDescent="0.25">
      <c r="A306" s="656"/>
      <c r="B306" s="657"/>
      <c r="C306" s="548"/>
      <c r="D306" s="881"/>
      <c r="E306" s="881"/>
      <c r="F306" s="112" t="s">
        <v>1</v>
      </c>
      <c r="G306" s="161">
        <v>9375.7000000000007</v>
      </c>
      <c r="H306" s="113">
        <v>9375.2999999999993</v>
      </c>
      <c r="I306" s="113">
        <f>H306/G306*100</f>
        <v>99.995733651887306</v>
      </c>
      <c r="J306" s="547" t="s">
        <v>752</v>
      </c>
      <c r="K306" s="545">
        <v>30</v>
      </c>
      <c r="L306" s="545">
        <v>36</v>
      </c>
      <c r="M306" s="886"/>
      <c r="N306" s="588"/>
      <c r="O306" s="588"/>
      <c r="P306" s="588"/>
    </row>
    <row r="307" spans="1:16" ht="15" customHeight="1" x14ac:dyDescent="0.25">
      <c r="A307" s="656"/>
      <c r="B307" s="657"/>
      <c r="C307" s="548"/>
      <c r="D307" s="881"/>
      <c r="E307" s="881"/>
      <c r="F307" s="112" t="s">
        <v>2</v>
      </c>
      <c r="G307" s="161">
        <v>0</v>
      </c>
      <c r="H307" s="113">
        <v>0</v>
      </c>
      <c r="I307" s="113">
        <v>0</v>
      </c>
      <c r="J307" s="548"/>
      <c r="K307" s="550"/>
      <c r="L307" s="550"/>
      <c r="M307" s="886"/>
      <c r="N307" s="588"/>
      <c r="O307" s="588"/>
      <c r="P307" s="588"/>
    </row>
    <row r="308" spans="1:16" ht="15" customHeight="1" x14ac:dyDescent="0.25">
      <c r="A308" s="656"/>
      <c r="B308" s="657"/>
      <c r="C308" s="548"/>
      <c r="D308" s="881"/>
      <c r="E308" s="881"/>
      <c r="F308" s="112" t="s">
        <v>4</v>
      </c>
      <c r="G308" s="161">
        <v>0</v>
      </c>
      <c r="H308" s="113">
        <v>0</v>
      </c>
      <c r="I308" s="113">
        <v>0</v>
      </c>
      <c r="J308" s="548"/>
      <c r="K308" s="550"/>
      <c r="L308" s="550"/>
      <c r="M308" s="886"/>
      <c r="N308" s="588"/>
      <c r="O308" s="588"/>
      <c r="P308" s="588"/>
    </row>
    <row r="309" spans="1:16" x14ac:dyDescent="0.25">
      <c r="A309" s="656"/>
      <c r="B309" s="657"/>
      <c r="C309" s="549"/>
      <c r="D309" s="882"/>
      <c r="E309" s="882"/>
      <c r="F309" s="4" t="s">
        <v>5</v>
      </c>
      <c r="G309" s="161">
        <v>0</v>
      </c>
      <c r="H309" s="113">
        <v>0</v>
      </c>
      <c r="I309" s="113">
        <v>0</v>
      </c>
      <c r="J309" s="549"/>
      <c r="K309" s="546"/>
      <c r="L309" s="546"/>
      <c r="M309" s="887"/>
      <c r="N309" s="565"/>
      <c r="O309" s="565"/>
      <c r="P309" s="565"/>
    </row>
    <row r="310" spans="1:16" ht="54.75" customHeight="1" x14ac:dyDescent="0.25">
      <c r="A310" s="656" t="s">
        <v>261</v>
      </c>
      <c r="B310" s="657" t="s">
        <v>524</v>
      </c>
      <c r="C310" s="547" t="s">
        <v>25</v>
      </c>
      <c r="D310" s="880" t="s">
        <v>451</v>
      </c>
      <c r="E310" s="880" t="s">
        <v>451</v>
      </c>
      <c r="F310" s="112" t="s">
        <v>0</v>
      </c>
      <c r="G310" s="160">
        <f>G311+G312+G313+G314</f>
        <v>80000</v>
      </c>
      <c r="H310" s="12">
        <f>H311+H312+H313+H314</f>
        <v>80000</v>
      </c>
      <c r="I310" s="12">
        <f>H310/G310*100</f>
        <v>100</v>
      </c>
      <c r="J310" s="4" t="s">
        <v>753</v>
      </c>
      <c r="K310" s="192">
        <v>80</v>
      </c>
      <c r="L310" s="190">
        <v>80</v>
      </c>
      <c r="M310" s="121"/>
      <c r="N310" s="188" t="s">
        <v>108</v>
      </c>
      <c r="O310" s="188" t="s">
        <v>108</v>
      </c>
      <c r="P310" s="188" t="s">
        <v>108</v>
      </c>
    </row>
    <row r="311" spans="1:16" x14ac:dyDescent="0.25">
      <c r="A311" s="656"/>
      <c r="B311" s="657"/>
      <c r="C311" s="548"/>
      <c r="D311" s="881"/>
      <c r="E311" s="881"/>
      <c r="F311" s="112" t="s">
        <v>1</v>
      </c>
      <c r="G311" s="161">
        <v>35370</v>
      </c>
      <c r="H311" s="113">
        <v>35370</v>
      </c>
      <c r="I311" s="113">
        <f>H311/G311*100</f>
        <v>100</v>
      </c>
      <c r="J311" s="547" t="s">
        <v>818</v>
      </c>
      <c r="K311" s="545">
        <v>11.3</v>
      </c>
      <c r="L311" s="551">
        <v>11.3</v>
      </c>
      <c r="M311" s="545"/>
      <c r="N311" s="564" t="s">
        <v>108</v>
      </c>
      <c r="O311" s="564" t="s">
        <v>108</v>
      </c>
      <c r="P311" s="564" t="s">
        <v>108</v>
      </c>
    </row>
    <row r="312" spans="1:16" ht="15" customHeight="1" x14ac:dyDescent="0.25">
      <c r="A312" s="656"/>
      <c r="B312" s="657"/>
      <c r="C312" s="548"/>
      <c r="D312" s="881"/>
      <c r="E312" s="881"/>
      <c r="F312" s="112" t="s">
        <v>2</v>
      </c>
      <c r="G312" s="161">
        <v>44630</v>
      </c>
      <c r="H312" s="113">
        <v>44630</v>
      </c>
      <c r="I312" s="113">
        <f>H312/G312*100</f>
        <v>100</v>
      </c>
      <c r="J312" s="548"/>
      <c r="K312" s="550"/>
      <c r="L312" s="552"/>
      <c r="M312" s="550"/>
      <c r="N312" s="588"/>
      <c r="O312" s="588"/>
      <c r="P312" s="588"/>
    </row>
    <row r="313" spans="1:16" ht="18" customHeight="1" x14ac:dyDescent="0.25">
      <c r="A313" s="656"/>
      <c r="B313" s="657"/>
      <c r="C313" s="548"/>
      <c r="D313" s="881"/>
      <c r="E313" s="881"/>
      <c r="F313" s="112" t="s">
        <v>4</v>
      </c>
      <c r="G313" s="161">
        <v>0</v>
      </c>
      <c r="H313" s="113">
        <v>0</v>
      </c>
      <c r="I313" s="113">
        <v>0</v>
      </c>
      <c r="J313" s="548"/>
      <c r="K313" s="550"/>
      <c r="L313" s="552"/>
      <c r="M313" s="550"/>
      <c r="N313" s="588"/>
      <c r="O313" s="588"/>
      <c r="P313" s="588"/>
    </row>
    <row r="314" spans="1:16" ht="18.75" customHeight="1" x14ac:dyDescent="0.25">
      <c r="A314" s="656"/>
      <c r="B314" s="657"/>
      <c r="C314" s="549"/>
      <c r="D314" s="882"/>
      <c r="E314" s="882"/>
      <c r="F314" s="4" t="s">
        <v>5</v>
      </c>
      <c r="G314" s="161">
        <v>0</v>
      </c>
      <c r="H314" s="113">
        <v>0</v>
      </c>
      <c r="I314" s="113">
        <v>0</v>
      </c>
      <c r="J314" s="549"/>
      <c r="K314" s="546"/>
      <c r="L314" s="553"/>
      <c r="M314" s="546"/>
      <c r="N314" s="565"/>
      <c r="O314" s="565"/>
      <c r="P314" s="565"/>
    </row>
    <row r="315" spans="1:16" ht="106.5" customHeight="1" x14ac:dyDescent="0.25">
      <c r="A315" s="656" t="s">
        <v>527</v>
      </c>
      <c r="B315" s="657" t="s">
        <v>625</v>
      </c>
      <c r="C315" s="547" t="s">
        <v>25</v>
      </c>
      <c r="D315" s="880" t="s">
        <v>451</v>
      </c>
      <c r="E315" s="880" t="s">
        <v>451</v>
      </c>
      <c r="F315" s="112" t="s">
        <v>0</v>
      </c>
      <c r="G315" s="160">
        <f>G316+G317+G318+G319</f>
        <v>4284</v>
      </c>
      <c r="H315" s="12">
        <f>H316+H317+H318+H319</f>
        <v>4284</v>
      </c>
      <c r="I315" s="12">
        <f>H315/G315*100</f>
        <v>100</v>
      </c>
      <c r="J315" s="197" t="s">
        <v>754</v>
      </c>
      <c r="K315" s="190">
        <v>335</v>
      </c>
      <c r="L315" s="190">
        <v>337</v>
      </c>
      <c r="M315" s="192"/>
      <c r="N315" s="564" t="s">
        <v>108</v>
      </c>
      <c r="O315" s="564" t="s">
        <v>108</v>
      </c>
      <c r="P315" s="564" t="s">
        <v>108</v>
      </c>
    </row>
    <row r="316" spans="1:16" x14ac:dyDescent="0.25">
      <c r="A316" s="656"/>
      <c r="B316" s="657"/>
      <c r="C316" s="548"/>
      <c r="D316" s="881"/>
      <c r="E316" s="881"/>
      <c r="F316" s="112" t="s">
        <v>1</v>
      </c>
      <c r="G316" s="161">
        <v>4284</v>
      </c>
      <c r="H316" s="113">
        <v>4284</v>
      </c>
      <c r="I316" s="113">
        <f>H316/G316*100</f>
        <v>100</v>
      </c>
      <c r="J316" s="547" t="s">
        <v>755</v>
      </c>
      <c r="K316" s="545">
        <v>70</v>
      </c>
      <c r="L316" s="545">
        <v>61</v>
      </c>
      <c r="M316" s="545" t="s">
        <v>649</v>
      </c>
      <c r="N316" s="588"/>
      <c r="O316" s="588"/>
      <c r="P316" s="588"/>
    </row>
    <row r="317" spans="1:16" x14ac:dyDescent="0.25">
      <c r="A317" s="656"/>
      <c r="B317" s="657"/>
      <c r="C317" s="548"/>
      <c r="D317" s="881"/>
      <c r="E317" s="881"/>
      <c r="F317" s="112" t="s">
        <v>2</v>
      </c>
      <c r="G317" s="161">
        <v>0</v>
      </c>
      <c r="H317" s="113">
        <v>0</v>
      </c>
      <c r="I317" s="113">
        <v>0</v>
      </c>
      <c r="J317" s="548"/>
      <c r="K317" s="550"/>
      <c r="L317" s="550"/>
      <c r="M317" s="550"/>
      <c r="N317" s="588"/>
      <c r="O317" s="588"/>
      <c r="P317" s="588"/>
    </row>
    <row r="318" spans="1:16" x14ac:dyDescent="0.25">
      <c r="A318" s="656"/>
      <c r="B318" s="657"/>
      <c r="C318" s="548"/>
      <c r="D318" s="881"/>
      <c r="E318" s="881"/>
      <c r="F318" s="112" t="s">
        <v>4</v>
      </c>
      <c r="G318" s="161">
        <v>0</v>
      </c>
      <c r="H318" s="113">
        <v>0</v>
      </c>
      <c r="I318" s="113">
        <v>0</v>
      </c>
      <c r="J318" s="548"/>
      <c r="K318" s="550"/>
      <c r="L318" s="550"/>
      <c r="M318" s="550"/>
      <c r="N318" s="588"/>
      <c r="O318" s="588"/>
      <c r="P318" s="588"/>
    </row>
    <row r="319" spans="1:16" ht="45.75" customHeight="1" x14ac:dyDescent="0.25">
      <c r="A319" s="656"/>
      <c r="B319" s="657"/>
      <c r="C319" s="549"/>
      <c r="D319" s="882"/>
      <c r="E319" s="882"/>
      <c r="F319" s="4" t="s">
        <v>5</v>
      </c>
      <c r="G319" s="161">
        <v>0</v>
      </c>
      <c r="H319" s="113">
        <v>0</v>
      </c>
      <c r="I319" s="113">
        <v>0</v>
      </c>
      <c r="J319" s="549"/>
      <c r="K319" s="546"/>
      <c r="L319" s="546"/>
      <c r="M319" s="546"/>
      <c r="N319" s="565"/>
      <c r="O319" s="565"/>
      <c r="P319" s="565"/>
    </row>
    <row r="320" spans="1:16" s="2" customFormat="1" ht="15" customHeight="1" x14ac:dyDescent="0.25">
      <c r="A320" s="653" t="s">
        <v>103</v>
      </c>
      <c r="B320" s="654" t="s">
        <v>89</v>
      </c>
      <c r="C320" s="648" t="s">
        <v>25</v>
      </c>
      <c r="D320" s="879" t="s">
        <v>26</v>
      </c>
      <c r="E320" s="879" t="s">
        <v>26</v>
      </c>
      <c r="F320" s="111" t="s">
        <v>0</v>
      </c>
      <c r="G320" s="160">
        <f>SUM(G321:G324)</f>
        <v>1986145.9</v>
      </c>
      <c r="H320" s="160">
        <f>SUM(H321:H324)</f>
        <v>1937975.1999999997</v>
      </c>
      <c r="I320" s="160">
        <f>H320/G320*100</f>
        <v>97.574664580280825</v>
      </c>
      <c r="J320" s="600" t="s">
        <v>26</v>
      </c>
      <c r="K320" s="560" t="s">
        <v>26</v>
      </c>
      <c r="L320" s="560" t="s">
        <v>26</v>
      </c>
      <c r="M320" s="560" t="s">
        <v>26</v>
      </c>
      <c r="N320" s="579" t="s">
        <v>26</v>
      </c>
      <c r="O320" s="579" t="s">
        <v>26</v>
      </c>
      <c r="P320" s="579" t="s">
        <v>26</v>
      </c>
    </row>
    <row r="321" spans="1:16" s="2" customFormat="1" x14ac:dyDescent="0.25">
      <c r="A321" s="653"/>
      <c r="B321" s="654"/>
      <c r="C321" s="649"/>
      <c r="D321" s="879"/>
      <c r="E321" s="879"/>
      <c r="F321" s="111" t="s">
        <v>1</v>
      </c>
      <c r="G321" s="160">
        <f>G326</f>
        <v>950536.7</v>
      </c>
      <c r="H321" s="160">
        <f>H326</f>
        <v>946601.79999999993</v>
      </c>
      <c r="I321" s="160">
        <f>H321/G321*100</f>
        <v>99.586033869076275</v>
      </c>
      <c r="J321" s="601"/>
      <c r="K321" s="561"/>
      <c r="L321" s="561"/>
      <c r="M321" s="561" t="s">
        <v>26</v>
      </c>
      <c r="N321" s="579"/>
      <c r="O321" s="579"/>
      <c r="P321" s="579"/>
    </row>
    <row r="322" spans="1:16" s="2" customFormat="1" x14ac:dyDescent="0.25">
      <c r="A322" s="653"/>
      <c r="B322" s="654"/>
      <c r="C322" s="649"/>
      <c r="D322" s="879"/>
      <c r="E322" s="879"/>
      <c r="F322" s="111" t="s">
        <v>2</v>
      </c>
      <c r="G322" s="160">
        <f t="shared" ref="G322:H324" si="24">G327</f>
        <v>1035609.2000000001</v>
      </c>
      <c r="H322" s="160">
        <f t="shared" si="24"/>
        <v>991373.39999999991</v>
      </c>
      <c r="I322" s="160">
        <f>H322/G322*100</f>
        <v>95.728523848571427</v>
      </c>
      <c r="J322" s="601"/>
      <c r="K322" s="561"/>
      <c r="L322" s="561"/>
      <c r="M322" s="561"/>
      <c r="N322" s="579"/>
      <c r="O322" s="579"/>
      <c r="P322" s="579"/>
    </row>
    <row r="323" spans="1:16" s="2" customFormat="1" ht="23.25" customHeight="1" x14ac:dyDescent="0.25">
      <c r="A323" s="653"/>
      <c r="B323" s="654"/>
      <c r="C323" s="649"/>
      <c r="D323" s="879"/>
      <c r="E323" s="879"/>
      <c r="F323" s="111" t="s">
        <v>4</v>
      </c>
      <c r="G323" s="160">
        <f t="shared" si="24"/>
        <v>0</v>
      </c>
      <c r="H323" s="12">
        <f t="shared" si="24"/>
        <v>0</v>
      </c>
      <c r="I323" s="12">
        <v>0</v>
      </c>
      <c r="J323" s="601"/>
      <c r="K323" s="561"/>
      <c r="L323" s="561"/>
      <c r="M323" s="561"/>
      <c r="N323" s="579"/>
      <c r="O323" s="579"/>
      <c r="P323" s="579"/>
    </row>
    <row r="324" spans="1:16" s="2" customFormat="1" ht="19.5" customHeight="1" x14ac:dyDescent="0.25">
      <c r="A324" s="653"/>
      <c r="B324" s="654"/>
      <c r="C324" s="650"/>
      <c r="D324" s="879"/>
      <c r="E324" s="879"/>
      <c r="F324" s="116" t="s">
        <v>5</v>
      </c>
      <c r="G324" s="160">
        <f t="shared" si="24"/>
        <v>0</v>
      </c>
      <c r="H324" s="12">
        <f t="shared" si="24"/>
        <v>0</v>
      </c>
      <c r="I324" s="12">
        <v>0</v>
      </c>
      <c r="J324" s="602"/>
      <c r="K324" s="562"/>
      <c r="L324" s="562"/>
      <c r="M324" s="562" t="s">
        <v>26</v>
      </c>
      <c r="N324" s="579"/>
      <c r="O324" s="579"/>
      <c r="P324" s="579"/>
    </row>
    <row r="325" spans="1:16" s="2" customFormat="1" ht="19.5" customHeight="1" x14ac:dyDescent="0.25">
      <c r="A325" s="653" t="s">
        <v>104</v>
      </c>
      <c r="B325" s="654" t="s">
        <v>91</v>
      </c>
      <c r="C325" s="648" t="s">
        <v>25</v>
      </c>
      <c r="D325" s="879" t="s">
        <v>26</v>
      </c>
      <c r="E325" s="879" t="s">
        <v>26</v>
      </c>
      <c r="F325" s="111" t="s">
        <v>0</v>
      </c>
      <c r="G325" s="160">
        <f>SUM(G326:G329)</f>
        <v>1986145.9</v>
      </c>
      <c r="H325" s="12">
        <f>SUM(H326:H329)</f>
        <v>1937975.1999999997</v>
      </c>
      <c r="I325" s="12">
        <f>H325/G325*100</f>
        <v>97.574664580280825</v>
      </c>
      <c r="J325" s="600" t="s">
        <v>26</v>
      </c>
      <c r="K325" s="560" t="s">
        <v>26</v>
      </c>
      <c r="L325" s="560" t="s">
        <v>26</v>
      </c>
      <c r="M325" s="560" t="s">
        <v>26</v>
      </c>
      <c r="N325" s="563" t="s">
        <v>26</v>
      </c>
      <c r="O325" s="563" t="s">
        <v>26</v>
      </c>
      <c r="P325" s="563" t="s">
        <v>26</v>
      </c>
    </row>
    <row r="326" spans="1:16" s="2" customFormat="1" ht="21.75" customHeight="1" x14ac:dyDescent="0.25">
      <c r="A326" s="653"/>
      <c r="B326" s="654"/>
      <c r="C326" s="649"/>
      <c r="D326" s="879"/>
      <c r="E326" s="879"/>
      <c r="F326" s="111" t="s">
        <v>1</v>
      </c>
      <c r="G326" s="160">
        <f>G331+G336+G341+G346+G351+G356</f>
        <v>950536.7</v>
      </c>
      <c r="H326" s="12">
        <f>H331+H336+H341+H346+H351+H356</f>
        <v>946601.79999999993</v>
      </c>
      <c r="I326" s="12">
        <f>H326/G326*100</f>
        <v>99.586033869076275</v>
      </c>
      <c r="J326" s="601" t="s">
        <v>26</v>
      </c>
      <c r="K326" s="561" t="s">
        <v>26</v>
      </c>
      <c r="L326" s="561" t="s">
        <v>26</v>
      </c>
      <c r="M326" s="561" t="s">
        <v>26</v>
      </c>
      <c r="N326" s="563"/>
      <c r="O326" s="563"/>
      <c r="P326" s="563"/>
    </row>
    <row r="327" spans="1:16" s="2" customFormat="1" ht="22.5" customHeight="1" x14ac:dyDescent="0.25">
      <c r="A327" s="653"/>
      <c r="B327" s="654"/>
      <c r="C327" s="649"/>
      <c r="D327" s="879"/>
      <c r="E327" s="879"/>
      <c r="F327" s="111" t="s">
        <v>2</v>
      </c>
      <c r="G327" s="160">
        <f t="shared" ref="G327:H329" si="25">G332+G337+G342+G347+G352+G357</f>
        <v>1035609.2000000001</v>
      </c>
      <c r="H327" s="12">
        <f t="shared" si="25"/>
        <v>991373.39999999991</v>
      </c>
      <c r="I327" s="12">
        <f>H327/G327*100</f>
        <v>95.728523848571427</v>
      </c>
      <c r="J327" s="601"/>
      <c r="K327" s="561"/>
      <c r="L327" s="561"/>
      <c r="M327" s="561"/>
      <c r="N327" s="563"/>
      <c r="O327" s="563"/>
      <c r="P327" s="563"/>
    </row>
    <row r="328" spans="1:16" s="2" customFormat="1" ht="15" customHeight="1" x14ac:dyDescent="0.25">
      <c r="A328" s="653"/>
      <c r="B328" s="654"/>
      <c r="C328" s="649"/>
      <c r="D328" s="879"/>
      <c r="E328" s="879"/>
      <c r="F328" s="111" t="s">
        <v>4</v>
      </c>
      <c r="G328" s="160">
        <f t="shared" si="25"/>
        <v>0</v>
      </c>
      <c r="H328" s="12">
        <f t="shared" si="25"/>
        <v>0</v>
      </c>
      <c r="I328" s="12">
        <v>0</v>
      </c>
      <c r="J328" s="601"/>
      <c r="K328" s="561"/>
      <c r="L328" s="561"/>
      <c r="M328" s="561"/>
      <c r="N328" s="563" t="s">
        <v>26</v>
      </c>
      <c r="O328" s="563" t="s">
        <v>26</v>
      </c>
      <c r="P328" s="563" t="s">
        <v>26</v>
      </c>
    </row>
    <row r="329" spans="1:16" s="2" customFormat="1" x14ac:dyDescent="0.25">
      <c r="A329" s="653"/>
      <c r="B329" s="654"/>
      <c r="C329" s="650"/>
      <c r="D329" s="879"/>
      <c r="E329" s="879"/>
      <c r="F329" s="116" t="s">
        <v>5</v>
      </c>
      <c r="G329" s="160">
        <f t="shared" si="25"/>
        <v>0</v>
      </c>
      <c r="H329" s="12">
        <f t="shared" si="25"/>
        <v>0</v>
      </c>
      <c r="I329" s="12">
        <v>0</v>
      </c>
      <c r="J329" s="602" t="s">
        <v>26</v>
      </c>
      <c r="K329" s="562" t="s">
        <v>26</v>
      </c>
      <c r="L329" s="562" t="s">
        <v>26</v>
      </c>
      <c r="M329" s="562" t="s">
        <v>26</v>
      </c>
      <c r="N329" s="563" t="s">
        <v>26</v>
      </c>
      <c r="O329" s="563" t="s">
        <v>26</v>
      </c>
      <c r="P329" s="563" t="s">
        <v>26</v>
      </c>
    </row>
    <row r="330" spans="1:16" ht="84.75" customHeight="1" x14ac:dyDescent="0.25">
      <c r="A330" s="656" t="s">
        <v>105</v>
      </c>
      <c r="B330" s="657" t="s">
        <v>93</v>
      </c>
      <c r="C330" s="547" t="s">
        <v>25</v>
      </c>
      <c r="D330" s="880" t="s">
        <v>451</v>
      </c>
      <c r="E330" s="880" t="s">
        <v>451</v>
      </c>
      <c r="F330" s="112" t="s">
        <v>0</v>
      </c>
      <c r="G330" s="160">
        <f>G331+G332+G333+G334</f>
        <v>829886.5</v>
      </c>
      <c r="H330" s="12">
        <f>H331+H332+H333+H334</f>
        <v>826215.9</v>
      </c>
      <c r="I330" s="12">
        <f>H330/G330*100</f>
        <v>99.557698552753905</v>
      </c>
      <c r="J330" s="197" t="s">
        <v>756</v>
      </c>
      <c r="K330" s="190">
        <v>64446</v>
      </c>
      <c r="L330" s="190">
        <v>65061</v>
      </c>
      <c r="M330" s="206" t="s">
        <v>854</v>
      </c>
      <c r="N330" s="195" t="s">
        <v>108</v>
      </c>
      <c r="O330" s="195" t="s">
        <v>108</v>
      </c>
      <c r="P330" s="195" t="s">
        <v>108</v>
      </c>
    </row>
    <row r="331" spans="1:16" ht="27" customHeight="1" x14ac:dyDescent="0.25">
      <c r="A331" s="656"/>
      <c r="B331" s="657"/>
      <c r="C331" s="548"/>
      <c r="D331" s="881"/>
      <c r="E331" s="881"/>
      <c r="F331" s="112" t="s">
        <v>1</v>
      </c>
      <c r="G331" s="161">
        <v>829886.5</v>
      </c>
      <c r="H331" s="113">
        <v>826215.9</v>
      </c>
      <c r="I331" s="113">
        <f>H331/G331*100</f>
        <v>99.557698552753905</v>
      </c>
      <c r="J331" s="547" t="s">
        <v>757</v>
      </c>
      <c r="K331" s="551">
        <v>95.5</v>
      </c>
      <c r="L331" s="551">
        <v>95.5</v>
      </c>
      <c r="M331" s="607"/>
      <c r="N331" s="767" t="s">
        <v>108</v>
      </c>
      <c r="O331" s="767" t="s">
        <v>108</v>
      </c>
      <c r="P331" s="767" t="s">
        <v>108</v>
      </c>
    </row>
    <row r="332" spans="1:16" ht="21.75" customHeight="1" x14ac:dyDescent="0.25">
      <c r="A332" s="656"/>
      <c r="B332" s="657"/>
      <c r="C332" s="548"/>
      <c r="D332" s="881"/>
      <c r="E332" s="881"/>
      <c r="F332" s="112" t="s">
        <v>2</v>
      </c>
      <c r="G332" s="161">
        <v>0</v>
      </c>
      <c r="H332" s="113">
        <v>0</v>
      </c>
      <c r="I332" s="113">
        <v>0</v>
      </c>
      <c r="J332" s="548"/>
      <c r="K332" s="552"/>
      <c r="L332" s="552"/>
      <c r="M332" s="607"/>
      <c r="N332" s="767"/>
      <c r="O332" s="767"/>
      <c r="P332" s="767"/>
    </row>
    <row r="333" spans="1:16" ht="21.75" customHeight="1" x14ac:dyDescent="0.25">
      <c r="A333" s="656"/>
      <c r="B333" s="657"/>
      <c r="C333" s="548"/>
      <c r="D333" s="881"/>
      <c r="E333" s="881"/>
      <c r="F333" s="112" t="s">
        <v>4</v>
      </c>
      <c r="G333" s="161">
        <v>0</v>
      </c>
      <c r="H333" s="113">
        <v>0</v>
      </c>
      <c r="I333" s="113">
        <v>0</v>
      </c>
      <c r="J333" s="548"/>
      <c r="K333" s="552"/>
      <c r="L333" s="552"/>
      <c r="M333" s="607"/>
      <c r="N333" s="767"/>
      <c r="O333" s="767"/>
      <c r="P333" s="767"/>
    </row>
    <row r="334" spans="1:16" x14ac:dyDescent="0.25">
      <c r="A334" s="656"/>
      <c r="B334" s="657"/>
      <c r="C334" s="549"/>
      <c r="D334" s="882"/>
      <c r="E334" s="882"/>
      <c r="F334" s="4" t="s">
        <v>5</v>
      </c>
      <c r="G334" s="161">
        <v>0</v>
      </c>
      <c r="H334" s="113">
        <v>0</v>
      </c>
      <c r="I334" s="113">
        <v>0</v>
      </c>
      <c r="J334" s="549"/>
      <c r="K334" s="553"/>
      <c r="L334" s="553"/>
      <c r="M334" s="607"/>
      <c r="N334" s="767"/>
      <c r="O334" s="767"/>
      <c r="P334" s="767"/>
    </row>
    <row r="335" spans="1:16" ht="45.75" customHeight="1" x14ac:dyDescent="0.25">
      <c r="A335" s="656" t="s">
        <v>298</v>
      </c>
      <c r="B335" s="657" t="s">
        <v>94</v>
      </c>
      <c r="C335" s="547" t="s">
        <v>25</v>
      </c>
      <c r="D335" s="880" t="s">
        <v>451</v>
      </c>
      <c r="E335" s="880" t="s">
        <v>451</v>
      </c>
      <c r="F335" s="112" t="s">
        <v>0</v>
      </c>
      <c r="G335" s="160">
        <f>G336+G337+G338+G339</f>
        <v>6664.1</v>
      </c>
      <c r="H335" s="12">
        <f>H336+H337+H338+H339</f>
        <v>6664.1</v>
      </c>
      <c r="I335" s="12">
        <f>H335/G335*100</f>
        <v>100</v>
      </c>
      <c r="J335" s="197" t="s">
        <v>758</v>
      </c>
      <c r="K335" s="190">
        <v>3999</v>
      </c>
      <c r="L335" s="190">
        <v>4098</v>
      </c>
      <c r="M335" s="192" t="s">
        <v>804</v>
      </c>
      <c r="N335" s="564" t="s">
        <v>108</v>
      </c>
      <c r="O335" s="564" t="s">
        <v>108</v>
      </c>
      <c r="P335" s="564" t="s">
        <v>108</v>
      </c>
    </row>
    <row r="336" spans="1:16" x14ac:dyDescent="0.25">
      <c r="A336" s="656"/>
      <c r="B336" s="657"/>
      <c r="C336" s="548"/>
      <c r="D336" s="881"/>
      <c r="E336" s="881"/>
      <c r="F336" s="112" t="s">
        <v>1</v>
      </c>
      <c r="G336" s="161">
        <v>6664.1</v>
      </c>
      <c r="H336" s="113">
        <v>6664.1</v>
      </c>
      <c r="I336" s="113">
        <f>H336/G336*100</f>
        <v>100</v>
      </c>
      <c r="J336" s="547" t="s">
        <v>759</v>
      </c>
      <c r="K336" s="545" t="s">
        <v>318</v>
      </c>
      <c r="L336" s="545">
        <v>100</v>
      </c>
      <c r="M336" s="607"/>
      <c r="N336" s="588"/>
      <c r="O336" s="588"/>
      <c r="P336" s="588"/>
    </row>
    <row r="337" spans="1:16" ht="26.25" customHeight="1" x14ac:dyDescent="0.25">
      <c r="A337" s="656"/>
      <c r="B337" s="657"/>
      <c r="C337" s="548"/>
      <c r="D337" s="881"/>
      <c r="E337" s="881"/>
      <c r="F337" s="112" t="s">
        <v>2</v>
      </c>
      <c r="G337" s="161">
        <v>0</v>
      </c>
      <c r="H337" s="113">
        <v>0</v>
      </c>
      <c r="I337" s="113">
        <v>0</v>
      </c>
      <c r="J337" s="548"/>
      <c r="K337" s="550"/>
      <c r="L337" s="550"/>
      <c r="M337" s="607"/>
      <c r="N337" s="588"/>
      <c r="O337" s="588"/>
      <c r="P337" s="588"/>
    </row>
    <row r="338" spans="1:16" ht="21.75" customHeight="1" x14ac:dyDescent="0.25">
      <c r="A338" s="656"/>
      <c r="B338" s="657"/>
      <c r="C338" s="548"/>
      <c r="D338" s="881"/>
      <c r="E338" s="881"/>
      <c r="F338" s="112" t="s">
        <v>4</v>
      </c>
      <c r="G338" s="161">
        <v>0</v>
      </c>
      <c r="H338" s="113">
        <v>0</v>
      </c>
      <c r="I338" s="113">
        <v>0</v>
      </c>
      <c r="J338" s="548"/>
      <c r="K338" s="550"/>
      <c r="L338" s="550"/>
      <c r="M338" s="607"/>
      <c r="N338" s="588"/>
      <c r="O338" s="588"/>
      <c r="P338" s="588"/>
    </row>
    <row r="339" spans="1:16" ht="44.25" customHeight="1" x14ac:dyDescent="0.25">
      <c r="A339" s="656"/>
      <c r="B339" s="657"/>
      <c r="C339" s="549"/>
      <c r="D339" s="882"/>
      <c r="E339" s="882"/>
      <c r="F339" s="4" t="s">
        <v>5</v>
      </c>
      <c r="G339" s="161">
        <v>0</v>
      </c>
      <c r="H339" s="113">
        <v>0</v>
      </c>
      <c r="I339" s="113">
        <v>0</v>
      </c>
      <c r="J339" s="549"/>
      <c r="K339" s="546"/>
      <c r="L339" s="546"/>
      <c r="M339" s="607"/>
      <c r="N339" s="565"/>
      <c r="O339" s="565"/>
      <c r="P339" s="565"/>
    </row>
    <row r="340" spans="1:16" ht="69.75" customHeight="1" x14ac:dyDescent="0.25">
      <c r="A340" s="656" t="s">
        <v>299</v>
      </c>
      <c r="B340" s="657" t="s">
        <v>95</v>
      </c>
      <c r="C340" s="547" t="s">
        <v>25</v>
      </c>
      <c r="D340" s="880" t="s">
        <v>451</v>
      </c>
      <c r="E340" s="880" t="s">
        <v>451</v>
      </c>
      <c r="F340" s="112" t="s">
        <v>0</v>
      </c>
      <c r="G340" s="160">
        <f>G341+G342+G343+G344</f>
        <v>112289.7</v>
      </c>
      <c r="H340" s="12">
        <f>H341+H342+H343+H344</f>
        <v>112289.1</v>
      </c>
      <c r="I340" s="12">
        <f>H340/G340*100</f>
        <v>99.999465667821724</v>
      </c>
      <c r="J340" s="197" t="s">
        <v>760</v>
      </c>
      <c r="K340" s="190">
        <v>82</v>
      </c>
      <c r="L340" s="190">
        <v>61</v>
      </c>
      <c r="M340" s="210" t="s">
        <v>805</v>
      </c>
      <c r="N340" s="564" t="s">
        <v>26</v>
      </c>
      <c r="O340" s="564" t="s">
        <v>26</v>
      </c>
      <c r="P340" s="564" t="s">
        <v>26</v>
      </c>
    </row>
    <row r="341" spans="1:16" x14ac:dyDescent="0.25">
      <c r="A341" s="656"/>
      <c r="B341" s="657"/>
      <c r="C341" s="548"/>
      <c r="D341" s="881"/>
      <c r="E341" s="881"/>
      <c r="F341" s="112" t="s">
        <v>1</v>
      </c>
      <c r="G341" s="161">
        <v>112289.7</v>
      </c>
      <c r="H341" s="113">
        <v>112289.1</v>
      </c>
      <c r="I341" s="113">
        <f>H341/G341*100</f>
        <v>99.999465667821724</v>
      </c>
      <c r="J341" s="547" t="s">
        <v>757</v>
      </c>
      <c r="K341" s="551">
        <v>95.5</v>
      </c>
      <c r="L341" s="551">
        <v>96</v>
      </c>
      <c r="M341" s="607"/>
      <c r="N341" s="588"/>
      <c r="O341" s="588"/>
      <c r="P341" s="588"/>
    </row>
    <row r="342" spans="1:16" ht="21" customHeight="1" x14ac:dyDescent="0.25">
      <c r="A342" s="656"/>
      <c r="B342" s="657"/>
      <c r="C342" s="548"/>
      <c r="D342" s="881"/>
      <c r="E342" s="881"/>
      <c r="F342" s="112" t="s">
        <v>2</v>
      </c>
      <c r="G342" s="161">
        <v>0</v>
      </c>
      <c r="H342" s="113">
        <v>0</v>
      </c>
      <c r="I342" s="113">
        <v>0</v>
      </c>
      <c r="J342" s="548"/>
      <c r="K342" s="552"/>
      <c r="L342" s="552"/>
      <c r="M342" s="607"/>
      <c r="N342" s="588"/>
      <c r="O342" s="588"/>
      <c r="P342" s="588"/>
    </row>
    <row r="343" spans="1:16" ht="23.25" customHeight="1" x14ac:dyDescent="0.25">
      <c r="A343" s="656"/>
      <c r="B343" s="657"/>
      <c r="C343" s="548"/>
      <c r="D343" s="881"/>
      <c r="E343" s="881"/>
      <c r="F343" s="112" t="s">
        <v>4</v>
      </c>
      <c r="G343" s="161">
        <v>0</v>
      </c>
      <c r="H343" s="113">
        <v>0</v>
      </c>
      <c r="I343" s="113">
        <v>0</v>
      </c>
      <c r="J343" s="548"/>
      <c r="K343" s="552"/>
      <c r="L343" s="552"/>
      <c r="M343" s="607"/>
      <c r="N343" s="588"/>
      <c r="O343" s="588"/>
      <c r="P343" s="588"/>
    </row>
    <row r="344" spans="1:16" ht="29.25" customHeight="1" x14ac:dyDescent="0.25">
      <c r="A344" s="656"/>
      <c r="B344" s="657"/>
      <c r="C344" s="549"/>
      <c r="D344" s="882"/>
      <c r="E344" s="882"/>
      <c r="F344" s="4" t="s">
        <v>5</v>
      </c>
      <c r="G344" s="161">
        <v>0</v>
      </c>
      <c r="H344" s="113">
        <v>0</v>
      </c>
      <c r="I344" s="113">
        <v>0</v>
      </c>
      <c r="J344" s="549"/>
      <c r="K344" s="553"/>
      <c r="L344" s="553"/>
      <c r="M344" s="607"/>
      <c r="N344" s="565"/>
      <c r="O344" s="565"/>
      <c r="P344" s="565"/>
    </row>
    <row r="345" spans="1:16" ht="79.5" customHeight="1" x14ac:dyDescent="0.25">
      <c r="A345" s="656" t="s">
        <v>300</v>
      </c>
      <c r="B345" s="657" t="s">
        <v>96</v>
      </c>
      <c r="C345" s="547" t="s">
        <v>25</v>
      </c>
      <c r="D345" s="880" t="s">
        <v>451</v>
      </c>
      <c r="E345" s="880" t="s">
        <v>451</v>
      </c>
      <c r="F345" s="112" t="s">
        <v>0</v>
      </c>
      <c r="G345" s="160">
        <f>G346+G347+G348+G349</f>
        <v>326018.40000000002</v>
      </c>
      <c r="H345" s="12">
        <f>H346+H347+H348+H349</f>
        <v>321443.20000000001</v>
      </c>
      <c r="I345" s="12">
        <f>H345/G345*100</f>
        <v>98.596643625022381</v>
      </c>
      <c r="J345" s="197" t="s">
        <v>756</v>
      </c>
      <c r="K345" s="190">
        <v>26978</v>
      </c>
      <c r="L345" s="190">
        <v>26978</v>
      </c>
      <c r="M345" s="885" t="s">
        <v>855</v>
      </c>
      <c r="N345" s="564" t="s">
        <v>108</v>
      </c>
      <c r="O345" s="564" t="s">
        <v>108</v>
      </c>
      <c r="P345" s="564" t="s">
        <v>108</v>
      </c>
    </row>
    <row r="346" spans="1:16" ht="39.75" customHeight="1" x14ac:dyDescent="0.25">
      <c r="A346" s="656"/>
      <c r="B346" s="657"/>
      <c r="C346" s="548"/>
      <c r="D346" s="881"/>
      <c r="E346" s="881"/>
      <c r="F346" s="112" t="s">
        <v>1</v>
      </c>
      <c r="G346" s="161">
        <v>0</v>
      </c>
      <c r="H346" s="113">
        <v>0</v>
      </c>
      <c r="I346" s="113">
        <v>0</v>
      </c>
      <c r="J346" s="547" t="s">
        <v>761</v>
      </c>
      <c r="K346" s="551">
        <v>95.5</v>
      </c>
      <c r="L346" s="551">
        <v>100</v>
      </c>
      <c r="M346" s="886"/>
      <c r="N346" s="588"/>
      <c r="O346" s="588"/>
      <c r="P346" s="588"/>
    </row>
    <row r="347" spans="1:16" ht="58.5" customHeight="1" x14ac:dyDescent="0.25">
      <c r="A347" s="656"/>
      <c r="B347" s="657"/>
      <c r="C347" s="548"/>
      <c r="D347" s="881"/>
      <c r="E347" s="881"/>
      <c r="F347" s="112" t="s">
        <v>2</v>
      </c>
      <c r="G347" s="161">
        <v>326018.40000000002</v>
      </c>
      <c r="H347" s="115">
        <v>321443.20000000001</v>
      </c>
      <c r="I347" s="113">
        <f>H347/G347*100</f>
        <v>98.596643625022381</v>
      </c>
      <c r="J347" s="548"/>
      <c r="K347" s="552"/>
      <c r="L347" s="552"/>
      <c r="M347" s="886"/>
      <c r="N347" s="588"/>
      <c r="O347" s="588"/>
      <c r="P347" s="588"/>
    </row>
    <row r="348" spans="1:16" ht="15" customHeight="1" x14ac:dyDescent="0.25">
      <c r="A348" s="656"/>
      <c r="B348" s="657"/>
      <c r="C348" s="548"/>
      <c r="D348" s="881"/>
      <c r="E348" s="881"/>
      <c r="F348" s="112" t="s">
        <v>4</v>
      </c>
      <c r="G348" s="161">
        <v>0</v>
      </c>
      <c r="H348" s="113">
        <v>0</v>
      </c>
      <c r="I348" s="113">
        <v>0</v>
      </c>
      <c r="J348" s="548"/>
      <c r="K348" s="552"/>
      <c r="L348" s="552"/>
      <c r="M348" s="886"/>
      <c r="N348" s="588"/>
      <c r="O348" s="588"/>
      <c r="P348" s="588"/>
    </row>
    <row r="349" spans="1:16" x14ac:dyDescent="0.25">
      <c r="A349" s="656"/>
      <c r="B349" s="657"/>
      <c r="C349" s="549"/>
      <c r="D349" s="882"/>
      <c r="E349" s="882"/>
      <c r="F349" s="4" t="s">
        <v>5</v>
      </c>
      <c r="G349" s="161">
        <v>0</v>
      </c>
      <c r="H349" s="113">
        <v>0</v>
      </c>
      <c r="I349" s="113">
        <v>0</v>
      </c>
      <c r="J349" s="549"/>
      <c r="K349" s="553"/>
      <c r="L349" s="553"/>
      <c r="M349" s="887"/>
      <c r="N349" s="565"/>
      <c r="O349" s="565"/>
      <c r="P349" s="565"/>
    </row>
    <row r="350" spans="1:16" ht="82.5" customHeight="1" x14ac:dyDescent="0.25">
      <c r="A350" s="656" t="s">
        <v>301</v>
      </c>
      <c r="B350" s="657" t="s">
        <v>127</v>
      </c>
      <c r="C350" s="547" t="s">
        <v>25</v>
      </c>
      <c r="D350" s="880" t="s">
        <v>451</v>
      </c>
      <c r="E350" s="880" t="s">
        <v>451</v>
      </c>
      <c r="F350" s="112" t="s">
        <v>0</v>
      </c>
      <c r="G350" s="160">
        <f>G351+G352+G353+G354</f>
        <v>703209.4</v>
      </c>
      <c r="H350" s="12">
        <f>H351+H352+H353+H354</f>
        <v>664540.69999999995</v>
      </c>
      <c r="I350" s="12">
        <f>H350/G350*100</f>
        <v>94.501111617677452</v>
      </c>
      <c r="J350" s="197" t="s">
        <v>756</v>
      </c>
      <c r="K350" s="190">
        <v>43064</v>
      </c>
      <c r="L350" s="190">
        <v>43064</v>
      </c>
      <c r="M350" s="885" t="s">
        <v>855</v>
      </c>
      <c r="N350" s="564" t="s">
        <v>108</v>
      </c>
      <c r="O350" s="564" t="s">
        <v>108</v>
      </c>
      <c r="P350" s="564" t="s">
        <v>108</v>
      </c>
    </row>
    <row r="351" spans="1:16" ht="36.75" customHeight="1" x14ac:dyDescent="0.25">
      <c r="A351" s="656"/>
      <c r="B351" s="657"/>
      <c r="C351" s="548"/>
      <c r="D351" s="881"/>
      <c r="E351" s="881"/>
      <c r="F351" s="112" t="s">
        <v>1</v>
      </c>
      <c r="G351" s="161">
        <v>0</v>
      </c>
      <c r="H351" s="113">
        <v>0</v>
      </c>
      <c r="I351" s="113">
        <v>0</v>
      </c>
      <c r="J351" s="547" t="s">
        <v>761</v>
      </c>
      <c r="K351" s="551">
        <v>95.5</v>
      </c>
      <c r="L351" s="551">
        <v>100</v>
      </c>
      <c r="M351" s="886"/>
      <c r="N351" s="588"/>
      <c r="O351" s="588"/>
      <c r="P351" s="588"/>
    </row>
    <row r="352" spans="1:16" x14ac:dyDescent="0.25">
      <c r="A352" s="656"/>
      <c r="B352" s="657"/>
      <c r="C352" s="548"/>
      <c r="D352" s="881"/>
      <c r="E352" s="881"/>
      <c r="F352" s="112" t="s">
        <v>2</v>
      </c>
      <c r="G352" s="161">
        <v>703209.4</v>
      </c>
      <c r="H352" s="115">
        <v>664540.69999999995</v>
      </c>
      <c r="I352" s="113">
        <f>H352/G352*100</f>
        <v>94.501111617677452</v>
      </c>
      <c r="J352" s="548"/>
      <c r="K352" s="552"/>
      <c r="L352" s="552"/>
      <c r="M352" s="886"/>
      <c r="N352" s="588"/>
      <c r="O352" s="588"/>
      <c r="P352" s="588"/>
    </row>
    <row r="353" spans="1:16" ht="19.5" customHeight="1" x14ac:dyDescent="0.25">
      <c r="A353" s="656"/>
      <c r="B353" s="657"/>
      <c r="C353" s="548"/>
      <c r="D353" s="881"/>
      <c r="E353" s="881"/>
      <c r="F353" s="112" t="s">
        <v>4</v>
      </c>
      <c r="G353" s="161">
        <v>0</v>
      </c>
      <c r="H353" s="113">
        <v>0</v>
      </c>
      <c r="I353" s="113">
        <v>0</v>
      </c>
      <c r="J353" s="548"/>
      <c r="K353" s="552"/>
      <c r="L353" s="552"/>
      <c r="M353" s="886"/>
      <c r="N353" s="588"/>
      <c r="O353" s="588"/>
      <c r="P353" s="588"/>
    </row>
    <row r="354" spans="1:16" ht="47.25" customHeight="1" x14ac:dyDescent="0.25">
      <c r="A354" s="656"/>
      <c r="B354" s="657"/>
      <c r="C354" s="549"/>
      <c r="D354" s="882"/>
      <c r="E354" s="882"/>
      <c r="F354" s="4" t="s">
        <v>5</v>
      </c>
      <c r="G354" s="161">
        <v>0</v>
      </c>
      <c r="H354" s="113">
        <v>0</v>
      </c>
      <c r="I354" s="113">
        <v>0</v>
      </c>
      <c r="J354" s="549"/>
      <c r="K354" s="553"/>
      <c r="L354" s="553"/>
      <c r="M354" s="887"/>
      <c r="N354" s="565"/>
      <c r="O354" s="565"/>
      <c r="P354" s="565"/>
    </row>
    <row r="355" spans="1:16" ht="15" customHeight="1" x14ac:dyDescent="0.25">
      <c r="A355" s="656" t="s">
        <v>302</v>
      </c>
      <c r="B355" s="657" t="s">
        <v>355</v>
      </c>
      <c r="C355" s="547" t="s">
        <v>25</v>
      </c>
      <c r="D355" s="880" t="s">
        <v>451</v>
      </c>
      <c r="E355" s="880" t="s">
        <v>451</v>
      </c>
      <c r="F355" s="112" t="s">
        <v>0</v>
      </c>
      <c r="G355" s="160">
        <f>G356+G357+G358+G359</f>
        <v>8077.7999999999993</v>
      </c>
      <c r="H355" s="12">
        <f>H356+H357+H358+H359</f>
        <v>6822.2</v>
      </c>
      <c r="I355" s="12">
        <f>H355/G355*100</f>
        <v>84.456163806977159</v>
      </c>
      <c r="J355" s="547" t="s">
        <v>762</v>
      </c>
      <c r="K355" s="545">
        <v>1383</v>
      </c>
      <c r="L355" s="545">
        <v>1478</v>
      </c>
      <c r="M355" s="885" t="s">
        <v>868</v>
      </c>
      <c r="N355" s="564" t="s">
        <v>26</v>
      </c>
      <c r="O355" s="564" t="s">
        <v>26</v>
      </c>
      <c r="P355" s="564" t="s">
        <v>26</v>
      </c>
    </row>
    <row r="356" spans="1:16" ht="180" customHeight="1" x14ac:dyDescent="0.25">
      <c r="A356" s="656"/>
      <c r="B356" s="657"/>
      <c r="C356" s="548"/>
      <c r="D356" s="881"/>
      <c r="E356" s="881"/>
      <c r="F356" s="112" t="s">
        <v>1</v>
      </c>
      <c r="G356" s="161">
        <v>1696.4</v>
      </c>
      <c r="H356" s="113">
        <v>1432.7</v>
      </c>
      <c r="I356" s="113">
        <f>H356/G356*100</f>
        <v>84.455317142183446</v>
      </c>
      <c r="J356" s="549"/>
      <c r="K356" s="546"/>
      <c r="L356" s="546"/>
      <c r="M356" s="886"/>
      <c r="N356" s="588"/>
      <c r="O356" s="588"/>
      <c r="P356" s="588"/>
    </row>
    <row r="357" spans="1:16" x14ac:dyDescent="0.25">
      <c r="A357" s="656"/>
      <c r="B357" s="657"/>
      <c r="C357" s="548"/>
      <c r="D357" s="881"/>
      <c r="E357" s="881"/>
      <c r="F357" s="112" t="s">
        <v>2</v>
      </c>
      <c r="G357" s="161">
        <v>6381.4</v>
      </c>
      <c r="H357" s="113">
        <v>5389.5</v>
      </c>
      <c r="I357" s="113">
        <f>H357/G357*100</f>
        <v>84.456388880183042</v>
      </c>
      <c r="J357" s="547" t="s">
        <v>763</v>
      </c>
      <c r="K357" s="551">
        <v>95.5</v>
      </c>
      <c r="L357" s="551">
        <v>100</v>
      </c>
      <c r="M357" s="886"/>
      <c r="N357" s="565"/>
      <c r="O357" s="565"/>
      <c r="P357" s="565"/>
    </row>
    <row r="358" spans="1:16" ht="15" customHeight="1" x14ac:dyDescent="0.25">
      <c r="A358" s="656"/>
      <c r="B358" s="657"/>
      <c r="C358" s="548"/>
      <c r="D358" s="881"/>
      <c r="E358" s="881"/>
      <c r="F358" s="112" t="s">
        <v>4</v>
      </c>
      <c r="G358" s="161">
        <v>0</v>
      </c>
      <c r="H358" s="113">
        <v>0</v>
      </c>
      <c r="I358" s="113">
        <v>0</v>
      </c>
      <c r="J358" s="548"/>
      <c r="K358" s="552"/>
      <c r="L358" s="552"/>
      <c r="M358" s="886"/>
      <c r="N358" s="554" t="s">
        <v>108</v>
      </c>
      <c r="O358" s="554" t="s">
        <v>108</v>
      </c>
      <c r="P358" s="554" t="s">
        <v>108</v>
      </c>
    </row>
    <row r="359" spans="1:16" ht="143.25" customHeight="1" x14ac:dyDescent="0.25">
      <c r="A359" s="656"/>
      <c r="B359" s="657"/>
      <c r="C359" s="549"/>
      <c r="D359" s="882"/>
      <c r="E359" s="882"/>
      <c r="F359" s="4" t="s">
        <v>5</v>
      </c>
      <c r="G359" s="161">
        <v>0</v>
      </c>
      <c r="H359" s="113">
        <v>0</v>
      </c>
      <c r="I359" s="113">
        <v>0</v>
      </c>
      <c r="J359" s="549"/>
      <c r="K359" s="553"/>
      <c r="L359" s="553"/>
      <c r="M359" s="887"/>
      <c r="N359" s="556"/>
      <c r="O359" s="556"/>
      <c r="P359" s="556"/>
    </row>
    <row r="360" spans="1:16" x14ac:dyDescent="0.25">
      <c r="A360" s="653" t="s">
        <v>109</v>
      </c>
      <c r="B360" s="654" t="s">
        <v>98</v>
      </c>
      <c r="C360" s="648" t="s">
        <v>25</v>
      </c>
      <c r="D360" s="879" t="s">
        <v>26</v>
      </c>
      <c r="E360" s="879" t="s">
        <v>26</v>
      </c>
      <c r="F360" s="111" t="s">
        <v>0</v>
      </c>
      <c r="G360" s="160">
        <f>G361+G362+G363+G364</f>
        <v>76850.8</v>
      </c>
      <c r="H360" s="12">
        <f>H361+H362+H363+H364</f>
        <v>76850.8</v>
      </c>
      <c r="I360" s="12">
        <f>H360/G360*100</f>
        <v>100</v>
      </c>
      <c r="J360" s="582" t="s">
        <v>26</v>
      </c>
      <c r="K360" s="557" t="s">
        <v>26</v>
      </c>
      <c r="L360" s="557" t="s">
        <v>26</v>
      </c>
      <c r="M360" s="557" t="s">
        <v>26</v>
      </c>
      <c r="N360" s="582" t="s">
        <v>26</v>
      </c>
      <c r="O360" s="582" t="s">
        <v>26</v>
      </c>
      <c r="P360" s="582" t="s">
        <v>26</v>
      </c>
    </row>
    <row r="361" spans="1:16" x14ac:dyDescent="0.25">
      <c r="A361" s="653"/>
      <c r="B361" s="654"/>
      <c r="C361" s="649"/>
      <c r="D361" s="879"/>
      <c r="E361" s="879"/>
      <c r="F361" s="111" t="s">
        <v>1</v>
      </c>
      <c r="G361" s="160">
        <f>G366</f>
        <v>48850.8</v>
      </c>
      <c r="H361" s="12">
        <f>H366</f>
        <v>48850.8</v>
      </c>
      <c r="I361" s="12">
        <f>H361/G361*100</f>
        <v>100</v>
      </c>
      <c r="J361" s="583" t="s">
        <v>26</v>
      </c>
      <c r="K361" s="558" t="s">
        <v>26</v>
      </c>
      <c r="L361" s="558" t="s">
        <v>26</v>
      </c>
      <c r="M361" s="558" t="s">
        <v>26</v>
      </c>
      <c r="N361" s="583"/>
      <c r="O361" s="583"/>
      <c r="P361" s="583"/>
    </row>
    <row r="362" spans="1:16" x14ac:dyDescent="0.25">
      <c r="A362" s="653"/>
      <c r="B362" s="654"/>
      <c r="C362" s="649"/>
      <c r="D362" s="879"/>
      <c r="E362" s="879"/>
      <c r="F362" s="111" t="s">
        <v>2</v>
      </c>
      <c r="G362" s="160">
        <f t="shared" ref="G362:H364" si="26">G367</f>
        <v>28000</v>
      </c>
      <c r="H362" s="12">
        <f t="shared" si="26"/>
        <v>28000</v>
      </c>
      <c r="I362" s="12">
        <f>H362/G362*100</f>
        <v>100</v>
      </c>
      <c r="J362" s="583"/>
      <c r="K362" s="558"/>
      <c r="L362" s="558"/>
      <c r="M362" s="558"/>
      <c r="N362" s="583"/>
      <c r="O362" s="583"/>
      <c r="P362" s="583"/>
    </row>
    <row r="363" spans="1:16" ht="15" customHeight="1" x14ac:dyDescent="0.25">
      <c r="A363" s="653"/>
      <c r="B363" s="654"/>
      <c r="C363" s="649"/>
      <c r="D363" s="879"/>
      <c r="E363" s="879"/>
      <c r="F363" s="111" t="s">
        <v>4</v>
      </c>
      <c r="G363" s="160">
        <f t="shared" si="26"/>
        <v>0</v>
      </c>
      <c r="H363" s="12">
        <f t="shared" si="26"/>
        <v>0</v>
      </c>
      <c r="I363" s="12">
        <v>0</v>
      </c>
      <c r="J363" s="583"/>
      <c r="K363" s="558"/>
      <c r="L363" s="558"/>
      <c r="M363" s="558"/>
      <c r="N363" s="583"/>
      <c r="O363" s="583"/>
      <c r="P363" s="583"/>
    </row>
    <row r="364" spans="1:16" x14ac:dyDescent="0.25">
      <c r="A364" s="653"/>
      <c r="B364" s="654"/>
      <c r="C364" s="650"/>
      <c r="D364" s="879"/>
      <c r="E364" s="879"/>
      <c r="F364" s="116" t="s">
        <v>5</v>
      </c>
      <c r="G364" s="160">
        <f t="shared" si="26"/>
        <v>0</v>
      </c>
      <c r="H364" s="12">
        <f t="shared" si="26"/>
        <v>0</v>
      </c>
      <c r="I364" s="12">
        <v>0</v>
      </c>
      <c r="J364" s="584" t="s">
        <v>26</v>
      </c>
      <c r="K364" s="559" t="s">
        <v>26</v>
      </c>
      <c r="L364" s="559" t="s">
        <v>26</v>
      </c>
      <c r="M364" s="559" t="s">
        <v>26</v>
      </c>
      <c r="N364" s="584"/>
      <c r="O364" s="584"/>
      <c r="P364" s="584"/>
    </row>
    <row r="365" spans="1:16" s="2" customFormat="1" x14ac:dyDescent="0.25">
      <c r="A365" s="653" t="s">
        <v>112</v>
      </c>
      <c r="B365" s="654" t="s">
        <v>100</v>
      </c>
      <c r="C365" s="648" t="s">
        <v>25</v>
      </c>
      <c r="D365" s="879" t="s">
        <v>26</v>
      </c>
      <c r="E365" s="879" t="s">
        <v>26</v>
      </c>
      <c r="F365" s="111" t="s">
        <v>0</v>
      </c>
      <c r="G365" s="160">
        <f>G366+G367+G368+G369</f>
        <v>76850.8</v>
      </c>
      <c r="H365" s="12">
        <f>H366+H367+H368+H369</f>
        <v>76850.8</v>
      </c>
      <c r="I365" s="12">
        <f>H365/G365*100</f>
        <v>100</v>
      </c>
      <c r="J365" s="600" t="s">
        <v>26</v>
      </c>
      <c r="K365" s="560" t="s">
        <v>26</v>
      </c>
      <c r="L365" s="560" t="s">
        <v>26</v>
      </c>
      <c r="M365" s="560" t="s">
        <v>26</v>
      </c>
      <c r="N365" s="600" t="s">
        <v>26</v>
      </c>
      <c r="O365" s="600" t="s">
        <v>26</v>
      </c>
      <c r="P365" s="600" t="s">
        <v>26</v>
      </c>
    </row>
    <row r="366" spans="1:16" s="2" customFormat="1" x14ac:dyDescent="0.25">
      <c r="A366" s="653"/>
      <c r="B366" s="654"/>
      <c r="C366" s="649"/>
      <c r="D366" s="879"/>
      <c r="E366" s="879"/>
      <c r="F366" s="111" t="s">
        <v>1</v>
      </c>
      <c r="G366" s="160">
        <f>G371+G376</f>
        <v>48850.8</v>
      </c>
      <c r="H366" s="12">
        <f>H371+H376</f>
        <v>48850.8</v>
      </c>
      <c r="I366" s="12">
        <f>H366/G366*100</f>
        <v>100</v>
      </c>
      <c r="J366" s="601" t="s">
        <v>26</v>
      </c>
      <c r="K366" s="561" t="s">
        <v>26</v>
      </c>
      <c r="L366" s="561" t="s">
        <v>26</v>
      </c>
      <c r="M366" s="561" t="s">
        <v>26</v>
      </c>
      <c r="N366" s="601"/>
      <c r="O366" s="601"/>
      <c r="P366" s="601"/>
    </row>
    <row r="367" spans="1:16" s="2" customFormat="1" x14ac:dyDescent="0.25">
      <c r="A367" s="653"/>
      <c r="B367" s="654"/>
      <c r="C367" s="649"/>
      <c r="D367" s="879"/>
      <c r="E367" s="879"/>
      <c r="F367" s="111" t="s">
        <v>2</v>
      </c>
      <c r="G367" s="160">
        <f>G372+G377</f>
        <v>28000</v>
      </c>
      <c r="H367" s="12">
        <f>H372+H377</f>
        <v>28000</v>
      </c>
      <c r="I367" s="12">
        <v>0</v>
      </c>
      <c r="J367" s="601"/>
      <c r="K367" s="561"/>
      <c r="L367" s="561"/>
      <c r="M367" s="561"/>
      <c r="N367" s="601"/>
      <c r="O367" s="601"/>
      <c r="P367" s="601"/>
    </row>
    <row r="368" spans="1:16" s="2" customFormat="1" ht="15" customHeight="1" x14ac:dyDescent="0.25">
      <c r="A368" s="653"/>
      <c r="B368" s="654"/>
      <c r="C368" s="649"/>
      <c r="D368" s="879"/>
      <c r="E368" s="879"/>
      <c r="F368" s="111" t="s">
        <v>4</v>
      </c>
      <c r="G368" s="160">
        <f>G373</f>
        <v>0</v>
      </c>
      <c r="H368" s="12">
        <f>H373</f>
        <v>0</v>
      </c>
      <c r="I368" s="12">
        <v>0</v>
      </c>
      <c r="J368" s="601"/>
      <c r="K368" s="561"/>
      <c r="L368" s="561"/>
      <c r="M368" s="561"/>
      <c r="N368" s="601"/>
      <c r="O368" s="601"/>
      <c r="P368" s="601"/>
    </row>
    <row r="369" spans="1:16" s="2" customFormat="1" x14ac:dyDescent="0.25">
      <c r="A369" s="653"/>
      <c r="B369" s="654"/>
      <c r="C369" s="650"/>
      <c r="D369" s="879"/>
      <c r="E369" s="879"/>
      <c r="F369" s="116" t="s">
        <v>5</v>
      </c>
      <c r="G369" s="160">
        <f>G374</f>
        <v>0</v>
      </c>
      <c r="H369" s="12">
        <f>H374</f>
        <v>0</v>
      </c>
      <c r="I369" s="12">
        <v>0</v>
      </c>
      <c r="J369" s="602" t="s">
        <v>26</v>
      </c>
      <c r="K369" s="562" t="s">
        <v>26</v>
      </c>
      <c r="L369" s="562" t="s">
        <v>26</v>
      </c>
      <c r="M369" s="562" t="s">
        <v>26</v>
      </c>
      <c r="N369" s="602"/>
      <c r="O369" s="602"/>
      <c r="P369" s="602"/>
    </row>
    <row r="370" spans="1:16" ht="53.25" customHeight="1" x14ac:dyDescent="0.25">
      <c r="A370" s="656" t="s">
        <v>114</v>
      </c>
      <c r="B370" s="657" t="s">
        <v>102</v>
      </c>
      <c r="C370" s="547" t="s">
        <v>25</v>
      </c>
      <c r="D370" s="880" t="s">
        <v>451</v>
      </c>
      <c r="E370" s="880" t="s">
        <v>451</v>
      </c>
      <c r="F370" s="112" t="s">
        <v>0</v>
      </c>
      <c r="G370" s="160">
        <f>G371+G372+G373+G374</f>
        <v>48850.8</v>
      </c>
      <c r="H370" s="12">
        <f>H371+H372+H373+H374</f>
        <v>48850.8</v>
      </c>
      <c r="I370" s="12">
        <f>H370/G370*100</f>
        <v>100</v>
      </c>
      <c r="J370" s="4" t="s">
        <v>764</v>
      </c>
      <c r="K370" s="192">
        <v>10</v>
      </c>
      <c r="L370" s="192">
        <v>10</v>
      </c>
      <c r="M370" s="192"/>
      <c r="N370" s="564" t="s">
        <v>108</v>
      </c>
      <c r="O370" s="564" t="s">
        <v>108</v>
      </c>
      <c r="P370" s="564" t="s">
        <v>108</v>
      </c>
    </row>
    <row r="371" spans="1:16" ht="43.5" customHeight="1" x14ac:dyDescent="0.25">
      <c r="A371" s="656"/>
      <c r="B371" s="657"/>
      <c r="C371" s="548"/>
      <c r="D371" s="881"/>
      <c r="E371" s="881"/>
      <c r="F371" s="112" t="s">
        <v>1</v>
      </c>
      <c r="G371" s="161">
        <v>48850.8</v>
      </c>
      <c r="H371" s="113">
        <v>48850.8</v>
      </c>
      <c r="I371" s="113">
        <f>H371/G371*100</f>
        <v>100</v>
      </c>
      <c r="J371" s="197" t="s">
        <v>765</v>
      </c>
      <c r="K371" s="190">
        <v>13828</v>
      </c>
      <c r="L371" s="190">
        <v>13828</v>
      </c>
      <c r="M371" s="190"/>
      <c r="N371" s="588"/>
      <c r="O371" s="588"/>
      <c r="P371" s="588"/>
    </row>
    <row r="372" spans="1:16" x14ac:dyDescent="0.25">
      <c r="A372" s="656"/>
      <c r="B372" s="657"/>
      <c r="C372" s="548"/>
      <c r="D372" s="881"/>
      <c r="E372" s="881"/>
      <c r="F372" s="112" t="s">
        <v>2</v>
      </c>
      <c r="G372" s="161">
        <v>0</v>
      </c>
      <c r="H372" s="113">
        <v>0</v>
      </c>
      <c r="I372" s="113">
        <v>0</v>
      </c>
      <c r="J372" s="547" t="s">
        <v>766</v>
      </c>
      <c r="K372" s="545">
        <v>100</v>
      </c>
      <c r="L372" s="545">
        <v>100</v>
      </c>
      <c r="M372" s="545"/>
      <c r="N372" s="588"/>
      <c r="O372" s="588"/>
      <c r="P372" s="588"/>
    </row>
    <row r="373" spans="1:16" ht="15" customHeight="1" x14ac:dyDescent="0.25">
      <c r="A373" s="656"/>
      <c r="B373" s="657"/>
      <c r="C373" s="548"/>
      <c r="D373" s="881"/>
      <c r="E373" s="881"/>
      <c r="F373" s="112" t="s">
        <v>4</v>
      </c>
      <c r="G373" s="161">
        <v>0</v>
      </c>
      <c r="H373" s="113">
        <v>0</v>
      </c>
      <c r="I373" s="113">
        <v>0</v>
      </c>
      <c r="J373" s="548"/>
      <c r="K373" s="550"/>
      <c r="L373" s="550"/>
      <c r="M373" s="550"/>
      <c r="N373" s="588"/>
      <c r="O373" s="588"/>
      <c r="P373" s="588"/>
    </row>
    <row r="374" spans="1:16" ht="28.5" customHeight="1" x14ac:dyDescent="0.25">
      <c r="A374" s="656"/>
      <c r="B374" s="657"/>
      <c r="C374" s="549"/>
      <c r="D374" s="882"/>
      <c r="E374" s="882"/>
      <c r="F374" s="4" t="s">
        <v>5</v>
      </c>
      <c r="G374" s="161">
        <v>0</v>
      </c>
      <c r="H374" s="113">
        <v>0</v>
      </c>
      <c r="I374" s="113">
        <v>0</v>
      </c>
      <c r="J374" s="549"/>
      <c r="K374" s="546"/>
      <c r="L374" s="546"/>
      <c r="M374" s="546"/>
      <c r="N374" s="565"/>
      <c r="O374" s="565"/>
      <c r="P374" s="565"/>
    </row>
    <row r="375" spans="1:16" ht="116.25" customHeight="1" x14ac:dyDescent="0.25">
      <c r="A375" s="656" t="s">
        <v>543</v>
      </c>
      <c r="B375" s="884" t="s">
        <v>627</v>
      </c>
      <c r="C375" s="547" t="s">
        <v>25</v>
      </c>
      <c r="D375" s="880" t="s">
        <v>451</v>
      </c>
      <c r="E375" s="880" t="s">
        <v>451</v>
      </c>
      <c r="F375" s="112" t="s">
        <v>0</v>
      </c>
      <c r="G375" s="160">
        <f>G376+G377+G378+G379</f>
        <v>28000</v>
      </c>
      <c r="H375" s="12">
        <f>H376+H377+H378+H379</f>
        <v>28000</v>
      </c>
      <c r="I375" s="12">
        <f>H375/G375*100</f>
        <v>100</v>
      </c>
      <c r="J375" s="197" t="s">
        <v>767</v>
      </c>
      <c r="K375" s="190">
        <v>81</v>
      </c>
      <c r="L375" s="190">
        <v>81</v>
      </c>
      <c r="M375" s="192"/>
      <c r="N375" s="195" t="s">
        <v>108</v>
      </c>
      <c r="O375" s="195" t="s">
        <v>108</v>
      </c>
      <c r="P375" s="195" t="s">
        <v>108</v>
      </c>
    </row>
    <row r="376" spans="1:16" x14ac:dyDescent="0.25">
      <c r="A376" s="656"/>
      <c r="B376" s="884"/>
      <c r="C376" s="548"/>
      <c r="D376" s="881"/>
      <c r="E376" s="881"/>
      <c r="F376" s="112" t="s">
        <v>1</v>
      </c>
      <c r="G376" s="161">
        <v>0</v>
      </c>
      <c r="H376" s="113">
        <v>0</v>
      </c>
      <c r="I376" s="113">
        <v>0</v>
      </c>
      <c r="J376" s="547" t="s">
        <v>768</v>
      </c>
      <c r="K376" s="545">
        <v>100</v>
      </c>
      <c r="L376" s="545">
        <v>100</v>
      </c>
      <c r="M376" s="545"/>
      <c r="N376" s="564" t="s">
        <v>108</v>
      </c>
      <c r="O376" s="564" t="s">
        <v>108</v>
      </c>
      <c r="P376" s="564" t="s">
        <v>108</v>
      </c>
    </row>
    <row r="377" spans="1:16" x14ac:dyDescent="0.25">
      <c r="A377" s="656"/>
      <c r="B377" s="884"/>
      <c r="C377" s="548"/>
      <c r="D377" s="881"/>
      <c r="E377" s="881"/>
      <c r="F377" s="112" t="s">
        <v>2</v>
      </c>
      <c r="G377" s="161">
        <v>28000</v>
      </c>
      <c r="H377" s="113">
        <v>28000</v>
      </c>
      <c r="I377" s="113">
        <f>H377/G377*100</f>
        <v>100</v>
      </c>
      <c r="J377" s="548"/>
      <c r="K377" s="550"/>
      <c r="L377" s="550"/>
      <c r="M377" s="550"/>
      <c r="N377" s="588"/>
      <c r="O377" s="588"/>
      <c r="P377" s="588"/>
    </row>
    <row r="378" spans="1:16" ht="24.75" customHeight="1" x14ac:dyDescent="0.25">
      <c r="A378" s="656"/>
      <c r="B378" s="884"/>
      <c r="C378" s="548"/>
      <c r="D378" s="881"/>
      <c r="E378" s="881"/>
      <c r="F378" s="112" t="s">
        <v>4</v>
      </c>
      <c r="G378" s="161">
        <v>0</v>
      </c>
      <c r="H378" s="113">
        <v>0</v>
      </c>
      <c r="I378" s="113">
        <v>0</v>
      </c>
      <c r="J378" s="548"/>
      <c r="K378" s="550"/>
      <c r="L378" s="550"/>
      <c r="M378" s="550"/>
      <c r="N378" s="588"/>
      <c r="O378" s="588"/>
      <c r="P378" s="588"/>
    </row>
    <row r="379" spans="1:16" ht="94.5" customHeight="1" x14ac:dyDescent="0.25">
      <c r="A379" s="656"/>
      <c r="B379" s="884"/>
      <c r="C379" s="549"/>
      <c r="D379" s="882"/>
      <c r="E379" s="882"/>
      <c r="F379" s="4" t="s">
        <v>5</v>
      </c>
      <c r="G379" s="161">
        <v>0</v>
      </c>
      <c r="H379" s="113">
        <v>0</v>
      </c>
      <c r="I379" s="113">
        <v>0</v>
      </c>
      <c r="J379" s="549"/>
      <c r="K379" s="546"/>
      <c r="L379" s="546"/>
      <c r="M379" s="546"/>
      <c r="N379" s="565"/>
      <c r="O379" s="565"/>
      <c r="P379" s="565"/>
    </row>
    <row r="380" spans="1:16" s="2" customFormat="1" x14ac:dyDescent="0.25">
      <c r="A380" s="653" t="s">
        <v>153</v>
      </c>
      <c r="B380" s="654" t="s">
        <v>110</v>
      </c>
      <c r="C380" s="644" t="s">
        <v>0</v>
      </c>
      <c r="D380" s="911" t="s">
        <v>26</v>
      </c>
      <c r="E380" s="911" t="s">
        <v>26</v>
      </c>
      <c r="F380" s="111" t="s">
        <v>0</v>
      </c>
      <c r="G380" s="160">
        <f>SUM(G381:G384)</f>
        <v>2817676.1</v>
      </c>
      <c r="H380" s="12">
        <f>SUM(H381:H384)</f>
        <v>2744558</v>
      </c>
      <c r="I380" s="12">
        <f>H380/G380*100</f>
        <v>97.405021109417078</v>
      </c>
      <c r="J380" s="592" t="s">
        <v>108</v>
      </c>
      <c r="K380" s="569" t="s">
        <v>108</v>
      </c>
      <c r="L380" s="569" t="s">
        <v>108</v>
      </c>
      <c r="M380" s="569" t="s">
        <v>108</v>
      </c>
      <c r="N380" s="600" t="s">
        <v>26</v>
      </c>
      <c r="O380" s="600" t="s">
        <v>26</v>
      </c>
      <c r="P380" s="600" t="s">
        <v>26</v>
      </c>
    </row>
    <row r="381" spans="1:16" s="2" customFormat="1" x14ac:dyDescent="0.25">
      <c r="A381" s="653"/>
      <c r="B381" s="654"/>
      <c r="C381" s="645"/>
      <c r="D381" s="911"/>
      <c r="E381" s="911"/>
      <c r="F381" s="111" t="s">
        <v>1</v>
      </c>
      <c r="G381" s="160">
        <f>G386+G391</f>
        <v>2742557</v>
      </c>
      <c r="H381" s="12">
        <f>H386+H391</f>
        <v>2669449</v>
      </c>
      <c r="I381" s="12">
        <f>H381/G381*100</f>
        <v>97.334312468254993</v>
      </c>
      <c r="J381" s="593"/>
      <c r="K381" s="570"/>
      <c r="L381" s="570"/>
      <c r="M381" s="570"/>
      <c r="N381" s="601"/>
      <c r="O381" s="601"/>
      <c r="P381" s="601"/>
    </row>
    <row r="382" spans="1:16" s="2" customFormat="1" x14ac:dyDescent="0.25">
      <c r="A382" s="653"/>
      <c r="B382" s="654"/>
      <c r="C382" s="645"/>
      <c r="D382" s="911"/>
      <c r="E382" s="911"/>
      <c r="F382" s="111" t="s">
        <v>2</v>
      </c>
      <c r="G382" s="160">
        <f t="shared" ref="G382:H384" si="27">G387+G392</f>
        <v>75119.100000000006</v>
      </c>
      <c r="H382" s="12">
        <f t="shared" si="27"/>
        <v>75109</v>
      </c>
      <c r="I382" s="12">
        <f>H382/G382*100</f>
        <v>99.986554684494351</v>
      </c>
      <c r="J382" s="593"/>
      <c r="K382" s="570"/>
      <c r="L382" s="570"/>
      <c r="M382" s="570"/>
      <c r="N382" s="601"/>
      <c r="O382" s="601"/>
      <c r="P382" s="601"/>
    </row>
    <row r="383" spans="1:16" s="2" customFormat="1" ht="15" customHeight="1" x14ac:dyDescent="0.25">
      <c r="A383" s="653"/>
      <c r="B383" s="654"/>
      <c r="C383" s="645"/>
      <c r="D383" s="911"/>
      <c r="E383" s="911"/>
      <c r="F383" s="111" t="s">
        <v>4</v>
      </c>
      <c r="G383" s="160">
        <f t="shared" si="27"/>
        <v>0</v>
      </c>
      <c r="H383" s="12">
        <f t="shared" si="27"/>
        <v>0</v>
      </c>
      <c r="I383" s="12">
        <v>0</v>
      </c>
      <c r="J383" s="593"/>
      <c r="K383" s="570"/>
      <c r="L383" s="570"/>
      <c r="M383" s="570"/>
      <c r="N383" s="601"/>
      <c r="O383" s="601"/>
      <c r="P383" s="601"/>
    </row>
    <row r="384" spans="1:16" s="2" customFormat="1" ht="24" customHeight="1" x14ac:dyDescent="0.25">
      <c r="A384" s="653"/>
      <c r="B384" s="654"/>
      <c r="C384" s="646"/>
      <c r="D384" s="911"/>
      <c r="E384" s="911"/>
      <c r="F384" s="116" t="s">
        <v>5</v>
      </c>
      <c r="G384" s="160">
        <f t="shared" si="27"/>
        <v>0</v>
      </c>
      <c r="H384" s="12">
        <f t="shared" si="27"/>
        <v>0</v>
      </c>
      <c r="I384" s="12">
        <v>0</v>
      </c>
      <c r="J384" s="593"/>
      <c r="K384" s="570"/>
      <c r="L384" s="570"/>
      <c r="M384" s="570"/>
      <c r="N384" s="601"/>
      <c r="O384" s="601"/>
      <c r="P384" s="601"/>
    </row>
    <row r="385" spans="1:16" s="2" customFormat="1" ht="15" customHeight="1" x14ac:dyDescent="0.25">
      <c r="A385" s="653"/>
      <c r="B385" s="654"/>
      <c r="C385" s="644" t="s">
        <v>25</v>
      </c>
      <c r="D385" s="911" t="s">
        <v>26</v>
      </c>
      <c r="E385" s="911" t="s">
        <v>26</v>
      </c>
      <c r="F385" s="111" t="s">
        <v>0</v>
      </c>
      <c r="G385" s="160">
        <f>SUM(G386:G389)</f>
        <v>1854885.4999999998</v>
      </c>
      <c r="H385" s="160">
        <f>SUM(H386:H389)</f>
        <v>1854406.1</v>
      </c>
      <c r="I385" s="160">
        <f>H385/G385*100</f>
        <v>99.974154738931347</v>
      </c>
      <c r="J385" s="593"/>
      <c r="K385" s="570"/>
      <c r="L385" s="570"/>
      <c r="M385" s="570"/>
      <c r="N385" s="601"/>
      <c r="O385" s="601"/>
      <c r="P385" s="601"/>
    </row>
    <row r="386" spans="1:16" s="2" customFormat="1" x14ac:dyDescent="0.25">
      <c r="A386" s="653"/>
      <c r="B386" s="654"/>
      <c r="C386" s="645"/>
      <c r="D386" s="911"/>
      <c r="E386" s="911"/>
      <c r="F386" s="111" t="s">
        <v>1</v>
      </c>
      <c r="G386" s="160">
        <f>G396</f>
        <v>1825060.2999999998</v>
      </c>
      <c r="H386" s="160">
        <f>H396</f>
        <v>1824591</v>
      </c>
      <c r="I386" s="160">
        <f>H386/G386*100</f>
        <v>99.974285781132835</v>
      </c>
      <c r="J386" s="593"/>
      <c r="K386" s="570"/>
      <c r="L386" s="570"/>
      <c r="M386" s="570"/>
      <c r="N386" s="601"/>
      <c r="O386" s="601"/>
      <c r="P386" s="601"/>
    </row>
    <row r="387" spans="1:16" s="2" customFormat="1" ht="22.5" customHeight="1" x14ac:dyDescent="0.25">
      <c r="A387" s="653"/>
      <c r="B387" s="654"/>
      <c r="C387" s="645"/>
      <c r="D387" s="911"/>
      <c r="E387" s="911"/>
      <c r="F387" s="111" t="s">
        <v>2</v>
      </c>
      <c r="G387" s="160">
        <f t="shared" ref="G387:H389" si="28">G397</f>
        <v>29825.200000000001</v>
      </c>
      <c r="H387" s="160">
        <f t="shared" si="28"/>
        <v>29815.1</v>
      </c>
      <c r="I387" s="160">
        <f>H387/G387*100</f>
        <v>99.966136019205237</v>
      </c>
      <c r="J387" s="593"/>
      <c r="K387" s="570"/>
      <c r="L387" s="570"/>
      <c r="M387" s="570"/>
      <c r="N387" s="601"/>
      <c r="O387" s="601"/>
      <c r="P387" s="601"/>
    </row>
    <row r="388" spans="1:16" s="2" customFormat="1" ht="15" customHeight="1" x14ac:dyDescent="0.25">
      <c r="A388" s="653"/>
      <c r="B388" s="654"/>
      <c r="C388" s="645"/>
      <c r="D388" s="911"/>
      <c r="E388" s="911"/>
      <c r="F388" s="111" t="s">
        <v>4</v>
      </c>
      <c r="G388" s="160">
        <f t="shared" si="28"/>
        <v>0</v>
      </c>
      <c r="H388" s="12">
        <f t="shared" si="28"/>
        <v>0</v>
      </c>
      <c r="I388" s="12">
        <v>0</v>
      </c>
      <c r="J388" s="593"/>
      <c r="K388" s="570"/>
      <c r="L388" s="570"/>
      <c r="M388" s="570"/>
      <c r="N388" s="601"/>
      <c r="O388" s="601"/>
      <c r="P388" s="601"/>
    </row>
    <row r="389" spans="1:16" s="2" customFormat="1" ht="21.75" customHeight="1" x14ac:dyDescent="0.25">
      <c r="A389" s="653"/>
      <c r="B389" s="654"/>
      <c r="C389" s="646"/>
      <c r="D389" s="911"/>
      <c r="E389" s="911"/>
      <c r="F389" s="116" t="s">
        <v>5</v>
      </c>
      <c r="G389" s="160">
        <f t="shared" si="28"/>
        <v>0</v>
      </c>
      <c r="H389" s="12">
        <f t="shared" si="28"/>
        <v>0</v>
      </c>
      <c r="I389" s="12">
        <v>0</v>
      </c>
      <c r="J389" s="593"/>
      <c r="K389" s="570"/>
      <c r="L389" s="570"/>
      <c r="M389" s="570"/>
      <c r="N389" s="601"/>
      <c r="O389" s="601"/>
      <c r="P389" s="601"/>
    </row>
    <row r="390" spans="1:16" s="2" customFormat="1" ht="15" customHeight="1" x14ac:dyDescent="0.25">
      <c r="A390" s="653"/>
      <c r="B390" s="654"/>
      <c r="C390" s="644" t="s">
        <v>111</v>
      </c>
      <c r="D390" s="911" t="s">
        <v>26</v>
      </c>
      <c r="E390" s="911" t="s">
        <v>26</v>
      </c>
      <c r="F390" s="111" t="s">
        <v>0</v>
      </c>
      <c r="G390" s="160">
        <f>SUM(G391:G394)</f>
        <v>962790.6</v>
      </c>
      <c r="H390" s="12">
        <f>SUM(H391:H394)</f>
        <v>890151.9</v>
      </c>
      <c r="I390" s="12">
        <f>H390/G390*100</f>
        <v>92.455399959243479</v>
      </c>
      <c r="J390" s="593"/>
      <c r="K390" s="570"/>
      <c r="L390" s="570"/>
      <c r="M390" s="570"/>
      <c r="N390" s="601"/>
      <c r="O390" s="601"/>
      <c r="P390" s="601"/>
    </row>
    <row r="391" spans="1:16" s="2" customFormat="1" ht="18.75" customHeight="1" x14ac:dyDescent="0.25">
      <c r="A391" s="653"/>
      <c r="B391" s="654"/>
      <c r="C391" s="645"/>
      <c r="D391" s="911"/>
      <c r="E391" s="911"/>
      <c r="F391" s="111" t="s">
        <v>1</v>
      </c>
      <c r="G391" s="160">
        <f>G451+G461</f>
        <v>917496.7</v>
      </c>
      <c r="H391" s="12">
        <f>H451+H461</f>
        <v>844858</v>
      </c>
      <c r="I391" s="12">
        <f>H391/G391*100</f>
        <v>92.08294700133527</v>
      </c>
      <c r="J391" s="593"/>
      <c r="K391" s="570"/>
      <c r="L391" s="570"/>
      <c r="M391" s="570"/>
      <c r="N391" s="601"/>
      <c r="O391" s="601"/>
      <c r="P391" s="601"/>
    </row>
    <row r="392" spans="1:16" s="2" customFormat="1" ht="20.25" customHeight="1" x14ac:dyDescent="0.25">
      <c r="A392" s="653"/>
      <c r="B392" s="654"/>
      <c r="C392" s="645"/>
      <c r="D392" s="911"/>
      <c r="E392" s="911"/>
      <c r="F392" s="111" t="s">
        <v>2</v>
      </c>
      <c r="G392" s="160">
        <f t="shared" ref="G392:H394" si="29">G452</f>
        <v>45293.9</v>
      </c>
      <c r="H392" s="12">
        <f>H452+H462</f>
        <v>45293.9</v>
      </c>
      <c r="I392" s="12">
        <f>H392/G392*100</f>
        <v>100</v>
      </c>
      <c r="J392" s="593"/>
      <c r="K392" s="570"/>
      <c r="L392" s="570"/>
      <c r="M392" s="570"/>
      <c r="N392" s="601"/>
      <c r="O392" s="601"/>
      <c r="P392" s="601"/>
    </row>
    <row r="393" spans="1:16" s="2" customFormat="1" ht="21" customHeight="1" x14ac:dyDescent="0.25">
      <c r="A393" s="653"/>
      <c r="B393" s="654"/>
      <c r="C393" s="645"/>
      <c r="D393" s="911"/>
      <c r="E393" s="911"/>
      <c r="F393" s="111" t="s">
        <v>4</v>
      </c>
      <c r="G393" s="160">
        <f t="shared" si="29"/>
        <v>0</v>
      </c>
      <c r="H393" s="12">
        <f t="shared" si="29"/>
        <v>0</v>
      </c>
      <c r="I393" s="12">
        <v>0</v>
      </c>
      <c r="J393" s="593"/>
      <c r="K393" s="570"/>
      <c r="L393" s="570"/>
      <c r="M393" s="570"/>
      <c r="N393" s="601"/>
      <c r="O393" s="601"/>
      <c r="P393" s="601"/>
    </row>
    <row r="394" spans="1:16" s="2" customFormat="1" ht="19.5" customHeight="1" x14ac:dyDescent="0.25">
      <c r="A394" s="653"/>
      <c r="B394" s="654"/>
      <c r="C394" s="646"/>
      <c r="D394" s="911"/>
      <c r="E394" s="911"/>
      <c r="F394" s="116" t="s">
        <v>5</v>
      </c>
      <c r="G394" s="160">
        <f t="shared" si="29"/>
        <v>0</v>
      </c>
      <c r="H394" s="12">
        <f t="shared" si="29"/>
        <v>0</v>
      </c>
      <c r="I394" s="12">
        <v>0</v>
      </c>
      <c r="J394" s="594"/>
      <c r="K394" s="571"/>
      <c r="L394" s="571"/>
      <c r="M394" s="571"/>
      <c r="N394" s="602"/>
      <c r="O394" s="602"/>
      <c r="P394" s="602"/>
    </row>
    <row r="395" spans="1:16" s="2" customFormat="1" ht="27" customHeight="1" x14ac:dyDescent="0.25">
      <c r="A395" s="653" t="s">
        <v>262</v>
      </c>
      <c r="B395" s="654" t="s">
        <v>113</v>
      </c>
      <c r="C395" s="654" t="s">
        <v>25</v>
      </c>
      <c r="D395" s="879" t="s">
        <v>26</v>
      </c>
      <c r="E395" s="879" t="s">
        <v>26</v>
      </c>
      <c r="F395" s="111" t="s">
        <v>0</v>
      </c>
      <c r="G395" s="160">
        <f>SUM(G396:G399)</f>
        <v>1854885.4999999998</v>
      </c>
      <c r="H395" s="12">
        <f>SUM(H396:H399)</f>
        <v>1854406.1</v>
      </c>
      <c r="I395" s="12">
        <f>H395/G395*100</f>
        <v>99.974154738931347</v>
      </c>
      <c r="J395" s="579" t="s">
        <v>108</v>
      </c>
      <c r="K395" s="575" t="s">
        <v>108</v>
      </c>
      <c r="L395" s="575" t="s">
        <v>108</v>
      </c>
      <c r="M395" s="575" t="s">
        <v>108</v>
      </c>
      <c r="N395" s="600" t="s">
        <v>26</v>
      </c>
      <c r="O395" s="600" t="s">
        <v>26</v>
      </c>
      <c r="P395" s="600" t="s">
        <v>26</v>
      </c>
    </row>
    <row r="396" spans="1:16" s="2" customFormat="1" ht="23.25" customHeight="1" x14ac:dyDescent="0.25">
      <c r="A396" s="653"/>
      <c r="B396" s="654"/>
      <c r="C396" s="654"/>
      <c r="D396" s="879"/>
      <c r="E396" s="879"/>
      <c r="F396" s="111" t="s">
        <v>1</v>
      </c>
      <c r="G396" s="160">
        <f>G401+G406+G411+G416+G421+G426+G436+G441+G431</f>
        <v>1825060.2999999998</v>
      </c>
      <c r="H396" s="12">
        <f>H401+H406+H411+H416+H421+H426+H436+H441+H431</f>
        <v>1824591</v>
      </c>
      <c r="I396" s="12">
        <f>H396/G396*100</f>
        <v>99.974285781132835</v>
      </c>
      <c r="J396" s="579"/>
      <c r="K396" s="575"/>
      <c r="L396" s="575"/>
      <c r="M396" s="575"/>
      <c r="N396" s="601"/>
      <c r="O396" s="601"/>
      <c r="P396" s="601"/>
    </row>
    <row r="397" spans="1:16" s="2" customFormat="1" ht="23.25" customHeight="1" x14ac:dyDescent="0.25">
      <c r="A397" s="653"/>
      <c r="B397" s="654"/>
      <c r="C397" s="654"/>
      <c r="D397" s="879"/>
      <c r="E397" s="879"/>
      <c r="F397" s="111" t="s">
        <v>2</v>
      </c>
      <c r="G397" s="160">
        <f>G402+G407+G412+G417+G422+G427+G437+G442+G447</f>
        <v>29825.200000000001</v>
      </c>
      <c r="H397" s="12">
        <f>H402+H407+H412+H417+H422+H427+H437+H442+H447</f>
        <v>29815.1</v>
      </c>
      <c r="I397" s="12">
        <f>H397/G397*100</f>
        <v>99.966136019205237</v>
      </c>
      <c r="J397" s="579"/>
      <c r="K397" s="575"/>
      <c r="L397" s="575"/>
      <c r="M397" s="575"/>
      <c r="N397" s="601"/>
      <c r="O397" s="601"/>
      <c r="P397" s="601"/>
    </row>
    <row r="398" spans="1:16" s="2" customFormat="1" ht="15" customHeight="1" x14ac:dyDescent="0.25">
      <c r="A398" s="653"/>
      <c r="B398" s="654"/>
      <c r="C398" s="654"/>
      <c r="D398" s="879"/>
      <c r="E398" s="879"/>
      <c r="F398" s="111" t="s">
        <v>4</v>
      </c>
      <c r="G398" s="160">
        <f>G403+G408+G413+G418+G423+G428+G438+G443</f>
        <v>0</v>
      </c>
      <c r="H398" s="12">
        <f>H403+H408+H413+H418+H423+H428+H438+H443</f>
        <v>0</v>
      </c>
      <c r="I398" s="12">
        <v>0</v>
      </c>
      <c r="J398" s="579"/>
      <c r="K398" s="575"/>
      <c r="L398" s="575"/>
      <c r="M398" s="575"/>
      <c r="N398" s="601"/>
      <c r="O398" s="601"/>
      <c r="P398" s="601"/>
    </row>
    <row r="399" spans="1:16" s="2" customFormat="1" x14ac:dyDescent="0.25">
      <c r="A399" s="653"/>
      <c r="B399" s="654"/>
      <c r="C399" s="654"/>
      <c r="D399" s="879"/>
      <c r="E399" s="879"/>
      <c r="F399" s="116" t="s">
        <v>5</v>
      </c>
      <c r="G399" s="160">
        <f>G404+G409+G414+G419+G424+G429+G439+G444</f>
        <v>0</v>
      </c>
      <c r="H399" s="12">
        <f>H404+H409+H414+H419+H424+H429+H439+H444</f>
        <v>0</v>
      </c>
      <c r="I399" s="12">
        <v>0</v>
      </c>
      <c r="J399" s="579"/>
      <c r="K399" s="575"/>
      <c r="L399" s="575"/>
      <c r="M399" s="575"/>
      <c r="N399" s="602"/>
      <c r="O399" s="602"/>
      <c r="P399" s="602"/>
    </row>
    <row r="400" spans="1:16" ht="72.75" customHeight="1" x14ac:dyDescent="0.25">
      <c r="A400" s="656" t="s">
        <v>263</v>
      </c>
      <c r="B400" s="657" t="s">
        <v>115</v>
      </c>
      <c r="C400" s="547" t="s">
        <v>25</v>
      </c>
      <c r="D400" s="880" t="s">
        <v>451</v>
      </c>
      <c r="E400" s="880" t="s">
        <v>451</v>
      </c>
      <c r="F400" s="112" t="s">
        <v>0</v>
      </c>
      <c r="G400" s="160">
        <f>G401+G402+G403+G404</f>
        <v>536783.19999999995</v>
      </c>
      <c r="H400" s="12">
        <f>H401+H402+H403+H404</f>
        <v>536781.1</v>
      </c>
      <c r="I400" s="12">
        <f>H400/G400*100</f>
        <v>99.999608780602671</v>
      </c>
      <c r="J400" s="197" t="s">
        <v>819</v>
      </c>
      <c r="K400" s="190">
        <v>52</v>
      </c>
      <c r="L400" s="190">
        <v>64</v>
      </c>
      <c r="M400" s="192" t="s">
        <v>806</v>
      </c>
      <c r="N400" s="543" t="s">
        <v>108</v>
      </c>
      <c r="O400" s="543" t="s">
        <v>108</v>
      </c>
      <c r="P400" s="543" t="s">
        <v>108</v>
      </c>
    </row>
    <row r="401" spans="1:16" x14ac:dyDescent="0.25">
      <c r="A401" s="656"/>
      <c r="B401" s="657"/>
      <c r="C401" s="548"/>
      <c r="D401" s="881"/>
      <c r="E401" s="881"/>
      <c r="F401" s="112" t="s">
        <v>1</v>
      </c>
      <c r="G401" s="161">
        <v>536783.19999999995</v>
      </c>
      <c r="H401" s="113">
        <v>536781.1</v>
      </c>
      <c r="I401" s="113">
        <f>H401/G401*100</f>
        <v>99.999608780602671</v>
      </c>
      <c r="J401" s="547" t="s">
        <v>769</v>
      </c>
      <c r="K401" s="545">
        <v>8</v>
      </c>
      <c r="L401" s="545">
        <v>5</v>
      </c>
      <c r="M401" s="545"/>
      <c r="N401" s="615"/>
      <c r="O401" s="615"/>
      <c r="P401" s="615"/>
    </row>
    <row r="402" spans="1:16" ht="21.75" customHeight="1" x14ac:dyDescent="0.25">
      <c r="A402" s="656"/>
      <c r="B402" s="657"/>
      <c r="C402" s="548"/>
      <c r="D402" s="881"/>
      <c r="E402" s="881"/>
      <c r="F402" s="112" t="s">
        <v>2</v>
      </c>
      <c r="G402" s="161">
        <v>0</v>
      </c>
      <c r="H402" s="113">
        <v>0</v>
      </c>
      <c r="I402" s="113">
        <v>0</v>
      </c>
      <c r="J402" s="548"/>
      <c r="K402" s="550"/>
      <c r="L402" s="550"/>
      <c r="M402" s="550"/>
      <c r="N402" s="615"/>
      <c r="O402" s="615"/>
      <c r="P402" s="615"/>
    </row>
    <row r="403" spans="1:16" x14ac:dyDescent="0.25">
      <c r="A403" s="656"/>
      <c r="B403" s="657"/>
      <c r="C403" s="548"/>
      <c r="D403" s="881"/>
      <c r="E403" s="881"/>
      <c r="F403" s="112" t="s">
        <v>4</v>
      </c>
      <c r="G403" s="161">
        <v>0</v>
      </c>
      <c r="H403" s="113">
        <v>0</v>
      </c>
      <c r="I403" s="113">
        <v>0</v>
      </c>
      <c r="J403" s="548"/>
      <c r="K403" s="550"/>
      <c r="L403" s="550"/>
      <c r="M403" s="550"/>
      <c r="N403" s="615"/>
      <c r="O403" s="615"/>
      <c r="P403" s="615"/>
    </row>
    <row r="404" spans="1:16" x14ac:dyDescent="0.25">
      <c r="A404" s="656"/>
      <c r="B404" s="657"/>
      <c r="C404" s="549"/>
      <c r="D404" s="882"/>
      <c r="E404" s="882"/>
      <c r="F404" s="4" t="s">
        <v>5</v>
      </c>
      <c r="G404" s="161">
        <v>0</v>
      </c>
      <c r="H404" s="113">
        <v>0</v>
      </c>
      <c r="I404" s="113">
        <v>0</v>
      </c>
      <c r="J404" s="549"/>
      <c r="K404" s="546"/>
      <c r="L404" s="546"/>
      <c r="M404" s="546"/>
      <c r="N404" s="544"/>
      <c r="O404" s="544"/>
      <c r="P404" s="544"/>
    </row>
    <row r="405" spans="1:16" ht="63.75" customHeight="1" x14ac:dyDescent="0.25">
      <c r="A405" s="656" t="s">
        <v>264</v>
      </c>
      <c r="B405" s="657" t="s">
        <v>116</v>
      </c>
      <c r="C405" s="547" t="s">
        <v>25</v>
      </c>
      <c r="D405" s="880" t="s">
        <v>451</v>
      </c>
      <c r="E405" s="880" t="s">
        <v>451</v>
      </c>
      <c r="F405" s="112" t="s">
        <v>0</v>
      </c>
      <c r="G405" s="160">
        <f>G406+G407+G408+G409</f>
        <v>9608.5</v>
      </c>
      <c r="H405" s="12">
        <f>H406+H407+H408+H409</f>
        <v>9608</v>
      </c>
      <c r="I405" s="12">
        <f>H405/G405*100</f>
        <v>99.994796274132284</v>
      </c>
      <c r="J405" s="197" t="s">
        <v>770</v>
      </c>
      <c r="K405" s="190">
        <v>270</v>
      </c>
      <c r="L405" s="190">
        <v>291</v>
      </c>
      <c r="M405" s="545" t="s">
        <v>807</v>
      </c>
      <c r="N405" s="564" t="s">
        <v>108</v>
      </c>
      <c r="O405" s="564" t="s">
        <v>108</v>
      </c>
      <c r="P405" s="564" t="s">
        <v>108</v>
      </c>
    </row>
    <row r="406" spans="1:16" x14ac:dyDescent="0.25">
      <c r="A406" s="656"/>
      <c r="B406" s="657"/>
      <c r="C406" s="548"/>
      <c r="D406" s="881"/>
      <c r="E406" s="881"/>
      <c r="F406" s="112" t="s">
        <v>1</v>
      </c>
      <c r="G406" s="161">
        <v>9608.5</v>
      </c>
      <c r="H406" s="113">
        <v>9608</v>
      </c>
      <c r="I406" s="113">
        <f>H406/G406*100</f>
        <v>99.994796274132284</v>
      </c>
      <c r="J406" s="547" t="s">
        <v>771</v>
      </c>
      <c r="K406" s="545">
        <v>100</v>
      </c>
      <c r="L406" s="545">
        <v>100</v>
      </c>
      <c r="M406" s="550"/>
      <c r="N406" s="588"/>
      <c r="O406" s="588"/>
      <c r="P406" s="588"/>
    </row>
    <row r="407" spans="1:16" x14ac:dyDescent="0.25">
      <c r="A407" s="656"/>
      <c r="B407" s="657"/>
      <c r="C407" s="548"/>
      <c r="D407" s="881"/>
      <c r="E407" s="881"/>
      <c r="F407" s="112" t="s">
        <v>2</v>
      </c>
      <c r="G407" s="161">
        <v>0</v>
      </c>
      <c r="H407" s="113">
        <v>0</v>
      </c>
      <c r="I407" s="113">
        <v>0</v>
      </c>
      <c r="J407" s="548"/>
      <c r="K407" s="550"/>
      <c r="L407" s="550"/>
      <c r="M407" s="550"/>
      <c r="N407" s="588"/>
      <c r="O407" s="588"/>
      <c r="P407" s="588"/>
    </row>
    <row r="408" spans="1:16" ht="21.75" customHeight="1" x14ac:dyDescent="0.25">
      <c r="A408" s="656"/>
      <c r="B408" s="657"/>
      <c r="C408" s="548"/>
      <c r="D408" s="881"/>
      <c r="E408" s="881"/>
      <c r="F408" s="112" t="s">
        <v>4</v>
      </c>
      <c r="G408" s="161">
        <v>0</v>
      </c>
      <c r="H408" s="113">
        <v>0</v>
      </c>
      <c r="I408" s="113">
        <v>0</v>
      </c>
      <c r="J408" s="548"/>
      <c r="K408" s="550"/>
      <c r="L408" s="550"/>
      <c r="M408" s="550"/>
      <c r="N408" s="588"/>
      <c r="O408" s="588"/>
      <c r="P408" s="588"/>
    </row>
    <row r="409" spans="1:16" x14ac:dyDescent="0.25">
      <c r="A409" s="656"/>
      <c r="B409" s="657"/>
      <c r="C409" s="549"/>
      <c r="D409" s="882"/>
      <c r="E409" s="882"/>
      <c r="F409" s="4" t="s">
        <v>5</v>
      </c>
      <c r="G409" s="161">
        <v>0</v>
      </c>
      <c r="H409" s="113">
        <v>0</v>
      </c>
      <c r="I409" s="113">
        <v>0</v>
      </c>
      <c r="J409" s="549"/>
      <c r="K409" s="546"/>
      <c r="L409" s="546"/>
      <c r="M409" s="546"/>
      <c r="N409" s="565"/>
      <c r="O409" s="565"/>
      <c r="P409" s="565"/>
    </row>
    <row r="410" spans="1:16" ht="51.75" customHeight="1" x14ac:dyDescent="0.25">
      <c r="A410" s="656" t="s">
        <v>265</v>
      </c>
      <c r="B410" s="657" t="s">
        <v>117</v>
      </c>
      <c r="C410" s="547" t="s">
        <v>25</v>
      </c>
      <c r="D410" s="880" t="s">
        <v>451</v>
      </c>
      <c r="E410" s="880" t="s">
        <v>451</v>
      </c>
      <c r="F410" s="112" t="s">
        <v>0</v>
      </c>
      <c r="G410" s="160">
        <f>G411+G412+G413+G414</f>
        <v>34993.1</v>
      </c>
      <c r="H410" s="12">
        <f>H411+H412+H413+H414</f>
        <v>34993.1</v>
      </c>
      <c r="I410" s="12">
        <f>H410/G410*100</f>
        <v>100</v>
      </c>
      <c r="J410" s="547" t="s">
        <v>772</v>
      </c>
      <c r="K410" s="545">
        <v>1554</v>
      </c>
      <c r="L410" s="545">
        <v>1938</v>
      </c>
      <c r="M410" s="545"/>
      <c r="N410" s="564" t="s">
        <v>26</v>
      </c>
      <c r="O410" s="564" t="s">
        <v>26</v>
      </c>
      <c r="P410" s="564" t="s">
        <v>26</v>
      </c>
    </row>
    <row r="411" spans="1:16" ht="15" customHeight="1" x14ac:dyDescent="0.25">
      <c r="A411" s="656"/>
      <c r="B411" s="657"/>
      <c r="C411" s="548"/>
      <c r="D411" s="881"/>
      <c r="E411" s="881"/>
      <c r="F411" s="112" t="s">
        <v>1</v>
      </c>
      <c r="G411" s="161">
        <v>34993.1</v>
      </c>
      <c r="H411" s="113">
        <v>34993.1</v>
      </c>
      <c r="I411" s="113">
        <f>H411/G411*100</f>
        <v>100</v>
      </c>
      <c r="J411" s="548"/>
      <c r="K411" s="550"/>
      <c r="L411" s="550"/>
      <c r="M411" s="550"/>
      <c r="N411" s="588"/>
      <c r="O411" s="588"/>
      <c r="P411" s="588"/>
    </row>
    <row r="412" spans="1:16" x14ac:dyDescent="0.25">
      <c r="A412" s="656"/>
      <c r="B412" s="657"/>
      <c r="C412" s="548"/>
      <c r="D412" s="881"/>
      <c r="E412" s="881"/>
      <c r="F412" s="112" t="s">
        <v>2</v>
      </c>
      <c r="G412" s="161">
        <v>0</v>
      </c>
      <c r="H412" s="113">
        <v>0</v>
      </c>
      <c r="I412" s="113">
        <v>0</v>
      </c>
      <c r="J412" s="548"/>
      <c r="K412" s="550"/>
      <c r="L412" s="550"/>
      <c r="M412" s="550"/>
      <c r="N412" s="588"/>
      <c r="O412" s="588"/>
      <c r="P412" s="588"/>
    </row>
    <row r="413" spans="1:16" ht="15" customHeight="1" x14ac:dyDescent="0.25">
      <c r="A413" s="656"/>
      <c r="B413" s="657"/>
      <c r="C413" s="548"/>
      <c r="D413" s="881"/>
      <c r="E413" s="881"/>
      <c r="F413" s="112" t="s">
        <v>4</v>
      </c>
      <c r="G413" s="161">
        <v>0</v>
      </c>
      <c r="H413" s="113">
        <v>0</v>
      </c>
      <c r="I413" s="113">
        <v>0</v>
      </c>
      <c r="J413" s="548"/>
      <c r="K413" s="550"/>
      <c r="L413" s="550"/>
      <c r="M413" s="550"/>
      <c r="N413" s="588"/>
      <c r="O413" s="588"/>
      <c r="P413" s="588"/>
    </row>
    <row r="414" spans="1:16" x14ac:dyDescent="0.25">
      <c r="A414" s="656"/>
      <c r="B414" s="657"/>
      <c r="C414" s="549"/>
      <c r="D414" s="882"/>
      <c r="E414" s="882"/>
      <c r="F414" s="4" t="s">
        <v>5</v>
      </c>
      <c r="G414" s="161">
        <v>0</v>
      </c>
      <c r="H414" s="113">
        <v>0</v>
      </c>
      <c r="I414" s="113">
        <v>0</v>
      </c>
      <c r="J414" s="549"/>
      <c r="K414" s="546"/>
      <c r="L414" s="546"/>
      <c r="M414" s="546"/>
      <c r="N414" s="565"/>
      <c r="O414" s="565"/>
      <c r="P414" s="565"/>
    </row>
    <row r="415" spans="1:16" ht="60.75" customHeight="1" x14ac:dyDescent="0.25">
      <c r="A415" s="656" t="s">
        <v>266</v>
      </c>
      <c r="B415" s="657" t="s">
        <v>118</v>
      </c>
      <c r="C415" s="608" t="s">
        <v>25</v>
      </c>
      <c r="D415" s="880" t="s">
        <v>451</v>
      </c>
      <c r="E415" s="880" t="s">
        <v>451</v>
      </c>
      <c r="F415" s="112" t="s">
        <v>0</v>
      </c>
      <c r="G415" s="160">
        <f>G416+G417+G418+G419</f>
        <v>3653.2</v>
      </c>
      <c r="H415" s="12">
        <f>H416+H417+H418+H419</f>
        <v>3643.1</v>
      </c>
      <c r="I415" s="12">
        <f>H415/G415*100</f>
        <v>99.723530055841465</v>
      </c>
      <c r="J415" s="197" t="s">
        <v>773</v>
      </c>
      <c r="K415" s="190">
        <v>377</v>
      </c>
      <c r="L415" s="190">
        <v>450</v>
      </c>
      <c r="M415" s="206" t="s">
        <v>337</v>
      </c>
      <c r="N415" s="564" t="s">
        <v>108</v>
      </c>
      <c r="O415" s="564" t="s">
        <v>108</v>
      </c>
      <c r="P415" s="564" t="s">
        <v>108</v>
      </c>
    </row>
    <row r="416" spans="1:16" x14ac:dyDescent="0.25">
      <c r="A416" s="656"/>
      <c r="B416" s="657"/>
      <c r="C416" s="608"/>
      <c r="D416" s="881"/>
      <c r="E416" s="881"/>
      <c r="F416" s="112" t="s">
        <v>1</v>
      </c>
      <c r="G416" s="161">
        <v>0</v>
      </c>
      <c r="H416" s="113">
        <v>0</v>
      </c>
      <c r="I416" s="113">
        <v>0</v>
      </c>
      <c r="J416" s="547" t="s">
        <v>774</v>
      </c>
      <c r="K416" s="545">
        <v>0</v>
      </c>
      <c r="L416" s="545">
        <v>0</v>
      </c>
      <c r="M416" s="545"/>
      <c r="N416" s="588"/>
      <c r="O416" s="588"/>
      <c r="P416" s="588"/>
    </row>
    <row r="417" spans="1:16" ht="18.75" customHeight="1" x14ac:dyDescent="0.25">
      <c r="A417" s="656"/>
      <c r="B417" s="657"/>
      <c r="C417" s="608"/>
      <c r="D417" s="881"/>
      <c r="E417" s="881"/>
      <c r="F417" s="112" t="s">
        <v>2</v>
      </c>
      <c r="G417" s="161">
        <v>3653.2</v>
      </c>
      <c r="H417" s="115">
        <v>3643.1</v>
      </c>
      <c r="I417" s="113">
        <f>H417/G417*100</f>
        <v>99.723530055841465</v>
      </c>
      <c r="J417" s="548"/>
      <c r="K417" s="550"/>
      <c r="L417" s="550"/>
      <c r="M417" s="550"/>
      <c r="N417" s="588"/>
      <c r="O417" s="588"/>
      <c r="P417" s="588"/>
    </row>
    <row r="418" spans="1:16" x14ac:dyDescent="0.25">
      <c r="A418" s="656"/>
      <c r="B418" s="657"/>
      <c r="C418" s="608"/>
      <c r="D418" s="881"/>
      <c r="E418" s="881"/>
      <c r="F418" s="112" t="s">
        <v>4</v>
      </c>
      <c r="G418" s="161">
        <v>0</v>
      </c>
      <c r="H418" s="113">
        <v>0</v>
      </c>
      <c r="I418" s="113">
        <v>0</v>
      </c>
      <c r="J418" s="548"/>
      <c r="K418" s="550"/>
      <c r="L418" s="550"/>
      <c r="M418" s="550"/>
      <c r="N418" s="588"/>
      <c r="O418" s="588"/>
      <c r="P418" s="588"/>
    </row>
    <row r="419" spans="1:16" x14ac:dyDescent="0.25">
      <c r="A419" s="656"/>
      <c r="B419" s="657"/>
      <c r="C419" s="608"/>
      <c r="D419" s="882"/>
      <c r="E419" s="882"/>
      <c r="F419" s="4" t="s">
        <v>5</v>
      </c>
      <c r="G419" s="161">
        <v>0</v>
      </c>
      <c r="H419" s="113">
        <v>0</v>
      </c>
      <c r="I419" s="113">
        <v>0</v>
      </c>
      <c r="J419" s="549"/>
      <c r="K419" s="546"/>
      <c r="L419" s="546"/>
      <c r="M419" s="546"/>
      <c r="N419" s="565"/>
      <c r="O419" s="565"/>
      <c r="P419" s="565"/>
    </row>
    <row r="420" spans="1:16" ht="71.25" customHeight="1" x14ac:dyDescent="0.25">
      <c r="A420" s="656" t="s">
        <v>267</v>
      </c>
      <c r="B420" s="657" t="s">
        <v>119</v>
      </c>
      <c r="C420" s="547" t="s">
        <v>25</v>
      </c>
      <c r="D420" s="880" t="s">
        <v>451</v>
      </c>
      <c r="E420" s="880" t="s">
        <v>451</v>
      </c>
      <c r="F420" s="112" t="s">
        <v>0</v>
      </c>
      <c r="G420" s="160">
        <f>G421+G422+G423+G424</f>
        <v>132851.79999999999</v>
      </c>
      <c r="H420" s="12">
        <f>H421+H422+H423+H424</f>
        <v>132437</v>
      </c>
      <c r="I420" s="12">
        <f>H420/G420*100</f>
        <v>99.687772389986435</v>
      </c>
      <c r="J420" s="197" t="s">
        <v>775</v>
      </c>
      <c r="K420" s="190">
        <v>58</v>
      </c>
      <c r="L420" s="190">
        <v>58</v>
      </c>
      <c r="M420" s="885" t="s">
        <v>339</v>
      </c>
      <c r="N420" s="564" t="s">
        <v>108</v>
      </c>
      <c r="O420" s="564" t="s">
        <v>108</v>
      </c>
      <c r="P420" s="564" t="s">
        <v>108</v>
      </c>
    </row>
    <row r="421" spans="1:16" ht="30" customHeight="1" x14ac:dyDescent="0.25">
      <c r="A421" s="656"/>
      <c r="B421" s="657"/>
      <c r="C421" s="548"/>
      <c r="D421" s="881"/>
      <c r="E421" s="881"/>
      <c r="F421" s="112" t="s">
        <v>1</v>
      </c>
      <c r="G421" s="161">
        <v>132851.79999999999</v>
      </c>
      <c r="H421" s="115">
        <v>132437</v>
      </c>
      <c r="I421" s="113">
        <f>H421/G421*100</f>
        <v>99.687772389986435</v>
      </c>
      <c r="J421" s="547" t="s">
        <v>776</v>
      </c>
      <c r="K421" s="545">
        <v>5</v>
      </c>
      <c r="L421" s="551">
        <v>6.5</v>
      </c>
      <c r="M421" s="886"/>
      <c r="N421" s="588"/>
      <c r="O421" s="588"/>
      <c r="P421" s="588"/>
    </row>
    <row r="422" spans="1:16" ht="15" customHeight="1" x14ac:dyDescent="0.25">
      <c r="A422" s="656"/>
      <c r="B422" s="657"/>
      <c r="C422" s="548"/>
      <c r="D422" s="881"/>
      <c r="E422" s="881"/>
      <c r="F422" s="112" t="s">
        <v>2</v>
      </c>
      <c r="G422" s="161">
        <v>0</v>
      </c>
      <c r="H422" s="113">
        <v>0</v>
      </c>
      <c r="I422" s="113">
        <v>0</v>
      </c>
      <c r="J422" s="548"/>
      <c r="K422" s="550"/>
      <c r="L422" s="552"/>
      <c r="M422" s="886"/>
      <c r="N422" s="588"/>
      <c r="O422" s="588"/>
      <c r="P422" s="588"/>
    </row>
    <row r="423" spans="1:16" ht="22.5" customHeight="1" x14ac:dyDescent="0.25">
      <c r="A423" s="656"/>
      <c r="B423" s="657"/>
      <c r="C423" s="548"/>
      <c r="D423" s="881"/>
      <c r="E423" s="881"/>
      <c r="F423" s="112" t="s">
        <v>4</v>
      </c>
      <c r="G423" s="161">
        <v>0</v>
      </c>
      <c r="H423" s="113">
        <v>0</v>
      </c>
      <c r="I423" s="113">
        <v>0</v>
      </c>
      <c r="J423" s="548"/>
      <c r="K423" s="550"/>
      <c r="L423" s="552"/>
      <c r="M423" s="886"/>
      <c r="N423" s="588"/>
      <c r="O423" s="588"/>
      <c r="P423" s="588"/>
    </row>
    <row r="424" spans="1:16" x14ac:dyDescent="0.25">
      <c r="A424" s="656"/>
      <c r="B424" s="657"/>
      <c r="C424" s="549"/>
      <c r="D424" s="882"/>
      <c r="E424" s="882"/>
      <c r="F424" s="4" t="s">
        <v>5</v>
      </c>
      <c r="G424" s="161">
        <v>0</v>
      </c>
      <c r="H424" s="113">
        <v>0</v>
      </c>
      <c r="I424" s="113">
        <v>0</v>
      </c>
      <c r="J424" s="549"/>
      <c r="K424" s="546"/>
      <c r="L424" s="553"/>
      <c r="M424" s="887"/>
      <c r="N424" s="565"/>
      <c r="O424" s="565"/>
      <c r="P424" s="565"/>
    </row>
    <row r="425" spans="1:16" ht="42.75" customHeight="1" x14ac:dyDescent="0.25">
      <c r="A425" s="656" t="s">
        <v>268</v>
      </c>
      <c r="B425" s="657" t="s">
        <v>120</v>
      </c>
      <c r="C425" s="547" t="s">
        <v>25</v>
      </c>
      <c r="D425" s="880" t="s">
        <v>451</v>
      </c>
      <c r="E425" s="880" t="s">
        <v>451</v>
      </c>
      <c r="F425" s="112" t="s">
        <v>0</v>
      </c>
      <c r="G425" s="160">
        <f>G426+G427+G428+G429</f>
        <v>84967.8</v>
      </c>
      <c r="H425" s="12">
        <f>H426+H427+H428+H429</f>
        <v>84967.8</v>
      </c>
      <c r="I425" s="12">
        <f>H425/G425*100</f>
        <v>100</v>
      </c>
      <c r="J425" s="4" t="s">
        <v>777</v>
      </c>
      <c r="K425" s="192">
        <v>6984</v>
      </c>
      <c r="L425" s="192">
        <v>7036</v>
      </c>
      <c r="M425" s="885" t="s">
        <v>836</v>
      </c>
      <c r="N425" s="595" t="s">
        <v>26</v>
      </c>
      <c r="O425" s="595" t="s">
        <v>26</v>
      </c>
      <c r="P425" s="595" t="s">
        <v>26</v>
      </c>
    </row>
    <row r="426" spans="1:16" ht="41.25" customHeight="1" x14ac:dyDescent="0.25">
      <c r="A426" s="656"/>
      <c r="B426" s="657"/>
      <c r="C426" s="548"/>
      <c r="D426" s="881"/>
      <c r="E426" s="881"/>
      <c r="F426" s="112" t="s">
        <v>1</v>
      </c>
      <c r="G426" s="161">
        <v>84967.8</v>
      </c>
      <c r="H426" s="113">
        <v>84967.8</v>
      </c>
      <c r="I426" s="113">
        <f>H426/G426*100</f>
        <v>100</v>
      </c>
      <c r="J426" s="201" t="s">
        <v>778</v>
      </c>
      <c r="K426" s="192">
        <v>1400</v>
      </c>
      <c r="L426" s="191">
        <v>1400</v>
      </c>
      <c r="M426" s="886"/>
      <c r="N426" s="595"/>
      <c r="O426" s="595"/>
      <c r="P426" s="595"/>
    </row>
    <row r="427" spans="1:16" x14ac:dyDescent="0.25">
      <c r="A427" s="656"/>
      <c r="B427" s="657"/>
      <c r="C427" s="548"/>
      <c r="D427" s="881"/>
      <c r="E427" s="881"/>
      <c r="F427" s="112" t="s">
        <v>2</v>
      </c>
      <c r="G427" s="161">
        <v>0</v>
      </c>
      <c r="H427" s="113">
        <v>0</v>
      </c>
      <c r="I427" s="113">
        <v>0</v>
      </c>
      <c r="J427" s="547" t="s">
        <v>779</v>
      </c>
      <c r="K427" s="545">
        <v>98</v>
      </c>
      <c r="L427" s="545">
        <v>99</v>
      </c>
      <c r="M427" s="886"/>
      <c r="N427" s="595"/>
      <c r="O427" s="595"/>
      <c r="P427" s="595"/>
    </row>
    <row r="428" spans="1:16" ht="16.5" customHeight="1" x14ac:dyDescent="0.25">
      <c r="A428" s="656"/>
      <c r="B428" s="657"/>
      <c r="C428" s="548"/>
      <c r="D428" s="881"/>
      <c r="E428" s="881"/>
      <c r="F428" s="112" t="s">
        <v>4</v>
      </c>
      <c r="G428" s="161">
        <v>0</v>
      </c>
      <c r="H428" s="113">
        <v>0</v>
      </c>
      <c r="I428" s="113">
        <v>0</v>
      </c>
      <c r="J428" s="548"/>
      <c r="K428" s="550"/>
      <c r="L428" s="550"/>
      <c r="M428" s="886"/>
      <c r="N428" s="595"/>
      <c r="O428" s="595"/>
      <c r="P428" s="595"/>
    </row>
    <row r="429" spans="1:16" ht="30.75" customHeight="1" x14ac:dyDescent="0.25">
      <c r="A429" s="656"/>
      <c r="B429" s="657"/>
      <c r="C429" s="549"/>
      <c r="D429" s="882"/>
      <c r="E429" s="882"/>
      <c r="F429" s="4" t="s">
        <v>5</v>
      </c>
      <c r="G429" s="161">
        <v>0</v>
      </c>
      <c r="H429" s="113">
        <v>0</v>
      </c>
      <c r="I429" s="113">
        <v>0</v>
      </c>
      <c r="J429" s="549"/>
      <c r="K429" s="546"/>
      <c r="L429" s="546"/>
      <c r="M429" s="887"/>
      <c r="N429" s="595"/>
      <c r="O429" s="595"/>
      <c r="P429" s="595"/>
    </row>
    <row r="430" spans="1:16" ht="45" customHeight="1" x14ac:dyDescent="0.25">
      <c r="A430" s="656" t="s">
        <v>269</v>
      </c>
      <c r="B430" s="657" t="s">
        <v>121</v>
      </c>
      <c r="C430" s="547" t="s">
        <v>25</v>
      </c>
      <c r="D430" s="880" t="s">
        <v>451</v>
      </c>
      <c r="E430" s="880" t="s">
        <v>451</v>
      </c>
      <c r="F430" s="112" t="s">
        <v>0</v>
      </c>
      <c r="G430" s="160">
        <f>G431+G432+G433+G434</f>
        <v>240742.39999999999</v>
      </c>
      <c r="H430" s="12">
        <f>H431+H432+H433+H434</f>
        <v>240742.39999999999</v>
      </c>
      <c r="I430" s="12">
        <f>H430/G430*100</f>
        <v>100</v>
      </c>
      <c r="J430" s="197" t="s">
        <v>758</v>
      </c>
      <c r="K430" s="190">
        <v>47000</v>
      </c>
      <c r="L430" s="190">
        <v>46609</v>
      </c>
      <c r="M430" s="545" t="s">
        <v>808</v>
      </c>
      <c r="N430" s="564" t="s">
        <v>108</v>
      </c>
      <c r="O430" s="564" t="s">
        <v>108</v>
      </c>
      <c r="P430" s="564" t="s">
        <v>108</v>
      </c>
    </row>
    <row r="431" spans="1:16" x14ac:dyDescent="0.25">
      <c r="A431" s="656"/>
      <c r="B431" s="657"/>
      <c r="C431" s="548"/>
      <c r="D431" s="881"/>
      <c r="E431" s="881"/>
      <c r="F431" s="112" t="s">
        <v>1</v>
      </c>
      <c r="G431" s="161">
        <v>240742.39999999999</v>
      </c>
      <c r="H431" s="113">
        <v>240742.39999999999</v>
      </c>
      <c r="I431" s="113">
        <f>H431/G431*100</f>
        <v>100</v>
      </c>
      <c r="J431" s="547" t="s">
        <v>780</v>
      </c>
      <c r="K431" s="545" t="s">
        <v>320</v>
      </c>
      <c r="L431" s="545">
        <v>0</v>
      </c>
      <c r="M431" s="550"/>
      <c r="N431" s="588"/>
      <c r="O431" s="588"/>
      <c r="P431" s="588"/>
    </row>
    <row r="432" spans="1:16" ht="15" customHeight="1" x14ac:dyDescent="0.25">
      <c r="A432" s="656"/>
      <c r="B432" s="657"/>
      <c r="C432" s="548"/>
      <c r="D432" s="881"/>
      <c r="E432" s="881"/>
      <c r="F432" s="112" t="s">
        <v>2</v>
      </c>
      <c r="G432" s="161">
        <v>0</v>
      </c>
      <c r="H432" s="113">
        <v>0</v>
      </c>
      <c r="I432" s="113">
        <v>0</v>
      </c>
      <c r="J432" s="548"/>
      <c r="K432" s="550"/>
      <c r="L432" s="550"/>
      <c r="M432" s="550"/>
      <c r="N432" s="588"/>
      <c r="O432" s="588"/>
      <c r="P432" s="588"/>
    </row>
    <row r="433" spans="1:16" ht="15" customHeight="1" x14ac:dyDescent="0.25">
      <c r="A433" s="656"/>
      <c r="B433" s="657"/>
      <c r="C433" s="548"/>
      <c r="D433" s="881"/>
      <c r="E433" s="881"/>
      <c r="F433" s="112" t="s">
        <v>4</v>
      </c>
      <c r="G433" s="161">
        <v>0</v>
      </c>
      <c r="H433" s="113">
        <v>0</v>
      </c>
      <c r="I433" s="113">
        <v>0</v>
      </c>
      <c r="J433" s="548"/>
      <c r="K433" s="550"/>
      <c r="L433" s="550"/>
      <c r="M433" s="550"/>
      <c r="N433" s="588"/>
      <c r="O433" s="588"/>
      <c r="P433" s="588"/>
    </row>
    <row r="434" spans="1:16" ht="26.25" customHeight="1" x14ac:dyDescent="0.25">
      <c r="A434" s="656"/>
      <c r="B434" s="657"/>
      <c r="C434" s="549"/>
      <c r="D434" s="882"/>
      <c r="E434" s="882"/>
      <c r="F434" s="4" t="s">
        <v>5</v>
      </c>
      <c r="G434" s="161">
        <v>0</v>
      </c>
      <c r="H434" s="113">
        <v>0</v>
      </c>
      <c r="I434" s="113">
        <v>0</v>
      </c>
      <c r="J434" s="549"/>
      <c r="K434" s="546"/>
      <c r="L434" s="546"/>
      <c r="M434" s="546"/>
      <c r="N434" s="565"/>
      <c r="O434" s="565"/>
      <c r="P434" s="565"/>
    </row>
    <row r="435" spans="1:16" ht="66.75" customHeight="1" x14ac:dyDescent="0.25">
      <c r="A435" s="655" t="s">
        <v>270</v>
      </c>
      <c r="B435" s="657" t="s">
        <v>122</v>
      </c>
      <c r="C435" s="547" t="s">
        <v>25</v>
      </c>
      <c r="D435" s="880" t="s">
        <v>451</v>
      </c>
      <c r="E435" s="880" t="s">
        <v>451</v>
      </c>
      <c r="F435" s="112" t="s">
        <v>0</v>
      </c>
      <c r="G435" s="160">
        <f>G436+G437+G438+G439</f>
        <v>66460.100000000006</v>
      </c>
      <c r="H435" s="12">
        <f>H436+H437+H438+H439</f>
        <v>66411.5</v>
      </c>
      <c r="I435" s="12">
        <f>H435/G435*100</f>
        <v>99.926873417283446</v>
      </c>
      <c r="J435" s="197" t="s">
        <v>781</v>
      </c>
      <c r="K435" s="190">
        <v>1</v>
      </c>
      <c r="L435" s="190">
        <v>1</v>
      </c>
      <c r="M435" s="192"/>
      <c r="N435" s="564" t="s">
        <v>108</v>
      </c>
      <c r="O435" s="564" t="s">
        <v>108</v>
      </c>
      <c r="P435" s="564" t="s">
        <v>108</v>
      </c>
    </row>
    <row r="436" spans="1:16" ht="27" customHeight="1" x14ac:dyDescent="0.25">
      <c r="A436" s="656"/>
      <c r="B436" s="657"/>
      <c r="C436" s="548"/>
      <c r="D436" s="881"/>
      <c r="E436" s="881"/>
      <c r="F436" s="112" t="s">
        <v>1</v>
      </c>
      <c r="G436" s="161">
        <v>66460.100000000006</v>
      </c>
      <c r="H436" s="113">
        <v>66411.5</v>
      </c>
      <c r="I436" s="113">
        <f>H436/G436*100</f>
        <v>99.926873417283446</v>
      </c>
      <c r="J436" s="547" t="s">
        <v>782</v>
      </c>
      <c r="K436" s="545">
        <v>100</v>
      </c>
      <c r="L436" s="545">
        <v>100</v>
      </c>
      <c r="M436" s="545"/>
      <c r="N436" s="588"/>
      <c r="O436" s="588"/>
      <c r="P436" s="588"/>
    </row>
    <row r="437" spans="1:16" x14ac:dyDescent="0.25">
      <c r="A437" s="656"/>
      <c r="B437" s="657"/>
      <c r="C437" s="548"/>
      <c r="D437" s="881"/>
      <c r="E437" s="881"/>
      <c r="F437" s="112" t="s">
        <v>2</v>
      </c>
      <c r="G437" s="161">
        <v>0</v>
      </c>
      <c r="H437" s="113">
        <v>0</v>
      </c>
      <c r="I437" s="113">
        <v>0</v>
      </c>
      <c r="J437" s="548"/>
      <c r="K437" s="550"/>
      <c r="L437" s="550"/>
      <c r="M437" s="550"/>
      <c r="N437" s="588"/>
      <c r="O437" s="588"/>
      <c r="P437" s="588"/>
    </row>
    <row r="438" spans="1:16" ht="15" customHeight="1" x14ac:dyDescent="0.25">
      <c r="A438" s="656"/>
      <c r="B438" s="657"/>
      <c r="C438" s="548"/>
      <c r="D438" s="881"/>
      <c r="E438" s="881"/>
      <c r="F438" s="112" t="s">
        <v>4</v>
      </c>
      <c r="G438" s="161">
        <v>0</v>
      </c>
      <c r="H438" s="113">
        <v>0</v>
      </c>
      <c r="I438" s="113">
        <v>0</v>
      </c>
      <c r="J438" s="548"/>
      <c r="K438" s="550"/>
      <c r="L438" s="550"/>
      <c r="M438" s="550"/>
      <c r="N438" s="588"/>
      <c r="O438" s="588"/>
      <c r="P438" s="588"/>
    </row>
    <row r="439" spans="1:16" ht="40.5" customHeight="1" x14ac:dyDescent="0.25">
      <c r="A439" s="656"/>
      <c r="B439" s="657"/>
      <c r="C439" s="549"/>
      <c r="D439" s="882"/>
      <c r="E439" s="882"/>
      <c r="F439" s="4" t="s">
        <v>5</v>
      </c>
      <c r="G439" s="161">
        <v>0</v>
      </c>
      <c r="H439" s="113">
        <v>0</v>
      </c>
      <c r="I439" s="113">
        <v>0</v>
      </c>
      <c r="J439" s="549"/>
      <c r="K439" s="546"/>
      <c r="L439" s="546"/>
      <c r="M439" s="546"/>
      <c r="N439" s="565"/>
      <c r="O439" s="565"/>
      <c r="P439" s="565"/>
    </row>
    <row r="440" spans="1:16" ht="105" customHeight="1" x14ac:dyDescent="0.25">
      <c r="A440" s="656" t="s">
        <v>271</v>
      </c>
      <c r="B440" s="657" t="s">
        <v>252</v>
      </c>
      <c r="C440" s="670" t="s">
        <v>25</v>
      </c>
      <c r="D440" s="880" t="s">
        <v>451</v>
      </c>
      <c r="E440" s="880" t="s">
        <v>451</v>
      </c>
      <c r="F440" s="112" t="s">
        <v>0</v>
      </c>
      <c r="G440" s="160">
        <f>G441+G442+G443+G444</f>
        <v>718653.4</v>
      </c>
      <c r="H440" s="12">
        <f>H441+H442+H443+H444</f>
        <v>718650.1</v>
      </c>
      <c r="I440" s="12">
        <f>H440/G440*100</f>
        <v>99.999540807849783</v>
      </c>
      <c r="J440" s="197" t="s">
        <v>783</v>
      </c>
      <c r="K440" s="190">
        <v>280</v>
      </c>
      <c r="L440" s="190">
        <v>261</v>
      </c>
      <c r="M440" s="192" t="s">
        <v>869</v>
      </c>
      <c r="N440" s="596" t="s">
        <v>108</v>
      </c>
      <c r="O440" s="596" t="s">
        <v>108</v>
      </c>
      <c r="P440" s="596" t="s">
        <v>108</v>
      </c>
    </row>
    <row r="441" spans="1:16" ht="23.25" customHeight="1" x14ac:dyDescent="0.25">
      <c r="A441" s="656"/>
      <c r="B441" s="657"/>
      <c r="C441" s="671"/>
      <c r="D441" s="881"/>
      <c r="E441" s="881"/>
      <c r="F441" s="112" t="s">
        <v>1</v>
      </c>
      <c r="G441" s="161">
        <v>718653.4</v>
      </c>
      <c r="H441" s="113">
        <v>718650.1</v>
      </c>
      <c r="I441" s="113">
        <f>H441/G441*100</f>
        <v>99.999540807849783</v>
      </c>
      <c r="J441" s="547" t="s">
        <v>731</v>
      </c>
      <c r="K441" s="551">
        <v>100</v>
      </c>
      <c r="L441" s="551">
        <v>100</v>
      </c>
      <c r="M441" s="545"/>
      <c r="N441" s="597"/>
      <c r="O441" s="597"/>
      <c r="P441" s="597"/>
    </row>
    <row r="442" spans="1:16" x14ac:dyDescent="0.25">
      <c r="A442" s="656"/>
      <c r="B442" s="657"/>
      <c r="C442" s="671"/>
      <c r="D442" s="881"/>
      <c r="E442" s="881"/>
      <c r="F442" s="112" t="s">
        <v>2</v>
      </c>
      <c r="G442" s="161">
        <v>0</v>
      </c>
      <c r="H442" s="113">
        <v>0</v>
      </c>
      <c r="I442" s="113">
        <v>0</v>
      </c>
      <c r="J442" s="548"/>
      <c r="K442" s="552"/>
      <c r="L442" s="552"/>
      <c r="M442" s="550"/>
      <c r="N442" s="597"/>
      <c r="O442" s="597"/>
      <c r="P442" s="597"/>
    </row>
    <row r="443" spans="1:16" x14ac:dyDescent="0.25">
      <c r="A443" s="656"/>
      <c r="B443" s="657"/>
      <c r="C443" s="671"/>
      <c r="D443" s="881"/>
      <c r="E443" s="881"/>
      <c r="F443" s="112" t="s">
        <v>4</v>
      </c>
      <c r="G443" s="161">
        <v>0</v>
      </c>
      <c r="H443" s="113">
        <v>0</v>
      </c>
      <c r="I443" s="113">
        <v>0</v>
      </c>
      <c r="J443" s="548"/>
      <c r="K443" s="552"/>
      <c r="L443" s="552"/>
      <c r="M443" s="550"/>
      <c r="N443" s="597"/>
      <c r="O443" s="597"/>
      <c r="P443" s="597"/>
    </row>
    <row r="444" spans="1:16" ht="36.75" customHeight="1" x14ac:dyDescent="0.25">
      <c r="A444" s="656"/>
      <c r="B444" s="657"/>
      <c r="C444" s="672"/>
      <c r="D444" s="882"/>
      <c r="E444" s="882"/>
      <c r="F444" s="4" t="s">
        <v>5</v>
      </c>
      <c r="G444" s="161">
        <v>0</v>
      </c>
      <c r="H444" s="113">
        <v>0</v>
      </c>
      <c r="I444" s="113">
        <v>0</v>
      </c>
      <c r="J444" s="549"/>
      <c r="K444" s="553"/>
      <c r="L444" s="553"/>
      <c r="M444" s="546"/>
      <c r="N444" s="598"/>
      <c r="O444" s="598"/>
      <c r="P444" s="598"/>
    </row>
    <row r="445" spans="1:16" ht="116.25" customHeight="1" x14ac:dyDescent="0.25">
      <c r="A445" s="656" t="s">
        <v>564</v>
      </c>
      <c r="B445" s="657" t="s">
        <v>565</v>
      </c>
      <c r="C445" s="670" t="s">
        <v>25</v>
      </c>
      <c r="D445" s="880" t="s">
        <v>451</v>
      </c>
      <c r="E445" s="880" t="s">
        <v>451</v>
      </c>
      <c r="F445" s="112" t="s">
        <v>0</v>
      </c>
      <c r="G445" s="160">
        <f>G446+G447+G448+G449</f>
        <v>26172</v>
      </c>
      <c r="H445" s="12">
        <f>H446+H447+H448+H449</f>
        <v>26172</v>
      </c>
      <c r="I445" s="12">
        <f>H445/G445*100</f>
        <v>100</v>
      </c>
      <c r="J445" s="197" t="s">
        <v>784</v>
      </c>
      <c r="K445" s="190">
        <v>4</v>
      </c>
      <c r="L445" s="190">
        <v>1</v>
      </c>
      <c r="M445" s="885" t="s">
        <v>870</v>
      </c>
      <c r="N445" s="596" t="s">
        <v>108</v>
      </c>
      <c r="O445" s="596" t="s">
        <v>108</v>
      </c>
      <c r="P445" s="596" t="s">
        <v>108</v>
      </c>
    </row>
    <row r="446" spans="1:16" ht="99.75" customHeight="1" x14ac:dyDescent="0.25">
      <c r="A446" s="656"/>
      <c r="B446" s="657"/>
      <c r="C446" s="671"/>
      <c r="D446" s="881"/>
      <c r="E446" s="881"/>
      <c r="F446" s="112" t="s">
        <v>1</v>
      </c>
      <c r="G446" s="161">
        <v>0</v>
      </c>
      <c r="H446" s="113">
        <v>0</v>
      </c>
      <c r="I446" s="113">
        <v>0</v>
      </c>
      <c r="J446" s="547" t="s">
        <v>785</v>
      </c>
      <c r="K446" s="888">
        <v>100</v>
      </c>
      <c r="L446" s="888">
        <v>100</v>
      </c>
      <c r="M446" s="886"/>
      <c r="N446" s="598"/>
      <c r="O446" s="598"/>
      <c r="P446" s="598"/>
    </row>
    <row r="447" spans="1:16" ht="86.25" customHeight="1" x14ac:dyDescent="0.25">
      <c r="A447" s="656"/>
      <c r="B447" s="657"/>
      <c r="C447" s="671"/>
      <c r="D447" s="881"/>
      <c r="E447" s="881"/>
      <c r="F447" s="112" t="s">
        <v>2</v>
      </c>
      <c r="G447" s="161">
        <v>26172</v>
      </c>
      <c r="H447" s="113">
        <v>26172</v>
      </c>
      <c r="I447" s="113">
        <f>H447/G447*100</f>
        <v>100</v>
      </c>
      <c r="J447" s="548"/>
      <c r="K447" s="889"/>
      <c r="L447" s="889"/>
      <c r="M447" s="886"/>
      <c r="N447" s="596" t="s">
        <v>108</v>
      </c>
      <c r="O447" s="596" t="s">
        <v>108</v>
      </c>
      <c r="P447" s="596" t="s">
        <v>108</v>
      </c>
    </row>
    <row r="448" spans="1:16" ht="72.75" customHeight="1" x14ac:dyDescent="0.25">
      <c r="A448" s="656"/>
      <c r="B448" s="657"/>
      <c r="C448" s="671"/>
      <c r="D448" s="881"/>
      <c r="E448" s="881"/>
      <c r="F448" s="112" t="s">
        <v>4</v>
      </c>
      <c r="G448" s="161">
        <v>0</v>
      </c>
      <c r="H448" s="113">
        <v>0</v>
      </c>
      <c r="I448" s="113">
        <v>0</v>
      </c>
      <c r="J448" s="548"/>
      <c r="K448" s="889"/>
      <c r="L448" s="889"/>
      <c r="M448" s="886"/>
      <c r="N448" s="597"/>
      <c r="O448" s="597"/>
      <c r="P448" s="597"/>
    </row>
    <row r="449" spans="1:16" ht="83.25" customHeight="1" x14ac:dyDescent="0.25">
      <c r="A449" s="656"/>
      <c r="B449" s="657"/>
      <c r="C449" s="672"/>
      <c r="D449" s="882"/>
      <c r="E449" s="882"/>
      <c r="F449" s="4" t="s">
        <v>5</v>
      </c>
      <c r="G449" s="161">
        <v>0</v>
      </c>
      <c r="H449" s="113">
        <v>0</v>
      </c>
      <c r="I449" s="113">
        <v>0</v>
      </c>
      <c r="J449" s="549"/>
      <c r="K449" s="890"/>
      <c r="L449" s="890"/>
      <c r="M449" s="887"/>
      <c r="N449" s="598"/>
      <c r="O449" s="598"/>
      <c r="P449" s="598"/>
    </row>
    <row r="450" spans="1:16" s="2" customFormat="1" ht="23.25" customHeight="1" x14ac:dyDescent="0.25">
      <c r="A450" s="653" t="s">
        <v>272</v>
      </c>
      <c r="B450" s="654" t="s">
        <v>247</v>
      </c>
      <c r="C450" s="652" t="s">
        <v>111</v>
      </c>
      <c r="D450" s="879" t="s">
        <v>26</v>
      </c>
      <c r="E450" s="879" t="s">
        <v>26</v>
      </c>
      <c r="F450" s="111" t="s">
        <v>0</v>
      </c>
      <c r="G450" s="160">
        <f>G451+G452+G453+G454</f>
        <v>957790.6</v>
      </c>
      <c r="H450" s="12">
        <f>H451+H452+H453+H454</f>
        <v>885151.9</v>
      </c>
      <c r="I450" s="12">
        <f>H450/G450*100</f>
        <v>92.416014523425062</v>
      </c>
      <c r="J450" s="600" t="s">
        <v>26</v>
      </c>
      <c r="K450" s="560" t="s">
        <v>26</v>
      </c>
      <c r="L450" s="560" t="s">
        <v>26</v>
      </c>
      <c r="M450" s="560" t="s">
        <v>26</v>
      </c>
      <c r="N450" s="579" t="s">
        <v>26</v>
      </c>
      <c r="O450" s="579" t="s">
        <v>26</v>
      </c>
      <c r="P450" s="579" t="s">
        <v>26</v>
      </c>
    </row>
    <row r="451" spans="1:16" s="2" customFormat="1" ht="17.25" customHeight="1" x14ac:dyDescent="0.25">
      <c r="A451" s="653"/>
      <c r="B451" s="654"/>
      <c r="C451" s="652"/>
      <c r="D451" s="879"/>
      <c r="E451" s="879"/>
      <c r="F451" s="111" t="s">
        <v>1</v>
      </c>
      <c r="G451" s="160">
        <f t="shared" ref="G451:H454" si="30">G456</f>
        <v>912496.7</v>
      </c>
      <c r="H451" s="12">
        <f>H456</f>
        <v>839858</v>
      </c>
      <c r="I451" s="12">
        <f>H451/G451*100</f>
        <v>92.039565732128139</v>
      </c>
      <c r="J451" s="601" t="s">
        <v>26</v>
      </c>
      <c r="K451" s="561" t="s">
        <v>26</v>
      </c>
      <c r="L451" s="561" t="s">
        <v>26</v>
      </c>
      <c r="M451" s="561" t="s">
        <v>26</v>
      </c>
      <c r="N451" s="579"/>
      <c r="O451" s="579"/>
      <c r="P451" s="579"/>
    </row>
    <row r="452" spans="1:16" s="2" customFormat="1" ht="28.5" customHeight="1" x14ac:dyDescent="0.25">
      <c r="A452" s="653"/>
      <c r="B452" s="654"/>
      <c r="C452" s="652"/>
      <c r="D452" s="879"/>
      <c r="E452" s="879"/>
      <c r="F452" s="111" t="s">
        <v>2</v>
      </c>
      <c r="G452" s="160">
        <f t="shared" si="30"/>
        <v>45293.9</v>
      </c>
      <c r="H452" s="12">
        <f>H457</f>
        <v>45293.9</v>
      </c>
      <c r="I452" s="12">
        <f>H452/G452*100</f>
        <v>100</v>
      </c>
      <c r="J452" s="601"/>
      <c r="K452" s="561"/>
      <c r="L452" s="561"/>
      <c r="M452" s="561"/>
      <c r="N452" s="579"/>
      <c r="O452" s="579"/>
      <c r="P452" s="579"/>
    </row>
    <row r="453" spans="1:16" s="2" customFormat="1" ht="27" customHeight="1" x14ac:dyDescent="0.25">
      <c r="A453" s="653"/>
      <c r="B453" s="654"/>
      <c r="C453" s="652"/>
      <c r="D453" s="879"/>
      <c r="E453" s="879"/>
      <c r="F453" s="111" t="s">
        <v>4</v>
      </c>
      <c r="G453" s="160">
        <f t="shared" si="30"/>
        <v>0</v>
      </c>
      <c r="H453" s="12">
        <f t="shared" si="30"/>
        <v>0</v>
      </c>
      <c r="I453" s="12">
        <v>0</v>
      </c>
      <c r="J453" s="601"/>
      <c r="K453" s="561"/>
      <c r="L453" s="561"/>
      <c r="M453" s="561"/>
      <c r="N453" s="579" t="s">
        <v>26</v>
      </c>
      <c r="O453" s="579" t="s">
        <v>26</v>
      </c>
      <c r="P453" s="579" t="s">
        <v>26</v>
      </c>
    </row>
    <row r="454" spans="1:16" s="2" customFormat="1" ht="25.5" customHeight="1" x14ac:dyDescent="0.25">
      <c r="A454" s="653"/>
      <c r="B454" s="654"/>
      <c r="C454" s="652"/>
      <c r="D454" s="879"/>
      <c r="E454" s="879"/>
      <c r="F454" s="116" t="s">
        <v>5</v>
      </c>
      <c r="G454" s="160">
        <f t="shared" si="30"/>
        <v>0</v>
      </c>
      <c r="H454" s="12">
        <f t="shared" si="30"/>
        <v>0</v>
      </c>
      <c r="I454" s="12">
        <v>0</v>
      </c>
      <c r="J454" s="602" t="s">
        <v>26</v>
      </c>
      <c r="K454" s="562" t="s">
        <v>26</v>
      </c>
      <c r="L454" s="562" t="s">
        <v>26</v>
      </c>
      <c r="M454" s="562" t="s">
        <v>26</v>
      </c>
      <c r="N454" s="579" t="s">
        <v>26</v>
      </c>
      <c r="O454" s="579" t="s">
        <v>26</v>
      </c>
      <c r="P454" s="579" t="s">
        <v>26</v>
      </c>
    </row>
    <row r="455" spans="1:16" ht="64.5" customHeight="1" x14ac:dyDescent="0.25">
      <c r="A455" s="656" t="s">
        <v>273</v>
      </c>
      <c r="B455" s="657" t="s">
        <v>124</v>
      </c>
      <c r="C455" s="547" t="s">
        <v>111</v>
      </c>
      <c r="D455" s="880" t="s">
        <v>451</v>
      </c>
      <c r="E455" s="880" t="s">
        <v>451</v>
      </c>
      <c r="F455" s="112" t="s">
        <v>0</v>
      </c>
      <c r="G455" s="160">
        <f>G456+G457+G458+G459</f>
        <v>957790.6</v>
      </c>
      <c r="H455" s="12">
        <f>H456+H457+H458+H459</f>
        <v>885151.9</v>
      </c>
      <c r="I455" s="12">
        <f>H455/G455*100</f>
        <v>92.416014523425062</v>
      </c>
      <c r="J455" s="608" t="s">
        <v>726</v>
      </c>
      <c r="K455" s="607">
        <v>17</v>
      </c>
      <c r="L455" s="912">
        <v>17</v>
      </c>
      <c r="M455" s="545" t="s">
        <v>871</v>
      </c>
      <c r="N455" s="564" t="s">
        <v>108</v>
      </c>
      <c r="O455" s="564" t="s">
        <v>108</v>
      </c>
      <c r="P455" s="564" t="s">
        <v>108</v>
      </c>
    </row>
    <row r="456" spans="1:16" ht="77.25" customHeight="1" x14ac:dyDescent="0.25">
      <c r="A456" s="656"/>
      <c r="B456" s="657"/>
      <c r="C456" s="548"/>
      <c r="D456" s="881"/>
      <c r="E456" s="881"/>
      <c r="F456" s="112" t="s">
        <v>1</v>
      </c>
      <c r="G456" s="161">
        <v>912496.7</v>
      </c>
      <c r="H456" s="113">
        <v>839858</v>
      </c>
      <c r="I456" s="113">
        <f>H456/G456*100</f>
        <v>92.039565732128139</v>
      </c>
      <c r="J456" s="608"/>
      <c r="K456" s="607"/>
      <c r="L456" s="912"/>
      <c r="M456" s="550"/>
      <c r="N456" s="588"/>
      <c r="O456" s="588"/>
      <c r="P456" s="588"/>
    </row>
    <row r="457" spans="1:16" ht="72.75" customHeight="1" x14ac:dyDescent="0.25">
      <c r="A457" s="656"/>
      <c r="B457" s="657"/>
      <c r="C457" s="548"/>
      <c r="D457" s="881"/>
      <c r="E457" s="881"/>
      <c r="F457" s="112" t="s">
        <v>2</v>
      </c>
      <c r="G457" s="161">
        <v>45293.9</v>
      </c>
      <c r="H457" s="113">
        <v>45293.9</v>
      </c>
      <c r="I457" s="113">
        <f>H457/G457*100</f>
        <v>100</v>
      </c>
      <c r="J457" s="547" t="s">
        <v>786</v>
      </c>
      <c r="K457" s="545">
        <v>2</v>
      </c>
      <c r="L457" s="545">
        <v>1</v>
      </c>
      <c r="M457" s="550"/>
      <c r="N457" s="588"/>
      <c r="O457" s="588"/>
      <c r="P457" s="588"/>
    </row>
    <row r="458" spans="1:16" ht="43.5" customHeight="1" x14ac:dyDescent="0.25">
      <c r="A458" s="656"/>
      <c r="B458" s="657"/>
      <c r="C458" s="548"/>
      <c r="D458" s="881"/>
      <c r="E458" s="881"/>
      <c r="F458" s="112" t="s">
        <v>4</v>
      </c>
      <c r="G458" s="161">
        <v>0</v>
      </c>
      <c r="H458" s="12">
        <v>0</v>
      </c>
      <c r="I458" s="113">
        <v>0</v>
      </c>
      <c r="J458" s="548"/>
      <c r="K458" s="550"/>
      <c r="L458" s="550"/>
      <c r="M458" s="550"/>
      <c r="N458" s="588"/>
      <c r="O458" s="588"/>
      <c r="P458" s="588"/>
    </row>
    <row r="459" spans="1:16" ht="43.5" customHeight="1" x14ac:dyDescent="0.25">
      <c r="A459" s="656"/>
      <c r="B459" s="657"/>
      <c r="C459" s="549"/>
      <c r="D459" s="882"/>
      <c r="E459" s="882"/>
      <c r="F459" s="4" t="s">
        <v>5</v>
      </c>
      <c r="G459" s="161">
        <v>0</v>
      </c>
      <c r="H459" s="12">
        <v>0</v>
      </c>
      <c r="I459" s="113">
        <v>0</v>
      </c>
      <c r="J459" s="549"/>
      <c r="K459" s="546"/>
      <c r="L459" s="546"/>
      <c r="M459" s="546"/>
      <c r="N459" s="565"/>
      <c r="O459" s="565"/>
      <c r="P459" s="565"/>
    </row>
    <row r="460" spans="1:16" s="2" customFormat="1" ht="24.75" customHeight="1" x14ac:dyDescent="0.25">
      <c r="A460" s="653" t="s">
        <v>274</v>
      </c>
      <c r="B460" s="662" t="s">
        <v>376</v>
      </c>
      <c r="C460" s="652" t="s">
        <v>111</v>
      </c>
      <c r="D460" s="879" t="s">
        <v>26</v>
      </c>
      <c r="E460" s="879" t="s">
        <v>26</v>
      </c>
      <c r="F460" s="111" t="s">
        <v>0</v>
      </c>
      <c r="G460" s="160">
        <f>G461+G462+G463+G464</f>
        <v>5000</v>
      </c>
      <c r="H460" s="12">
        <f>H461+H462+H463+H464</f>
        <v>5000</v>
      </c>
      <c r="I460" s="12">
        <f>H460/G460*100</f>
        <v>100</v>
      </c>
      <c r="J460" s="600" t="s">
        <v>26</v>
      </c>
      <c r="K460" s="569" t="s">
        <v>26</v>
      </c>
      <c r="L460" s="569" t="s">
        <v>26</v>
      </c>
      <c r="M460" s="560" t="s">
        <v>26</v>
      </c>
      <c r="N460" s="579" t="s">
        <v>26</v>
      </c>
      <c r="O460" s="579" t="s">
        <v>26</v>
      </c>
      <c r="P460" s="579" t="s">
        <v>26</v>
      </c>
    </row>
    <row r="461" spans="1:16" s="2" customFormat="1" ht="21.75" customHeight="1" x14ac:dyDescent="0.25">
      <c r="A461" s="653"/>
      <c r="B461" s="662"/>
      <c r="C461" s="652"/>
      <c r="D461" s="879"/>
      <c r="E461" s="879"/>
      <c r="F461" s="111" t="s">
        <v>1</v>
      </c>
      <c r="G461" s="160">
        <f t="shared" ref="G461:H464" si="31">G466</f>
        <v>5000</v>
      </c>
      <c r="H461" s="12">
        <f t="shared" si="31"/>
        <v>5000</v>
      </c>
      <c r="I461" s="12">
        <f>H461/G461*100</f>
        <v>100</v>
      </c>
      <c r="J461" s="601"/>
      <c r="K461" s="570"/>
      <c r="L461" s="570"/>
      <c r="M461" s="561" t="s">
        <v>26</v>
      </c>
      <c r="N461" s="579"/>
      <c r="O461" s="579"/>
      <c r="P461" s="579"/>
    </row>
    <row r="462" spans="1:16" s="2" customFormat="1" ht="24.75" customHeight="1" x14ac:dyDescent="0.25">
      <c r="A462" s="653"/>
      <c r="B462" s="662"/>
      <c r="C462" s="652"/>
      <c r="D462" s="879"/>
      <c r="E462" s="879"/>
      <c r="F462" s="111" t="s">
        <v>2</v>
      </c>
      <c r="G462" s="160">
        <f t="shared" si="31"/>
        <v>0</v>
      </c>
      <c r="H462" s="12">
        <f t="shared" si="31"/>
        <v>0</v>
      </c>
      <c r="I462" s="12">
        <v>0</v>
      </c>
      <c r="J462" s="601"/>
      <c r="K462" s="570"/>
      <c r="L462" s="570"/>
      <c r="M462" s="561"/>
      <c r="N462" s="579"/>
      <c r="O462" s="579"/>
      <c r="P462" s="579"/>
    </row>
    <row r="463" spans="1:16" s="2" customFormat="1" ht="22.5" customHeight="1" x14ac:dyDescent="0.25">
      <c r="A463" s="653"/>
      <c r="B463" s="662"/>
      <c r="C463" s="652"/>
      <c r="D463" s="879"/>
      <c r="E463" s="879"/>
      <c r="F463" s="111" t="s">
        <v>4</v>
      </c>
      <c r="G463" s="160">
        <f t="shared" si="31"/>
        <v>0</v>
      </c>
      <c r="H463" s="12">
        <f t="shared" si="31"/>
        <v>0</v>
      </c>
      <c r="I463" s="12">
        <v>0</v>
      </c>
      <c r="J463" s="601"/>
      <c r="K463" s="570"/>
      <c r="L463" s="570"/>
      <c r="M463" s="561"/>
      <c r="N463" s="579" t="s">
        <v>26</v>
      </c>
      <c r="O463" s="579" t="s">
        <v>26</v>
      </c>
      <c r="P463" s="579" t="s">
        <v>26</v>
      </c>
    </row>
    <row r="464" spans="1:16" s="2" customFormat="1" ht="44.25" customHeight="1" x14ac:dyDescent="0.25">
      <c r="A464" s="653"/>
      <c r="B464" s="662"/>
      <c r="C464" s="652"/>
      <c r="D464" s="879"/>
      <c r="E464" s="879"/>
      <c r="F464" s="116" t="s">
        <v>5</v>
      </c>
      <c r="G464" s="160">
        <f t="shared" si="31"/>
        <v>0</v>
      </c>
      <c r="H464" s="12">
        <f t="shared" si="31"/>
        <v>0</v>
      </c>
      <c r="I464" s="12">
        <v>0</v>
      </c>
      <c r="J464" s="602"/>
      <c r="K464" s="571"/>
      <c r="L464" s="571"/>
      <c r="M464" s="562" t="s">
        <v>26</v>
      </c>
      <c r="N464" s="579" t="s">
        <v>26</v>
      </c>
      <c r="O464" s="579" t="s">
        <v>26</v>
      </c>
      <c r="P464" s="579" t="s">
        <v>26</v>
      </c>
    </row>
    <row r="465" spans="1:16" ht="70.5" customHeight="1" x14ac:dyDescent="0.25">
      <c r="A465" s="655" t="s">
        <v>275</v>
      </c>
      <c r="B465" s="657" t="s">
        <v>350</v>
      </c>
      <c r="C465" s="547" t="s">
        <v>111</v>
      </c>
      <c r="D465" s="880" t="s">
        <v>451</v>
      </c>
      <c r="E465" s="880" t="s">
        <v>451</v>
      </c>
      <c r="F465" s="112" t="s">
        <v>0</v>
      </c>
      <c r="G465" s="160">
        <f>G466+G467+G468+G469</f>
        <v>5000</v>
      </c>
      <c r="H465" s="12">
        <f>H466+H467+H468+H469</f>
        <v>5000</v>
      </c>
      <c r="I465" s="12">
        <f>H465/G465*100</f>
        <v>100</v>
      </c>
      <c r="J465" s="197" t="s">
        <v>726</v>
      </c>
      <c r="K465" s="190">
        <v>1</v>
      </c>
      <c r="L465" s="190">
        <v>1</v>
      </c>
      <c r="M465" s="545" t="s">
        <v>872</v>
      </c>
      <c r="N465" s="564" t="s">
        <v>108</v>
      </c>
      <c r="O465" s="564" t="s">
        <v>108</v>
      </c>
      <c r="P465" s="564" t="s">
        <v>108</v>
      </c>
    </row>
    <row r="466" spans="1:16" ht="44.25" customHeight="1" x14ac:dyDescent="0.25">
      <c r="A466" s="656"/>
      <c r="B466" s="657"/>
      <c r="C466" s="548"/>
      <c r="D466" s="881"/>
      <c r="E466" s="881"/>
      <c r="F466" s="112" t="s">
        <v>1</v>
      </c>
      <c r="G466" s="161">
        <v>5000</v>
      </c>
      <c r="H466" s="115">
        <v>5000</v>
      </c>
      <c r="I466" s="113">
        <f>H466/G466*100</f>
        <v>100</v>
      </c>
      <c r="J466" s="201" t="s">
        <v>727</v>
      </c>
      <c r="K466" s="192">
        <v>10</v>
      </c>
      <c r="L466" s="192">
        <v>4</v>
      </c>
      <c r="M466" s="550"/>
      <c r="N466" s="588"/>
      <c r="O466" s="588"/>
      <c r="P466" s="588"/>
    </row>
    <row r="467" spans="1:16" ht="43.5" customHeight="1" x14ac:dyDescent="0.25">
      <c r="A467" s="656"/>
      <c r="B467" s="657"/>
      <c r="C467" s="548"/>
      <c r="D467" s="881"/>
      <c r="E467" s="881"/>
      <c r="F467" s="112" t="s">
        <v>2</v>
      </c>
      <c r="G467" s="161">
        <v>0</v>
      </c>
      <c r="H467" s="113">
        <v>0</v>
      </c>
      <c r="I467" s="113">
        <v>0</v>
      </c>
      <c r="J467" s="547" t="s">
        <v>787</v>
      </c>
      <c r="K467" s="545">
        <v>3765</v>
      </c>
      <c r="L467" s="545">
        <v>3765</v>
      </c>
      <c r="M467" s="550"/>
      <c r="N467" s="588"/>
      <c r="O467" s="588"/>
      <c r="P467" s="588"/>
    </row>
    <row r="468" spans="1:16" ht="15" customHeight="1" x14ac:dyDescent="0.25">
      <c r="A468" s="656"/>
      <c r="B468" s="657"/>
      <c r="C468" s="548"/>
      <c r="D468" s="881"/>
      <c r="E468" s="881"/>
      <c r="F468" s="112" t="s">
        <v>4</v>
      </c>
      <c r="G468" s="161">
        <v>0</v>
      </c>
      <c r="H468" s="113">
        <v>0</v>
      </c>
      <c r="I468" s="113">
        <v>0</v>
      </c>
      <c r="J468" s="548"/>
      <c r="K468" s="550"/>
      <c r="L468" s="550"/>
      <c r="M468" s="550"/>
      <c r="N468" s="588"/>
      <c r="O468" s="588"/>
      <c r="P468" s="588"/>
    </row>
    <row r="469" spans="1:16" ht="24" customHeight="1" x14ac:dyDescent="0.25">
      <c r="A469" s="656"/>
      <c r="B469" s="657"/>
      <c r="C469" s="549"/>
      <c r="D469" s="882"/>
      <c r="E469" s="882"/>
      <c r="F469" s="4" t="s">
        <v>5</v>
      </c>
      <c r="G469" s="161">
        <v>0</v>
      </c>
      <c r="H469" s="113">
        <v>0</v>
      </c>
      <c r="I469" s="113">
        <v>0</v>
      </c>
      <c r="J469" s="549"/>
      <c r="K469" s="546"/>
      <c r="L469" s="546"/>
      <c r="M469" s="546"/>
      <c r="N469" s="565"/>
      <c r="O469" s="565"/>
      <c r="P469" s="565"/>
    </row>
    <row r="470" spans="1:16" x14ac:dyDescent="0.25">
      <c r="A470" s="543" t="s">
        <v>155</v>
      </c>
      <c r="B470" s="641" t="s">
        <v>623</v>
      </c>
      <c r="C470" s="644" t="s">
        <v>0</v>
      </c>
      <c r="D470" s="911" t="s">
        <v>26</v>
      </c>
      <c r="E470" s="911" t="s">
        <v>26</v>
      </c>
      <c r="F470" s="111" t="s">
        <v>0</v>
      </c>
      <c r="G470" s="160">
        <f>SUM(G471:G474)</f>
        <v>39377880.5</v>
      </c>
      <c r="H470" s="12">
        <f>SUM(H471:H474)</f>
        <v>38556483.700000003</v>
      </c>
      <c r="I470" s="12">
        <f>H470/G470*100</f>
        <v>97.914065486587077</v>
      </c>
      <c r="J470" s="582" t="s">
        <v>26</v>
      </c>
      <c r="K470" s="557" t="s">
        <v>26</v>
      </c>
      <c r="L470" s="557" t="s">
        <v>26</v>
      </c>
      <c r="M470" s="557" t="s">
        <v>26</v>
      </c>
      <c r="N470" s="595" t="s">
        <v>26</v>
      </c>
      <c r="O470" s="596" t="s">
        <v>26</v>
      </c>
      <c r="P470" s="596" t="s">
        <v>26</v>
      </c>
    </row>
    <row r="471" spans="1:16" x14ac:dyDescent="0.25">
      <c r="A471" s="615"/>
      <c r="B471" s="642"/>
      <c r="C471" s="645"/>
      <c r="D471" s="911"/>
      <c r="E471" s="911"/>
      <c r="F471" s="111" t="s">
        <v>1</v>
      </c>
      <c r="G471" s="160">
        <f t="shared" ref="G471:H474" si="32">G476+G481</f>
        <v>16773941.5</v>
      </c>
      <c r="H471" s="12">
        <f t="shared" si="32"/>
        <v>16773941.5</v>
      </c>
      <c r="I471" s="12">
        <f>H471/G471*100</f>
        <v>100</v>
      </c>
      <c r="J471" s="583" t="s">
        <v>26</v>
      </c>
      <c r="K471" s="558" t="s">
        <v>26</v>
      </c>
      <c r="L471" s="558" t="s">
        <v>26</v>
      </c>
      <c r="M471" s="558" t="s">
        <v>26</v>
      </c>
      <c r="N471" s="595"/>
      <c r="O471" s="597"/>
      <c r="P471" s="597"/>
    </row>
    <row r="472" spans="1:16" x14ac:dyDescent="0.25">
      <c r="A472" s="615"/>
      <c r="B472" s="642"/>
      <c r="C472" s="645"/>
      <c r="D472" s="911"/>
      <c r="E472" s="911"/>
      <c r="F472" s="111" t="s">
        <v>2</v>
      </c>
      <c r="G472" s="160">
        <f t="shared" si="32"/>
        <v>0</v>
      </c>
      <c r="H472" s="12">
        <f t="shared" si="32"/>
        <v>0</v>
      </c>
      <c r="I472" s="12">
        <v>0</v>
      </c>
      <c r="J472" s="583"/>
      <c r="K472" s="558"/>
      <c r="L472" s="558"/>
      <c r="M472" s="558"/>
      <c r="N472" s="595"/>
      <c r="O472" s="597"/>
      <c r="P472" s="597"/>
    </row>
    <row r="473" spans="1:16" x14ac:dyDescent="0.25">
      <c r="A473" s="615"/>
      <c r="B473" s="642"/>
      <c r="C473" s="645"/>
      <c r="D473" s="911"/>
      <c r="E473" s="911"/>
      <c r="F473" s="111" t="s">
        <v>4</v>
      </c>
      <c r="G473" s="160">
        <f t="shared" si="32"/>
        <v>0</v>
      </c>
      <c r="H473" s="12">
        <f t="shared" si="32"/>
        <v>0</v>
      </c>
      <c r="I473" s="12">
        <v>0</v>
      </c>
      <c r="J473" s="583"/>
      <c r="K473" s="558"/>
      <c r="L473" s="558"/>
      <c r="M473" s="558"/>
      <c r="N473" s="595" t="s">
        <v>26</v>
      </c>
      <c r="O473" s="597"/>
      <c r="P473" s="597"/>
    </row>
    <row r="474" spans="1:16" x14ac:dyDescent="0.25">
      <c r="A474" s="615"/>
      <c r="B474" s="642"/>
      <c r="C474" s="646"/>
      <c r="D474" s="911"/>
      <c r="E474" s="911"/>
      <c r="F474" s="116" t="s">
        <v>5</v>
      </c>
      <c r="G474" s="160">
        <f t="shared" si="32"/>
        <v>22603938.999999996</v>
      </c>
      <c r="H474" s="12">
        <f t="shared" si="32"/>
        <v>21782542.200000003</v>
      </c>
      <c r="I474" s="12">
        <f>H474/G474*100</f>
        <v>96.366134238815661</v>
      </c>
      <c r="J474" s="584" t="s">
        <v>26</v>
      </c>
      <c r="K474" s="559" t="s">
        <v>26</v>
      </c>
      <c r="L474" s="559" t="s">
        <v>26</v>
      </c>
      <c r="M474" s="559" t="s">
        <v>26</v>
      </c>
      <c r="N474" s="595" t="s">
        <v>26</v>
      </c>
      <c r="O474" s="598"/>
      <c r="P474" s="598"/>
    </row>
    <row r="475" spans="1:16" x14ac:dyDescent="0.25">
      <c r="A475" s="615"/>
      <c r="B475" s="642"/>
      <c r="C475" s="648" t="s">
        <v>25</v>
      </c>
      <c r="D475" s="879" t="s">
        <v>26</v>
      </c>
      <c r="E475" s="879" t="s">
        <v>26</v>
      </c>
      <c r="F475" s="111" t="s">
        <v>0</v>
      </c>
      <c r="G475" s="160">
        <f>G476+G477+G478+G479</f>
        <v>16773941.5</v>
      </c>
      <c r="H475" s="12">
        <f>H476+H477+H478+H479</f>
        <v>16773941.5</v>
      </c>
      <c r="I475" s="12">
        <f>H475/G475*100</f>
        <v>100</v>
      </c>
      <c r="J475" s="582" t="s">
        <v>26</v>
      </c>
      <c r="K475" s="557" t="s">
        <v>26</v>
      </c>
      <c r="L475" s="557" t="s">
        <v>26</v>
      </c>
      <c r="M475" s="557" t="s">
        <v>26</v>
      </c>
      <c r="N475" s="595" t="s">
        <v>26</v>
      </c>
      <c r="O475" s="596" t="s">
        <v>26</v>
      </c>
      <c r="P475" s="596" t="s">
        <v>26</v>
      </c>
    </row>
    <row r="476" spans="1:16" x14ac:dyDescent="0.25">
      <c r="A476" s="615"/>
      <c r="B476" s="642"/>
      <c r="C476" s="649"/>
      <c r="D476" s="879"/>
      <c r="E476" s="879"/>
      <c r="F476" s="111" t="s">
        <v>1</v>
      </c>
      <c r="G476" s="160">
        <f t="shared" ref="G476:H479" si="33">G486</f>
        <v>16773941.5</v>
      </c>
      <c r="H476" s="12">
        <f t="shared" si="33"/>
        <v>16773941.5</v>
      </c>
      <c r="I476" s="12">
        <f>H476/G476*100</f>
        <v>100</v>
      </c>
      <c r="J476" s="583" t="s">
        <v>26</v>
      </c>
      <c r="K476" s="558" t="s">
        <v>26</v>
      </c>
      <c r="L476" s="558" t="s">
        <v>26</v>
      </c>
      <c r="M476" s="558" t="s">
        <v>26</v>
      </c>
      <c r="N476" s="595"/>
      <c r="O476" s="597"/>
      <c r="P476" s="597"/>
    </row>
    <row r="477" spans="1:16" x14ac:dyDescent="0.25">
      <c r="A477" s="615"/>
      <c r="B477" s="642"/>
      <c r="C477" s="649"/>
      <c r="D477" s="879"/>
      <c r="E477" s="879"/>
      <c r="F477" s="111" t="s">
        <v>2</v>
      </c>
      <c r="G477" s="160">
        <f t="shared" si="33"/>
        <v>0</v>
      </c>
      <c r="H477" s="12">
        <f t="shared" si="33"/>
        <v>0</v>
      </c>
      <c r="I477" s="12">
        <v>0</v>
      </c>
      <c r="J477" s="583"/>
      <c r="K477" s="558"/>
      <c r="L477" s="558"/>
      <c r="M477" s="558"/>
      <c r="N477" s="595"/>
      <c r="O477" s="597"/>
      <c r="P477" s="597"/>
    </row>
    <row r="478" spans="1:16" x14ac:dyDescent="0.25">
      <c r="A478" s="615"/>
      <c r="B478" s="642"/>
      <c r="C478" s="649"/>
      <c r="D478" s="879"/>
      <c r="E478" s="879"/>
      <c r="F478" s="111" t="s">
        <v>4</v>
      </c>
      <c r="G478" s="160">
        <f t="shared" si="33"/>
        <v>0</v>
      </c>
      <c r="H478" s="12">
        <f t="shared" si="33"/>
        <v>0</v>
      </c>
      <c r="I478" s="12">
        <v>0</v>
      </c>
      <c r="J478" s="583"/>
      <c r="K478" s="558"/>
      <c r="L478" s="558"/>
      <c r="M478" s="558"/>
      <c r="N478" s="595" t="s">
        <v>26</v>
      </c>
      <c r="O478" s="597"/>
      <c r="P478" s="597"/>
    </row>
    <row r="479" spans="1:16" x14ac:dyDescent="0.25">
      <c r="A479" s="615"/>
      <c r="B479" s="642"/>
      <c r="C479" s="650"/>
      <c r="D479" s="879"/>
      <c r="E479" s="879"/>
      <c r="F479" s="116" t="s">
        <v>5</v>
      </c>
      <c r="G479" s="160">
        <f t="shared" si="33"/>
        <v>0</v>
      </c>
      <c r="H479" s="12">
        <f t="shared" si="33"/>
        <v>0</v>
      </c>
      <c r="I479" s="12">
        <v>0</v>
      </c>
      <c r="J479" s="584" t="s">
        <v>26</v>
      </c>
      <c r="K479" s="559" t="s">
        <v>26</v>
      </c>
      <c r="L479" s="559" t="s">
        <v>26</v>
      </c>
      <c r="M479" s="559" t="s">
        <v>26</v>
      </c>
      <c r="N479" s="595" t="s">
        <v>26</v>
      </c>
      <c r="O479" s="598"/>
      <c r="P479" s="598"/>
    </row>
    <row r="480" spans="1:16" x14ac:dyDescent="0.25">
      <c r="A480" s="615"/>
      <c r="B480" s="642"/>
      <c r="C480" s="652" t="s">
        <v>304</v>
      </c>
      <c r="D480" s="879" t="s">
        <v>26</v>
      </c>
      <c r="E480" s="879" t="s">
        <v>26</v>
      </c>
      <c r="F480" s="111" t="s">
        <v>0</v>
      </c>
      <c r="G480" s="160">
        <f>G481+G482+G483+G484</f>
        <v>22603938.999999996</v>
      </c>
      <c r="H480" s="12">
        <f>H481+H482+H483+H484</f>
        <v>21782542.200000003</v>
      </c>
      <c r="I480" s="12">
        <f>H480/G480*100</f>
        <v>96.366134238815661</v>
      </c>
      <c r="J480" s="582" t="s">
        <v>26</v>
      </c>
      <c r="K480" s="557" t="s">
        <v>26</v>
      </c>
      <c r="L480" s="557" t="s">
        <v>26</v>
      </c>
      <c r="M480" s="557" t="s">
        <v>26</v>
      </c>
      <c r="N480" s="595" t="s">
        <v>26</v>
      </c>
      <c r="O480" s="596" t="s">
        <v>26</v>
      </c>
      <c r="P480" s="596" t="s">
        <v>26</v>
      </c>
    </row>
    <row r="481" spans="1:16" x14ac:dyDescent="0.25">
      <c r="A481" s="615"/>
      <c r="B481" s="642"/>
      <c r="C481" s="652"/>
      <c r="D481" s="879"/>
      <c r="E481" s="879"/>
      <c r="F481" s="111" t="s">
        <v>1</v>
      </c>
      <c r="G481" s="160">
        <f>G496</f>
        <v>0</v>
      </c>
      <c r="H481" s="12">
        <f>H496</f>
        <v>0</v>
      </c>
      <c r="I481" s="12">
        <v>0</v>
      </c>
      <c r="J481" s="583" t="s">
        <v>26</v>
      </c>
      <c r="K481" s="558" t="s">
        <v>26</v>
      </c>
      <c r="L481" s="558" t="s">
        <v>26</v>
      </c>
      <c r="M481" s="558" t="s">
        <v>26</v>
      </c>
      <c r="N481" s="595"/>
      <c r="O481" s="597"/>
      <c r="P481" s="597"/>
    </row>
    <row r="482" spans="1:16" x14ac:dyDescent="0.25">
      <c r="A482" s="615"/>
      <c r="B482" s="642"/>
      <c r="C482" s="652"/>
      <c r="D482" s="879"/>
      <c r="E482" s="879"/>
      <c r="F482" s="111" t="s">
        <v>2</v>
      </c>
      <c r="G482" s="160">
        <f>G502</f>
        <v>0</v>
      </c>
      <c r="H482" s="12">
        <f>H502</f>
        <v>0</v>
      </c>
      <c r="I482" s="12">
        <v>0</v>
      </c>
      <c r="J482" s="583"/>
      <c r="K482" s="558"/>
      <c r="L482" s="558"/>
      <c r="M482" s="558"/>
      <c r="N482" s="595"/>
      <c r="O482" s="597"/>
      <c r="P482" s="597"/>
    </row>
    <row r="483" spans="1:16" x14ac:dyDescent="0.25">
      <c r="A483" s="615"/>
      <c r="B483" s="642"/>
      <c r="C483" s="652"/>
      <c r="D483" s="879"/>
      <c r="E483" s="879"/>
      <c r="F483" s="111" t="s">
        <v>4</v>
      </c>
      <c r="G483" s="160">
        <f>G503</f>
        <v>0</v>
      </c>
      <c r="H483" s="12">
        <f>H503</f>
        <v>0</v>
      </c>
      <c r="I483" s="12">
        <v>0</v>
      </c>
      <c r="J483" s="583"/>
      <c r="K483" s="558"/>
      <c r="L483" s="558"/>
      <c r="M483" s="558"/>
      <c r="N483" s="595" t="s">
        <v>26</v>
      </c>
      <c r="O483" s="597"/>
      <c r="P483" s="597"/>
    </row>
    <row r="484" spans="1:16" x14ac:dyDescent="0.25">
      <c r="A484" s="544"/>
      <c r="B484" s="643"/>
      <c r="C484" s="652"/>
      <c r="D484" s="879"/>
      <c r="E484" s="879"/>
      <c r="F484" s="116" t="s">
        <v>5</v>
      </c>
      <c r="G484" s="160">
        <f>G499+G514</f>
        <v>22603938.999999996</v>
      </c>
      <c r="H484" s="12">
        <f>H499+H514</f>
        <v>21782542.200000003</v>
      </c>
      <c r="I484" s="12">
        <f>H484/G484*100</f>
        <v>96.366134238815661</v>
      </c>
      <c r="J484" s="584" t="s">
        <v>26</v>
      </c>
      <c r="K484" s="559" t="s">
        <v>26</v>
      </c>
      <c r="L484" s="559" t="s">
        <v>26</v>
      </c>
      <c r="M484" s="559" t="s">
        <v>26</v>
      </c>
      <c r="N484" s="595" t="s">
        <v>26</v>
      </c>
      <c r="O484" s="598"/>
      <c r="P484" s="598"/>
    </row>
    <row r="485" spans="1:16" s="2" customFormat="1" ht="15" customHeight="1" x14ac:dyDescent="0.25">
      <c r="A485" s="663" t="s">
        <v>305</v>
      </c>
      <c r="B485" s="666" t="s">
        <v>624</v>
      </c>
      <c r="C485" s="648" t="s">
        <v>25</v>
      </c>
      <c r="D485" s="879" t="s">
        <v>26</v>
      </c>
      <c r="E485" s="879" t="s">
        <v>26</v>
      </c>
      <c r="F485" s="111" t="s">
        <v>0</v>
      </c>
      <c r="G485" s="160">
        <f>G486+G487+G488+G489</f>
        <v>16773941.5</v>
      </c>
      <c r="H485" s="12">
        <f>H486+H487+H488+H489</f>
        <v>16773941.5</v>
      </c>
      <c r="I485" s="12">
        <f>H485/G485*100</f>
        <v>100</v>
      </c>
      <c r="J485" s="600" t="s">
        <v>26</v>
      </c>
      <c r="K485" s="560" t="s">
        <v>26</v>
      </c>
      <c r="L485" s="560" t="s">
        <v>26</v>
      </c>
      <c r="M485" s="560" t="s">
        <v>26</v>
      </c>
      <c r="N485" s="579" t="s">
        <v>26</v>
      </c>
      <c r="O485" s="592" t="s">
        <v>26</v>
      </c>
      <c r="P485" s="592" t="s">
        <v>26</v>
      </c>
    </row>
    <row r="486" spans="1:16" s="2" customFormat="1" x14ac:dyDescent="0.25">
      <c r="A486" s="664"/>
      <c r="B486" s="666"/>
      <c r="C486" s="649"/>
      <c r="D486" s="879"/>
      <c r="E486" s="879"/>
      <c r="F486" s="111" t="s">
        <v>1</v>
      </c>
      <c r="G486" s="160">
        <f t="shared" ref="G486:H489" si="34">G491</f>
        <v>16773941.5</v>
      </c>
      <c r="H486" s="12">
        <f t="shared" si="34"/>
        <v>16773941.5</v>
      </c>
      <c r="I486" s="12">
        <f>H486/G486*100</f>
        <v>100</v>
      </c>
      <c r="J486" s="601" t="s">
        <v>26</v>
      </c>
      <c r="K486" s="561" t="s">
        <v>26</v>
      </c>
      <c r="L486" s="561" t="s">
        <v>26</v>
      </c>
      <c r="M486" s="561" t="s">
        <v>26</v>
      </c>
      <c r="N486" s="579"/>
      <c r="O486" s="593"/>
      <c r="P486" s="593"/>
    </row>
    <row r="487" spans="1:16" s="2" customFormat="1" x14ac:dyDescent="0.25">
      <c r="A487" s="664"/>
      <c r="B487" s="666"/>
      <c r="C487" s="649"/>
      <c r="D487" s="879"/>
      <c r="E487" s="879"/>
      <c r="F487" s="111" t="s">
        <v>2</v>
      </c>
      <c r="G487" s="160">
        <f t="shared" si="34"/>
        <v>0</v>
      </c>
      <c r="H487" s="12">
        <f t="shared" si="34"/>
        <v>0</v>
      </c>
      <c r="I487" s="12">
        <v>0</v>
      </c>
      <c r="J487" s="601"/>
      <c r="K487" s="561"/>
      <c r="L487" s="561"/>
      <c r="M487" s="561"/>
      <c r="N487" s="579"/>
      <c r="O487" s="593"/>
      <c r="P487" s="593"/>
    </row>
    <row r="488" spans="1:16" s="2" customFormat="1" x14ac:dyDescent="0.25">
      <c r="A488" s="664"/>
      <c r="B488" s="666"/>
      <c r="C488" s="649"/>
      <c r="D488" s="879"/>
      <c r="E488" s="879"/>
      <c r="F488" s="111" t="s">
        <v>4</v>
      </c>
      <c r="G488" s="160">
        <f t="shared" si="34"/>
        <v>0</v>
      </c>
      <c r="H488" s="12">
        <f t="shared" si="34"/>
        <v>0</v>
      </c>
      <c r="I488" s="12">
        <v>0</v>
      </c>
      <c r="J488" s="601"/>
      <c r="K488" s="561"/>
      <c r="L488" s="561"/>
      <c r="M488" s="561"/>
      <c r="N488" s="579" t="s">
        <v>26</v>
      </c>
      <c r="O488" s="593"/>
      <c r="P488" s="593"/>
    </row>
    <row r="489" spans="1:16" s="2" customFormat="1" ht="21.75" customHeight="1" x14ac:dyDescent="0.25">
      <c r="A489" s="665"/>
      <c r="B489" s="666"/>
      <c r="C489" s="650"/>
      <c r="D489" s="879"/>
      <c r="E489" s="879"/>
      <c r="F489" s="116" t="s">
        <v>5</v>
      </c>
      <c r="G489" s="160">
        <f t="shared" si="34"/>
        <v>0</v>
      </c>
      <c r="H489" s="12">
        <f t="shared" si="34"/>
        <v>0</v>
      </c>
      <c r="I489" s="12">
        <v>0</v>
      </c>
      <c r="J489" s="602" t="s">
        <v>26</v>
      </c>
      <c r="K489" s="562" t="s">
        <v>26</v>
      </c>
      <c r="L489" s="562" t="s">
        <v>26</v>
      </c>
      <c r="M489" s="562" t="s">
        <v>26</v>
      </c>
      <c r="N489" s="579" t="s">
        <v>26</v>
      </c>
      <c r="O489" s="594"/>
      <c r="P489" s="594"/>
    </row>
    <row r="490" spans="1:16" ht="66.75" customHeight="1" x14ac:dyDescent="0.25">
      <c r="A490" s="656" t="s">
        <v>306</v>
      </c>
      <c r="B490" s="657" t="s">
        <v>123</v>
      </c>
      <c r="C490" s="547" t="s">
        <v>25</v>
      </c>
      <c r="D490" s="880" t="s">
        <v>451</v>
      </c>
      <c r="E490" s="880" t="s">
        <v>451</v>
      </c>
      <c r="F490" s="112" t="s">
        <v>0</v>
      </c>
      <c r="G490" s="160">
        <f>G491+G492+G493+G494</f>
        <v>16773941.5</v>
      </c>
      <c r="H490" s="12">
        <f>H491+H492+H493+H494</f>
        <v>16773941.5</v>
      </c>
      <c r="I490" s="12">
        <f>H490/G490*100</f>
        <v>100</v>
      </c>
      <c r="J490" s="197" t="s">
        <v>788</v>
      </c>
      <c r="K490" s="190">
        <v>1579036</v>
      </c>
      <c r="L490" s="190">
        <v>1579036</v>
      </c>
      <c r="M490" s="95"/>
      <c r="N490" s="564" t="s">
        <v>108</v>
      </c>
      <c r="O490" s="564" t="s">
        <v>108</v>
      </c>
      <c r="P490" s="564" t="s">
        <v>108</v>
      </c>
    </row>
    <row r="491" spans="1:16" x14ac:dyDescent="0.25">
      <c r="A491" s="656"/>
      <c r="B491" s="657"/>
      <c r="C491" s="548"/>
      <c r="D491" s="881"/>
      <c r="E491" s="881"/>
      <c r="F491" s="112" t="s">
        <v>1</v>
      </c>
      <c r="G491" s="161">
        <v>16773941.5</v>
      </c>
      <c r="H491" s="113">
        <v>16773941.5</v>
      </c>
      <c r="I491" s="113">
        <f>H491/G491*100</f>
        <v>100</v>
      </c>
      <c r="J491" s="547" t="s">
        <v>789</v>
      </c>
      <c r="K491" s="545">
        <v>100</v>
      </c>
      <c r="L491" s="545">
        <v>100</v>
      </c>
      <c r="M491" s="545"/>
      <c r="N491" s="588"/>
      <c r="O491" s="588"/>
      <c r="P491" s="588"/>
    </row>
    <row r="492" spans="1:16" ht="15" customHeight="1" x14ac:dyDescent="0.25">
      <c r="A492" s="656"/>
      <c r="B492" s="657"/>
      <c r="C492" s="548"/>
      <c r="D492" s="881"/>
      <c r="E492" s="881"/>
      <c r="F492" s="112" t="s">
        <v>2</v>
      </c>
      <c r="G492" s="161">
        <v>0</v>
      </c>
      <c r="H492" s="113">
        <v>0</v>
      </c>
      <c r="I492" s="113">
        <v>0</v>
      </c>
      <c r="J492" s="548"/>
      <c r="K492" s="550"/>
      <c r="L492" s="550"/>
      <c r="M492" s="550"/>
      <c r="N492" s="588"/>
      <c r="O492" s="588"/>
      <c r="P492" s="588"/>
    </row>
    <row r="493" spans="1:16" x14ac:dyDescent="0.25">
      <c r="A493" s="656"/>
      <c r="B493" s="657"/>
      <c r="C493" s="548"/>
      <c r="D493" s="881"/>
      <c r="E493" s="881"/>
      <c r="F493" s="112" t="s">
        <v>4</v>
      </c>
      <c r="G493" s="161">
        <v>0</v>
      </c>
      <c r="H493" s="113">
        <v>0</v>
      </c>
      <c r="I493" s="113">
        <v>0</v>
      </c>
      <c r="J493" s="548"/>
      <c r="K493" s="550"/>
      <c r="L493" s="550"/>
      <c r="M493" s="550"/>
      <c r="N493" s="588"/>
      <c r="O493" s="588"/>
      <c r="P493" s="588"/>
    </row>
    <row r="494" spans="1:16" ht="32.25" customHeight="1" x14ac:dyDescent="0.25">
      <c r="A494" s="656"/>
      <c r="B494" s="657"/>
      <c r="C494" s="549"/>
      <c r="D494" s="882"/>
      <c r="E494" s="882"/>
      <c r="F494" s="4" t="s">
        <v>5</v>
      </c>
      <c r="G494" s="161">
        <v>0</v>
      </c>
      <c r="H494" s="113">
        <v>0</v>
      </c>
      <c r="I494" s="113">
        <v>0</v>
      </c>
      <c r="J494" s="549"/>
      <c r="K494" s="546"/>
      <c r="L494" s="546"/>
      <c r="M494" s="546"/>
      <c r="N494" s="565"/>
      <c r="O494" s="565"/>
      <c r="P494" s="565"/>
    </row>
    <row r="495" spans="1:16" s="2" customFormat="1" x14ac:dyDescent="0.25">
      <c r="A495" s="653" t="s">
        <v>307</v>
      </c>
      <c r="B495" s="907" t="s">
        <v>308</v>
      </c>
      <c r="C495" s="652" t="s">
        <v>309</v>
      </c>
      <c r="D495" s="879" t="s">
        <v>26</v>
      </c>
      <c r="E495" s="879" t="s">
        <v>26</v>
      </c>
      <c r="F495" s="111" t="s">
        <v>0</v>
      </c>
      <c r="G495" s="160">
        <f>SUM(G496:G499)</f>
        <v>22313243.099999998</v>
      </c>
      <c r="H495" s="12">
        <f>SUM(H496:H499)</f>
        <v>21585325.100000001</v>
      </c>
      <c r="I495" s="12">
        <f>H495/G495*100</f>
        <v>96.737731056226437</v>
      </c>
      <c r="J495" s="600" t="s">
        <v>26</v>
      </c>
      <c r="K495" s="560" t="s">
        <v>26</v>
      </c>
      <c r="L495" s="560" t="s">
        <v>26</v>
      </c>
      <c r="M495" s="560" t="s">
        <v>26</v>
      </c>
      <c r="N495" s="579" t="s">
        <v>26</v>
      </c>
      <c r="O495" s="592" t="s">
        <v>26</v>
      </c>
      <c r="P495" s="592" t="s">
        <v>26</v>
      </c>
    </row>
    <row r="496" spans="1:16" s="2" customFormat="1" x14ac:dyDescent="0.25">
      <c r="A496" s="653"/>
      <c r="B496" s="907"/>
      <c r="C496" s="652"/>
      <c r="D496" s="879"/>
      <c r="E496" s="879"/>
      <c r="F496" s="111" t="s">
        <v>1</v>
      </c>
      <c r="G496" s="160">
        <v>0</v>
      </c>
      <c r="H496" s="12">
        <v>0</v>
      </c>
      <c r="I496" s="12">
        <v>0</v>
      </c>
      <c r="J496" s="601" t="s">
        <v>26</v>
      </c>
      <c r="K496" s="561" t="s">
        <v>26</v>
      </c>
      <c r="L496" s="561" t="s">
        <v>26</v>
      </c>
      <c r="M496" s="561" t="s">
        <v>26</v>
      </c>
      <c r="N496" s="579"/>
      <c r="O496" s="593"/>
      <c r="P496" s="593"/>
    </row>
    <row r="497" spans="1:16" s="2" customFormat="1" x14ac:dyDescent="0.25">
      <c r="A497" s="653"/>
      <c r="B497" s="907"/>
      <c r="C497" s="652"/>
      <c r="D497" s="879"/>
      <c r="E497" s="879"/>
      <c r="F497" s="111" t="s">
        <v>2</v>
      </c>
      <c r="G497" s="160">
        <v>0</v>
      </c>
      <c r="H497" s="12">
        <v>0</v>
      </c>
      <c r="I497" s="12">
        <v>0</v>
      </c>
      <c r="J497" s="601"/>
      <c r="K497" s="561"/>
      <c r="L497" s="561"/>
      <c r="M497" s="561"/>
      <c r="N497" s="579"/>
      <c r="O497" s="593"/>
      <c r="P497" s="593"/>
    </row>
    <row r="498" spans="1:16" s="2" customFormat="1" x14ac:dyDescent="0.25">
      <c r="A498" s="653"/>
      <c r="B498" s="907"/>
      <c r="C498" s="652"/>
      <c r="D498" s="879"/>
      <c r="E498" s="879"/>
      <c r="F498" s="111" t="s">
        <v>4</v>
      </c>
      <c r="G498" s="160">
        <v>0</v>
      </c>
      <c r="H498" s="12">
        <v>0</v>
      </c>
      <c r="I498" s="12">
        <v>0</v>
      </c>
      <c r="J498" s="601"/>
      <c r="K498" s="561"/>
      <c r="L498" s="561"/>
      <c r="M498" s="561"/>
      <c r="N498" s="579" t="s">
        <v>26</v>
      </c>
      <c r="O498" s="593"/>
      <c r="P498" s="593"/>
    </row>
    <row r="499" spans="1:16" s="2" customFormat="1" x14ac:dyDescent="0.25">
      <c r="A499" s="653"/>
      <c r="B499" s="907"/>
      <c r="C499" s="652"/>
      <c r="D499" s="879"/>
      <c r="E499" s="879"/>
      <c r="F499" s="116" t="s">
        <v>5</v>
      </c>
      <c r="G499" s="160">
        <f>G504+G509</f>
        <v>22313243.099999998</v>
      </c>
      <c r="H499" s="12">
        <f>H504+H509</f>
        <v>21585325.100000001</v>
      </c>
      <c r="I499" s="12">
        <f>H499/G499*100</f>
        <v>96.737731056226437</v>
      </c>
      <c r="J499" s="602" t="s">
        <v>26</v>
      </c>
      <c r="K499" s="562" t="s">
        <v>26</v>
      </c>
      <c r="L499" s="562" t="s">
        <v>26</v>
      </c>
      <c r="M499" s="562" t="s">
        <v>26</v>
      </c>
      <c r="N499" s="579" t="s">
        <v>26</v>
      </c>
      <c r="O499" s="594"/>
      <c r="P499" s="594"/>
    </row>
    <row r="500" spans="1:16" ht="93" customHeight="1" x14ac:dyDescent="0.25">
      <c r="A500" s="656" t="s">
        <v>310</v>
      </c>
      <c r="B500" s="657" t="s">
        <v>107</v>
      </c>
      <c r="C500" s="608" t="s">
        <v>309</v>
      </c>
      <c r="D500" s="880" t="s">
        <v>451</v>
      </c>
      <c r="E500" s="880" t="s">
        <v>451</v>
      </c>
      <c r="F500" s="112" t="s">
        <v>0</v>
      </c>
      <c r="G500" s="160">
        <f>G501+G502+G503+G504</f>
        <v>19896.7</v>
      </c>
      <c r="H500" s="12">
        <f>H501+H502+H503+H504</f>
        <v>11651.5</v>
      </c>
      <c r="I500" s="12">
        <f>H500/G500*100</f>
        <v>58.55996220478773</v>
      </c>
      <c r="J500" s="197" t="s">
        <v>790</v>
      </c>
      <c r="K500" s="190">
        <v>149</v>
      </c>
      <c r="L500" s="190">
        <v>149</v>
      </c>
      <c r="M500" s="545" t="s">
        <v>821</v>
      </c>
      <c r="N500" s="564" t="s">
        <v>108</v>
      </c>
      <c r="O500" s="564" t="s">
        <v>108</v>
      </c>
      <c r="P500" s="564" t="s">
        <v>108</v>
      </c>
    </row>
    <row r="501" spans="1:16" ht="47.25" customHeight="1" x14ac:dyDescent="0.25">
      <c r="A501" s="656"/>
      <c r="B501" s="657"/>
      <c r="C501" s="608"/>
      <c r="D501" s="881"/>
      <c r="E501" s="881"/>
      <c r="F501" s="112" t="s">
        <v>1</v>
      </c>
      <c r="G501" s="161">
        <v>0</v>
      </c>
      <c r="H501" s="113">
        <v>0</v>
      </c>
      <c r="I501" s="113">
        <v>0</v>
      </c>
      <c r="J501" s="547" t="s">
        <v>791</v>
      </c>
      <c r="K501" s="545">
        <v>0</v>
      </c>
      <c r="L501" s="545">
        <v>0</v>
      </c>
      <c r="M501" s="550"/>
      <c r="N501" s="588"/>
      <c r="O501" s="588"/>
      <c r="P501" s="588"/>
    </row>
    <row r="502" spans="1:16" ht="15" customHeight="1" x14ac:dyDescent="0.25">
      <c r="A502" s="656"/>
      <c r="B502" s="657"/>
      <c r="C502" s="608"/>
      <c r="D502" s="881"/>
      <c r="E502" s="881"/>
      <c r="F502" s="112" t="s">
        <v>2</v>
      </c>
      <c r="G502" s="161">
        <v>0</v>
      </c>
      <c r="H502" s="113">
        <v>0</v>
      </c>
      <c r="I502" s="113">
        <v>0</v>
      </c>
      <c r="J502" s="548"/>
      <c r="K502" s="550"/>
      <c r="L502" s="550"/>
      <c r="M502" s="550"/>
      <c r="N502" s="588"/>
      <c r="O502" s="588"/>
      <c r="P502" s="588"/>
    </row>
    <row r="503" spans="1:16" x14ac:dyDescent="0.25">
      <c r="A503" s="656"/>
      <c r="B503" s="657"/>
      <c r="C503" s="608"/>
      <c r="D503" s="881"/>
      <c r="E503" s="881"/>
      <c r="F503" s="112" t="s">
        <v>4</v>
      </c>
      <c r="G503" s="161">
        <v>0</v>
      </c>
      <c r="H503" s="113">
        <v>0</v>
      </c>
      <c r="I503" s="113">
        <v>0</v>
      </c>
      <c r="J503" s="548"/>
      <c r="K503" s="550"/>
      <c r="L503" s="550"/>
      <c r="M503" s="550"/>
      <c r="N503" s="588"/>
      <c r="O503" s="588"/>
      <c r="P503" s="588"/>
    </row>
    <row r="504" spans="1:16" ht="53.25" customHeight="1" x14ac:dyDescent="0.25">
      <c r="A504" s="543"/>
      <c r="B504" s="668"/>
      <c r="C504" s="608"/>
      <c r="D504" s="882"/>
      <c r="E504" s="882"/>
      <c r="F504" s="197" t="s">
        <v>5</v>
      </c>
      <c r="G504" s="162">
        <v>19896.7</v>
      </c>
      <c r="H504" s="115">
        <v>11651.5</v>
      </c>
      <c r="I504" s="115">
        <f>H504/G504*100</f>
        <v>58.55996220478773</v>
      </c>
      <c r="J504" s="549"/>
      <c r="K504" s="546"/>
      <c r="L504" s="546"/>
      <c r="M504" s="546"/>
      <c r="N504" s="565"/>
      <c r="O504" s="565"/>
      <c r="P504" s="565"/>
    </row>
    <row r="505" spans="1:16" ht="72" customHeight="1" x14ac:dyDescent="0.25">
      <c r="A505" s="656" t="s">
        <v>311</v>
      </c>
      <c r="B505" s="657" t="s">
        <v>106</v>
      </c>
      <c r="C505" s="608" t="s">
        <v>309</v>
      </c>
      <c r="D505" s="880" t="s">
        <v>451</v>
      </c>
      <c r="E505" s="880" t="s">
        <v>451</v>
      </c>
      <c r="F505" s="112" t="s">
        <v>0</v>
      </c>
      <c r="G505" s="160">
        <f>G506+G507+G508+G509</f>
        <v>22293346.399999999</v>
      </c>
      <c r="H505" s="12">
        <f>H506+H507+H508+H509</f>
        <v>21573673.600000001</v>
      </c>
      <c r="I505" s="12">
        <f>H505/G505*100</f>
        <v>96.771804523703111</v>
      </c>
      <c r="J505" s="197" t="s">
        <v>792</v>
      </c>
      <c r="K505" s="190">
        <v>2521846</v>
      </c>
      <c r="L505" s="190">
        <v>2521846</v>
      </c>
      <c r="M505" s="545" t="s">
        <v>398</v>
      </c>
      <c r="N505" s="564" t="s">
        <v>108</v>
      </c>
      <c r="O505" s="564" t="s">
        <v>108</v>
      </c>
      <c r="P505" s="564" t="s">
        <v>108</v>
      </c>
    </row>
    <row r="506" spans="1:16" ht="55.5" customHeight="1" x14ac:dyDescent="0.25">
      <c r="A506" s="656"/>
      <c r="B506" s="657"/>
      <c r="C506" s="608"/>
      <c r="D506" s="881"/>
      <c r="E506" s="881"/>
      <c r="F506" s="112" t="s">
        <v>1</v>
      </c>
      <c r="G506" s="161">
        <v>0</v>
      </c>
      <c r="H506" s="113">
        <v>0</v>
      </c>
      <c r="I506" s="113">
        <v>0</v>
      </c>
      <c r="J506" s="547" t="s">
        <v>793</v>
      </c>
      <c r="K506" s="545">
        <v>100</v>
      </c>
      <c r="L506" s="545">
        <v>100</v>
      </c>
      <c r="M506" s="550"/>
      <c r="N506" s="588"/>
      <c r="O506" s="588"/>
      <c r="P506" s="588"/>
    </row>
    <row r="507" spans="1:16" ht="15" customHeight="1" x14ac:dyDescent="0.25">
      <c r="A507" s="656"/>
      <c r="B507" s="657"/>
      <c r="C507" s="608"/>
      <c r="D507" s="881"/>
      <c r="E507" s="881"/>
      <c r="F507" s="112" t="s">
        <v>2</v>
      </c>
      <c r="G507" s="161">
        <v>0</v>
      </c>
      <c r="H507" s="113">
        <v>0</v>
      </c>
      <c r="I507" s="113">
        <v>0</v>
      </c>
      <c r="J507" s="548"/>
      <c r="K507" s="550"/>
      <c r="L507" s="550"/>
      <c r="M507" s="550"/>
      <c r="N507" s="588"/>
      <c r="O507" s="588"/>
      <c r="P507" s="588"/>
    </row>
    <row r="508" spans="1:16" ht="18" customHeight="1" x14ac:dyDescent="0.25">
      <c r="A508" s="656"/>
      <c r="B508" s="657"/>
      <c r="C508" s="608"/>
      <c r="D508" s="881"/>
      <c r="E508" s="881"/>
      <c r="F508" s="112" t="s">
        <v>4</v>
      </c>
      <c r="G508" s="161">
        <v>0</v>
      </c>
      <c r="H508" s="113">
        <v>0</v>
      </c>
      <c r="I508" s="113">
        <v>0</v>
      </c>
      <c r="J508" s="548"/>
      <c r="K508" s="550"/>
      <c r="L508" s="550"/>
      <c r="M508" s="550"/>
      <c r="N508" s="588"/>
      <c r="O508" s="588"/>
      <c r="P508" s="588"/>
    </row>
    <row r="509" spans="1:16" ht="22.5" customHeight="1" x14ac:dyDescent="0.25">
      <c r="A509" s="656"/>
      <c r="B509" s="657"/>
      <c r="C509" s="608"/>
      <c r="D509" s="882"/>
      <c r="E509" s="882"/>
      <c r="F509" s="4" t="s">
        <v>5</v>
      </c>
      <c r="G509" s="161">
        <v>22293346.399999999</v>
      </c>
      <c r="H509" s="113">
        <v>21573673.600000001</v>
      </c>
      <c r="I509" s="113">
        <f>H509/G509*100</f>
        <v>96.771804523703111</v>
      </c>
      <c r="J509" s="549"/>
      <c r="K509" s="546"/>
      <c r="L509" s="546"/>
      <c r="M509" s="546"/>
      <c r="N509" s="565"/>
      <c r="O509" s="565"/>
      <c r="P509" s="565"/>
    </row>
    <row r="510" spans="1:16" s="2" customFormat="1" ht="21.75" customHeight="1" x14ac:dyDescent="0.25">
      <c r="A510" s="653" t="s">
        <v>312</v>
      </c>
      <c r="B510" s="913" t="s">
        <v>356</v>
      </c>
      <c r="C510" s="652" t="s">
        <v>309</v>
      </c>
      <c r="D510" s="879" t="s">
        <v>26</v>
      </c>
      <c r="E510" s="879" t="s">
        <v>26</v>
      </c>
      <c r="F510" s="111" t="s">
        <v>0</v>
      </c>
      <c r="G510" s="160">
        <f>G511+G512+G513+G514</f>
        <v>290695.90000000002</v>
      </c>
      <c r="H510" s="12">
        <f>H511+H512+H513+H514</f>
        <v>197217.1</v>
      </c>
      <c r="I510" s="12">
        <f>H510/G510*100</f>
        <v>67.84309651426112</v>
      </c>
      <c r="J510" s="600" t="s">
        <v>108</v>
      </c>
      <c r="K510" s="560" t="s">
        <v>108</v>
      </c>
      <c r="L510" s="560" t="s">
        <v>108</v>
      </c>
      <c r="M510" s="560" t="s">
        <v>108</v>
      </c>
      <c r="N510" s="600" t="s">
        <v>26</v>
      </c>
      <c r="O510" s="600" t="s">
        <v>26</v>
      </c>
      <c r="P510" s="600" t="s">
        <v>26</v>
      </c>
    </row>
    <row r="511" spans="1:16" s="2" customFormat="1" ht="27" customHeight="1" x14ac:dyDescent="0.25">
      <c r="A511" s="653"/>
      <c r="B511" s="913"/>
      <c r="C511" s="652"/>
      <c r="D511" s="879"/>
      <c r="E511" s="879"/>
      <c r="F511" s="111" t="s">
        <v>1</v>
      </c>
      <c r="G511" s="160">
        <f t="shared" ref="G511:H514" si="35">G516</f>
        <v>0</v>
      </c>
      <c r="H511" s="12">
        <f t="shared" si="35"/>
        <v>0</v>
      </c>
      <c r="I511" s="12">
        <v>0</v>
      </c>
      <c r="J511" s="601"/>
      <c r="K511" s="561"/>
      <c r="L511" s="561"/>
      <c r="M511" s="561"/>
      <c r="N511" s="601"/>
      <c r="O511" s="601"/>
      <c r="P511" s="601"/>
    </row>
    <row r="512" spans="1:16" s="2" customFormat="1" ht="25.5" customHeight="1" x14ac:dyDescent="0.25">
      <c r="A512" s="653"/>
      <c r="B512" s="913"/>
      <c r="C512" s="652"/>
      <c r="D512" s="879"/>
      <c r="E512" s="879"/>
      <c r="F512" s="111" t="s">
        <v>2</v>
      </c>
      <c r="G512" s="160">
        <f t="shared" si="35"/>
        <v>0</v>
      </c>
      <c r="H512" s="12">
        <f t="shared" si="35"/>
        <v>0</v>
      </c>
      <c r="I512" s="12">
        <v>0</v>
      </c>
      <c r="J512" s="601"/>
      <c r="K512" s="561"/>
      <c r="L512" s="561"/>
      <c r="M512" s="561"/>
      <c r="N512" s="601"/>
      <c r="O512" s="601"/>
      <c r="P512" s="601"/>
    </row>
    <row r="513" spans="1:16" s="2" customFormat="1" ht="27" customHeight="1" x14ac:dyDescent="0.25">
      <c r="A513" s="653"/>
      <c r="B513" s="913"/>
      <c r="C513" s="652"/>
      <c r="D513" s="879"/>
      <c r="E513" s="879"/>
      <c r="F513" s="111" t="s">
        <v>4</v>
      </c>
      <c r="G513" s="160">
        <f t="shared" si="35"/>
        <v>0</v>
      </c>
      <c r="H513" s="12">
        <f t="shared" si="35"/>
        <v>0</v>
      </c>
      <c r="I513" s="12">
        <v>0</v>
      </c>
      <c r="J513" s="601"/>
      <c r="K513" s="561"/>
      <c r="L513" s="561"/>
      <c r="M513" s="561"/>
      <c r="N513" s="601" t="s">
        <v>26</v>
      </c>
      <c r="O513" s="601"/>
      <c r="P513" s="601"/>
    </row>
    <row r="514" spans="1:16" s="2" customFormat="1" ht="32.25" customHeight="1" x14ac:dyDescent="0.25">
      <c r="A514" s="653"/>
      <c r="B514" s="913"/>
      <c r="C514" s="652"/>
      <c r="D514" s="879"/>
      <c r="E514" s="879"/>
      <c r="F514" s="116" t="s">
        <v>5</v>
      </c>
      <c r="G514" s="160">
        <f t="shared" si="35"/>
        <v>290695.90000000002</v>
      </c>
      <c r="H514" s="12">
        <f t="shared" si="35"/>
        <v>197217.1</v>
      </c>
      <c r="I514" s="12">
        <f>H514/G514*100</f>
        <v>67.84309651426112</v>
      </c>
      <c r="J514" s="602"/>
      <c r="K514" s="562"/>
      <c r="L514" s="562"/>
      <c r="M514" s="562"/>
      <c r="N514" s="602" t="s">
        <v>26</v>
      </c>
      <c r="O514" s="602"/>
      <c r="P514" s="602"/>
    </row>
    <row r="515" spans="1:16" ht="68.25" customHeight="1" x14ac:dyDescent="0.25">
      <c r="A515" s="655" t="s">
        <v>313</v>
      </c>
      <c r="B515" s="657" t="s">
        <v>314</v>
      </c>
      <c r="C515" s="608" t="s">
        <v>309</v>
      </c>
      <c r="D515" s="880" t="s">
        <v>451</v>
      </c>
      <c r="E515" s="880" t="s">
        <v>451</v>
      </c>
      <c r="F515" s="112" t="s">
        <v>0</v>
      </c>
      <c r="G515" s="160">
        <f>G516+G517+G518+G519</f>
        <v>290695.90000000002</v>
      </c>
      <c r="H515" s="12">
        <f>H516+H517+H518+H519</f>
        <v>197217.1</v>
      </c>
      <c r="I515" s="12">
        <f>H515/G515*100</f>
        <v>67.84309651426112</v>
      </c>
      <c r="J515" s="4" t="s">
        <v>794</v>
      </c>
      <c r="K515" s="192">
        <v>52</v>
      </c>
      <c r="L515" s="190">
        <v>83</v>
      </c>
      <c r="M515" s="545" t="s">
        <v>399</v>
      </c>
      <c r="N515" s="564" t="s">
        <v>108</v>
      </c>
      <c r="O515" s="564" t="s">
        <v>108</v>
      </c>
      <c r="P515" s="564" t="s">
        <v>108</v>
      </c>
    </row>
    <row r="516" spans="1:16" ht="57" customHeight="1" x14ac:dyDescent="0.25">
      <c r="A516" s="656"/>
      <c r="B516" s="657"/>
      <c r="C516" s="608"/>
      <c r="D516" s="881"/>
      <c r="E516" s="881"/>
      <c r="F516" s="112" t="s">
        <v>1</v>
      </c>
      <c r="G516" s="161">
        <v>0</v>
      </c>
      <c r="H516" s="113">
        <v>0</v>
      </c>
      <c r="I516" s="113">
        <v>0</v>
      </c>
      <c r="J516" s="547" t="s">
        <v>795</v>
      </c>
      <c r="K516" s="551">
        <v>17.399999999999999</v>
      </c>
      <c r="L516" s="551">
        <v>17.399999999999999</v>
      </c>
      <c r="M516" s="550"/>
      <c r="N516" s="588"/>
      <c r="O516" s="588"/>
      <c r="P516" s="588"/>
    </row>
    <row r="517" spans="1:16" ht="54" customHeight="1" x14ac:dyDescent="0.25">
      <c r="A517" s="656"/>
      <c r="B517" s="657"/>
      <c r="C517" s="608"/>
      <c r="D517" s="881"/>
      <c r="E517" s="881"/>
      <c r="F517" s="112" t="s">
        <v>2</v>
      </c>
      <c r="G517" s="161">
        <v>0</v>
      </c>
      <c r="H517" s="113">
        <v>0</v>
      </c>
      <c r="I517" s="113">
        <v>0</v>
      </c>
      <c r="J517" s="548"/>
      <c r="K517" s="552"/>
      <c r="L517" s="552"/>
      <c r="M517" s="550"/>
      <c r="N517" s="588"/>
      <c r="O517" s="588"/>
      <c r="P517" s="588"/>
    </row>
    <row r="518" spans="1:16" ht="27.75" customHeight="1" x14ac:dyDescent="0.25">
      <c r="A518" s="656"/>
      <c r="B518" s="657"/>
      <c r="C518" s="608"/>
      <c r="D518" s="881"/>
      <c r="E518" s="881"/>
      <c r="F518" s="112" t="s">
        <v>4</v>
      </c>
      <c r="G518" s="161">
        <v>0</v>
      </c>
      <c r="H518" s="113">
        <v>0</v>
      </c>
      <c r="I518" s="113">
        <v>0</v>
      </c>
      <c r="J518" s="548"/>
      <c r="K518" s="552"/>
      <c r="L518" s="552"/>
      <c r="M518" s="550"/>
      <c r="N518" s="588"/>
      <c r="O518" s="588"/>
      <c r="P518" s="588"/>
    </row>
    <row r="519" spans="1:16" ht="40.5" customHeight="1" x14ac:dyDescent="0.25">
      <c r="A519" s="656"/>
      <c r="B519" s="657"/>
      <c r="C519" s="608"/>
      <c r="D519" s="882"/>
      <c r="E519" s="882"/>
      <c r="F519" s="4" t="s">
        <v>5</v>
      </c>
      <c r="G519" s="161">
        <v>290695.90000000002</v>
      </c>
      <c r="H519" s="113">
        <v>197217.1</v>
      </c>
      <c r="I519" s="113">
        <f>H519/G519*100</f>
        <v>67.84309651426112</v>
      </c>
      <c r="J519" s="549"/>
      <c r="K519" s="553"/>
      <c r="L519" s="553"/>
      <c r="M519" s="546"/>
      <c r="N519" s="565"/>
      <c r="O519" s="565"/>
      <c r="P519" s="565"/>
    </row>
  </sheetData>
  <mergeCells count="1230">
    <mergeCell ref="N515:N519"/>
    <mergeCell ref="O515:O519"/>
    <mergeCell ref="P515:P519"/>
    <mergeCell ref="J516:J519"/>
    <mergeCell ref="K516:K519"/>
    <mergeCell ref="L516:L519"/>
    <mergeCell ref="A515:A519"/>
    <mergeCell ref="B515:B519"/>
    <mergeCell ref="C515:C519"/>
    <mergeCell ref="D515:D519"/>
    <mergeCell ref="E515:E519"/>
    <mergeCell ref="M515:M519"/>
    <mergeCell ref="K510:K514"/>
    <mergeCell ref="L510:L514"/>
    <mergeCell ref="M510:M514"/>
    <mergeCell ref="N510:N514"/>
    <mergeCell ref="O510:O514"/>
    <mergeCell ref="P510:P514"/>
    <mergeCell ref="A510:A514"/>
    <mergeCell ref="B510:B514"/>
    <mergeCell ref="C510:C514"/>
    <mergeCell ref="D510:D514"/>
    <mergeCell ref="E510:E514"/>
    <mergeCell ref="J510:J514"/>
    <mergeCell ref="N505:N509"/>
    <mergeCell ref="O505:O509"/>
    <mergeCell ref="P505:P509"/>
    <mergeCell ref="J506:J509"/>
    <mergeCell ref="K506:K509"/>
    <mergeCell ref="L506:L509"/>
    <mergeCell ref="A505:A509"/>
    <mergeCell ref="B505:B509"/>
    <mergeCell ref="C505:C509"/>
    <mergeCell ref="D505:D509"/>
    <mergeCell ref="E505:E509"/>
    <mergeCell ref="M505:M509"/>
    <mergeCell ref="N500:N504"/>
    <mergeCell ref="O500:O504"/>
    <mergeCell ref="P500:P504"/>
    <mergeCell ref="J501:J504"/>
    <mergeCell ref="K501:K504"/>
    <mergeCell ref="L501:L504"/>
    <mergeCell ref="A500:A504"/>
    <mergeCell ref="B500:B504"/>
    <mergeCell ref="C500:C504"/>
    <mergeCell ref="D500:D504"/>
    <mergeCell ref="E500:E504"/>
    <mergeCell ref="M500:M504"/>
    <mergeCell ref="K495:K499"/>
    <mergeCell ref="L495:L499"/>
    <mergeCell ref="M495:M499"/>
    <mergeCell ref="N495:N499"/>
    <mergeCell ref="O495:O499"/>
    <mergeCell ref="P495:P499"/>
    <mergeCell ref="A495:A499"/>
    <mergeCell ref="B495:B499"/>
    <mergeCell ref="C495:C499"/>
    <mergeCell ref="D495:D499"/>
    <mergeCell ref="E495:E499"/>
    <mergeCell ref="J495:J499"/>
    <mergeCell ref="O490:O494"/>
    <mergeCell ref="P490:P494"/>
    <mergeCell ref="J491:J494"/>
    <mergeCell ref="K491:K494"/>
    <mergeCell ref="L491:L494"/>
    <mergeCell ref="M491:M494"/>
    <mergeCell ref="A490:A494"/>
    <mergeCell ref="B490:B494"/>
    <mergeCell ref="C490:C494"/>
    <mergeCell ref="D490:D494"/>
    <mergeCell ref="E490:E494"/>
    <mergeCell ref="N490:N494"/>
    <mergeCell ref="K485:K489"/>
    <mergeCell ref="L485:L489"/>
    <mergeCell ref="M485:M489"/>
    <mergeCell ref="N485:N489"/>
    <mergeCell ref="O485:O489"/>
    <mergeCell ref="P485:P489"/>
    <mergeCell ref="M480:M484"/>
    <mergeCell ref="N480:N484"/>
    <mergeCell ref="O480:O484"/>
    <mergeCell ref="P480:P484"/>
    <mergeCell ref="A485:A489"/>
    <mergeCell ref="B485:B489"/>
    <mergeCell ref="C485:C489"/>
    <mergeCell ref="D485:D489"/>
    <mergeCell ref="E485:E489"/>
    <mergeCell ref="J485:J489"/>
    <mergeCell ref="C480:C484"/>
    <mergeCell ref="D480:D484"/>
    <mergeCell ref="E480:E484"/>
    <mergeCell ref="J480:J484"/>
    <mergeCell ref="K480:K484"/>
    <mergeCell ref="L480:L484"/>
    <mergeCell ref="K475:K479"/>
    <mergeCell ref="L475:L479"/>
    <mergeCell ref="M475:M479"/>
    <mergeCell ref="N475:N479"/>
    <mergeCell ref="O475:O479"/>
    <mergeCell ref="P475:P479"/>
    <mergeCell ref="K470:K474"/>
    <mergeCell ref="L470:L474"/>
    <mergeCell ref="M470:M474"/>
    <mergeCell ref="N470:N474"/>
    <mergeCell ref="O470:O474"/>
    <mergeCell ref="P470:P474"/>
    <mergeCell ref="A470:A484"/>
    <mergeCell ref="B470:B484"/>
    <mergeCell ref="C470:C474"/>
    <mergeCell ref="D470:D474"/>
    <mergeCell ref="E470:E474"/>
    <mergeCell ref="J470:J474"/>
    <mergeCell ref="C475:C479"/>
    <mergeCell ref="D475:D479"/>
    <mergeCell ref="E475:E479"/>
    <mergeCell ref="J475:J479"/>
    <mergeCell ref="N465:N469"/>
    <mergeCell ref="O465:O469"/>
    <mergeCell ref="P465:P469"/>
    <mergeCell ref="J467:J469"/>
    <mergeCell ref="K467:K469"/>
    <mergeCell ref="L467:L469"/>
    <mergeCell ref="A465:A469"/>
    <mergeCell ref="B465:B469"/>
    <mergeCell ref="C465:C469"/>
    <mergeCell ref="D465:D469"/>
    <mergeCell ref="E465:E469"/>
    <mergeCell ref="M465:M469"/>
    <mergeCell ref="K460:K464"/>
    <mergeCell ref="L460:L464"/>
    <mergeCell ref="M460:M464"/>
    <mergeCell ref="N460:N464"/>
    <mergeCell ref="O460:O464"/>
    <mergeCell ref="P460:P464"/>
    <mergeCell ref="A460:A464"/>
    <mergeCell ref="B460:B464"/>
    <mergeCell ref="C460:C464"/>
    <mergeCell ref="D460:D464"/>
    <mergeCell ref="E460:E464"/>
    <mergeCell ref="J460:J464"/>
    <mergeCell ref="K455:K456"/>
    <mergeCell ref="L455:L456"/>
    <mergeCell ref="M455:M459"/>
    <mergeCell ref="N455:N459"/>
    <mergeCell ref="O455:O459"/>
    <mergeCell ref="P455:P459"/>
    <mergeCell ref="K457:K459"/>
    <mergeCell ref="L457:L459"/>
    <mergeCell ref="A455:A459"/>
    <mergeCell ref="B455:B459"/>
    <mergeCell ref="C455:C459"/>
    <mergeCell ref="D455:D459"/>
    <mergeCell ref="E455:E459"/>
    <mergeCell ref="J455:J456"/>
    <mergeCell ref="J457:J459"/>
    <mergeCell ref="K450:K454"/>
    <mergeCell ref="L450:L454"/>
    <mergeCell ref="M450:M454"/>
    <mergeCell ref="N450:N454"/>
    <mergeCell ref="O450:O454"/>
    <mergeCell ref="P450:P454"/>
    <mergeCell ref="A450:A454"/>
    <mergeCell ref="B450:B454"/>
    <mergeCell ref="C450:C454"/>
    <mergeCell ref="D450:D454"/>
    <mergeCell ref="E450:E454"/>
    <mergeCell ref="J450:J454"/>
    <mergeCell ref="N445:N446"/>
    <mergeCell ref="O445:O446"/>
    <mergeCell ref="P445:P446"/>
    <mergeCell ref="J446:J449"/>
    <mergeCell ref="K446:K449"/>
    <mergeCell ref="L446:L449"/>
    <mergeCell ref="N447:N449"/>
    <mergeCell ref="O447:O449"/>
    <mergeCell ref="P447:P449"/>
    <mergeCell ref="A445:A449"/>
    <mergeCell ref="B445:B449"/>
    <mergeCell ref="C445:C449"/>
    <mergeCell ref="D445:D449"/>
    <mergeCell ref="E445:E449"/>
    <mergeCell ref="M445:M449"/>
    <mergeCell ref="O440:O444"/>
    <mergeCell ref="P440:P444"/>
    <mergeCell ref="J441:J444"/>
    <mergeCell ref="K441:K444"/>
    <mergeCell ref="L441:L444"/>
    <mergeCell ref="M441:M444"/>
    <mergeCell ref="A440:A444"/>
    <mergeCell ref="B440:B444"/>
    <mergeCell ref="C440:C444"/>
    <mergeCell ref="D440:D444"/>
    <mergeCell ref="E440:E444"/>
    <mergeCell ref="N440:N444"/>
    <mergeCell ref="O435:O439"/>
    <mergeCell ref="P435:P439"/>
    <mergeCell ref="J436:J439"/>
    <mergeCell ref="K436:K439"/>
    <mergeCell ref="L436:L439"/>
    <mergeCell ref="M436:M439"/>
    <mergeCell ref="A435:A439"/>
    <mergeCell ref="B435:B439"/>
    <mergeCell ref="C435:C439"/>
    <mergeCell ref="D435:D439"/>
    <mergeCell ref="E435:E439"/>
    <mergeCell ref="N435:N439"/>
    <mergeCell ref="N430:N434"/>
    <mergeCell ref="O430:O434"/>
    <mergeCell ref="P430:P434"/>
    <mergeCell ref="J431:J434"/>
    <mergeCell ref="K431:K434"/>
    <mergeCell ref="L431:L434"/>
    <mergeCell ref="A430:A434"/>
    <mergeCell ref="B430:B434"/>
    <mergeCell ref="C430:C434"/>
    <mergeCell ref="D430:D434"/>
    <mergeCell ref="E430:E434"/>
    <mergeCell ref="M430:M434"/>
    <mergeCell ref="N425:N429"/>
    <mergeCell ref="O425:O429"/>
    <mergeCell ref="P425:P429"/>
    <mergeCell ref="J427:J429"/>
    <mergeCell ref="K427:K429"/>
    <mergeCell ref="L427:L429"/>
    <mergeCell ref="A425:A429"/>
    <mergeCell ref="B425:B429"/>
    <mergeCell ref="C425:C429"/>
    <mergeCell ref="D425:D429"/>
    <mergeCell ref="E425:E429"/>
    <mergeCell ref="M425:M429"/>
    <mergeCell ref="N420:N424"/>
    <mergeCell ref="O420:O424"/>
    <mergeCell ref="P420:P424"/>
    <mergeCell ref="J421:J424"/>
    <mergeCell ref="K421:K424"/>
    <mergeCell ref="L421:L424"/>
    <mergeCell ref="A420:A424"/>
    <mergeCell ref="B420:B424"/>
    <mergeCell ref="C420:C424"/>
    <mergeCell ref="D420:D424"/>
    <mergeCell ref="E420:E424"/>
    <mergeCell ref="M420:M424"/>
    <mergeCell ref="O415:O419"/>
    <mergeCell ref="P415:P419"/>
    <mergeCell ref="J416:J419"/>
    <mergeCell ref="K416:K419"/>
    <mergeCell ref="L416:L419"/>
    <mergeCell ref="M416:M419"/>
    <mergeCell ref="A415:A419"/>
    <mergeCell ref="B415:B419"/>
    <mergeCell ref="C415:C419"/>
    <mergeCell ref="D415:D419"/>
    <mergeCell ref="E415:E419"/>
    <mergeCell ref="N415:N419"/>
    <mergeCell ref="K410:K414"/>
    <mergeCell ref="L410:L414"/>
    <mergeCell ref="M410:M414"/>
    <mergeCell ref="N410:N414"/>
    <mergeCell ref="O410:O414"/>
    <mergeCell ref="P410:P414"/>
    <mergeCell ref="A410:A414"/>
    <mergeCell ref="B410:B414"/>
    <mergeCell ref="C410:C414"/>
    <mergeCell ref="D410:D414"/>
    <mergeCell ref="E410:E414"/>
    <mergeCell ref="J410:J414"/>
    <mergeCell ref="N405:N409"/>
    <mergeCell ref="O405:O409"/>
    <mergeCell ref="P405:P409"/>
    <mergeCell ref="J406:J409"/>
    <mergeCell ref="K406:K409"/>
    <mergeCell ref="L406:L409"/>
    <mergeCell ref="K401:K404"/>
    <mergeCell ref="L401:L404"/>
    <mergeCell ref="M401:M404"/>
    <mergeCell ref="A405:A409"/>
    <mergeCell ref="B405:B409"/>
    <mergeCell ref="C405:C409"/>
    <mergeCell ref="D405:D409"/>
    <mergeCell ref="E405:E409"/>
    <mergeCell ref="M405:M409"/>
    <mergeCell ref="P395:P399"/>
    <mergeCell ref="A400:A404"/>
    <mergeCell ref="B400:B404"/>
    <mergeCell ref="C400:C404"/>
    <mergeCell ref="D400:D404"/>
    <mergeCell ref="E400:E404"/>
    <mergeCell ref="N400:N404"/>
    <mergeCell ref="O400:O404"/>
    <mergeCell ref="P400:P404"/>
    <mergeCell ref="J401:J404"/>
    <mergeCell ref="J395:J399"/>
    <mergeCell ref="K395:K399"/>
    <mergeCell ref="L395:L399"/>
    <mergeCell ref="M395:M399"/>
    <mergeCell ref="N395:N399"/>
    <mergeCell ref="O395:O399"/>
    <mergeCell ref="D390:D394"/>
    <mergeCell ref="E390:E394"/>
    <mergeCell ref="A395:A399"/>
    <mergeCell ref="B395:B399"/>
    <mergeCell ref="C395:C399"/>
    <mergeCell ref="D395:D399"/>
    <mergeCell ref="E395:E399"/>
    <mergeCell ref="K380:K394"/>
    <mergeCell ref="L380:L394"/>
    <mergeCell ref="M380:M394"/>
    <mergeCell ref="N380:N394"/>
    <mergeCell ref="O380:O394"/>
    <mergeCell ref="P380:P394"/>
    <mergeCell ref="A380:A394"/>
    <mergeCell ref="B380:B394"/>
    <mergeCell ref="C380:C384"/>
    <mergeCell ref="D380:D384"/>
    <mergeCell ref="E380:E384"/>
    <mergeCell ref="J380:J394"/>
    <mergeCell ref="C385:C389"/>
    <mergeCell ref="D385:D389"/>
    <mergeCell ref="E385:E389"/>
    <mergeCell ref="C390:C394"/>
    <mergeCell ref="K376:K379"/>
    <mergeCell ref="L376:L379"/>
    <mergeCell ref="M376:M379"/>
    <mergeCell ref="N376:N379"/>
    <mergeCell ref="O376:O379"/>
    <mergeCell ref="P376:P379"/>
    <mergeCell ref="A375:A379"/>
    <mergeCell ref="B375:B379"/>
    <mergeCell ref="C375:C379"/>
    <mergeCell ref="D375:D379"/>
    <mergeCell ref="E375:E379"/>
    <mergeCell ref="J376:J379"/>
    <mergeCell ref="N370:N374"/>
    <mergeCell ref="O370:O374"/>
    <mergeCell ref="P370:P374"/>
    <mergeCell ref="J372:J374"/>
    <mergeCell ref="K372:K374"/>
    <mergeCell ref="L372:L374"/>
    <mergeCell ref="M372:M374"/>
    <mergeCell ref="L365:L369"/>
    <mergeCell ref="M365:M369"/>
    <mergeCell ref="N365:N369"/>
    <mergeCell ref="O365:O369"/>
    <mergeCell ref="P365:P369"/>
    <mergeCell ref="A370:A374"/>
    <mergeCell ref="B370:B374"/>
    <mergeCell ref="C370:C374"/>
    <mergeCell ref="D370:D374"/>
    <mergeCell ref="E370:E374"/>
    <mergeCell ref="N360:N364"/>
    <mergeCell ref="O360:O364"/>
    <mergeCell ref="P360:P364"/>
    <mergeCell ref="A365:A369"/>
    <mergeCell ref="B365:B369"/>
    <mergeCell ref="C365:C369"/>
    <mergeCell ref="D365:D369"/>
    <mergeCell ref="E365:E369"/>
    <mergeCell ref="J365:J369"/>
    <mergeCell ref="K365:K369"/>
    <mergeCell ref="P358:P359"/>
    <mergeCell ref="A360:A364"/>
    <mergeCell ref="B360:B364"/>
    <mergeCell ref="C360:C364"/>
    <mergeCell ref="D360:D364"/>
    <mergeCell ref="E360:E364"/>
    <mergeCell ref="J360:J364"/>
    <mergeCell ref="K360:K364"/>
    <mergeCell ref="L360:L364"/>
    <mergeCell ref="M360:M364"/>
    <mergeCell ref="K355:K356"/>
    <mergeCell ref="L355:L356"/>
    <mergeCell ref="M355:M359"/>
    <mergeCell ref="N355:N357"/>
    <mergeCell ref="O355:O357"/>
    <mergeCell ref="P355:P357"/>
    <mergeCell ref="K357:K359"/>
    <mergeCell ref="L357:L359"/>
    <mergeCell ref="N358:N359"/>
    <mergeCell ref="O358:O359"/>
    <mergeCell ref="A355:A359"/>
    <mergeCell ref="B355:B359"/>
    <mergeCell ref="C355:C359"/>
    <mergeCell ref="D355:D359"/>
    <mergeCell ref="E355:E359"/>
    <mergeCell ref="J355:J356"/>
    <mergeCell ref="J357:J359"/>
    <mergeCell ref="N350:N354"/>
    <mergeCell ref="O350:O354"/>
    <mergeCell ref="P350:P354"/>
    <mergeCell ref="J351:J354"/>
    <mergeCell ref="K351:K354"/>
    <mergeCell ref="L351:L354"/>
    <mergeCell ref="A350:A354"/>
    <mergeCell ref="B350:B354"/>
    <mergeCell ref="C350:C354"/>
    <mergeCell ref="D350:D354"/>
    <mergeCell ref="E350:E354"/>
    <mergeCell ref="M350:M354"/>
    <mergeCell ref="N345:N349"/>
    <mergeCell ref="O345:O349"/>
    <mergeCell ref="P345:P349"/>
    <mergeCell ref="J346:J349"/>
    <mergeCell ref="K346:K349"/>
    <mergeCell ref="L346:L349"/>
    <mergeCell ref="A345:A349"/>
    <mergeCell ref="B345:B349"/>
    <mergeCell ref="C345:C349"/>
    <mergeCell ref="D345:D349"/>
    <mergeCell ref="E345:E349"/>
    <mergeCell ref="M345:M349"/>
    <mergeCell ref="O340:O344"/>
    <mergeCell ref="P340:P344"/>
    <mergeCell ref="J341:J344"/>
    <mergeCell ref="K341:K344"/>
    <mergeCell ref="L341:L344"/>
    <mergeCell ref="M341:M344"/>
    <mergeCell ref="A340:A344"/>
    <mergeCell ref="B340:B344"/>
    <mergeCell ref="C340:C344"/>
    <mergeCell ref="D340:D344"/>
    <mergeCell ref="E340:E344"/>
    <mergeCell ref="N340:N344"/>
    <mergeCell ref="O335:O339"/>
    <mergeCell ref="P335:P339"/>
    <mergeCell ref="J336:J339"/>
    <mergeCell ref="K336:K339"/>
    <mergeCell ref="L336:L339"/>
    <mergeCell ref="M336:M339"/>
    <mergeCell ref="A335:A339"/>
    <mergeCell ref="B335:B339"/>
    <mergeCell ref="C335:C339"/>
    <mergeCell ref="D335:D339"/>
    <mergeCell ref="E335:E339"/>
    <mergeCell ref="N335:N339"/>
    <mergeCell ref="K331:K334"/>
    <mergeCell ref="L331:L334"/>
    <mergeCell ref="M331:M334"/>
    <mergeCell ref="N331:N334"/>
    <mergeCell ref="O331:O334"/>
    <mergeCell ref="P331:P334"/>
    <mergeCell ref="A330:A334"/>
    <mergeCell ref="B330:B334"/>
    <mergeCell ref="C330:C334"/>
    <mergeCell ref="D330:D334"/>
    <mergeCell ref="E330:E334"/>
    <mergeCell ref="J331:J334"/>
    <mergeCell ref="K325:K329"/>
    <mergeCell ref="L325:L329"/>
    <mergeCell ref="M325:M329"/>
    <mergeCell ref="N325:N329"/>
    <mergeCell ref="O325:O329"/>
    <mergeCell ref="P325:P329"/>
    <mergeCell ref="A325:A329"/>
    <mergeCell ref="B325:B329"/>
    <mergeCell ref="C325:C329"/>
    <mergeCell ref="D325:D329"/>
    <mergeCell ref="E325:E329"/>
    <mergeCell ref="J325:J329"/>
    <mergeCell ref="K320:K324"/>
    <mergeCell ref="L320:L324"/>
    <mergeCell ref="M320:M324"/>
    <mergeCell ref="N320:N324"/>
    <mergeCell ref="O320:O324"/>
    <mergeCell ref="P320:P324"/>
    <mergeCell ref="A320:A324"/>
    <mergeCell ref="B320:B324"/>
    <mergeCell ref="C320:C324"/>
    <mergeCell ref="D320:D324"/>
    <mergeCell ref="E320:E324"/>
    <mergeCell ref="J320:J324"/>
    <mergeCell ref="O315:O319"/>
    <mergeCell ref="P315:P319"/>
    <mergeCell ref="J316:J319"/>
    <mergeCell ref="K316:K319"/>
    <mergeCell ref="L316:L319"/>
    <mergeCell ref="M316:M319"/>
    <mergeCell ref="A315:A319"/>
    <mergeCell ref="B315:B319"/>
    <mergeCell ref="C315:C319"/>
    <mergeCell ref="D315:D319"/>
    <mergeCell ref="E315:E319"/>
    <mergeCell ref="N315:N319"/>
    <mergeCell ref="K311:K314"/>
    <mergeCell ref="L311:L314"/>
    <mergeCell ref="M311:M314"/>
    <mergeCell ref="N311:N314"/>
    <mergeCell ref="O311:O314"/>
    <mergeCell ref="P311:P314"/>
    <mergeCell ref="A310:A314"/>
    <mergeCell ref="B310:B314"/>
    <mergeCell ref="C310:C314"/>
    <mergeCell ref="D310:D314"/>
    <mergeCell ref="E310:E314"/>
    <mergeCell ref="J311:J314"/>
    <mergeCell ref="N305:N309"/>
    <mergeCell ref="O305:O309"/>
    <mergeCell ref="P305:P309"/>
    <mergeCell ref="J306:J309"/>
    <mergeCell ref="K306:K309"/>
    <mergeCell ref="L306:L309"/>
    <mergeCell ref="A305:A309"/>
    <mergeCell ref="B305:B309"/>
    <mergeCell ref="C305:C309"/>
    <mergeCell ref="D305:D309"/>
    <mergeCell ref="E305:E309"/>
    <mergeCell ref="M305:M309"/>
    <mergeCell ref="K300:K304"/>
    <mergeCell ref="L300:L304"/>
    <mergeCell ref="M300:M304"/>
    <mergeCell ref="N300:N304"/>
    <mergeCell ref="O300:O304"/>
    <mergeCell ref="P300:P304"/>
    <mergeCell ref="A300:A304"/>
    <mergeCell ref="B300:B304"/>
    <mergeCell ref="C300:C304"/>
    <mergeCell ref="D300:D304"/>
    <mergeCell ref="E300:E304"/>
    <mergeCell ref="J300:J304"/>
    <mergeCell ref="K295:K299"/>
    <mergeCell ref="L295:L299"/>
    <mergeCell ref="M295:M299"/>
    <mergeCell ref="N295:N299"/>
    <mergeCell ref="O295:O299"/>
    <mergeCell ref="P295:P299"/>
    <mergeCell ref="A295:A299"/>
    <mergeCell ref="B295:B299"/>
    <mergeCell ref="C295:C299"/>
    <mergeCell ref="D295:D299"/>
    <mergeCell ref="E295:E299"/>
    <mergeCell ref="J295:J299"/>
    <mergeCell ref="O290:O291"/>
    <mergeCell ref="P290:P291"/>
    <mergeCell ref="J293:J294"/>
    <mergeCell ref="K293:K294"/>
    <mergeCell ref="L293:L294"/>
    <mergeCell ref="M293:M294"/>
    <mergeCell ref="N293:N294"/>
    <mergeCell ref="O293:O294"/>
    <mergeCell ref="P293:P294"/>
    <mergeCell ref="A290:A294"/>
    <mergeCell ref="B290:B294"/>
    <mergeCell ref="C290:C294"/>
    <mergeCell ref="D290:D294"/>
    <mergeCell ref="E290:E294"/>
    <mergeCell ref="N290:N291"/>
    <mergeCell ref="K287:K289"/>
    <mergeCell ref="L287:L289"/>
    <mergeCell ref="M287:M289"/>
    <mergeCell ref="N287:N289"/>
    <mergeCell ref="O287:O289"/>
    <mergeCell ref="P287:P289"/>
    <mergeCell ref="P280:P284"/>
    <mergeCell ref="A285:A289"/>
    <mergeCell ref="B285:B289"/>
    <mergeCell ref="C285:C289"/>
    <mergeCell ref="D285:D289"/>
    <mergeCell ref="E285:E289"/>
    <mergeCell ref="N285:N286"/>
    <mergeCell ref="O285:O286"/>
    <mergeCell ref="P285:P286"/>
    <mergeCell ref="J287:J289"/>
    <mergeCell ref="J280:J284"/>
    <mergeCell ref="K280:K284"/>
    <mergeCell ref="L280:L284"/>
    <mergeCell ref="M280:M284"/>
    <mergeCell ref="N280:N284"/>
    <mergeCell ref="O280:O284"/>
    <mergeCell ref="L275:L279"/>
    <mergeCell ref="M275:M279"/>
    <mergeCell ref="N275:N279"/>
    <mergeCell ref="O275:O279"/>
    <mergeCell ref="P275:P279"/>
    <mergeCell ref="A280:A284"/>
    <mergeCell ref="B280:B284"/>
    <mergeCell ref="C280:C284"/>
    <mergeCell ref="D280:D284"/>
    <mergeCell ref="E280:E284"/>
    <mergeCell ref="N271:N274"/>
    <mergeCell ref="O271:O274"/>
    <mergeCell ref="P271:P274"/>
    <mergeCell ref="A275:A279"/>
    <mergeCell ref="B275:B279"/>
    <mergeCell ref="C275:C279"/>
    <mergeCell ref="D275:D279"/>
    <mergeCell ref="E275:E279"/>
    <mergeCell ref="J275:J279"/>
    <mergeCell ref="K275:K279"/>
    <mergeCell ref="A270:A274"/>
    <mergeCell ref="B270:B274"/>
    <mergeCell ref="C270:C274"/>
    <mergeCell ref="D270:D274"/>
    <mergeCell ref="E270:E274"/>
    <mergeCell ref="M270:M274"/>
    <mergeCell ref="J271:J274"/>
    <mergeCell ref="K271:K274"/>
    <mergeCell ref="L271:L274"/>
    <mergeCell ref="K265:K269"/>
    <mergeCell ref="L265:L269"/>
    <mergeCell ref="M265:M269"/>
    <mergeCell ref="N265:N269"/>
    <mergeCell ref="O265:O269"/>
    <mergeCell ref="P265:P269"/>
    <mergeCell ref="A265:A269"/>
    <mergeCell ref="B265:B269"/>
    <mergeCell ref="C265:C269"/>
    <mergeCell ref="D265:D269"/>
    <mergeCell ref="E265:E269"/>
    <mergeCell ref="J265:J269"/>
    <mergeCell ref="K260:K264"/>
    <mergeCell ref="L260:L264"/>
    <mergeCell ref="M260:M264"/>
    <mergeCell ref="N260:N264"/>
    <mergeCell ref="O260:O264"/>
    <mergeCell ref="P260:P264"/>
    <mergeCell ref="A260:A264"/>
    <mergeCell ref="B260:B264"/>
    <mergeCell ref="C260:C264"/>
    <mergeCell ref="D260:D264"/>
    <mergeCell ref="E260:E264"/>
    <mergeCell ref="J260:J264"/>
    <mergeCell ref="K256:K259"/>
    <mergeCell ref="L256:L259"/>
    <mergeCell ref="M256:M259"/>
    <mergeCell ref="N256:N259"/>
    <mergeCell ref="O256:O259"/>
    <mergeCell ref="P256:P259"/>
    <mergeCell ref="A255:A259"/>
    <mergeCell ref="B255:B259"/>
    <mergeCell ref="C255:C259"/>
    <mergeCell ref="D255:D259"/>
    <mergeCell ref="E255:E259"/>
    <mergeCell ref="J256:J259"/>
    <mergeCell ref="K251:K254"/>
    <mergeCell ref="L251:L254"/>
    <mergeCell ref="M251:M254"/>
    <mergeCell ref="N251:N254"/>
    <mergeCell ref="O251:O254"/>
    <mergeCell ref="P251:P254"/>
    <mergeCell ref="A250:A254"/>
    <mergeCell ref="B250:B254"/>
    <mergeCell ref="C250:C254"/>
    <mergeCell ref="D250:D254"/>
    <mergeCell ref="E250:E254"/>
    <mergeCell ref="J251:J254"/>
    <mergeCell ref="N245:N249"/>
    <mergeCell ref="O245:O249"/>
    <mergeCell ref="P245:P249"/>
    <mergeCell ref="J247:J249"/>
    <mergeCell ref="K247:K249"/>
    <mergeCell ref="L247:L249"/>
    <mergeCell ref="A245:A249"/>
    <mergeCell ref="B245:B249"/>
    <mergeCell ref="C245:C249"/>
    <mergeCell ref="D245:D249"/>
    <mergeCell ref="E245:E249"/>
    <mergeCell ref="M245:M249"/>
    <mergeCell ref="N240:N244"/>
    <mergeCell ref="O240:O244"/>
    <mergeCell ref="P240:P244"/>
    <mergeCell ref="J241:J244"/>
    <mergeCell ref="K241:K244"/>
    <mergeCell ref="L241:L244"/>
    <mergeCell ref="A240:A244"/>
    <mergeCell ref="B240:B244"/>
    <mergeCell ref="C240:C244"/>
    <mergeCell ref="D240:D244"/>
    <mergeCell ref="E240:E244"/>
    <mergeCell ref="M240:M244"/>
    <mergeCell ref="N235:N239"/>
    <mergeCell ref="O235:O239"/>
    <mergeCell ref="P235:P239"/>
    <mergeCell ref="J236:J239"/>
    <mergeCell ref="K236:K239"/>
    <mergeCell ref="L236:L239"/>
    <mergeCell ref="A235:A239"/>
    <mergeCell ref="B235:B239"/>
    <mergeCell ref="C235:C239"/>
    <mergeCell ref="D235:D239"/>
    <mergeCell ref="E235:E239"/>
    <mergeCell ref="M235:M239"/>
    <mergeCell ref="K230:K234"/>
    <mergeCell ref="L230:L234"/>
    <mergeCell ref="M230:M234"/>
    <mergeCell ref="N230:N234"/>
    <mergeCell ref="O230:O234"/>
    <mergeCell ref="P230:P234"/>
    <mergeCell ref="A230:A234"/>
    <mergeCell ref="B230:B234"/>
    <mergeCell ref="C230:C234"/>
    <mergeCell ref="D230:D234"/>
    <mergeCell ref="E230:E234"/>
    <mergeCell ref="J230:J234"/>
    <mergeCell ref="O225:O229"/>
    <mergeCell ref="P225:P229"/>
    <mergeCell ref="J226:J229"/>
    <mergeCell ref="K226:K229"/>
    <mergeCell ref="L226:L229"/>
    <mergeCell ref="M226:M229"/>
    <mergeCell ref="A225:A229"/>
    <mergeCell ref="B225:B229"/>
    <mergeCell ref="C225:C229"/>
    <mergeCell ref="D225:D229"/>
    <mergeCell ref="E225:E229"/>
    <mergeCell ref="N225:N229"/>
    <mergeCell ref="O220:O224"/>
    <mergeCell ref="P220:P224"/>
    <mergeCell ref="J222:J224"/>
    <mergeCell ref="K222:K224"/>
    <mergeCell ref="L222:L224"/>
    <mergeCell ref="M222:M224"/>
    <mergeCell ref="A220:A224"/>
    <mergeCell ref="B220:B224"/>
    <mergeCell ref="C220:C224"/>
    <mergeCell ref="D220:D224"/>
    <mergeCell ref="E220:E224"/>
    <mergeCell ref="N220:N224"/>
    <mergeCell ref="K215:K219"/>
    <mergeCell ref="L215:L219"/>
    <mergeCell ref="M215:M219"/>
    <mergeCell ref="N215:N219"/>
    <mergeCell ref="O215:O219"/>
    <mergeCell ref="P215:P219"/>
    <mergeCell ref="A215:A219"/>
    <mergeCell ref="B215:B219"/>
    <mergeCell ref="C215:C219"/>
    <mergeCell ref="D215:D219"/>
    <mergeCell ref="E215:E219"/>
    <mergeCell ref="J215:J219"/>
    <mergeCell ref="N210:N214"/>
    <mergeCell ref="O210:O214"/>
    <mergeCell ref="P210:P214"/>
    <mergeCell ref="J211:J214"/>
    <mergeCell ref="K211:K214"/>
    <mergeCell ref="L211:L214"/>
    <mergeCell ref="A210:A214"/>
    <mergeCell ref="B210:B214"/>
    <mergeCell ref="C210:C214"/>
    <mergeCell ref="D210:D214"/>
    <mergeCell ref="E210:E214"/>
    <mergeCell ref="M210:M214"/>
    <mergeCell ref="K205:K209"/>
    <mergeCell ref="L205:L209"/>
    <mergeCell ref="M205:M209"/>
    <mergeCell ref="N205:N209"/>
    <mergeCell ref="O205:O209"/>
    <mergeCell ref="P205:P209"/>
    <mergeCell ref="A205:A209"/>
    <mergeCell ref="B205:B209"/>
    <mergeCell ref="C205:C209"/>
    <mergeCell ref="D205:D209"/>
    <mergeCell ref="E205:E209"/>
    <mergeCell ref="J205:J209"/>
    <mergeCell ref="P200:P202"/>
    <mergeCell ref="J203:J204"/>
    <mergeCell ref="K203:K204"/>
    <mergeCell ref="L203:L204"/>
    <mergeCell ref="M203:M204"/>
    <mergeCell ref="N203:N204"/>
    <mergeCell ref="O203:O204"/>
    <mergeCell ref="P203:P204"/>
    <mergeCell ref="J200:J202"/>
    <mergeCell ref="K200:K202"/>
    <mergeCell ref="L200:L202"/>
    <mergeCell ref="M200:M202"/>
    <mergeCell ref="N200:N202"/>
    <mergeCell ref="O200:O202"/>
    <mergeCell ref="L195:L199"/>
    <mergeCell ref="M195:M199"/>
    <mergeCell ref="N195:N199"/>
    <mergeCell ref="O195:O199"/>
    <mergeCell ref="P195:P199"/>
    <mergeCell ref="A200:A204"/>
    <mergeCell ref="B200:B204"/>
    <mergeCell ref="C200:C204"/>
    <mergeCell ref="D200:D204"/>
    <mergeCell ref="E200:E204"/>
    <mergeCell ref="J191:J194"/>
    <mergeCell ref="K191:K194"/>
    <mergeCell ref="L191:L194"/>
    <mergeCell ref="A195:A199"/>
    <mergeCell ref="B195:B199"/>
    <mergeCell ref="C195:C199"/>
    <mergeCell ref="D195:D199"/>
    <mergeCell ref="E195:E199"/>
    <mergeCell ref="J195:J199"/>
    <mergeCell ref="K195:K199"/>
    <mergeCell ref="P185:P189"/>
    <mergeCell ref="A190:A194"/>
    <mergeCell ref="B190:B194"/>
    <mergeCell ref="C190:C194"/>
    <mergeCell ref="D190:D194"/>
    <mergeCell ref="E190:E194"/>
    <mergeCell ref="M190:M194"/>
    <mergeCell ref="N190:N194"/>
    <mergeCell ref="O190:O194"/>
    <mergeCell ref="P190:P194"/>
    <mergeCell ref="J185:J189"/>
    <mergeCell ref="K185:K189"/>
    <mergeCell ref="L185:L189"/>
    <mergeCell ref="M185:M189"/>
    <mergeCell ref="N185:N189"/>
    <mergeCell ref="O185:O189"/>
    <mergeCell ref="D180:D184"/>
    <mergeCell ref="E180:E184"/>
    <mergeCell ref="A185:A189"/>
    <mergeCell ref="B185:B189"/>
    <mergeCell ref="C185:C189"/>
    <mergeCell ref="D185:D189"/>
    <mergeCell ref="E185:E189"/>
    <mergeCell ref="K170:K184"/>
    <mergeCell ref="L170:L184"/>
    <mergeCell ref="M170:M184"/>
    <mergeCell ref="N170:N184"/>
    <mergeCell ref="O170:O184"/>
    <mergeCell ref="P170:P184"/>
    <mergeCell ref="A170:A184"/>
    <mergeCell ref="B170:B184"/>
    <mergeCell ref="C170:C174"/>
    <mergeCell ref="D170:D174"/>
    <mergeCell ref="E170:E174"/>
    <mergeCell ref="J170:J184"/>
    <mergeCell ref="C175:C179"/>
    <mergeCell ref="D175:D179"/>
    <mergeCell ref="E175:E179"/>
    <mergeCell ref="C180:C184"/>
    <mergeCell ref="K166:K169"/>
    <mergeCell ref="L166:L169"/>
    <mergeCell ref="M166:M169"/>
    <mergeCell ref="N166:N169"/>
    <mergeCell ref="O166:O169"/>
    <mergeCell ref="P166:P169"/>
    <mergeCell ref="A165:A169"/>
    <mergeCell ref="B165:B169"/>
    <mergeCell ref="C165:C169"/>
    <mergeCell ref="D165:D169"/>
    <mergeCell ref="E165:E169"/>
    <mergeCell ref="J166:J169"/>
    <mergeCell ref="K160:K164"/>
    <mergeCell ref="L160:L164"/>
    <mergeCell ref="M160:M164"/>
    <mergeCell ref="N160:N164"/>
    <mergeCell ref="O160:O164"/>
    <mergeCell ref="P160:P164"/>
    <mergeCell ref="A160:A164"/>
    <mergeCell ref="B160:B164"/>
    <mergeCell ref="C160:C164"/>
    <mergeCell ref="D160:D164"/>
    <mergeCell ref="E160:E164"/>
    <mergeCell ref="J160:J164"/>
    <mergeCell ref="K155:K159"/>
    <mergeCell ref="L155:L159"/>
    <mergeCell ref="M155:M159"/>
    <mergeCell ref="N155:N159"/>
    <mergeCell ref="O155:O159"/>
    <mergeCell ref="P155:P159"/>
    <mergeCell ref="A155:A159"/>
    <mergeCell ref="B155:B159"/>
    <mergeCell ref="C155:C159"/>
    <mergeCell ref="D155:D159"/>
    <mergeCell ref="E155:E159"/>
    <mergeCell ref="J155:J159"/>
    <mergeCell ref="N150:N154"/>
    <mergeCell ref="O150:O154"/>
    <mergeCell ref="P150:P154"/>
    <mergeCell ref="J151:J154"/>
    <mergeCell ref="K151:K154"/>
    <mergeCell ref="L151:L154"/>
    <mergeCell ref="A150:A154"/>
    <mergeCell ref="B150:B154"/>
    <mergeCell ref="C150:C154"/>
    <mergeCell ref="D150:D154"/>
    <mergeCell ref="E150:E154"/>
    <mergeCell ref="M150:M154"/>
    <mergeCell ref="K145:K149"/>
    <mergeCell ref="L145:L149"/>
    <mergeCell ref="M145:M149"/>
    <mergeCell ref="N145:N149"/>
    <mergeCell ref="O145:O149"/>
    <mergeCell ref="P145:P149"/>
    <mergeCell ref="A145:A149"/>
    <mergeCell ref="B145:B149"/>
    <mergeCell ref="C145:C149"/>
    <mergeCell ref="D145:D149"/>
    <mergeCell ref="E145:E149"/>
    <mergeCell ref="J145:J149"/>
    <mergeCell ref="K141:K144"/>
    <mergeCell ref="L141:L144"/>
    <mergeCell ref="M141:M144"/>
    <mergeCell ref="N141:N144"/>
    <mergeCell ref="O141:O144"/>
    <mergeCell ref="P141:P144"/>
    <mergeCell ref="A140:A144"/>
    <mergeCell ref="B140:B144"/>
    <mergeCell ref="C140:C144"/>
    <mergeCell ref="D140:D144"/>
    <mergeCell ref="E140:E144"/>
    <mergeCell ref="J141:J144"/>
    <mergeCell ref="K135:K139"/>
    <mergeCell ref="L135:L139"/>
    <mergeCell ref="M135:M139"/>
    <mergeCell ref="N135:N139"/>
    <mergeCell ref="O135:O139"/>
    <mergeCell ref="P135:P139"/>
    <mergeCell ref="A135:A139"/>
    <mergeCell ref="B135:B139"/>
    <mergeCell ref="C135:C139"/>
    <mergeCell ref="D135:D139"/>
    <mergeCell ref="E135:E139"/>
    <mergeCell ref="J135:J139"/>
    <mergeCell ref="K132:K134"/>
    <mergeCell ref="L132:L134"/>
    <mergeCell ref="M132:M134"/>
    <mergeCell ref="N132:N134"/>
    <mergeCell ref="O132:O134"/>
    <mergeCell ref="P132:P134"/>
    <mergeCell ref="K130:K131"/>
    <mergeCell ref="L130:L131"/>
    <mergeCell ref="M130:M131"/>
    <mergeCell ref="N130:N131"/>
    <mergeCell ref="O130:O131"/>
    <mergeCell ref="P130:P131"/>
    <mergeCell ref="A130:A134"/>
    <mergeCell ref="B130:B134"/>
    <mergeCell ref="C130:C134"/>
    <mergeCell ref="D130:D134"/>
    <mergeCell ref="E130:E134"/>
    <mergeCell ref="J130:J131"/>
    <mergeCell ref="J132:J134"/>
    <mergeCell ref="K126:K129"/>
    <mergeCell ref="L126:L129"/>
    <mergeCell ref="M126:M129"/>
    <mergeCell ref="N126:N129"/>
    <mergeCell ref="O126:O129"/>
    <mergeCell ref="P126:P129"/>
    <mergeCell ref="A125:A129"/>
    <mergeCell ref="B125:B129"/>
    <mergeCell ref="C125:C129"/>
    <mergeCell ref="D125:D129"/>
    <mergeCell ref="E125:E129"/>
    <mergeCell ref="J126:J129"/>
    <mergeCell ref="K120:K124"/>
    <mergeCell ref="L120:L124"/>
    <mergeCell ref="M120:M124"/>
    <mergeCell ref="N120:N124"/>
    <mergeCell ref="O120:O124"/>
    <mergeCell ref="P120:P124"/>
    <mergeCell ref="A120:A124"/>
    <mergeCell ref="B120:B124"/>
    <mergeCell ref="C120:C124"/>
    <mergeCell ref="D120:D124"/>
    <mergeCell ref="E120:E124"/>
    <mergeCell ref="J120:J124"/>
    <mergeCell ref="K117:K119"/>
    <mergeCell ref="L117:L119"/>
    <mergeCell ref="M117:M119"/>
    <mergeCell ref="N117:N119"/>
    <mergeCell ref="O117:O119"/>
    <mergeCell ref="P117:P119"/>
    <mergeCell ref="K115:K116"/>
    <mergeCell ref="L115:L116"/>
    <mergeCell ref="M115:M116"/>
    <mergeCell ref="N115:N116"/>
    <mergeCell ref="O115:O116"/>
    <mergeCell ref="P115:P116"/>
    <mergeCell ref="A115:A119"/>
    <mergeCell ref="B115:B119"/>
    <mergeCell ref="C115:C119"/>
    <mergeCell ref="D115:D119"/>
    <mergeCell ref="E115:E119"/>
    <mergeCell ref="J115:J116"/>
    <mergeCell ref="J117:J119"/>
    <mergeCell ref="K111:K114"/>
    <mergeCell ref="L111:L114"/>
    <mergeCell ref="M111:M114"/>
    <mergeCell ref="N111:N114"/>
    <mergeCell ref="O111:O114"/>
    <mergeCell ref="P111:P114"/>
    <mergeCell ref="A110:A114"/>
    <mergeCell ref="B110:B114"/>
    <mergeCell ref="C110:C114"/>
    <mergeCell ref="D110:D114"/>
    <mergeCell ref="E110:E114"/>
    <mergeCell ref="J111:J114"/>
    <mergeCell ref="P104:P105"/>
    <mergeCell ref="J108:J109"/>
    <mergeCell ref="K108:K109"/>
    <mergeCell ref="L108:L109"/>
    <mergeCell ref="M108:M109"/>
    <mergeCell ref="N108:N109"/>
    <mergeCell ref="O108:O109"/>
    <mergeCell ref="P108:P109"/>
    <mergeCell ref="G104:G105"/>
    <mergeCell ref="H104:H105"/>
    <mergeCell ref="I104:I105"/>
    <mergeCell ref="M104:M105"/>
    <mergeCell ref="N104:N105"/>
    <mergeCell ref="O104:O105"/>
    <mergeCell ref="A104:A109"/>
    <mergeCell ref="B104:B109"/>
    <mergeCell ref="C104:C109"/>
    <mergeCell ref="D104:D109"/>
    <mergeCell ref="E104:E109"/>
    <mergeCell ref="F104:F105"/>
    <mergeCell ref="K102:K103"/>
    <mergeCell ref="L102:L103"/>
    <mergeCell ref="M102:M103"/>
    <mergeCell ref="N102:N103"/>
    <mergeCell ref="O102:O103"/>
    <mergeCell ref="P102:P103"/>
    <mergeCell ref="K99:K100"/>
    <mergeCell ref="L99:L100"/>
    <mergeCell ref="M99:M101"/>
    <mergeCell ref="N99:N100"/>
    <mergeCell ref="O99:O100"/>
    <mergeCell ref="P99:P100"/>
    <mergeCell ref="A99:A103"/>
    <mergeCell ref="B99:B103"/>
    <mergeCell ref="C99:C103"/>
    <mergeCell ref="D99:D103"/>
    <mergeCell ref="E99:E103"/>
    <mergeCell ref="J99:J100"/>
    <mergeCell ref="J102:J103"/>
    <mergeCell ref="K96:K98"/>
    <mergeCell ref="L96:L98"/>
    <mergeCell ref="M96:M98"/>
    <mergeCell ref="N96:N98"/>
    <mergeCell ref="O96:O98"/>
    <mergeCell ref="P96:P98"/>
    <mergeCell ref="A94:A98"/>
    <mergeCell ref="B94:B98"/>
    <mergeCell ref="C94:C98"/>
    <mergeCell ref="D94:D98"/>
    <mergeCell ref="E94:E98"/>
    <mergeCell ref="J96:J98"/>
    <mergeCell ref="N89:N90"/>
    <mergeCell ref="O89:O90"/>
    <mergeCell ref="P89:P90"/>
    <mergeCell ref="J91:J93"/>
    <mergeCell ref="K91:K93"/>
    <mergeCell ref="L91:L93"/>
    <mergeCell ref="N91:N93"/>
    <mergeCell ref="O91:O93"/>
    <mergeCell ref="P91:P93"/>
    <mergeCell ref="P86:P88"/>
    <mergeCell ref="A89:A93"/>
    <mergeCell ref="B89:B93"/>
    <mergeCell ref="C89:C93"/>
    <mergeCell ref="D89:D93"/>
    <mergeCell ref="E89:E93"/>
    <mergeCell ref="J89:J90"/>
    <mergeCell ref="K89:K90"/>
    <mergeCell ref="L89:L90"/>
    <mergeCell ref="M89:M93"/>
    <mergeCell ref="K84:K85"/>
    <mergeCell ref="L84:L85"/>
    <mergeCell ref="M84:M88"/>
    <mergeCell ref="N84:N85"/>
    <mergeCell ref="O84:O85"/>
    <mergeCell ref="P84:P85"/>
    <mergeCell ref="K86:K88"/>
    <mergeCell ref="L86:L88"/>
    <mergeCell ref="N86:N88"/>
    <mergeCell ref="O86:O88"/>
    <mergeCell ref="A84:A88"/>
    <mergeCell ref="B84:B88"/>
    <mergeCell ref="C84:C88"/>
    <mergeCell ref="D84:D88"/>
    <mergeCell ref="E84:E88"/>
    <mergeCell ref="J84:J85"/>
    <mergeCell ref="J86:J88"/>
    <mergeCell ref="K80:K83"/>
    <mergeCell ref="L80:L83"/>
    <mergeCell ref="M80:M83"/>
    <mergeCell ref="N80:N83"/>
    <mergeCell ref="O80:O83"/>
    <mergeCell ref="P80:P83"/>
    <mergeCell ref="A79:A83"/>
    <mergeCell ref="B79:B83"/>
    <mergeCell ref="C79:C83"/>
    <mergeCell ref="D79:D83"/>
    <mergeCell ref="E79:E83"/>
    <mergeCell ref="J80:J83"/>
    <mergeCell ref="K74:K78"/>
    <mergeCell ref="L74:L78"/>
    <mergeCell ref="M74:M78"/>
    <mergeCell ref="N74:N78"/>
    <mergeCell ref="O74:O78"/>
    <mergeCell ref="P74:P78"/>
    <mergeCell ref="A74:A78"/>
    <mergeCell ref="B74:B78"/>
    <mergeCell ref="C74:C78"/>
    <mergeCell ref="D74:D78"/>
    <mergeCell ref="E74:E78"/>
    <mergeCell ref="J74:J78"/>
    <mergeCell ref="K59:K63"/>
    <mergeCell ref="L59:L63"/>
    <mergeCell ref="M59:M63"/>
    <mergeCell ref="N59:N63"/>
    <mergeCell ref="O59:O63"/>
    <mergeCell ref="P59:P63"/>
    <mergeCell ref="A59:A73"/>
    <mergeCell ref="B59:B73"/>
    <mergeCell ref="C59:C63"/>
    <mergeCell ref="D59:D63"/>
    <mergeCell ref="E59:E63"/>
    <mergeCell ref="J59:J63"/>
    <mergeCell ref="C64:C68"/>
    <mergeCell ref="D64:D68"/>
    <mergeCell ref="E64:E68"/>
    <mergeCell ref="J64:J68"/>
    <mergeCell ref="P64:P68"/>
    <mergeCell ref="C69:C73"/>
    <mergeCell ref="D69:D73"/>
    <mergeCell ref="E69:E73"/>
    <mergeCell ref="J69:J73"/>
    <mergeCell ref="K69:K73"/>
    <mergeCell ref="L69:L73"/>
    <mergeCell ref="K64:K68"/>
    <mergeCell ref="K55:K58"/>
    <mergeCell ref="L55:L58"/>
    <mergeCell ref="M55:M58"/>
    <mergeCell ref="N55:N58"/>
    <mergeCell ref="O55:O58"/>
    <mergeCell ref="P55:P58"/>
    <mergeCell ref="A54:A58"/>
    <mergeCell ref="B54:B58"/>
    <mergeCell ref="C54:C58"/>
    <mergeCell ref="D54:D58"/>
    <mergeCell ref="E54:E58"/>
    <mergeCell ref="J55:J58"/>
    <mergeCell ref="M69:M73"/>
    <mergeCell ref="N69:N73"/>
    <mergeCell ref="O69:O73"/>
    <mergeCell ref="P69:P73"/>
    <mergeCell ref="K51:K53"/>
    <mergeCell ref="L51:L53"/>
    <mergeCell ref="M51:M53"/>
    <mergeCell ref="N51:N53"/>
    <mergeCell ref="O51:O53"/>
    <mergeCell ref="P51:P53"/>
    <mergeCell ref="A49:A53"/>
    <mergeCell ref="B49:B53"/>
    <mergeCell ref="C49:C53"/>
    <mergeCell ref="D49:D53"/>
    <mergeCell ref="E49:E53"/>
    <mergeCell ref="J51:J53"/>
    <mergeCell ref="L64:L68"/>
    <mergeCell ref="M64:M68"/>
    <mergeCell ref="N64:N68"/>
    <mergeCell ref="O64:O68"/>
    <mergeCell ref="K45:K48"/>
    <mergeCell ref="L45:L48"/>
    <mergeCell ref="M45:M48"/>
    <mergeCell ref="N45:N48"/>
    <mergeCell ref="O45:O48"/>
    <mergeCell ref="P45:P48"/>
    <mergeCell ref="A44:A48"/>
    <mergeCell ref="B44:B48"/>
    <mergeCell ref="C44:C48"/>
    <mergeCell ref="D44:D48"/>
    <mergeCell ref="E44:E48"/>
    <mergeCell ref="J45:J48"/>
    <mergeCell ref="P39:P43"/>
    <mergeCell ref="A39:A43"/>
    <mergeCell ref="B39:B43"/>
    <mergeCell ref="C39:C43"/>
    <mergeCell ref="D39:D43"/>
    <mergeCell ref="E39:E43"/>
    <mergeCell ref="J39:J43"/>
    <mergeCell ref="K39:K43"/>
    <mergeCell ref="L39:L43"/>
    <mergeCell ref="M39:M43"/>
    <mergeCell ref="N39:N43"/>
    <mergeCell ref="O39:O43"/>
    <mergeCell ref="K34:K38"/>
    <mergeCell ref="L34:L38"/>
    <mergeCell ref="M34:M38"/>
    <mergeCell ref="N34:N38"/>
    <mergeCell ref="O34:O38"/>
    <mergeCell ref="P34:P38"/>
    <mergeCell ref="A34:A38"/>
    <mergeCell ref="B34:B38"/>
    <mergeCell ref="C34:C38"/>
    <mergeCell ref="D34:D38"/>
    <mergeCell ref="E34:E38"/>
    <mergeCell ref="J34:J38"/>
    <mergeCell ref="E29:E33"/>
    <mergeCell ref="C14:C18"/>
    <mergeCell ref="D14:D18"/>
    <mergeCell ref="E14:E18"/>
    <mergeCell ref="C19:C23"/>
    <mergeCell ref="D19:D23"/>
    <mergeCell ref="E19:E23"/>
    <mergeCell ref="K9:K33"/>
    <mergeCell ref="L9:L33"/>
    <mergeCell ref="M9:M33"/>
    <mergeCell ref="N9:N33"/>
    <mergeCell ref="O9:O33"/>
    <mergeCell ref="A1:P1"/>
    <mergeCell ref="E2:M2"/>
    <mergeCell ref="E3:M3"/>
    <mergeCell ref="A5:A7"/>
    <mergeCell ref="B5:B7"/>
    <mergeCell ref="C5:C7"/>
    <mergeCell ref="D5:E5"/>
    <mergeCell ref="F5:F7"/>
    <mergeCell ref="G5:G7"/>
    <mergeCell ref="H5:H7"/>
    <mergeCell ref="P9:P33"/>
    <mergeCell ref="D6:D7"/>
    <mergeCell ref="E6:E7"/>
    <mergeCell ref="N6:N7"/>
    <mergeCell ref="O6:O7"/>
    <mergeCell ref="P6:P7"/>
    <mergeCell ref="A9:B33"/>
    <mergeCell ref="C9:C13"/>
    <mergeCell ref="D9:D13"/>
    <mergeCell ref="E9:E13"/>
    <mergeCell ref="J9:J33"/>
    <mergeCell ref="I5:I7"/>
    <mergeCell ref="J5:J7"/>
    <mergeCell ref="K5:K7"/>
    <mergeCell ref="L5:L7"/>
    <mergeCell ref="M5:M7"/>
    <mergeCell ref="N5:P5"/>
    <mergeCell ref="C24:C28"/>
    <mergeCell ref="D24:D28"/>
    <mergeCell ref="E24:E28"/>
    <mergeCell ref="C29:C33"/>
    <mergeCell ref="D29:D33"/>
  </mergeCells>
  <pageMargins left="0.15748031496062992" right="0.15748031496062992" top="0.15748031496062992" bottom="0.15748031496062992" header="0.31496062992125984" footer="0.31496062992125984"/>
  <pageSetup paperSize="9" scale="47" orientation="landscape" r:id="rId1"/>
  <rowBreaks count="18" manualBreakCount="18">
    <brk id="48" max="15" man="1"/>
    <brk id="78" max="15" man="1"/>
    <brk id="98" max="15" man="1"/>
    <brk id="114" max="15" man="1"/>
    <brk id="144" max="15" man="1"/>
    <brk id="164" max="15" man="1"/>
    <brk id="184" max="15" man="1"/>
    <brk id="214" max="15" man="1"/>
    <brk id="239" max="15" man="1"/>
    <brk id="269" max="15" man="1"/>
    <brk id="294" max="15" man="1"/>
    <brk id="331" max="15" man="1"/>
    <brk id="354" max="15" man="1"/>
    <brk id="384" max="15" man="1"/>
    <brk id="409" max="15" man="1"/>
    <brk id="429" max="15" man="1"/>
    <brk id="454" max="15" man="1"/>
    <brk id="489" max="15"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tabColor rgb="FF92D050"/>
    <pageSetUpPr fitToPage="1"/>
  </sheetPr>
  <dimension ref="A1:AF194"/>
  <sheetViews>
    <sheetView tabSelected="1" view="pageBreakPreview" zoomScale="40" zoomScaleNormal="40" zoomScaleSheetLayoutView="40" workbookViewId="0">
      <selection activeCell="AY8" sqref="AY8"/>
    </sheetView>
  </sheetViews>
  <sheetFormatPr defaultRowHeight="20.25" x14ac:dyDescent="0.3"/>
  <cols>
    <col min="1" max="1" width="7.7109375" style="391" customWidth="1"/>
    <col min="2" max="2" width="111.140625" style="391" customWidth="1"/>
    <col min="3" max="3" width="43.28515625" style="391" customWidth="1"/>
    <col min="4" max="4" width="36.42578125" style="391" customWidth="1"/>
    <col min="5" max="5" width="24.42578125" style="391" customWidth="1"/>
    <col min="6" max="6" width="39.42578125" style="390" customWidth="1"/>
    <col min="7" max="7" width="19.140625" style="394" customWidth="1"/>
    <col min="8" max="8" width="18.85546875" style="453" customWidth="1"/>
    <col min="9" max="9" width="187.7109375" style="400" customWidth="1"/>
    <col min="10" max="10" width="66.7109375" style="398" hidden="1" customWidth="1"/>
    <col min="11" max="11" width="8.85546875" style="395" hidden="1" customWidth="1"/>
    <col min="12" max="12" width="7.7109375" style="392" hidden="1" customWidth="1"/>
    <col min="13" max="13" width="3.42578125" style="395" hidden="1" customWidth="1"/>
    <col min="14" max="14" width="2.42578125" style="391" customWidth="1"/>
    <col min="15" max="15" width="16.5703125" style="391" hidden="1" customWidth="1"/>
    <col min="16" max="16" width="0" style="391" hidden="1" customWidth="1"/>
    <col min="17" max="17" width="21.28515625" style="391" hidden="1" customWidth="1"/>
    <col min="18" max="36" width="0" style="391" hidden="1" customWidth="1"/>
    <col min="37" max="16384" width="9.140625" style="391"/>
  </cols>
  <sheetData>
    <row r="1" spans="1:32" ht="26.25" x14ac:dyDescent="0.4">
      <c r="A1" s="920" t="s">
        <v>6</v>
      </c>
      <c r="B1" s="921"/>
      <c r="C1" s="921"/>
      <c r="D1" s="921"/>
      <c r="E1" s="921"/>
      <c r="F1" s="921"/>
      <c r="G1" s="921"/>
      <c r="H1" s="921"/>
      <c r="I1" s="921"/>
      <c r="J1" s="921"/>
      <c r="K1" s="921"/>
      <c r="M1" s="391"/>
    </row>
    <row r="2" spans="1:32" ht="25.5" x14ac:dyDescent="0.3">
      <c r="A2" s="922" t="s">
        <v>1263</v>
      </c>
      <c r="B2" s="923"/>
      <c r="C2" s="923"/>
      <c r="D2" s="923"/>
      <c r="E2" s="923"/>
      <c r="F2" s="923"/>
      <c r="G2" s="923"/>
      <c r="H2" s="923"/>
      <c r="I2" s="923"/>
      <c r="J2" s="923"/>
      <c r="K2" s="923"/>
      <c r="M2" s="391"/>
    </row>
    <row r="3" spans="1:32" ht="26.25" x14ac:dyDescent="0.4">
      <c r="A3" s="924" t="s">
        <v>7</v>
      </c>
      <c r="B3" s="921"/>
      <c r="C3" s="921"/>
      <c r="D3" s="921"/>
      <c r="E3" s="921"/>
      <c r="F3" s="921"/>
      <c r="G3" s="921"/>
      <c r="H3" s="921"/>
      <c r="I3" s="921"/>
      <c r="J3" s="921"/>
      <c r="K3" s="921"/>
      <c r="M3" s="391"/>
    </row>
    <row r="4" spans="1:32" x14ac:dyDescent="0.3">
      <c r="A4" s="393"/>
      <c r="B4" s="389"/>
      <c r="C4" s="390"/>
      <c r="D4" s="390"/>
      <c r="E4" s="390"/>
      <c r="J4" s="395"/>
    </row>
    <row r="5" spans="1:32" ht="102.75" customHeight="1" x14ac:dyDescent="0.3">
      <c r="A5" s="925" t="s">
        <v>3</v>
      </c>
      <c r="B5" s="926" t="s">
        <v>8</v>
      </c>
      <c r="C5" s="925" t="s">
        <v>340</v>
      </c>
      <c r="D5" s="925" t="s">
        <v>9</v>
      </c>
      <c r="E5" s="925" t="s">
        <v>10</v>
      </c>
      <c r="F5" s="925" t="s">
        <v>137</v>
      </c>
      <c r="G5" s="928" t="s">
        <v>11</v>
      </c>
      <c r="H5" s="928"/>
      <c r="I5" s="947" t="s">
        <v>2719</v>
      </c>
      <c r="J5" s="925" t="s">
        <v>1544</v>
      </c>
      <c r="K5" s="914" t="s">
        <v>1262</v>
      </c>
      <c r="L5" s="915" t="s">
        <v>1264</v>
      </c>
      <c r="M5" s="914" t="s">
        <v>2688</v>
      </c>
    </row>
    <row r="6" spans="1:32" ht="39.75" customHeight="1" x14ac:dyDescent="0.3">
      <c r="A6" s="925"/>
      <c r="B6" s="927"/>
      <c r="C6" s="925"/>
      <c r="D6" s="925"/>
      <c r="E6" s="925"/>
      <c r="F6" s="925"/>
      <c r="G6" s="401" t="s">
        <v>12</v>
      </c>
      <c r="H6" s="454" t="s">
        <v>13</v>
      </c>
      <c r="I6" s="948"/>
      <c r="J6" s="925"/>
      <c r="K6" s="914"/>
      <c r="L6" s="915"/>
      <c r="M6" s="914"/>
    </row>
    <row r="7" spans="1:32" ht="26.25" x14ac:dyDescent="0.3">
      <c r="A7" s="439">
        <v>1</v>
      </c>
      <c r="B7" s="439">
        <v>2</v>
      </c>
      <c r="C7" s="439">
        <v>3</v>
      </c>
      <c r="D7" s="439">
        <v>4</v>
      </c>
      <c r="E7" s="439">
        <v>5</v>
      </c>
      <c r="F7" s="439">
        <v>6</v>
      </c>
      <c r="G7" s="439">
        <v>7</v>
      </c>
      <c r="H7" s="493">
        <v>8</v>
      </c>
      <c r="I7" s="439">
        <v>9</v>
      </c>
      <c r="J7" s="402">
        <v>9</v>
      </c>
      <c r="K7" s="402">
        <v>10</v>
      </c>
      <c r="L7" s="396">
        <v>11</v>
      </c>
      <c r="M7" s="402">
        <v>11</v>
      </c>
    </row>
    <row r="8" spans="1:32" ht="26.25" x14ac:dyDescent="0.3">
      <c r="A8" s="919" t="s">
        <v>873</v>
      </c>
      <c r="B8" s="919"/>
      <c r="C8" s="919"/>
      <c r="D8" s="919"/>
      <c r="E8" s="919"/>
      <c r="F8" s="919"/>
      <c r="G8" s="919"/>
      <c r="H8" s="919"/>
      <c r="I8" s="919"/>
      <c r="J8" s="919"/>
      <c r="K8" s="411"/>
      <c r="M8" s="411"/>
    </row>
    <row r="9" spans="1:32" ht="118.5" customHeight="1" x14ac:dyDescent="0.4">
      <c r="A9" s="463">
        <v>1</v>
      </c>
      <c r="B9" s="467" t="s">
        <v>141</v>
      </c>
      <c r="C9" s="463" t="s">
        <v>142</v>
      </c>
      <c r="D9" s="463" t="s">
        <v>143</v>
      </c>
      <c r="E9" s="484" t="s">
        <v>1480</v>
      </c>
      <c r="F9" s="403">
        <v>5.9</v>
      </c>
      <c r="G9" s="487">
        <f>E9-F9</f>
        <v>0.89999999999999947</v>
      </c>
      <c r="H9" s="486">
        <f t="shared" ref="H9:H19" si="0">G9/E9*100</f>
        <v>13.235294117647051</v>
      </c>
      <c r="I9" s="470" t="s">
        <v>2775</v>
      </c>
      <c r="J9" s="405" t="s">
        <v>628</v>
      </c>
      <c r="K9" s="402" t="s">
        <v>883</v>
      </c>
      <c r="L9" s="396" t="s">
        <v>1545</v>
      </c>
      <c r="M9" s="402"/>
      <c r="O9" s="499">
        <v>1</v>
      </c>
      <c r="P9" s="499">
        <v>1</v>
      </c>
      <c r="Q9" s="496"/>
      <c r="X9" s="946" t="s">
        <v>2777</v>
      </c>
      <c r="Y9" s="946"/>
      <c r="Z9" s="946"/>
      <c r="AA9" s="946"/>
      <c r="AB9" s="946"/>
      <c r="AC9" s="946"/>
      <c r="AD9" s="946"/>
      <c r="AE9" s="946"/>
      <c r="AF9" s="946"/>
    </row>
    <row r="10" spans="1:32" ht="210" customHeight="1" x14ac:dyDescent="0.4">
      <c r="A10" s="462">
        <v>2</v>
      </c>
      <c r="B10" s="461" t="s">
        <v>156</v>
      </c>
      <c r="C10" s="462" t="s">
        <v>169</v>
      </c>
      <c r="D10" s="463" t="s">
        <v>143</v>
      </c>
      <c r="E10" s="456" t="s">
        <v>1481</v>
      </c>
      <c r="F10" s="403">
        <v>665.7</v>
      </c>
      <c r="G10" s="487">
        <f>E10-F10</f>
        <v>-65.600000000000023</v>
      </c>
      <c r="H10" s="486">
        <f t="shared" si="0"/>
        <v>-10.931511414764209</v>
      </c>
      <c r="I10" s="470" t="s">
        <v>2751</v>
      </c>
      <c r="J10" s="405"/>
      <c r="K10" s="402" t="s">
        <v>1533</v>
      </c>
      <c r="L10" s="396" t="s">
        <v>1545</v>
      </c>
      <c r="M10" s="402"/>
      <c r="O10" s="499">
        <v>1</v>
      </c>
      <c r="P10" s="499"/>
      <c r="Q10" s="496"/>
    </row>
    <row r="11" spans="1:32" ht="81.75" customHeight="1" x14ac:dyDescent="0.4">
      <c r="A11" s="462">
        <v>3</v>
      </c>
      <c r="B11" s="461" t="s">
        <v>159</v>
      </c>
      <c r="C11" s="462" t="s">
        <v>362</v>
      </c>
      <c r="D11" s="463" t="s">
        <v>143</v>
      </c>
      <c r="E11" s="456" t="s">
        <v>1482</v>
      </c>
      <c r="F11" s="403">
        <v>13.2</v>
      </c>
      <c r="G11" s="487">
        <f>E11-F11</f>
        <v>-0.5</v>
      </c>
      <c r="H11" s="486">
        <f t="shared" si="0"/>
        <v>-3.9370078740157481</v>
      </c>
      <c r="I11" s="470" t="s">
        <v>2773</v>
      </c>
      <c r="J11" s="405" t="s">
        <v>839</v>
      </c>
      <c r="K11" s="402" t="s">
        <v>1533</v>
      </c>
      <c r="L11" s="396" t="s">
        <v>1545</v>
      </c>
      <c r="M11" s="402"/>
      <c r="O11" s="499">
        <v>1</v>
      </c>
      <c r="P11" s="499"/>
      <c r="Q11" s="496"/>
    </row>
    <row r="12" spans="1:32" ht="138" customHeight="1" x14ac:dyDescent="0.4">
      <c r="A12" s="462">
        <v>4</v>
      </c>
      <c r="B12" s="461" t="s">
        <v>666</v>
      </c>
      <c r="C12" s="462" t="s">
        <v>169</v>
      </c>
      <c r="D12" s="463" t="s">
        <v>143</v>
      </c>
      <c r="E12" s="456" t="s">
        <v>1483</v>
      </c>
      <c r="F12" s="403">
        <v>221.6</v>
      </c>
      <c r="G12" s="487">
        <f>E12-F12</f>
        <v>-9.4000000000000057</v>
      </c>
      <c r="H12" s="486">
        <f t="shared" si="0"/>
        <v>-4.4297832233741783</v>
      </c>
      <c r="I12" s="470" t="s">
        <v>2752</v>
      </c>
      <c r="J12" s="405" t="s">
        <v>682</v>
      </c>
      <c r="K12" s="402" t="s">
        <v>1533</v>
      </c>
      <c r="L12" s="396" t="s">
        <v>1545</v>
      </c>
      <c r="M12" s="402"/>
      <c r="O12" s="499">
        <v>1</v>
      </c>
      <c r="P12" s="499"/>
      <c r="Q12" s="496"/>
    </row>
    <row r="13" spans="1:32" ht="95.25" customHeight="1" x14ac:dyDescent="0.4">
      <c r="A13" s="462">
        <v>5</v>
      </c>
      <c r="B13" s="461" t="s">
        <v>164</v>
      </c>
      <c r="C13" s="462" t="s">
        <v>169</v>
      </c>
      <c r="D13" s="463" t="s">
        <v>143</v>
      </c>
      <c r="E13" s="456" t="s">
        <v>1278</v>
      </c>
      <c r="F13" s="403">
        <v>12.4</v>
      </c>
      <c r="G13" s="487">
        <f>E13-F13</f>
        <v>2.5999999999999996</v>
      </c>
      <c r="H13" s="486">
        <f t="shared" si="0"/>
        <v>17.333333333333332</v>
      </c>
      <c r="I13" s="439" t="s">
        <v>631</v>
      </c>
      <c r="J13" s="405" t="s">
        <v>631</v>
      </c>
      <c r="K13" s="402" t="s">
        <v>1533</v>
      </c>
      <c r="L13" s="396" t="s">
        <v>1545</v>
      </c>
      <c r="M13" s="402"/>
      <c r="O13" s="499">
        <v>1</v>
      </c>
      <c r="P13" s="499">
        <v>1</v>
      </c>
      <c r="Q13" s="496"/>
    </row>
    <row r="14" spans="1:32" ht="51" customHeight="1" x14ac:dyDescent="0.4">
      <c r="A14" s="462">
        <v>6</v>
      </c>
      <c r="B14" s="461" t="s">
        <v>145</v>
      </c>
      <c r="C14" s="462" t="s">
        <v>146</v>
      </c>
      <c r="D14" s="463" t="s">
        <v>138</v>
      </c>
      <c r="E14" s="456" t="s">
        <v>1484</v>
      </c>
      <c r="F14" s="403">
        <v>70.150000000000006</v>
      </c>
      <c r="G14" s="487">
        <f t="shared" ref="G14:G24" si="1">F14-E14</f>
        <v>-4.9999999999997158E-2</v>
      </c>
      <c r="H14" s="486">
        <f t="shared" si="0"/>
        <v>-7.1225071225067174E-2</v>
      </c>
      <c r="I14" s="459" t="s">
        <v>129</v>
      </c>
      <c r="J14" s="405" t="s">
        <v>629</v>
      </c>
      <c r="K14" s="402" t="s">
        <v>1533</v>
      </c>
      <c r="L14" s="396" t="s">
        <v>1545</v>
      </c>
      <c r="M14" s="402"/>
      <c r="O14" s="499">
        <v>1</v>
      </c>
      <c r="P14" s="499"/>
      <c r="Q14" s="496"/>
    </row>
    <row r="15" spans="1:32" ht="71.25" customHeight="1" x14ac:dyDescent="0.4">
      <c r="A15" s="462">
        <v>7</v>
      </c>
      <c r="B15" s="461" t="s">
        <v>139</v>
      </c>
      <c r="C15" s="462" t="s">
        <v>140</v>
      </c>
      <c r="D15" s="463" t="s">
        <v>138</v>
      </c>
      <c r="E15" s="456" t="s">
        <v>1485</v>
      </c>
      <c r="F15" s="403">
        <v>2.4</v>
      </c>
      <c r="G15" s="487">
        <f t="shared" si="1"/>
        <v>-0.5</v>
      </c>
      <c r="H15" s="486">
        <f t="shared" si="0"/>
        <v>-17.241379310344829</v>
      </c>
      <c r="I15" s="439" t="s">
        <v>400</v>
      </c>
      <c r="J15" s="405" t="s">
        <v>400</v>
      </c>
      <c r="K15" s="402" t="s">
        <v>1265</v>
      </c>
      <c r="L15" s="396" t="s">
        <v>1546</v>
      </c>
      <c r="M15" s="402"/>
      <c r="O15" s="499">
        <v>1</v>
      </c>
      <c r="P15" s="499"/>
      <c r="Q15" s="496"/>
    </row>
    <row r="16" spans="1:32" ht="54.75" customHeight="1" x14ac:dyDescent="0.4">
      <c r="A16" s="462">
        <v>8</v>
      </c>
      <c r="B16" s="461" t="s">
        <v>1286</v>
      </c>
      <c r="C16" s="462" t="s">
        <v>664</v>
      </c>
      <c r="D16" s="463" t="s">
        <v>138</v>
      </c>
      <c r="E16" s="456" t="s">
        <v>1486</v>
      </c>
      <c r="F16" s="403">
        <v>37.799999999999997</v>
      </c>
      <c r="G16" s="487">
        <f t="shared" si="1"/>
        <v>0.5</v>
      </c>
      <c r="H16" s="486">
        <f t="shared" si="0"/>
        <v>1.3404825737265416</v>
      </c>
      <c r="I16" s="439" t="s">
        <v>2263</v>
      </c>
      <c r="J16" s="405"/>
      <c r="K16" s="402" t="s">
        <v>1265</v>
      </c>
      <c r="L16" s="396" t="s">
        <v>1546</v>
      </c>
      <c r="M16" s="402"/>
      <c r="O16" s="499">
        <v>1</v>
      </c>
      <c r="P16" s="499">
        <v>1</v>
      </c>
      <c r="Q16" s="496"/>
    </row>
    <row r="17" spans="1:17" ht="179.25" customHeight="1" x14ac:dyDescent="0.4">
      <c r="A17" s="462">
        <v>9</v>
      </c>
      <c r="B17" s="461" t="s">
        <v>1288</v>
      </c>
      <c r="C17" s="462" t="s">
        <v>13</v>
      </c>
      <c r="D17" s="463" t="s">
        <v>138</v>
      </c>
      <c r="E17" s="456" t="s">
        <v>1289</v>
      </c>
      <c r="F17" s="457">
        <v>200.5</v>
      </c>
      <c r="G17" s="487">
        <f t="shared" si="1"/>
        <v>0.5</v>
      </c>
      <c r="H17" s="486">
        <f t="shared" si="0"/>
        <v>0.25</v>
      </c>
      <c r="I17" s="439" t="s">
        <v>129</v>
      </c>
      <c r="J17" s="405"/>
      <c r="K17" s="402" t="s">
        <v>1534</v>
      </c>
      <c r="L17" s="396" t="s">
        <v>1545</v>
      </c>
      <c r="M17" s="402"/>
      <c r="O17" s="499">
        <v>1</v>
      </c>
      <c r="P17" s="499">
        <v>1</v>
      </c>
      <c r="Q17" s="496"/>
    </row>
    <row r="18" spans="1:17" ht="127.5" customHeight="1" x14ac:dyDescent="0.4">
      <c r="A18" s="462">
        <v>10</v>
      </c>
      <c r="B18" s="461" t="s">
        <v>1290</v>
      </c>
      <c r="C18" s="462" t="s">
        <v>13</v>
      </c>
      <c r="D18" s="463" t="s">
        <v>138</v>
      </c>
      <c r="E18" s="456" t="s">
        <v>318</v>
      </c>
      <c r="F18" s="457">
        <v>100.1</v>
      </c>
      <c r="G18" s="487">
        <f t="shared" si="1"/>
        <v>9.9999999999994316E-2</v>
      </c>
      <c r="H18" s="486">
        <f t="shared" si="0"/>
        <v>9.9999999999994316E-2</v>
      </c>
      <c r="I18" s="439" t="s">
        <v>129</v>
      </c>
      <c r="J18" s="405"/>
      <c r="K18" s="402" t="s">
        <v>1534</v>
      </c>
      <c r="L18" s="396" t="s">
        <v>1545</v>
      </c>
      <c r="M18" s="402"/>
      <c r="O18" s="499">
        <v>1</v>
      </c>
      <c r="P18" s="499">
        <v>1</v>
      </c>
      <c r="Q18" s="496"/>
    </row>
    <row r="19" spans="1:17" ht="141" customHeight="1" x14ac:dyDescent="0.4">
      <c r="A19" s="462">
        <v>11</v>
      </c>
      <c r="B19" s="461" t="s">
        <v>1291</v>
      </c>
      <c r="C19" s="462" t="s">
        <v>13</v>
      </c>
      <c r="D19" s="463" t="s">
        <v>138</v>
      </c>
      <c r="E19" s="456" t="s">
        <v>318</v>
      </c>
      <c r="F19" s="457">
        <v>102</v>
      </c>
      <c r="G19" s="487">
        <f t="shared" si="1"/>
        <v>2</v>
      </c>
      <c r="H19" s="486">
        <f t="shared" si="0"/>
        <v>2</v>
      </c>
      <c r="I19" s="439" t="s">
        <v>129</v>
      </c>
      <c r="J19" s="405"/>
      <c r="K19" s="402" t="s">
        <v>1534</v>
      </c>
      <c r="L19" s="396" t="s">
        <v>1545</v>
      </c>
      <c r="M19" s="402"/>
      <c r="O19" s="499">
        <v>1</v>
      </c>
      <c r="P19" s="499">
        <v>1</v>
      </c>
      <c r="Q19" s="496"/>
    </row>
    <row r="20" spans="1:17" ht="61.5" customHeight="1" x14ac:dyDescent="0.4">
      <c r="A20" s="462">
        <v>12</v>
      </c>
      <c r="B20" s="461" t="s">
        <v>2250</v>
      </c>
      <c r="C20" s="462" t="s">
        <v>2251</v>
      </c>
      <c r="D20" s="463" t="s">
        <v>143</v>
      </c>
      <c r="E20" s="456" t="s">
        <v>1480</v>
      </c>
      <c r="F20" s="403">
        <v>6.93</v>
      </c>
      <c r="G20" s="487">
        <f>E20-F20</f>
        <v>-0.12999999999999989</v>
      </c>
      <c r="H20" s="486">
        <f>G20/E20*100</f>
        <v>-1.9117647058823513</v>
      </c>
      <c r="I20" s="459" t="s">
        <v>129</v>
      </c>
      <c r="J20" s="405"/>
      <c r="K20" s="402" t="s">
        <v>885</v>
      </c>
      <c r="L20" s="396" t="s">
        <v>2195</v>
      </c>
      <c r="M20" s="402"/>
      <c r="O20" s="499">
        <v>1</v>
      </c>
      <c r="P20" s="499"/>
      <c r="Q20" s="496"/>
    </row>
    <row r="21" spans="1:17" ht="156" customHeight="1" x14ac:dyDescent="0.4">
      <c r="A21" s="462">
        <v>13</v>
      </c>
      <c r="B21" s="461" t="s">
        <v>1295</v>
      </c>
      <c r="C21" s="462" t="s">
        <v>1296</v>
      </c>
      <c r="D21" s="463" t="s">
        <v>138</v>
      </c>
      <c r="E21" s="456" t="s">
        <v>1487</v>
      </c>
      <c r="F21" s="403">
        <v>1.2250000000000001</v>
      </c>
      <c r="G21" s="487">
        <f t="shared" si="1"/>
        <v>0.15500000000000003</v>
      </c>
      <c r="H21" s="486">
        <f>G21/E21*100</f>
        <v>14.485981308411217</v>
      </c>
      <c r="I21" s="459" t="s">
        <v>2753</v>
      </c>
      <c r="J21" s="405"/>
      <c r="K21" s="402" t="s">
        <v>1535</v>
      </c>
      <c r="L21" s="396" t="s">
        <v>2196</v>
      </c>
      <c r="M21" s="402"/>
      <c r="O21" s="499">
        <v>1</v>
      </c>
      <c r="P21" s="499">
        <v>1</v>
      </c>
      <c r="Q21" s="496"/>
    </row>
    <row r="22" spans="1:17" ht="81.75" customHeight="1" x14ac:dyDescent="0.4">
      <c r="A22" s="462">
        <v>14</v>
      </c>
      <c r="B22" s="461" t="s">
        <v>1297</v>
      </c>
      <c r="C22" s="462" t="s">
        <v>13</v>
      </c>
      <c r="D22" s="463" t="s">
        <v>138</v>
      </c>
      <c r="E22" s="456" t="s">
        <v>1488</v>
      </c>
      <c r="F22" s="403">
        <v>34.9</v>
      </c>
      <c r="G22" s="487">
        <f t="shared" si="1"/>
        <v>13.399999999999999</v>
      </c>
      <c r="H22" s="486">
        <f>G22/E22*100</f>
        <v>62.325581395348827</v>
      </c>
      <c r="I22" s="459" t="s">
        <v>2720</v>
      </c>
      <c r="J22" s="405"/>
      <c r="K22" s="402" t="s">
        <v>1536</v>
      </c>
      <c r="L22" s="396" t="s">
        <v>2196</v>
      </c>
      <c r="M22" s="402"/>
      <c r="O22" s="499">
        <v>1</v>
      </c>
      <c r="P22" s="499">
        <v>1</v>
      </c>
      <c r="Q22" s="496"/>
    </row>
    <row r="23" spans="1:17" ht="26.25" x14ac:dyDescent="0.3">
      <c r="A23" s="916" t="s">
        <v>878</v>
      </c>
      <c r="B23" s="917"/>
      <c r="C23" s="917"/>
      <c r="D23" s="917"/>
      <c r="E23" s="917"/>
      <c r="F23" s="917"/>
      <c r="G23" s="917"/>
      <c r="H23" s="917"/>
      <c r="I23" s="917"/>
      <c r="J23" s="918"/>
      <c r="K23" s="411"/>
      <c r="M23" s="411"/>
    </row>
    <row r="24" spans="1:17" ht="105.75" customHeight="1" x14ac:dyDescent="0.4">
      <c r="A24" s="462" t="s">
        <v>1298</v>
      </c>
      <c r="B24" s="461" t="s">
        <v>595</v>
      </c>
      <c r="C24" s="462" t="s">
        <v>13</v>
      </c>
      <c r="D24" s="463" t="s">
        <v>138</v>
      </c>
      <c r="E24" s="456" t="s">
        <v>1489</v>
      </c>
      <c r="F24" s="403">
        <v>94.3</v>
      </c>
      <c r="G24" s="487">
        <f t="shared" si="1"/>
        <v>9.5999999999999943</v>
      </c>
      <c r="H24" s="486">
        <f t="shared" ref="H24:H33" si="2">G24/E24*100</f>
        <v>11.334120425029509</v>
      </c>
      <c r="I24" s="459" t="s">
        <v>2721</v>
      </c>
      <c r="J24" s="405" t="s">
        <v>401</v>
      </c>
      <c r="K24" s="402" t="s">
        <v>885</v>
      </c>
      <c r="L24" s="396" t="s">
        <v>2197</v>
      </c>
      <c r="M24" s="402"/>
      <c r="O24" s="497">
        <v>1</v>
      </c>
      <c r="P24" s="497">
        <v>1</v>
      </c>
      <c r="Q24" s="496"/>
    </row>
    <row r="25" spans="1:17" ht="68.25" customHeight="1" x14ac:dyDescent="0.4">
      <c r="A25" s="462" t="s">
        <v>1301</v>
      </c>
      <c r="B25" s="461" t="s">
        <v>1302</v>
      </c>
      <c r="C25" s="462" t="s">
        <v>13</v>
      </c>
      <c r="D25" s="463" t="s">
        <v>143</v>
      </c>
      <c r="E25" s="456" t="s">
        <v>1490</v>
      </c>
      <c r="F25" s="403">
        <v>20</v>
      </c>
      <c r="G25" s="487">
        <f>E25-F25</f>
        <v>2.8000000000000007</v>
      </c>
      <c r="H25" s="486">
        <f t="shared" si="2"/>
        <v>12.280701754385968</v>
      </c>
      <c r="I25" s="459" t="s">
        <v>2722</v>
      </c>
      <c r="J25" s="405"/>
      <c r="K25" s="402" t="s">
        <v>1539</v>
      </c>
      <c r="L25" s="396" t="s">
        <v>2198</v>
      </c>
      <c r="M25" s="402"/>
      <c r="O25" s="497">
        <v>1</v>
      </c>
      <c r="P25" s="497">
        <v>1</v>
      </c>
      <c r="Q25" s="496"/>
    </row>
    <row r="26" spans="1:17" ht="74.25" customHeight="1" x14ac:dyDescent="0.4">
      <c r="A26" s="462" t="s">
        <v>1284</v>
      </c>
      <c r="B26" s="461" t="s">
        <v>1305</v>
      </c>
      <c r="C26" s="462" t="s">
        <v>13</v>
      </c>
      <c r="D26" s="463" t="s">
        <v>143</v>
      </c>
      <c r="E26" s="456" t="s">
        <v>1491</v>
      </c>
      <c r="F26" s="403">
        <v>22.5</v>
      </c>
      <c r="G26" s="487">
        <f>E26-F26</f>
        <v>-0.10000000000000142</v>
      </c>
      <c r="H26" s="486">
        <f t="shared" si="2"/>
        <v>-0.44642857142857784</v>
      </c>
      <c r="I26" s="439" t="s">
        <v>2242</v>
      </c>
      <c r="J26" s="405"/>
      <c r="K26" s="402" t="s">
        <v>1539</v>
      </c>
      <c r="L26" s="396" t="s">
        <v>2198</v>
      </c>
      <c r="M26" s="402"/>
      <c r="O26" s="497">
        <v>1</v>
      </c>
      <c r="P26" s="497"/>
      <c r="Q26" s="496"/>
    </row>
    <row r="27" spans="1:17" ht="69.75" customHeight="1" x14ac:dyDescent="0.4">
      <c r="A27" s="462" t="s">
        <v>1273</v>
      </c>
      <c r="B27" s="461" t="s">
        <v>1309</v>
      </c>
      <c r="C27" s="462" t="s">
        <v>13</v>
      </c>
      <c r="D27" s="463" t="s">
        <v>138</v>
      </c>
      <c r="E27" s="456" t="s">
        <v>1492</v>
      </c>
      <c r="F27" s="403">
        <v>54.51</v>
      </c>
      <c r="G27" s="487">
        <f t="shared" ref="G27:G67" si="3">F27-E27</f>
        <v>0.21000000000000085</v>
      </c>
      <c r="H27" s="486">
        <f t="shared" si="2"/>
        <v>0.38674033149171427</v>
      </c>
      <c r="I27" s="439" t="s">
        <v>129</v>
      </c>
      <c r="J27" s="405"/>
      <c r="K27" s="402" t="s">
        <v>1533</v>
      </c>
      <c r="L27" s="396" t="s">
        <v>2199</v>
      </c>
      <c r="M27" s="402"/>
      <c r="O27" s="497">
        <v>1</v>
      </c>
      <c r="P27" s="497">
        <v>1</v>
      </c>
      <c r="Q27" s="496"/>
    </row>
    <row r="28" spans="1:17" ht="70.5" customHeight="1" x14ac:dyDescent="0.4">
      <c r="A28" s="462" t="s">
        <v>315</v>
      </c>
      <c r="B28" s="461" t="s">
        <v>177</v>
      </c>
      <c r="C28" s="462" t="s">
        <v>13</v>
      </c>
      <c r="D28" s="463" t="s">
        <v>138</v>
      </c>
      <c r="E28" s="456" t="s">
        <v>1493</v>
      </c>
      <c r="F28" s="403">
        <v>97.6</v>
      </c>
      <c r="G28" s="487">
        <f t="shared" si="3"/>
        <v>0.19999999999998863</v>
      </c>
      <c r="H28" s="486">
        <f t="shared" si="2"/>
        <v>0.2053388090348959</v>
      </c>
      <c r="I28" s="439" t="s">
        <v>129</v>
      </c>
      <c r="J28" s="405" t="s">
        <v>417</v>
      </c>
      <c r="K28" s="402" t="s">
        <v>881</v>
      </c>
      <c r="L28" s="396" t="s">
        <v>1652</v>
      </c>
      <c r="M28" s="402"/>
      <c r="O28" s="497">
        <v>1</v>
      </c>
      <c r="P28" s="497">
        <v>1</v>
      </c>
      <c r="Q28" s="496"/>
    </row>
    <row r="29" spans="1:17" ht="77.25" customHeight="1" x14ac:dyDescent="0.4">
      <c r="A29" s="462" t="s">
        <v>1274</v>
      </c>
      <c r="B29" s="461" t="s">
        <v>178</v>
      </c>
      <c r="C29" s="462" t="s">
        <v>13</v>
      </c>
      <c r="D29" s="463" t="s">
        <v>138</v>
      </c>
      <c r="E29" s="456" t="s">
        <v>2714</v>
      </c>
      <c r="F29" s="403">
        <v>97.2</v>
      </c>
      <c r="G29" s="487">
        <f t="shared" si="3"/>
        <v>0.20000000000000284</v>
      </c>
      <c r="H29" s="486">
        <f t="shared" si="2"/>
        <v>0.20618556701031218</v>
      </c>
      <c r="I29" s="439" t="s">
        <v>129</v>
      </c>
      <c r="J29" s="405"/>
      <c r="K29" s="402" t="s">
        <v>881</v>
      </c>
      <c r="L29" s="396" t="s">
        <v>1652</v>
      </c>
      <c r="M29" s="402"/>
      <c r="O29" s="497">
        <v>1</v>
      </c>
      <c r="P29" s="497">
        <v>1</v>
      </c>
      <c r="Q29" s="496"/>
    </row>
    <row r="30" spans="1:17" ht="68.25" customHeight="1" x14ac:dyDescent="0.4">
      <c r="A30" s="462" t="s">
        <v>1275</v>
      </c>
      <c r="B30" s="461" t="s">
        <v>1310</v>
      </c>
      <c r="C30" s="462" t="s">
        <v>13</v>
      </c>
      <c r="D30" s="463" t="s">
        <v>138</v>
      </c>
      <c r="E30" s="456" t="s">
        <v>1494</v>
      </c>
      <c r="F30" s="403">
        <v>98.2</v>
      </c>
      <c r="G30" s="487">
        <f t="shared" si="3"/>
        <v>0.29999999999999716</v>
      </c>
      <c r="H30" s="486">
        <f t="shared" si="2"/>
        <v>0.30643513789580912</v>
      </c>
      <c r="I30" s="439" t="s">
        <v>129</v>
      </c>
      <c r="J30" s="405"/>
      <c r="K30" s="402" t="s">
        <v>881</v>
      </c>
      <c r="L30" s="396" t="s">
        <v>1652</v>
      </c>
      <c r="M30" s="402"/>
      <c r="O30" s="497">
        <v>1</v>
      </c>
      <c r="P30" s="497">
        <v>1</v>
      </c>
      <c r="Q30" s="496"/>
    </row>
    <row r="31" spans="1:17" ht="70.5" customHeight="1" x14ac:dyDescent="0.4">
      <c r="A31" s="462" t="s">
        <v>448</v>
      </c>
      <c r="B31" s="461" t="s">
        <v>180</v>
      </c>
      <c r="C31" s="462" t="s">
        <v>13</v>
      </c>
      <c r="D31" s="463" t="s">
        <v>138</v>
      </c>
      <c r="E31" s="456" t="s">
        <v>1495</v>
      </c>
      <c r="F31" s="403">
        <v>98</v>
      </c>
      <c r="G31" s="487">
        <f t="shared" si="3"/>
        <v>0.20000000000000284</v>
      </c>
      <c r="H31" s="486">
        <f t="shared" si="2"/>
        <v>0.20449897750511539</v>
      </c>
      <c r="I31" s="439" t="s">
        <v>129</v>
      </c>
      <c r="J31" s="405" t="s">
        <v>418</v>
      </c>
      <c r="K31" s="402" t="s">
        <v>881</v>
      </c>
      <c r="L31" s="396" t="s">
        <v>1652</v>
      </c>
      <c r="M31" s="402"/>
      <c r="O31" s="497">
        <v>1</v>
      </c>
      <c r="P31" s="497">
        <v>1</v>
      </c>
      <c r="Q31" s="496"/>
    </row>
    <row r="32" spans="1:17" ht="62.25" customHeight="1" x14ac:dyDescent="0.4">
      <c r="A32" s="462" t="s">
        <v>449</v>
      </c>
      <c r="B32" s="461" t="s">
        <v>1311</v>
      </c>
      <c r="C32" s="462" t="s">
        <v>13</v>
      </c>
      <c r="D32" s="463" t="s">
        <v>138</v>
      </c>
      <c r="E32" s="456" t="s">
        <v>2715</v>
      </c>
      <c r="F32" s="403">
        <v>3.9</v>
      </c>
      <c r="G32" s="487">
        <f t="shared" si="3"/>
        <v>-0.10000000000000009</v>
      </c>
      <c r="H32" s="486">
        <f t="shared" si="2"/>
        <v>-2.5000000000000022</v>
      </c>
      <c r="I32" s="439" t="s">
        <v>129</v>
      </c>
      <c r="J32" s="405"/>
      <c r="K32" s="402" t="s">
        <v>881</v>
      </c>
      <c r="L32" s="396" t="s">
        <v>1652</v>
      </c>
      <c r="M32" s="402"/>
      <c r="O32" s="497">
        <v>1</v>
      </c>
      <c r="P32" s="497"/>
      <c r="Q32" s="496"/>
    </row>
    <row r="33" spans="1:17" ht="80.25" customHeight="1" x14ac:dyDescent="0.4">
      <c r="A33" s="462" t="s">
        <v>316</v>
      </c>
      <c r="B33" s="461" t="s">
        <v>183</v>
      </c>
      <c r="C33" s="462" t="s">
        <v>13</v>
      </c>
      <c r="D33" s="463" t="s">
        <v>138</v>
      </c>
      <c r="E33" s="456" t="s">
        <v>1313</v>
      </c>
      <c r="F33" s="403">
        <v>93.7</v>
      </c>
      <c r="G33" s="487">
        <f t="shared" si="3"/>
        <v>-0.29999999999999716</v>
      </c>
      <c r="H33" s="486">
        <f t="shared" si="2"/>
        <v>-0.31914893617020978</v>
      </c>
      <c r="I33" s="439" t="s">
        <v>2527</v>
      </c>
      <c r="J33" s="405" t="s">
        <v>632</v>
      </c>
      <c r="K33" s="402" t="s">
        <v>883</v>
      </c>
      <c r="L33" s="396" t="s">
        <v>2196</v>
      </c>
      <c r="M33" s="402"/>
      <c r="O33" s="497">
        <v>1</v>
      </c>
      <c r="P33" s="497"/>
      <c r="Q33" s="496"/>
    </row>
    <row r="34" spans="1:17" ht="66" customHeight="1" x14ac:dyDescent="0.4">
      <c r="A34" s="462" t="s">
        <v>1276</v>
      </c>
      <c r="B34" s="461" t="s">
        <v>1315</v>
      </c>
      <c r="C34" s="462" t="s">
        <v>146</v>
      </c>
      <c r="D34" s="463" t="s">
        <v>138</v>
      </c>
      <c r="E34" s="483" t="s">
        <v>1496</v>
      </c>
      <c r="F34" s="457" t="s">
        <v>2718</v>
      </c>
      <c r="G34" s="404" t="s">
        <v>129</v>
      </c>
      <c r="H34" s="455" t="s">
        <v>129</v>
      </c>
      <c r="I34" s="459" t="s">
        <v>2787</v>
      </c>
      <c r="J34" s="405"/>
      <c r="K34" s="402" t="s">
        <v>885</v>
      </c>
      <c r="L34" s="396" t="s">
        <v>1573</v>
      </c>
      <c r="M34" s="402"/>
      <c r="O34" s="497">
        <v>1</v>
      </c>
      <c r="P34" s="497"/>
      <c r="Q34" s="496"/>
    </row>
    <row r="35" spans="1:17" ht="226.5" customHeight="1" x14ac:dyDescent="0.4">
      <c r="A35" s="462" t="s">
        <v>1317</v>
      </c>
      <c r="B35" s="471" t="s">
        <v>1318</v>
      </c>
      <c r="C35" s="462" t="s">
        <v>13</v>
      </c>
      <c r="D35" s="463" t="s">
        <v>138</v>
      </c>
      <c r="E35" s="456" t="s">
        <v>1497</v>
      </c>
      <c r="F35" s="403">
        <v>99</v>
      </c>
      <c r="G35" s="487">
        <f t="shared" si="3"/>
        <v>0.90000000000000568</v>
      </c>
      <c r="H35" s="486">
        <f t="shared" ref="H35:H58" si="4">G35/E35*100</f>
        <v>0.91743119266055628</v>
      </c>
      <c r="I35" s="439" t="s">
        <v>129</v>
      </c>
      <c r="J35" s="405"/>
      <c r="K35" s="402" t="s">
        <v>972</v>
      </c>
      <c r="L35" s="396" t="s">
        <v>2200</v>
      </c>
      <c r="M35" s="402"/>
      <c r="O35" s="497">
        <v>1</v>
      </c>
      <c r="P35" s="497">
        <v>1</v>
      </c>
      <c r="Q35" s="496"/>
    </row>
    <row r="36" spans="1:17" ht="171" customHeight="1" x14ac:dyDescent="0.4">
      <c r="A36" s="462" t="s">
        <v>1280</v>
      </c>
      <c r="B36" s="471" t="s">
        <v>1319</v>
      </c>
      <c r="C36" s="462" t="s">
        <v>13</v>
      </c>
      <c r="D36" s="463" t="s">
        <v>138</v>
      </c>
      <c r="E36" s="456" t="s">
        <v>1498</v>
      </c>
      <c r="F36" s="403">
        <v>100</v>
      </c>
      <c r="G36" s="487">
        <f t="shared" si="3"/>
        <v>9.9999999999994316E-2</v>
      </c>
      <c r="H36" s="486">
        <f t="shared" si="4"/>
        <v>0.1001001001000944</v>
      </c>
      <c r="I36" s="439" t="s">
        <v>129</v>
      </c>
      <c r="J36" s="405"/>
      <c r="K36" s="402" t="s">
        <v>972</v>
      </c>
      <c r="L36" s="396" t="s">
        <v>2200</v>
      </c>
      <c r="M36" s="402"/>
      <c r="O36" s="497">
        <v>1</v>
      </c>
      <c r="P36" s="497">
        <v>1</v>
      </c>
      <c r="Q36" s="496"/>
    </row>
    <row r="37" spans="1:17" ht="82.5" customHeight="1" x14ac:dyDescent="0.4">
      <c r="A37" s="462" t="s">
        <v>1279</v>
      </c>
      <c r="B37" s="471" t="s">
        <v>388</v>
      </c>
      <c r="C37" s="462" t="s">
        <v>13</v>
      </c>
      <c r="D37" s="463" t="s">
        <v>138</v>
      </c>
      <c r="E37" s="456" t="s">
        <v>1300</v>
      </c>
      <c r="F37" s="403">
        <v>91</v>
      </c>
      <c r="G37" s="487">
        <f t="shared" si="3"/>
        <v>1</v>
      </c>
      <c r="H37" s="486">
        <f t="shared" si="4"/>
        <v>1.1111111111111112</v>
      </c>
      <c r="I37" s="439" t="s">
        <v>129</v>
      </c>
      <c r="J37" s="405"/>
      <c r="K37" s="402" t="s">
        <v>885</v>
      </c>
      <c r="L37" s="396" t="s">
        <v>2197</v>
      </c>
      <c r="M37" s="402"/>
      <c r="O37" s="497">
        <v>1</v>
      </c>
      <c r="P37" s="497">
        <v>1</v>
      </c>
      <c r="Q37" s="496"/>
    </row>
    <row r="38" spans="1:17" ht="66.75" customHeight="1" x14ac:dyDescent="0.4">
      <c r="A38" s="462" t="s">
        <v>1278</v>
      </c>
      <c r="B38" s="461" t="s">
        <v>1320</v>
      </c>
      <c r="C38" s="462" t="s">
        <v>13</v>
      </c>
      <c r="D38" s="463" t="s">
        <v>138</v>
      </c>
      <c r="E38" s="456" t="s">
        <v>1321</v>
      </c>
      <c r="F38" s="403">
        <v>60.3</v>
      </c>
      <c r="G38" s="487">
        <f t="shared" si="3"/>
        <v>-4.7000000000000028</v>
      </c>
      <c r="H38" s="486">
        <f t="shared" si="4"/>
        <v>-7.2307692307692353</v>
      </c>
      <c r="I38" s="459" t="s">
        <v>2774</v>
      </c>
      <c r="J38" s="405"/>
      <c r="K38" s="402" t="s">
        <v>1533</v>
      </c>
      <c r="L38" s="396" t="s">
        <v>2201</v>
      </c>
      <c r="M38" s="402"/>
      <c r="O38" s="497">
        <v>1</v>
      </c>
      <c r="P38" s="497"/>
      <c r="Q38" s="496"/>
    </row>
    <row r="39" spans="1:17" ht="78.75" customHeight="1" x14ac:dyDescent="0.4">
      <c r="A39" s="462" t="s">
        <v>1322</v>
      </c>
      <c r="B39" s="461" t="s">
        <v>199</v>
      </c>
      <c r="C39" s="462" t="s">
        <v>13</v>
      </c>
      <c r="D39" s="463" t="s">
        <v>143</v>
      </c>
      <c r="E39" s="456" t="s">
        <v>1323</v>
      </c>
      <c r="F39" s="403">
        <v>14.9</v>
      </c>
      <c r="G39" s="487">
        <f>E39-F39</f>
        <v>5.0999999999999996</v>
      </c>
      <c r="H39" s="486">
        <f t="shared" si="4"/>
        <v>25.5</v>
      </c>
      <c r="I39" s="459" t="s">
        <v>2723</v>
      </c>
      <c r="J39" s="405" t="s">
        <v>684</v>
      </c>
      <c r="K39" s="402" t="s">
        <v>1539</v>
      </c>
      <c r="L39" s="396" t="s">
        <v>2198</v>
      </c>
      <c r="M39" s="402"/>
      <c r="O39" s="497">
        <v>1</v>
      </c>
      <c r="P39" s="497">
        <v>1</v>
      </c>
      <c r="Q39" s="496"/>
    </row>
    <row r="40" spans="1:17" ht="93" customHeight="1" x14ac:dyDescent="0.4">
      <c r="A40" s="462" t="s">
        <v>1324</v>
      </c>
      <c r="B40" s="461" t="s">
        <v>201</v>
      </c>
      <c r="C40" s="462" t="s">
        <v>13</v>
      </c>
      <c r="D40" s="463" t="s">
        <v>138</v>
      </c>
      <c r="E40" s="456" t="s">
        <v>1499</v>
      </c>
      <c r="F40" s="403">
        <v>85</v>
      </c>
      <c r="G40" s="487">
        <f t="shared" si="3"/>
        <v>-4.5</v>
      </c>
      <c r="H40" s="486">
        <f t="shared" si="4"/>
        <v>-5.027932960893855</v>
      </c>
      <c r="I40" s="459" t="s">
        <v>2754</v>
      </c>
      <c r="J40" s="405"/>
      <c r="K40" s="402" t="s">
        <v>1533</v>
      </c>
      <c r="L40" s="396" t="s">
        <v>2196</v>
      </c>
      <c r="M40" s="402"/>
      <c r="O40" s="497">
        <v>1</v>
      </c>
      <c r="P40" s="497"/>
      <c r="Q40" s="496"/>
    </row>
    <row r="41" spans="1:17" ht="113.25" customHeight="1" x14ac:dyDescent="0.4">
      <c r="A41" s="462" t="s">
        <v>1325</v>
      </c>
      <c r="B41" s="461" t="s">
        <v>596</v>
      </c>
      <c r="C41" s="462" t="s">
        <v>13</v>
      </c>
      <c r="D41" s="463" t="s">
        <v>138</v>
      </c>
      <c r="E41" s="456">
        <v>65</v>
      </c>
      <c r="F41" s="403">
        <v>67.8</v>
      </c>
      <c r="G41" s="487">
        <f t="shared" si="3"/>
        <v>2.7999999999999972</v>
      </c>
      <c r="H41" s="486">
        <f t="shared" si="4"/>
        <v>4.307692307692303</v>
      </c>
      <c r="I41" s="459" t="s">
        <v>129</v>
      </c>
      <c r="J41" s="405" t="s">
        <v>634</v>
      </c>
      <c r="K41" s="402" t="s">
        <v>885</v>
      </c>
      <c r="L41" s="396" t="s">
        <v>2197</v>
      </c>
      <c r="M41" s="402"/>
      <c r="O41" s="497">
        <v>1</v>
      </c>
      <c r="P41" s="497">
        <v>1</v>
      </c>
      <c r="Q41" s="496"/>
    </row>
    <row r="42" spans="1:17" ht="81.75" customHeight="1" x14ac:dyDescent="0.4">
      <c r="A42" s="462" t="s">
        <v>1328</v>
      </c>
      <c r="B42" s="461" t="s">
        <v>1329</v>
      </c>
      <c r="C42" s="462" t="s">
        <v>13</v>
      </c>
      <c r="D42" s="463" t="s">
        <v>138</v>
      </c>
      <c r="E42" s="456" t="s">
        <v>318</v>
      </c>
      <c r="F42" s="403">
        <v>100</v>
      </c>
      <c r="G42" s="487">
        <f t="shared" si="3"/>
        <v>0</v>
      </c>
      <c r="H42" s="486">
        <f t="shared" si="4"/>
        <v>0</v>
      </c>
      <c r="I42" s="459" t="s">
        <v>129</v>
      </c>
      <c r="J42" s="405"/>
      <c r="K42" s="402" t="s">
        <v>1533</v>
      </c>
      <c r="L42" s="396" t="s">
        <v>2202</v>
      </c>
      <c r="M42" s="402"/>
      <c r="O42" s="497">
        <v>1</v>
      </c>
      <c r="P42" s="497">
        <v>1</v>
      </c>
      <c r="Q42" s="496"/>
    </row>
    <row r="43" spans="1:17" ht="93" customHeight="1" x14ac:dyDescent="0.4">
      <c r="A43" s="462" t="s">
        <v>1323</v>
      </c>
      <c r="B43" s="461" t="s">
        <v>598</v>
      </c>
      <c r="C43" s="462" t="s">
        <v>140</v>
      </c>
      <c r="D43" s="463" t="s">
        <v>138</v>
      </c>
      <c r="E43" s="474">
        <v>12873</v>
      </c>
      <c r="F43" s="406">
        <f>8728+F44</f>
        <v>12873</v>
      </c>
      <c r="G43" s="487">
        <f t="shared" si="3"/>
        <v>0</v>
      </c>
      <c r="H43" s="486">
        <f t="shared" si="4"/>
        <v>0</v>
      </c>
      <c r="I43" s="459" t="s">
        <v>129</v>
      </c>
      <c r="J43" s="405" t="s">
        <v>861</v>
      </c>
      <c r="K43" s="402" t="s">
        <v>1541</v>
      </c>
      <c r="L43" s="396" t="s">
        <v>2203</v>
      </c>
      <c r="M43" s="402"/>
      <c r="O43" s="497">
        <v>1</v>
      </c>
      <c r="P43" s="497">
        <v>1</v>
      </c>
      <c r="Q43" s="496"/>
    </row>
    <row r="44" spans="1:17" ht="85.5" customHeight="1" x14ac:dyDescent="0.4">
      <c r="A44" s="462" t="s">
        <v>1330</v>
      </c>
      <c r="B44" s="461" t="s">
        <v>599</v>
      </c>
      <c r="C44" s="462" t="s">
        <v>140</v>
      </c>
      <c r="D44" s="463" t="s">
        <v>138</v>
      </c>
      <c r="E44" s="474">
        <v>4145</v>
      </c>
      <c r="F44" s="406">
        <v>4145</v>
      </c>
      <c r="G44" s="487">
        <f t="shared" si="3"/>
        <v>0</v>
      </c>
      <c r="H44" s="486">
        <f t="shared" si="4"/>
        <v>0</v>
      </c>
      <c r="I44" s="459" t="s">
        <v>129</v>
      </c>
      <c r="J44" s="405"/>
      <c r="K44" s="402" t="s">
        <v>1540</v>
      </c>
      <c r="L44" s="396" t="s">
        <v>2203</v>
      </c>
      <c r="M44" s="402"/>
      <c r="O44" s="497">
        <v>1</v>
      </c>
      <c r="P44" s="497">
        <v>1</v>
      </c>
      <c r="Q44" s="496"/>
    </row>
    <row r="45" spans="1:17" ht="65.25" customHeight="1" x14ac:dyDescent="0.4">
      <c r="A45" s="462" t="s">
        <v>1331</v>
      </c>
      <c r="B45" s="461" t="s">
        <v>385</v>
      </c>
      <c r="C45" s="462" t="s">
        <v>13</v>
      </c>
      <c r="D45" s="463" t="s">
        <v>138</v>
      </c>
      <c r="E45" s="456" t="s">
        <v>1500</v>
      </c>
      <c r="F45" s="403">
        <v>81.7</v>
      </c>
      <c r="G45" s="487">
        <f t="shared" si="3"/>
        <v>0.5</v>
      </c>
      <c r="H45" s="486">
        <f t="shared" si="4"/>
        <v>0.61576354679802947</v>
      </c>
      <c r="I45" s="459" t="s">
        <v>129</v>
      </c>
      <c r="J45" s="405" t="s">
        <v>404</v>
      </c>
      <c r="K45" s="402" t="s">
        <v>885</v>
      </c>
      <c r="L45" s="396" t="s">
        <v>2196</v>
      </c>
      <c r="M45" s="402"/>
      <c r="O45" s="497">
        <v>1</v>
      </c>
      <c r="P45" s="497">
        <v>1</v>
      </c>
      <c r="Q45" s="496"/>
    </row>
    <row r="46" spans="1:17" ht="84" customHeight="1" x14ac:dyDescent="0.4">
      <c r="A46" s="462" t="s">
        <v>1332</v>
      </c>
      <c r="B46" s="461" t="s">
        <v>386</v>
      </c>
      <c r="C46" s="462" t="s">
        <v>13</v>
      </c>
      <c r="D46" s="463" t="s">
        <v>138</v>
      </c>
      <c r="E46" s="456" t="s">
        <v>1300</v>
      </c>
      <c r="F46" s="403">
        <v>90</v>
      </c>
      <c r="G46" s="487">
        <f t="shared" si="3"/>
        <v>0</v>
      </c>
      <c r="H46" s="486">
        <f t="shared" si="4"/>
        <v>0</v>
      </c>
      <c r="I46" s="459" t="s">
        <v>129</v>
      </c>
      <c r="J46" s="405" t="s">
        <v>635</v>
      </c>
      <c r="K46" s="402" t="s">
        <v>1533</v>
      </c>
      <c r="L46" s="396" t="s">
        <v>2204</v>
      </c>
      <c r="M46" s="402"/>
      <c r="O46" s="497">
        <v>1</v>
      </c>
      <c r="P46" s="497">
        <v>1</v>
      </c>
      <c r="Q46" s="496"/>
    </row>
    <row r="47" spans="1:17" ht="111.75" customHeight="1" x14ac:dyDescent="0.4">
      <c r="A47" s="462" t="s">
        <v>1333</v>
      </c>
      <c r="B47" s="461" t="s">
        <v>387</v>
      </c>
      <c r="C47" s="462" t="s">
        <v>13</v>
      </c>
      <c r="D47" s="463" t="s">
        <v>138</v>
      </c>
      <c r="E47" s="456" t="s">
        <v>1334</v>
      </c>
      <c r="F47" s="403">
        <v>33.200000000000003</v>
      </c>
      <c r="G47" s="487">
        <f t="shared" si="3"/>
        <v>-1.7999999999999972</v>
      </c>
      <c r="H47" s="486">
        <f t="shared" si="4"/>
        <v>-5.1428571428571344</v>
      </c>
      <c r="I47" s="470" t="s">
        <v>2755</v>
      </c>
      <c r="J47" s="405" t="s">
        <v>636</v>
      </c>
      <c r="K47" s="402" t="s">
        <v>885</v>
      </c>
      <c r="L47" s="396" t="s">
        <v>2205</v>
      </c>
      <c r="M47" s="402"/>
      <c r="O47" s="497">
        <v>1</v>
      </c>
      <c r="P47" s="497"/>
      <c r="Q47" s="496"/>
    </row>
    <row r="48" spans="1:17" ht="131.25" x14ac:dyDescent="0.4">
      <c r="A48" s="462" t="s">
        <v>1335</v>
      </c>
      <c r="B48" s="461" t="s">
        <v>600</v>
      </c>
      <c r="C48" s="458" t="s">
        <v>13</v>
      </c>
      <c r="D48" s="463" t="s">
        <v>138</v>
      </c>
      <c r="E48" s="470">
        <v>36.299999999999997</v>
      </c>
      <c r="F48" s="403">
        <v>58.3</v>
      </c>
      <c r="G48" s="487">
        <f t="shared" si="3"/>
        <v>22</v>
      </c>
      <c r="H48" s="486">
        <f t="shared" si="4"/>
        <v>60.606060606060609</v>
      </c>
      <c r="I48" s="459" t="s">
        <v>2540</v>
      </c>
      <c r="J48" s="405" t="s">
        <v>634</v>
      </c>
      <c r="K48" s="402" t="s">
        <v>885</v>
      </c>
      <c r="L48" s="396" t="s">
        <v>2197</v>
      </c>
      <c r="M48" s="402"/>
      <c r="O48" s="497">
        <v>1</v>
      </c>
      <c r="P48" s="497">
        <v>1</v>
      </c>
      <c r="Q48" s="496"/>
    </row>
    <row r="49" spans="1:17" ht="87.75" customHeight="1" x14ac:dyDescent="0.4">
      <c r="A49" s="462" t="s">
        <v>1336</v>
      </c>
      <c r="B49" s="461" t="s">
        <v>217</v>
      </c>
      <c r="C49" s="462" t="s">
        <v>1337</v>
      </c>
      <c r="D49" s="463" t="s">
        <v>138</v>
      </c>
      <c r="E49" s="456" t="s">
        <v>1501</v>
      </c>
      <c r="F49" s="403">
        <v>84.57</v>
      </c>
      <c r="G49" s="487">
        <f t="shared" si="3"/>
        <v>-0.63000000000000966</v>
      </c>
      <c r="H49" s="486">
        <f t="shared" si="4"/>
        <v>-0.7394366197183212</v>
      </c>
      <c r="I49" s="459" t="s">
        <v>2726</v>
      </c>
      <c r="J49" s="405" t="s">
        <v>422</v>
      </c>
      <c r="K49" s="402" t="s">
        <v>883</v>
      </c>
      <c r="L49" s="396" t="s">
        <v>2206</v>
      </c>
      <c r="M49" s="402"/>
      <c r="O49" s="497">
        <v>1</v>
      </c>
      <c r="P49" s="497"/>
      <c r="Q49" s="496"/>
    </row>
    <row r="50" spans="1:17" ht="83.25" customHeight="1" x14ac:dyDescent="0.4">
      <c r="A50" s="462" t="s">
        <v>1338</v>
      </c>
      <c r="B50" s="461" t="s">
        <v>1339</v>
      </c>
      <c r="C50" s="462" t="s">
        <v>13</v>
      </c>
      <c r="D50" s="463" t="s">
        <v>138</v>
      </c>
      <c r="E50" s="456" t="s">
        <v>1340</v>
      </c>
      <c r="F50" s="403">
        <v>79.7</v>
      </c>
      <c r="G50" s="487">
        <f t="shared" si="3"/>
        <v>6.7000000000000028</v>
      </c>
      <c r="H50" s="486">
        <f t="shared" si="4"/>
        <v>9.1780821917808257</v>
      </c>
      <c r="I50" s="459" t="s">
        <v>2727</v>
      </c>
      <c r="J50" s="405"/>
      <c r="K50" s="402" t="s">
        <v>883</v>
      </c>
      <c r="L50" s="396" t="s">
        <v>2206</v>
      </c>
      <c r="M50" s="402"/>
      <c r="O50" s="497">
        <v>1</v>
      </c>
      <c r="P50" s="497">
        <v>1</v>
      </c>
      <c r="Q50" s="496"/>
    </row>
    <row r="51" spans="1:17" ht="112.5" customHeight="1" x14ac:dyDescent="0.4">
      <c r="A51" s="462" t="s">
        <v>1341</v>
      </c>
      <c r="B51" s="461" t="s">
        <v>1342</v>
      </c>
      <c r="C51" s="462" t="s">
        <v>13</v>
      </c>
      <c r="D51" s="463" t="s">
        <v>138</v>
      </c>
      <c r="E51" s="456" t="s">
        <v>1502</v>
      </c>
      <c r="F51" s="403">
        <v>87.9</v>
      </c>
      <c r="G51" s="487">
        <f t="shared" si="3"/>
        <v>-4.5999999999999943</v>
      </c>
      <c r="H51" s="486">
        <f t="shared" si="4"/>
        <v>-4.9729729729729666</v>
      </c>
      <c r="I51" s="459" t="s">
        <v>2528</v>
      </c>
      <c r="J51" s="405"/>
      <c r="K51" s="402" t="s">
        <v>883</v>
      </c>
      <c r="L51" s="396" t="s">
        <v>2206</v>
      </c>
      <c r="M51" s="402"/>
      <c r="O51" s="497">
        <v>1</v>
      </c>
      <c r="P51" s="497"/>
      <c r="Q51" s="496"/>
    </row>
    <row r="52" spans="1:17" ht="161.25" customHeight="1" x14ac:dyDescent="0.4">
      <c r="A52" s="462" t="s">
        <v>1344</v>
      </c>
      <c r="B52" s="461" t="s">
        <v>221</v>
      </c>
      <c r="C52" s="462" t="s">
        <v>1345</v>
      </c>
      <c r="D52" s="463" t="s">
        <v>138</v>
      </c>
      <c r="E52" s="456" t="s">
        <v>1314</v>
      </c>
      <c r="F52" s="403">
        <v>97.6</v>
      </c>
      <c r="G52" s="487">
        <f t="shared" si="3"/>
        <v>2.5999999999999943</v>
      </c>
      <c r="H52" s="486">
        <f t="shared" si="4"/>
        <v>2.7368421052631517</v>
      </c>
      <c r="I52" s="459" t="s">
        <v>2728</v>
      </c>
      <c r="J52" s="405" t="s">
        <v>639</v>
      </c>
      <c r="K52" s="402" t="s">
        <v>883</v>
      </c>
      <c r="L52" s="396" t="s">
        <v>2206</v>
      </c>
      <c r="M52" s="402"/>
      <c r="O52" s="497">
        <v>1</v>
      </c>
      <c r="P52" s="497">
        <v>1</v>
      </c>
      <c r="Q52" s="496"/>
    </row>
    <row r="53" spans="1:17" ht="179.25" customHeight="1" x14ac:dyDescent="0.4">
      <c r="A53" s="462" t="s">
        <v>1326</v>
      </c>
      <c r="B53" s="461" t="s">
        <v>222</v>
      </c>
      <c r="C53" s="462" t="s">
        <v>1346</v>
      </c>
      <c r="D53" s="463" t="s">
        <v>138</v>
      </c>
      <c r="E53" s="456" t="s">
        <v>1347</v>
      </c>
      <c r="F53" s="403">
        <v>100</v>
      </c>
      <c r="G53" s="487">
        <f t="shared" si="3"/>
        <v>1</v>
      </c>
      <c r="H53" s="486">
        <f t="shared" si="4"/>
        <v>1.0101010101010102</v>
      </c>
      <c r="I53" s="459" t="s">
        <v>2744</v>
      </c>
      <c r="J53" s="405" t="s">
        <v>640</v>
      </c>
      <c r="K53" s="402" t="s">
        <v>883</v>
      </c>
      <c r="L53" s="396" t="s">
        <v>2206</v>
      </c>
      <c r="M53" s="402"/>
      <c r="O53" s="497">
        <v>1</v>
      </c>
      <c r="P53" s="497">
        <v>1</v>
      </c>
      <c r="Q53" s="496"/>
    </row>
    <row r="54" spans="1:17" ht="82.5" customHeight="1" x14ac:dyDescent="0.4">
      <c r="A54" s="462" t="s">
        <v>1348</v>
      </c>
      <c r="B54" s="461" t="s">
        <v>602</v>
      </c>
      <c r="C54" s="462" t="s">
        <v>13</v>
      </c>
      <c r="D54" s="463" t="s">
        <v>138</v>
      </c>
      <c r="E54" s="456" t="s">
        <v>1313</v>
      </c>
      <c r="F54" s="403">
        <v>93.2</v>
      </c>
      <c r="G54" s="487">
        <f t="shared" si="3"/>
        <v>-0.79999999999999716</v>
      </c>
      <c r="H54" s="486">
        <f t="shared" si="4"/>
        <v>-0.85106382978723094</v>
      </c>
      <c r="I54" s="439" t="s">
        <v>129</v>
      </c>
      <c r="J54" s="405" t="s">
        <v>641</v>
      </c>
      <c r="K54" s="402" t="s">
        <v>885</v>
      </c>
      <c r="L54" s="396" t="s">
        <v>2197</v>
      </c>
      <c r="M54" s="402"/>
      <c r="O54" s="497">
        <v>1</v>
      </c>
      <c r="P54" s="497"/>
      <c r="Q54" s="496"/>
    </row>
    <row r="55" spans="1:17" ht="90" customHeight="1" x14ac:dyDescent="0.4">
      <c r="A55" s="462" t="s">
        <v>1349</v>
      </c>
      <c r="B55" s="461" t="s">
        <v>603</v>
      </c>
      <c r="C55" s="462" t="s">
        <v>13</v>
      </c>
      <c r="D55" s="463" t="s">
        <v>138</v>
      </c>
      <c r="E55" s="456" t="s">
        <v>1503</v>
      </c>
      <c r="F55" s="403">
        <v>95.8</v>
      </c>
      <c r="G55" s="487">
        <f t="shared" si="3"/>
        <v>1.2999999999999972</v>
      </c>
      <c r="H55" s="486">
        <f t="shared" si="4"/>
        <v>1.3756613756613727</v>
      </c>
      <c r="I55" s="439" t="s">
        <v>129</v>
      </c>
      <c r="J55" s="405" t="s">
        <v>642</v>
      </c>
      <c r="K55" s="402" t="s">
        <v>885</v>
      </c>
      <c r="L55" s="396" t="s">
        <v>2197</v>
      </c>
      <c r="M55" s="402"/>
      <c r="O55" s="497">
        <v>1</v>
      </c>
      <c r="P55" s="497">
        <v>1</v>
      </c>
      <c r="Q55" s="496"/>
    </row>
    <row r="56" spans="1:17" ht="72" customHeight="1" x14ac:dyDescent="0.4">
      <c r="A56" s="462" t="s">
        <v>1350</v>
      </c>
      <c r="B56" s="461" t="s">
        <v>604</v>
      </c>
      <c r="C56" s="462" t="s">
        <v>13</v>
      </c>
      <c r="D56" s="463" t="s">
        <v>138</v>
      </c>
      <c r="E56" s="456" t="s">
        <v>1504</v>
      </c>
      <c r="F56" s="403">
        <v>100</v>
      </c>
      <c r="G56" s="487">
        <f t="shared" si="3"/>
        <v>0.20000000000000284</v>
      </c>
      <c r="H56" s="486">
        <f t="shared" si="4"/>
        <v>0.20040080160320925</v>
      </c>
      <c r="I56" s="439" t="s">
        <v>129</v>
      </c>
      <c r="J56" s="405" t="s">
        <v>643</v>
      </c>
      <c r="K56" s="402" t="s">
        <v>885</v>
      </c>
      <c r="L56" s="396" t="s">
        <v>2197</v>
      </c>
      <c r="M56" s="402"/>
      <c r="O56" s="497">
        <v>1</v>
      </c>
      <c r="P56" s="497">
        <v>1</v>
      </c>
      <c r="Q56" s="496"/>
    </row>
    <row r="57" spans="1:17" ht="123.75" customHeight="1" x14ac:dyDescent="0.4">
      <c r="A57" s="462" t="s">
        <v>1351</v>
      </c>
      <c r="B57" s="461" t="s">
        <v>671</v>
      </c>
      <c r="C57" s="462" t="s">
        <v>224</v>
      </c>
      <c r="D57" s="463" t="s">
        <v>143</v>
      </c>
      <c r="E57" s="456" t="s">
        <v>1299</v>
      </c>
      <c r="F57" s="403">
        <v>60</v>
      </c>
      <c r="G57" s="487">
        <f>E57-F57</f>
        <v>15</v>
      </c>
      <c r="H57" s="486">
        <f t="shared" si="4"/>
        <v>20</v>
      </c>
      <c r="I57" s="439" t="s">
        <v>2729</v>
      </c>
      <c r="J57" s="405" t="s">
        <v>423</v>
      </c>
      <c r="K57" s="402" t="s">
        <v>883</v>
      </c>
      <c r="L57" s="396" t="s">
        <v>1573</v>
      </c>
      <c r="M57" s="402"/>
      <c r="O57" s="497">
        <v>1</v>
      </c>
      <c r="P57" s="497">
        <v>1</v>
      </c>
      <c r="Q57" s="496"/>
    </row>
    <row r="58" spans="1:17" ht="236.25" customHeight="1" x14ac:dyDescent="0.4">
      <c r="A58" s="462" t="s">
        <v>1334</v>
      </c>
      <c r="B58" s="461" t="s">
        <v>1352</v>
      </c>
      <c r="C58" s="462" t="s">
        <v>250</v>
      </c>
      <c r="D58" s="463" t="s">
        <v>138</v>
      </c>
      <c r="E58" s="456" t="s">
        <v>1354</v>
      </c>
      <c r="F58" s="403">
        <v>13</v>
      </c>
      <c r="G58" s="487">
        <f t="shared" si="3"/>
        <v>-34</v>
      </c>
      <c r="H58" s="486">
        <f t="shared" si="4"/>
        <v>-72.340425531914903</v>
      </c>
      <c r="I58" s="470" t="s">
        <v>2756</v>
      </c>
      <c r="J58" s="405"/>
      <c r="K58" s="402" t="s">
        <v>883</v>
      </c>
      <c r="L58" s="396" t="s">
        <v>2200</v>
      </c>
      <c r="M58" s="402"/>
      <c r="O58" s="497">
        <v>1</v>
      </c>
      <c r="P58" s="497"/>
      <c r="Q58" s="496"/>
    </row>
    <row r="59" spans="1:17" ht="78.75" customHeight="1" x14ac:dyDescent="0.4">
      <c r="A59" s="462">
        <v>36</v>
      </c>
      <c r="B59" s="461" t="s">
        <v>1355</v>
      </c>
      <c r="C59" s="462" t="s">
        <v>1359</v>
      </c>
      <c r="D59" s="463" t="s">
        <v>138</v>
      </c>
      <c r="E59" s="456" t="s">
        <v>1360</v>
      </c>
      <c r="F59" s="408">
        <v>0.35199999999999998</v>
      </c>
      <c r="G59" s="487">
        <f t="shared" si="3"/>
        <v>1.5999999999999959E-2</v>
      </c>
      <c r="H59" s="486">
        <f t="shared" ref="H59:H74" si="5">G59/E59*100</f>
        <v>4.7619047619047494</v>
      </c>
      <c r="I59" s="439" t="s">
        <v>129</v>
      </c>
      <c r="J59" s="405"/>
      <c r="K59" s="402" t="s">
        <v>1533</v>
      </c>
      <c r="L59" s="396" t="s">
        <v>2196</v>
      </c>
      <c r="M59" s="402"/>
      <c r="O59" s="497">
        <v>1</v>
      </c>
      <c r="P59" s="497">
        <v>1</v>
      </c>
      <c r="Q59" s="496"/>
    </row>
    <row r="60" spans="1:17" ht="158.25" customHeight="1" x14ac:dyDescent="0.4">
      <c r="A60" s="462">
        <v>37</v>
      </c>
      <c r="B60" s="461" t="s">
        <v>1361</v>
      </c>
      <c r="C60" s="462" t="s">
        <v>13</v>
      </c>
      <c r="D60" s="463" t="s">
        <v>138</v>
      </c>
      <c r="E60" s="460" t="s">
        <v>1505</v>
      </c>
      <c r="F60" s="403">
        <v>97.5</v>
      </c>
      <c r="G60" s="487">
        <f t="shared" si="3"/>
        <v>0.40000000000000568</v>
      </c>
      <c r="H60" s="486">
        <f t="shared" si="5"/>
        <v>0.41194644696190086</v>
      </c>
      <c r="I60" s="439" t="s">
        <v>129</v>
      </c>
      <c r="J60" s="405"/>
      <c r="K60" s="402" t="s">
        <v>972</v>
      </c>
      <c r="L60" s="396" t="s">
        <v>2200</v>
      </c>
      <c r="M60" s="402"/>
      <c r="O60" s="497">
        <v>1</v>
      </c>
      <c r="P60" s="497">
        <v>1</v>
      </c>
      <c r="Q60" s="496"/>
    </row>
    <row r="61" spans="1:17" ht="128.25" customHeight="1" x14ac:dyDescent="0.4">
      <c r="A61" s="462">
        <v>38</v>
      </c>
      <c r="B61" s="461" t="s">
        <v>1363</v>
      </c>
      <c r="C61" s="462" t="s">
        <v>13</v>
      </c>
      <c r="D61" s="463" t="s">
        <v>138</v>
      </c>
      <c r="E61" s="460" t="s">
        <v>1505</v>
      </c>
      <c r="F61" s="403">
        <v>97.5</v>
      </c>
      <c r="G61" s="487">
        <f t="shared" si="3"/>
        <v>0.40000000000000568</v>
      </c>
      <c r="H61" s="486">
        <f t="shared" si="5"/>
        <v>0.41194644696190086</v>
      </c>
      <c r="I61" s="439" t="s">
        <v>129</v>
      </c>
      <c r="J61" s="405"/>
      <c r="K61" s="402" t="s">
        <v>972</v>
      </c>
      <c r="L61" s="396" t="s">
        <v>2200</v>
      </c>
      <c r="M61" s="402"/>
      <c r="O61" s="497">
        <v>1</v>
      </c>
      <c r="P61" s="497">
        <v>1</v>
      </c>
      <c r="Q61" s="496"/>
    </row>
    <row r="62" spans="1:17" ht="67.5" customHeight="1" x14ac:dyDescent="0.4">
      <c r="A62" s="462">
        <v>39</v>
      </c>
      <c r="B62" s="461" t="s">
        <v>332</v>
      </c>
      <c r="C62" s="462" t="s">
        <v>13</v>
      </c>
      <c r="D62" s="463" t="s">
        <v>143</v>
      </c>
      <c r="E62" s="460" t="s">
        <v>1298</v>
      </c>
      <c r="F62" s="403">
        <v>1</v>
      </c>
      <c r="G62" s="487">
        <f>E62-F62</f>
        <v>0</v>
      </c>
      <c r="H62" s="486">
        <f t="shared" si="5"/>
        <v>0</v>
      </c>
      <c r="I62" s="439" t="s">
        <v>129</v>
      </c>
      <c r="J62" s="405"/>
      <c r="K62" s="402" t="s">
        <v>972</v>
      </c>
      <c r="L62" s="396" t="s">
        <v>2200</v>
      </c>
      <c r="M62" s="402"/>
      <c r="O62" s="497">
        <v>1</v>
      </c>
      <c r="P62" s="497">
        <v>1</v>
      </c>
      <c r="Q62" s="496"/>
    </row>
    <row r="63" spans="1:17" ht="77.25" customHeight="1" x14ac:dyDescent="0.4">
      <c r="A63" s="462">
        <v>40</v>
      </c>
      <c r="B63" s="461" t="s">
        <v>613</v>
      </c>
      <c r="C63" s="462" t="s">
        <v>13</v>
      </c>
      <c r="D63" s="463" t="s">
        <v>138</v>
      </c>
      <c r="E63" s="456" t="s">
        <v>1343</v>
      </c>
      <c r="F63" s="403">
        <v>91.6</v>
      </c>
      <c r="G63" s="487">
        <f t="shared" si="3"/>
        <v>-0.40000000000000568</v>
      </c>
      <c r="H63" s="486">
        <f t="shared" si="5"/>
        <v>-0.43478260869565832</v>
      </c>
      <c r="I63" s="439" t="s">
        <v>129</v>
      </c>
      <c r="J63" s="405"/>
      <c r="K63" s="407" t="s">
        <v>1542</v>
      </c>
      <c r="L63" s="397"/>
      <c r="M63" s="407"/>
      <c r="O63" s="497">
        <v>1</v>
      </c>
      <c r="P63" s="497"/>
      <c r="Q63" s="496"/>
    </row>
    <row r="64" spans="1:17" ht="105" customHeight="1" x14ac:dyDescent="0.4">
      <c r="A64" s="462">
        <v>41</v>
      </c>
      <c r="B64" s="461" t="s">
        <v>607</v>
      </c>
      <c r="C64" s="462" t="s">
        <v>608</v>
      </c>
      <c r="D64" s="463" t="s">
        <v>143</v>
      </c>
      <c r="E64" s="456" t="s">
        <v>1506</v>
      </c>
      <c r="F64" s="403">
        <v>8</v>
      </c>
      <c r="G64" s="487">
        <f>E64-F64</f>
        <v>0.5</v>
      </c>
      <c r="H64" s="486">
        <f t="shared" si="5"/>
        <v>5.8823529411764701</v>
      </c>
      <c r="I64" s="439" t="s">
        <v>2529</v>
      </c>
      <c r="J64" s="405" t="s">
        <v>1532</v>
      </c>
      <c r="K64" s="402" t="s">
        <v>883</v>
      </c>
      <c r="L64" s="396" t="s">
        <v>1573</v>
      </c>
      <c r="M64" s="402"/>
      <c r="O64" s="497">
        <v>1</v>
      </c>
      <c r="P64" s="497">
        <v>1</v>
      </c>
      <c r="Q64" s="496"/>
    </row>
    <row r="65" spans="1:17" ht="99.75" customHeight="1" x14ac:dyDescent="0.4">
      <c r="A65" s="462">
        <v>42</v>
      </c>
      <c r="B65" s="461" t="s">
        <v>1366</v>
      </c>
      <c r="C65" s="462" t="s">
        <v>1367</v>
      </c>
      <c r="D65" s="463" t="s">
        <v>138</v>
      </c>
      <c r="E65" s="462">
        <v>58.2</v>
      </c>
      <c r="F65" s="403">
        <v>96.19</v>
      </c>
      <c r="G65" s="487">
        <f t="shared" si="3"/>
        <v>37.989999999999995</v>
      </c>
      <c r="H65" s="486">
        <f t="shared" si="5"/>
        <v>65.274914089347064</v>
      </c>
      <c r="I65" s="439" t="s">
        <v>2536</v>
      </c>
      <c r="J65" s="405"/>
      <c r="K65" s="402" t="s">
        <v>1533</v>
      </c>
      <c r="L65" s="396" t="s">
        <v>2196</v>
      </c>
      <c r="M65" s="402"/>
      <c r="O65" s="497">
        <v>1</v>
      </c>
      <c r="P65" s="497">
        <v>1</v>
      </c>
      <c r="Q65" s="496"/>
    </row>
    <row r="66" spans="1:17" ht="185.25" customHeight="1" x14ac:dyDescent="0.4">
      <c r="A66" s="462">
        <v>43</v>
      </c>
      <c r="B66" s="461" t="s">
        <v>1368</v>
      </c>
      <c r="C66" s="462" t="s">
        <v>1369</v>
      </c>
      <c r="D66" s="463" t="s">
        <v>138</v>
      </c>
      <c r="E66" s="462">
        <v>323</v>
      </c>
      <c r="F66" s="403">
        <v>306</v>
      </c>
      <c r="G66" s="487">
        <f t="shared" si="3"/>
        <v>-17</v>
      </c>
      <c r="H66" s="486">
        <f t="shared" si="5"/>
        <v>-5.2631578947368416</v>
      </c>
      <c r="I66" s="459" t="s">
        <v>2266</v>
      </c>
      <c r="J66" s="405"/>
      <c r="K66" s="402" t="s">
        <v>1533</v>
      </c>
      <c r="L66" s="396" t="s">
        <v>1820</v>
      </c>
      <c r="M66" s="402"/>
      <c r="O66" s="497">
        <v>1</v>
      </c>
      <c r="P66" s="497"/>
      <c r="Q66" s="496"/>
    </row>
    <row r="67" spans="1:17" ht="75.75" customHeight="1" x14ac:dyDescent="0.4">
      <c r="A67" s="480" t="s">
        <v>1370</v>
      </c>
      <c r="B67" s="461" t="s">
        <v>1371</v>
      </c>
      <c r="C67" s="462" t="s">
        <v>1372</v>
      </c>
      <c r="D67" s="463" t="s">
        <v>138</v>
      </c>
      <c r="E67" s="456" t="s">
        <v>1507</v>
      </c>
      <c r="F67" s="403">
        <v>36.6</v>
      </c>
      <c r="G67" s="487">
        <f t="shared" si="3"/>
        <v>31</v>
      </c>
      <c r="H67" s="486">
        <f t="shared" si="5"/>
        <v>553.57142857142867</v>
      </c>
      <c r="I67" s="459" t="s">
        <v>2757</v>
      </c>
      <c r="J67" s="405"/>
      <c r="K67" s="402" t="s">
        <v>1533</v>
      </c>
      <c r="L67" s="396" t="s">
        <v>2196</v>
      </c>
      <c r="M67" s="402"/>
      <c r="O67" s="497">
        <v>1</v>
      </c>
      <c r="P67" s="497">
        <v>1</v>
      </c>
      <c r="Q67" s="496"/>
    </row>
    <row r="68" spans="1:17" ht="108" customHeight="1" x14ac:dyDescent="0.4">
      <c r="A68" s="480" t="s">
        <v>1373</v>
      </c>
      <c r="B68" s="461" t="s">
        <v>1374</v>
      </c>
      <c r="C68" s="462" t="s">
        <v>1375</v>
      </c>
      <c r="D68" s="463" t="s">
        <v>143</v>
      </c>
      <c r="E68" s="456" t="s">
        <v>1508</v>
      </c>
      <c r="F68" s="403">
        <v>53.3</v>
      </c>
      <c r="G68" s="487">
        <f>E68-F68</f>
        <v>-10.599999999999994</v>
      </c>
      <c r="H68" s="486">
        <f t="shared" si="5"/>
        <v>-24.824355971896942</v>
      </c>
      <c r="I68" s="459" t="s">
        <v>2730</v>
      </c>
      <c r="J68" s="405"/>
      <c r="K68" s="402" t="s">
        <v>1533</v>
      </c>
      <c r="L68" s="396" t="s">
        <v>2207</v>
      </c>
      <c r="M68" s="402"/>
      <c r="O68" s="497">
        <v>1</v>
      </c>
      <c r="P68" s="497"/>
      <c r="Q68" s="496"/>
    </row>
    <row r="69" spans="1:17" ht="130.5" customHeight="1" x14ac:dyDescent="0.4">
      <c r="A69" s="480" t="s">
        <v>1376</v>
      </c>
      <c r="B69" s="461" t="s">
        <v>1377</v>
      </c>
      <c r="C69" s="462" t="s">
        <v>1375</v>
      </c>
      <c r="D69" s="463" t="s">
        <v>143</v>
      </c>
      <c r="E69" s="456" t="s">
        <v>1509</v>
      </c>
      <c r="F69" s="403">
        <v>91.3</v>
      </c>
      <c r="G69" s="487">
        <f>E69-F69</f>
        <v>-5.3999999999999915</v>
      </c>
      <c r="H69" s="486">
        <f t="shared" si="5"/>
        <v>-6.2863795110593603</v>
      </c>
      <c r="I69" s="459" t="s">
        <v>2537</v>
      </c>
      <c r="J69" s="405"/>
      <c r="K69" s="402" t="s">
        <v>1533</v>
      </c>
      <c r="L69" s="396" t="s">
        <v>1573</v>
      </c>
      <c r="M69" s="402"/>
      <c r="O69" s="497">
        <v>1</v>
      </c>
      <c r="P69" s="497"/>
      <c r="Q69" s="496"/>
    </row>
    <row r="70" spans="1:17" ht="105" x14ac:dyDescent="0.4">
      <c r="A70" s="480" t="s">
        <v>1354</v>
      </c>
      <c r="B70" s="461" t="s">
        <v>1378</v>
      </c>
      <c r="C70" s="462" t="s">
        <v>13</v>
      </c>
      <c r="D70" s="463" t="s">
        <v>143</v>
      </c>
      <c r="E70" s="456" t="s">
        <v>1510</v>
      </c>
      <c r="F70" s="403">
        <v>11.3</v>
      </c>
      <c r="G70" s="487">
        <f>E70-F70</f>
        <v>-0.60000000000000142</v>
      </c>
      <c r="H70" s="486">
        <f t="shared" si="5"/>
        <v>-5.6074766355140326</v>
      </c>
      <c r="I70" s="439" t="s">
        <v>2538</v>
      </c>
      <c r="J70" s="405"/>
      <c r="K70" s="402" t="s">
        <v>1533</v>
      </c>
      <c r="L70" s="396" t="s">
        <v>1573</v>
      </c>
      <c r="M70" s="402"/>
      <c r="O70" s="497">
        <v>1</v>
      </c>
      <c r="P70" s="497"/>
      <c r="Q70" s="496"/>
    </row>
    <row r="71" spans="1:17" ht="72.75" customHeight="1" x14ac:dyDescent="0.4">
      <c r="A71" s="480" t="s">
        <v>1379</v>
      </c>
      <c r="B71" s="461" t="s">
        <v>1380</v>
      </c>
      <c r="C71" s="462" t="s">
        <v>13</v>
      </c>
      <c r="D71" s="463" t="s">
        <v>143</v>
      </c>
      <c r="E71" s="456" t="s">
        <v>1511</v>
      </c>
      <c r="F71" s="403">
        <v>18.5</v>
      </c>
      <c r="G71" s="487">
        <f>E71-F71</f>
        <v>0</v>
      </c>
      <c r="H71" s="486">
        <f t="shared" si="5"/>
        <v>0</v>
      </c>
      <c r="I71" s="439" t="s">
        <v>129</v>
      </c>
      <c r="J71" s="405"/>
      <c r="K71" s="402" t="s">
        <v>1533</v>
      </c>
      <c r="L71" s="396" t="s">
        <v>2208</v>
      </c>
      <c r="M71" s="402"/>
      <c r="O71" s="497">
        <v>1</v>
      </c>
      <c r="P71" s="497">
        <v>1</v>
      </c>
      <c r="Q71" s="496"/>
    </row>
    <row r="72" spans="1:17" ht="81.75" customHeight="1" x14ac:dyDescent="0.4">
      <c r="A72" s="480" t="s">
        <v>1382</v>
      </c>
      <c r="B72" s="461" t="s">
        <v>1383</v>
      </c>
      <c r="C72" s="462" t="s">
        <v>13</v>
      </c>
      <c r="D72" s="463" t="s">
        <v>138</v>
      </c>
      <c r="E72" s="456" t="s">
        <v>1512</v>
      </c>
      <c r="F72" s="403">
        <v>24.4</v>
      </c>
      <c r="G72" s="487">
        <f t="shared" ref="G72:G74" si="6">F72-E72</f>
        <v>-5.7000000000000028</v>
      </c>
      <c r="H72" s="486">
        <f t="shared" si="5"/>
        <v>-18.936877076411967</v>
      </c>
      <c r="I72" s="459" t="s">
        <v>2539</v>
      </c>
      <c r="J72" s="405"/>
      <c r="K72" s="402" t="s">
        <v>1533</v>
      </c>
      <c r="L72" s="396" t="s">
        <v>2208</v>
      </c>
      <c r="M72" s="402"/>
      <c r="O72" s="497">
        <v>1</v>
      </c>
      <c r="P72" s="497"/>
      <c r="Q72" s="496"/>
    </row>
    <row r="73" spans="1:17" ht="61.5" customHeight="1" x14ac:dyDescent="0.4">
      <c r="A73" s="480" t="s">
        <v>1386</v>
      </c>
      <c r="B73" s="461" t="s">
        <v>1387</v>
      </c>
      <c r="C73" s="462" t="s">
        <v>1388</v>
      </c>
      <c r="D73" s="463" t="s">
        <v>138</v>
      </c>
      <c r="E73" s="456" t="s">
        <v>1513</v>
      </c>
      <c r="F73" s="403">
        <f>2490/1000</f>
        <v>2.4900000000000002</v>
      </c>
      <c r="G73" s="487">
        <f t="shared" si="6"/>
        <v>-1.069</v>
      </c>
      <c r="H73" s="486">
        <f t="shared" si="5"/>
        <v>-30.036527114357963</v>
      </c>
      <c r="I73" s="459" t="s">
        <v>2539</v>
      </c>
      <c r="J73" s="405"/>
      <c r="K73" s="402" t="s">
        <v>1533</v>
      </c>
      <c r="L73" s="396" t="s">
        <v>2208</v>
      </c>
      <c r="M73" s="402"/>
      <c r="O73" s="497">
        <v>1</v>
      </c>
      <c r="P73" s="497"/>
      <c r="Q73" s="496"/>
    </row>
    <row r="74" spans="1:17" ht="94.5" customHeight="1" x14ac:dyDescent="0.4">
      <c r="A74" s="480" t="s">
        <v>1327</v>
      </c>
      <c r="B74" s="461" t="s">
        <v>1389</v>
      </c>
      <c r="C74" s="462" t="s">
        <v>13</v>
      </c>
      <c r="D74" s="463" t="s">
        <v>138</v>
      </c>
      <c r="E74" s="456" t="s">
        <v>1514</v>
      </c>
      <c r="F74" s="403">
        <v>87.5</v>
      </c>
      <c r="G74" s="487">
        <f t="shared" si="6"/>
        <v>4.4000000000000057</v>
      </c>
      <c r="H74" s="486">
        <f t="shared" si="5"/>
        <v>5.2948255114320171</v>
      </c>
      <c r="I74" s="459" t="s">
        <v>129</v>
      </c>
      <c r="J74" s="405"/>
      <c r="K74" s="402" t="s">
        <v>1533</v>
      </c>
      <c r="L74" s="396" t="s">
        <v>1546</v>
      </c>
      <c r="M74" s="402"/>
      <c r="O74" s="497">
        <v>1</v>
      </c>
      <c r="P74" s="497">
        <v>1</v>
      </c>
      <c r="Q74" s="496"/>
    </row>
    <row r="75" spans="1:17" ht="33.75" customHeight="1" x14ac:dyDescent="0.3">
      <c r="A75" s="916" t="s">
        <v>879</v>
      </c>
      <c r="B75" s="917"/>
      <c r="C75" s="917"/>
      <c r="D75" s="917"/>
      <c r="E75" s="917"/>
      <c r="F75" s="917"/>
      <c r="G75" s="917"/>
      <c r="H75" s="917"/>
      <c r="I75" s="917"/>
      <c r="J75" s="918"/>
      <c r="K75" s="411"/>
      <c r="M75" s="411"/>
    </row>
    <row r="76" spans="1:17" ht="288" customHeight="1" x14ac:dyDescent="0.4">
      <c r="A76" s="460" t="s">
        <v>1298</v>
      </c>
      <c r="B76" s="461" t="s">
        <v>1391</v>
      </c>
      <c r="C76" s="458" t="s">
        <v>1392</v>
      </c>
      <c r="D76" s="463" t="s">
        <v>138</v>
      </c>
      <c r="E76" s="483" t="s">
        <v>1515</v>
      </c>
      <c r="F76" s="403">
        <v>104.6</v>
      </c>
      <c r="G76" s="404">
        <f t="shared" ref="G76" si="7">F76-E76</f>
        <v>98.8</v>
      </c>
      <c r="H76" s="486">
        <f>G76/E76*100</f>
        <v>1703.4482758620691</v>
      </c>
      <c r="I76" s="459" t="s">
        <v>2731</v>
      </c>
      <c r="J76" s="405"/>
      <c r="K76" s="402" t="s">
        <v>885</v>
      </c>
      <c r="L76" s="396" t="s">
        <v>2209</v>
      </c>
      <c r="M76" s="402"/>
      <c r="O76" s="498">
        <v>1</v>
      </c>
      <c r="P76" s="498">
        <v>1</v>
      </c>
      <c r="Q76" s="496"/>
    </row>
    <row r="77" spans="1:17" ht="32.25" customHeight="1" x14ac:dyDescent="0.3">
      <c r="A77" s="916" t="s">
        <v>893</v>
      </c>
      <c r="B77" s="917"/>
      <c r="C77" s="917"/>
      <c r="D77" s="917"/>
      <c r="E77" s="917"/>
      <c r="F77" s="917"/>
      <c r="G77" s="917"/>
      <c r="H77" s="917"/>
      <c r="I77" s="917"/>
      <c r="J77" s="918"/>
      <c r="K77" s="411"/>
      <c r="M77" s="411"/>
    </row>
    <row r="78" spans="1:17" ht="131.25" customHeight="1" x14ac:dyDescent="0.4">
      <c r="A78" s="460" t="s">
        <v>1298</v>
      </c>
      <c r="B78" s="482" t="s">
        <v>1393</v>
      </c>
      <c r="C78" s="462" t="s">
        <v>250</v>
      </c>
      <c r="D78" s="485" t="s">
        <v>143</v>
      </c>
      <c r="E78" s="456" t="s">
        <v>320</v>
      </c>
      <c r="F78" s="457">
        <v>0</v>
      </c>
      <c r="G78" s="487">
        <f>E78-F78</f>
        <v>0</v>
      </c>
      <c r="H78" s="486" t="s">
        <v>129</v>
      </c>
      <c r="I78" s="459" t="s">
        <v>129</v>
      </c>
      <c r="J78" s="405"/>
      <c r="K78" s="402" t="s">
        <v>1535</v>
      </c>
      <c r="L78" s="396" t="s">
        <v>2210</v>
      </c>
      <c r="M78" s="402"/>
      <c r="O78" s="498">
        <v>1</v>
      </c>
      <c r="P78" s="498">
        <v>1</v>
      </c>
      <c r="Q78" s="496"/>
    </row>
    <row r="79" spans="1:17" ht="186" customHeight="1" x14ac:dyDescent="0.4">
      <c r="A79" s="481">
        <v>2</v>
      </c>
      <c r="B79" s="461" t="s">
        <v>1394</v>
      </c>
      <c r="C79" s="481" t="s">
        <v>250</v>
      </c>
      <c r="D79" s="463" t="s">
        <v>138</v>
      </c>
      <c r="E79" s="481">
        <v>48</v>
      </c>
      <c r="F79" s="403">
        <v>54</v>
      </c>
      <c r="G79" s="487">
        <f t="shared" ref="G79:G80" si="8">F79-E79</f>
        <v>6</v>
      </c>
      <c r="H79" s="486">
        <f>G79/E79*100</f>
        <v>12.5</v>
      </c>
      <c r="I79" s="459" t="s">
        <v>2758</v>
      </c>
      <c r="J79" s="405"/>
      <c r="K79" s="402" t="s">
        <v>1535</v>
      </c>
      <c r="L79" s="396" t="s">
        <v>2211</v>
      </c>
      <c r="M79" s="402"/>
      <c r="O79" s="498">
        <v>1</v>
      </c>
      <c r="P79" s="498">
        <v>1</v>
      </c>
      <c r="Q79" s="496"/>
    </row>
    <row r="80" spans="1:17" ht="159.75" customHeight="1" x14ac:dyDescent="0.4">
      <c r="A80" s="481">
        <v>3</v>
      </c>
      <c r="B80" s="476" t="s">
        <v>1395</v>
      </c>
      <c r="C80" s="481" t="s">
        <v>13</v>
      </c>
      <c r="D80" s="463" t="s">
        <v>138</v>
      </c>
      <c r="E80" s="481">
        <v>43.8</v>
      </c>
      <c r="F80" s="403">
        <v>57.2</v>
      </c>
      <c r="G80" s="487">
        <f t="shared" si="8"/>
        <v>13.400000000000006</v>
      </c>
      <c r="H80" s="486">
        <f>G80/E80*100</f>
        <v>30.593607305936089</v>
      </c>
      <c r="I80" s="439" t="s">
        <v>2732</v>
      </c>
      <c r="J80" s="405"/>
      <c r="K80" s="402" t="s">
        <v>1535</v>
      </c>
      <c r="L80" s="396" t="s">
        <v>1877</v>
      </c>
      <c r="M80" s="402"/>
      <c r="O80" s="498">
        <v>1</v>
      </c>
      <c r="P80" s="498">
        <v>1</v>
      </c>
      <c r="Q80" s="496"/>
    </row>
    <row r="81" spans="1:17" ht="26.25" x14ac:dyDescent="0.3">
      <c r="A81" s="916" t="s">
        <v>918</v>
      </c>
      <c r="B81" s="917"/>
      <c r="C81" s="917"/>
      <c r="D81" s="917"/>
      <c r="E81" s="917"/>
      <c r="F81" s="917"/>
      <c r="G81" s="917"/>
      <c r="H81" s="917"/>
      <c r="I81" s="917"/>
      <c r="J81" s="918"/>
      <c r="K81" s="411"/>
      <c r="M81" s="411"/>
    </row>
    <row r="82" spans="1:17" ht="105" x14ac:dyDescent="0.4">
      <c r="A82" s="462">
        <v>1</v>
      </c>
      <c r="B82" s="461" t="s">
        <v>1397</v>
      </c>
      <c r="C82" s="462" t="s">
        <v>13</v>
      </c>
      <c r="D82" s="463" t="s">
        <v>138</v>
      </c>
      <c r="E82" s="456" t="s">
        <v>1300</v>
      </c>
      <c r="F82" s="457">
        <v>93.9</v>
      </c>
      <c r="G82" s="404">
        <f t="shared" ref="G82" si="9">F82-E82</f>
        <v>3.9000000000000057</v>
      </c>
      <c r="H82" s="486">
        <f>G82/E82*100</f>
        <v>4.3333333333333401</v>
      </c>
      <c r="I82" s="439" t="s">
        <v>129</v>
      </c>
      <c r="J82" s="405"/>
      <c r="K82" s="402" t="s">
        <v>1533</v>
      </c>
      <c r="L82" s="396" t="s">
        <v>2200</v>
      </c>
      <c r="M82" s="402"/>
      <c r="O82" s="498">
        <v>1</v>
      </c>
      <c r="P82" s="498">
        <v>1</v>
      </c>
      <c r="Q82" s="496"/>
    </row>
    <row r="83" spans="1:17" ht="26.25" x14ac:dyDescent="0.3">
      <c r="A83" s="916" t="s">
        <v>927</v>
      </c>
      <c r="B83" s="917"/>
      <c r="C83" s="917"/>
      <c r="D83" s="917"/>
      <c r="E83" s="917"/>
      <c r="F83" s="917"/>
      <c r="G83" s="917"/>
      <c r="H83" s="917"/>
      <c r="I83" s="917"/>
      <c r="J83" s="918"/>
      <c r="K83" s="411"/>
      <c r="M83" s="411"/>
    </row>
    <row r="84" spans="1:17" ht="137.25" customHeight="1" x14ac:dyDescent="0.4">
      <c r="A84" s="460" t="s">
        <v>1298</v>
      </c>
      <c r="B84" s="471" t="s">
        <v>214</v>
      </c>
      <c r="C84" s="462" t="s">
        <v>13</v>
      </c>
      <c r="D84" s="463" t="s">
        <v>138</v>
      </c>
      <c r="E84" s="456" t="s">
        <v>318</v>
      </c>
      <c r="F84" s="403">
        <v>100</v>
      </c>
      <c r="G84" s="404">
        <f t="shared" ref="G84" si="10">F84-E84</f>
        <v>0</v>
      </c>
      <c r="H84" s="486">
        <f>G84/E84*100</f>
        <v>0</v>
      </c>
      <c r="I84" s="439" t="s">
        <v>129</v>
      </c>
      <c r="J84" s="405"/>
      <c r="K84" s="402" t="s">
        <v>1533</v>
      </c>
      <c r="L84" s="396" t="s">
        <v>2202</v>
      </c>
      <c r="M84" s="402"/>
      <c r="O84" s="498">
        <v>1</v>
      </c>
      <c r="P84" s="498">
        <v>1</v>
      </c>
      <c r="Q84" s="496"/>
    </row>
    <row r="85" spans="1:17" ht="26.25" x14ac:dyDescent="0.3">
      <c r="A85" s="916" t="s">
        <v>932</v>
      </c>
      <c r="B85" s="917"/>
      <c r="C85" s="917"/>
      <c r="D85" s="917"/>
      <c r="E85" s="917"/>
      <c r="F85" s="917"/>
      <c r="G85" s="917"/>
      <c r="H85" s="917"/>
      <c r="I85" s="917"/>
      <c r="J85" s="918"/>
      <c r="K85" s="411"/>
      <c r="M85" s="411"/>
    </row>
    <row r="86" spans="1:17" ht="105" x14ac:dyDescent="0.4">
      <c r="A86" s="460" t="s">
        <v>1298</v>
      </c>
      <c r="B86" s="461" t="s">
        <v>1398</v>
      </c>
      <c r="C86" s="462" t="s">
        <v>13</v>
      </c>
      <c r="D86" s="463" t="s">
        <v>138</v>
      </c>
      <c r="E86" s="456" t="s">
        <v>318</v>
      </c>
      <c r="F86" s="403">
        <v>100</v>
      </c>
      <c r="G86" s="404">
        <f t="shared" ref="G86" si="11">F86-E86</f>
        <v>0</v>
      </c>
      <c r="H86" s="486">
        <f>G86/E86*100</f>
        <v>0</v>
      </c>
      <c r="I86" s="439" t="s">
        <v>129</v>
      </c>
      <c r="J86" s="405"/>
      <c r="K86" s="402" t="s">
        <v>883</v>
      </c>
      <c r="L86" s="396" t="s">
        <v>2200</v>
      </c>
      <c r="M86" s="402"/>
      <c r="O86" s="498">
        <v>1</v>
      </c>
      <c r="P86" s="498">
        <v>1</v>
      </c>
      <c r="Q86" s="496"/>
    </row>
    <row r="87" spans="1:17" ht="26.25" x14ac:dyDescent="0.3">
      <c r="A87" s="916" t="s">
        <v>939</v>
      </c>
      <c r="B87" s="917"/>
      <c r="C87" s="917"/>
      <c r="D87" s="917"/>
      <c r="E87" s="917"/>
      <c r="F87" s="917"/>
      <c r="G87" s="917"/>
      <c r="H87" s="917"/>
      <c r="I87" s="917"/>
      <c r="J87" s="918"/>
      <c r="K87" s="411"/>
      <c r="M87" s="411"/>
    </row>
    <row r="88" spans="1:17" ht="186.75" customHeight="1" x14ac:dyDescent="0.4">
      <c r="A88" s="460" t="s">
        <v>1298</v>
      </c>
      <c r="B88" s="461" t="s">
        <v>227</v>
      </c>
      <c r="C88" s="462" t="s">
        <v>13</v>
      </c>
      <c r="D88" s="463" t="s">
        <v>143</v>
      </c>
      <c r="E88" s="456" t="s">
        <v>1516</v>
      </c>
      <c r="F88" s="457">
        <v>8.1</v>
      </c>
      <c r="G88" s="487">
        <f>E88-F88</f>
        <v>-3.6999999999999993</v>
      </c>
      <c r="H88" s="486">
        <f>G88/E88*100</f>
        <v>-84.090909090909065</v>
      </c>
      <c r="I88" s="459" t="s">
        <v>2778</v>
      </c>
      <c r="J88" s="405" t="s">
        <v>829</v>
      </c>
      <c r="K88" s="402" t="s">
        <v>883</v>
      </c>
      <c r="L88" s="396" t="s">
        <v>2212</v>
      </c>
      <c r="M88" s="402"/>
      <c r="O88" s="498">
        <v>1</v>
      </c>
      <c r="P88" s="498"/>
      <c r="Q88" s="496"/>
    </row>
    <row r="89" spans="1:17" ht="26.25" x14ac:dyDescent="0.3">
      <c r="A89" s="916" t="s">
        <v>947</v>
      </c>
      <c r="B89" s="917"/>
      <c r="C89" s="917"/>
      <c r="D89" s="917"/>
      <c r="E89" s="917"/>
      <c r="F89" s="917"/>
      <c r="G89" s="917"/>
      <c r="H89" s="917"/>
      <c r="I89" s="917"/>
      <c r="J89" s="918"/>
      <c r="K89" s="411"/>
      <c r="M89" s="411"/>
    </row>
    <row r="90" spans="1:17" ht="134.25" customHeight="1" x14ac:dyDescent="0.4">
      <c r="A90" s="460" t="s">
        <v>1298</v>
      </c>
      <c r="B90" s="479" t="s">
        <v>1403</v>
      </c>
      <c r="C90" s="462" t="s">
        <v>13</v>
      </c>
      <c r="D90" s="463" t="s">
        <v>138</v>
      </c>
      <c r="E90" s="470">
        <v>48.5</v>
      </c>
      <c r="F90" s="403">
        <v>51.4</v>
      </c>
      <c r="G90" s="404">
        <f t="shared" ref="G90" si="12">F90-E90</f>
        <v>2.8999999999999986</v>
      </c>
      <c r="H90" s="486">
        <f>G90/E90*100</f>
        <v>5.9793814432989656</v>
      </c>
      <c r="I90" s="439" t="s">
        <v>2530</v>
      </c>
      <c r="J90" s="405"/>
      <c r="K90" s="402" t="s">
        <v>883</v>
      </c>
      <c r="L90" s="396" t="s">
        <v>2196</v>
      </c>
      <c r="M90" s="402"/>
      <c r="O90" s="498">
        <v>1</v>
      </c>
      <c r="P90" s="498">
        <v>1</v>
      </c>
      <c r="Q90" s="496"/>
    </row>
    <row r="91" spans="1:17" ht="26.25" x14ac:dyDescent="0.3">
      <c r="A91" s="916" t="s">
        <v>1404</v>
      </c>
      <c r="B91" s="917"/>
      <c r="C91" s="917"/>
      <c r="D91" s="917"/>
      <c r="E91" s="917"/>
      <c r="F91" s="917"/>
      <c r="G91" s="917"/>
      <c r="H91" s="917"/>
      <c r="I91" s="917"/>
      <c r="J91" s="918"/>
      <c r="K91" s="411"/>
      <c r="M91" s="411"/>
    </row>
    <row r="92" spans="1:17" ht="105" x14ac:dyDescent="0.4">
      <c r="A92" s="460" t="s">
        <v>1298</v>
      </c>
      <c r="B92" s="461" t="s">
        <v>1405</v>
      </c>
      <c r="C92" s="462" t="s">
        <v>140</v>
      </c>
      <c r="D92" s="463" t="s">
        <v>138</v>
      </c>
      <c r="E92" s="456" t="s">
        <v>1289</v>
      </c>
      <c r="F92" s="457">
        <v>209</v>
      </c>
      <c r="G92" s="404">
        <f t="shared" ref="G92" si="13">F92-E92</f>
        <v>9</v>
      </c>
      <c r="H92" s="486">
        <f>G92/E92*100</f>
        <v>4.5</v>
      </c>
      <c r="I92" s="439" t="s">
        <v>2531</v>
      </c>
      <c r="J92" s="405"/>
      <c r="K92" s="402" t="s">
        <v>883</v>
      </c>
      <c r="L92" s="396" t="s">
        <v>2200</v>
      </c>
      <c r="M92" s="402"/>
      <c r="O92" s="498">
        <v>1</v>
      </c>
      <c r="P92" s="498">
        <v>1</v>
      </c>
      <c r="Q92" s="496"/>
    </row>
    <row r="93" spans="1:17" ht="26.25" x14ac:dyDescent="0.3">
      <c r="A93" s="916" t="s">
        <v>965</v>
      </c>
      <c r="B93" s="917"/>
      <c r="C93" s="917"/>
      <c r="D93" s="917"/>
      <c r="E93" s="917"/>
      <c r="F93" s="917"/>
      <c r="G93" s="917"/>
      <c r="H93" s="917"/>
      <c r="I93" s="917"/>
      <c r="J93" s="918"/>
      <c r="K93" s="411"/>
      <c r="M93" s="411"/>
    </row>
    <row r="94" spans="1:17" ht="105.75" customHeight="1" x14ac:dyDescent="0.4">
      <c r="A94" s="460" t="s">
        <v>1298</v>
      </c>
      <c r="B94" s="461" t="s">
        <v>2724</v>
      </c>
      <c r="C94" s="462" t="s">
        <v>1410</v>
      </c>
      <c r="D94" s="463" t="s">
        <v>138</v>
      </c>
      <c r="E94" s="456" t="s">
        <v>1517</v>
      </c>
      <c r="F94" s="403">
        <v>6.6</v>
      </c>
      <c r="G94" s="404">
        <f t="shared" ref="G94:G96" si="14">F94-E94</f>
        <v>9.9999999999999645E-2</v>
      </c>
      <c r="H94" s="486">
        <f>G94/E94*100</f>
        <v>1.538461538461533</v>
      </c>
      <c r="I94" s="470" t="s">
        <v>129</v>
      </c>
      <c r="J94" s="405"/>
      <c r="K94" s="402" t="s">
        <v>1533</v>
      </c>
      <c r="L94" s="396" t="s">
        <v>1546</v>
      </c>
      <c r="M94" s="402"/>
      <c r="O94" s="498">
        <v>1</v>
      </c>
      <c r="P94" s="498">
        <v>1</v>
      </c>
      <c r="Q94" s="496"/>
    </row>
    <row r="95" spans="1:17" ht="123" customHeight="1" x14ac:dyDescent="0.4">
      <c r="A95" s="480" t="s">
        <v>1301</v>
      </c>
      <c r="B95" s="461" t="s">
        <v>1412</v>
      </c>
      <c r="C95" s="462" t="s">
        <v>13</v>
      </c>
      <c r="D95" s="463" t="s">
        <v>138</v>
      </c>
      <c r="E95" s="492">
        <v>46.5</v>
      </c>
      <c r="F95" s="457">
        <v>47.2</v>
      </c>
      <c r="G95" s="404">
        <f t="shared" si="14"/>
        <v>0.70000000000000284</v>
      </c>
      <c r="H95" s="486">
        <f>G95/E95*100</f>
        <v>1.5053763440860277</v>
      </c>
      <c r="I95" s="470" t="s">
        <v>129</v>
      </c>
      <c r="J95" s="405"/>
      <c r="K95" s="402" t="s">
        <v>1533</v>
      </c>
      <c r="L95" s="396" t="s">
        <v>1546</v>
      </c>
      <c r="M95" s="402"/>
      <c r="O95" s="498">
        <v>1</v>
      </c>
      <c r="P95" s="498">
        <v>1</v>
      </c>
      <c r="Q95" s="496"/>
    </row>
    <row r="96" spans="1:17" ht="141.75" customHeight="1" x14ac:dyDescent="0.4">
      <c r="A96" s="480" t="s">
        <v>1284</v>
      </c>
      <c r="B96" s="461" t="s">
        <v>2252</v>
      </c>
      <c r="C96" s="462" t="s">
        <v>13</v>
      </c>
      <c r="D96" s="478" t="s">
        <v>138</v>
      </c>
      <c r="E96" s="474">
        <v>98</v>
      </c>
      <c r="F96" s="403">
        <v>94</v>
      </c>
      <c r="G96" s="404">
        <f t="shared" si="14"/>
        <v>-4</v>
      </c>
      <c r="H96" s="486">
        <f>G96/E96*100</f>
        <v>-4.0816326530612246</v>
      </c>
      <c r="I96" s="459" t="s">
        <v>2776</v>
      </c>
      <c r="J96" s="405"/>
      <c r="K96" s="402" t="s">
        <v>1533</v>
      </c>
      <c r="L96" s="396" t="s">
        <v>2200</v>
      </c>
      <c r="M96" s="402"/>
      <c r="O96" s="498">
        <v>1</v>
      </c>
      <c r="P96" s="498"/>
      <c r="Q96" s="496"/>
    </row>
    <row r="97" spans="1:17" ht="26.25" x14ac:dyDescent="0.3">
      <c r="A97" s="916" t="s">
        <v>975</v>
      </c>
      <c r="B97" s="917"/>
      <c r="C97" s="917"/>
      <c r="D97" s="917"/>
      <c r="E97" s="917"/>
      <c r="F97" s="917"/>
      <c r="G97" s="917"/>
      <c r="H97" s="917"/>
      <c r="I97" s="917"/>
      <c r="J97" s="918"/>
      <c r="K97" s="411"/>
      <c r="M97" s="411"/>
    </row>
    <row r="98" spans="1:17" ht="90.75" customHeight="1" x14ac:dyDescent="0.4">
      <c r="A98" s="460" t="s">
        <v>1298</v>
      </c>
      <c r="B98" s="461" t="s">
        <v>1413</v>
      </c>
      <c r="C98" s="462" t="s">
        <v>13</v>
      </c>
      <c r="D98" s="463" t="s">
        <v>138</v>
      </c>
      <c r="E98" s="456" t="s">
        <v>1362</v>
      </c>
      <c r="F98" s="403">
        <v>97</v>
      </c>
      <c r="G98" s="404">
        <f t="shared" ref="G98:G100" si="15">F98-E98</f>
        <v>0</v>
      </c>
      <c r="H98" s="486">
        <f>G98/E98*100</f>
        <v>0</v>
      </c>
      <c r="I98" s="439" t="s">
        <v>129</v>
      </c>
      <c r="J98" s="405"/>
      <c r="K98" s="402" t="s">
        <v>972</v>
      </c>
      <c r="L98" s="396" t="s">
        <v>2200</v>
      </c>
      <c r="M98" s="402"/>
      <c r="O98" s="498">
        <v>1</v>
      </c>
      <c r="P98" s="498">
        <v>1</v>
      </c>
      <c r="Q98" s="496"/>
    </row>
    <row r="99" spans="1:17" ht="26.25" x14ac:dyDescent="0.3">
      <c r="A99" s="916" t="s">
        <v>1416</v>
      </c>
      <c r="B99" s="917"/>
      <c r="C99" s="917"/>
      <c r="D99" s="917"/>
      <c r="E99" s="917"/>
      <c r="F99" s="917"/>
      <c r="G99" s="917"/>
      <c r="H99" s="917"/>
      <c r="I99" s="917"/>
      <c r="J99" s="918"/>
      <c r="K99" s="411"/>
      <c r="M99" s="411"/>
    </row>
    <row r="100" spans="1:17" ht="94.5" customHeight="1" x14ac:dyDescent="0.4">
      <c r="A100" s="460" t="s">
        <v>1298</v>
      </c>
      <c r="B100" s="461" t="s">
        <v>1417</v>
      </c>
      <c r="C100" s="462" t="s">
        <v>13</v>
      </c>
      <c r="D100" s="463" t="s">
        <v>138</v>
      </c>
      <c r="E100" s="456" t="s">
        <v>1518</v>
      </c>
      <c r="F100" s="403">
        <v>61.4</v>
      </c>
      <c r="G100" s="487">
        <f t="shared" si="15"/>
        <v>3.1000000000000014</v>
      </c>
      <c r="H100" s="486">
        <f>G100/E100*100</f>
        <v>5.3173241852487161</v>
      </c>
      <c r="I100" s="459" t="s">
        <v>129</v>
      </c>
      <c r="J100" s="405"/>
      <c r="K100" s="402" t="s">
        <v>1535</v>
      </c>
      <c r="L100" s="396" t="s">
        <v>1542</v>
      </c>
      <c r="M100" s="402"/>
      <c r="O100" s="500">
        <v>1</v>
      </c>
      <c r="P100" s="500">
        <v>1</v>
      </c>
      <c r="Q100" s="496"/>
    </row>
    <row r="101" spans="1:17" ht="175.5" customHeight="1" x14ac:dyDescent="0.4">
      <c r="A101" s="460" t="s">
        <v>1301</v>
      </c>
      <c r="B101" s="461" t="s">
        <v>1418</v>
      </c>
      <c r="C101" s="462" t="s">
        <v>13</v>
      </c>
      <c r="D101" s="463" t="s">
        <v>138</v>
      </c>
      <c r="E101" s="456" t="s">
        <v>1519</v>
      </c>
      <c r="F101" s="403">
        <v>64.8</v>
      </c>
      <c r="G101" s="487">
        <f t="shared" ref="G101:G103" si="16">F101-E101</f>
        <v>30.699999999999996</v>
      </c>
      <c r="H101" s="486">
        <f>G101/E101*100</f>
        <v>90.029325513196468</v>
      </c>
      <c r="I101" s="439" t="s">
        <v>2733</v>
      </c>
      <c r="J101" s="405"/>
      <c r="K101" s="402" t="s">
        <v>1535</v>
      </c>
      <c r="L101" s="396" t="s">
        <v>1542</v>
      </c>
      <c r="M101" s="402"/>
      <c r="O101" s="500">
        <v>1</v>
      </c>
      <c r="P101" s="500">
        <v>1</v>
      </c>
      <c r="Q101" s="496"/>
    </row>
    <row r="102" spans="1:17" ht="144.75" customHeight="1" x14ac:dyDescent="0.4">
      <c r="A102" s="460" t="s">
        <v>1284</v>
      </c>
      <c r="B102" s="461" t="s">
        <v>1420</v>
      </c>
      <c r="C102" s="462" t="s">
        <v>13</v>
      </c>
      <c r="D102" s="463" t="s">
        <v>138</v>
      </c>
      <c r="E102" s="456" t="s">
        <v>1520</v>
      </c>
      <c r="F102" s="403">
        <v>14.7</v>
      </c>
      <c r="G102" s="487">
        <f t="shared" si="16"/>
        <v>0</v>
      </c>
      <c r="H102" s="486">
        <f>G102/E102*100</f>
        <v>0</v>
      </c>
      <c r="I102" s="459" t="s">
        <v>129</v>
      </c>
      <c r="J102" s="405"/>
      <c r="K102" s="402" t="s">
        <v>1535</v>
      </c>
      <c r="L102" s="396" t="s">
        <v>2209</v>
      </c>
      <c r="M102" s="402"/>
      <c r="O102" s="500">
        <v>1</v>
      </c>
      <c r="P102" s="500">
        <v>1</v>
      </c>
      <c r="Q102" s="496"/>
    </row>
    <row r="103" spans="1:17" ht="75" customHeight="1" x14ac:dyDescent="0.4">
      <c r="A103" s="460" t="s">
        <v>1273</v>
      </c>
      <c r="B103" s="461" t="s">
        <v>1422</v>
      </c>
      <c r="C103" s="462" t="s">
        <v>13</v>
      </c>
      <c r="D103" s="463" t="s">
        <v>138</v>
      </c>
      <c r="E103" s="456" t="s">
        <v>1341</v>
      </c>
      <c r="F103" s="403">
        <v>28.1</v>
      </c>
      <c r="G103" s="487">
        <f t="shared" si="16"/>
        <v>0.10000000000000142</v>
      </c>
      <c r="H103" s="486">
        <f>G103/E103*100</f>
        <v>0.3571428571428622</v>
      </c>
      <c r="I103" s="459" t="s">
        <v>129</v>
      </c>
      <c r="J103" s="405"/>
      <c r="K103" s="402" t="s">
        <v>1535</v>
      </c>
      <c r="L103" s="396" t="s">
        <v>2213</v>
      </c>
      <c r="M103" s="402"/>
      <c r="O103" s="500">
        <v>1</v>
      </c>
      <c r="P103" s="500">
        <v>1</v>
      </c>
      <c r="Q103" s="496"/>
    </row>
    <row r="104" spans="1:17" ht="26.25" x14ac:dyDescent="0.3">
      <c r="A104" s="916" t="s">
        <v>994</v>
      </c>
      <c r="B104" s="917"/>
      <c r="C104" s="917"/>
      <c r="D104" s="917"/>
      <c r="E104" s="917"/>
      <c r="F104" s="917"/>
      <c r="G104" s="917"/>
      <c r="H104" s="917"/>
      <c r="I104" s="917"/>
      <c r="J104" s="918"/>
      <c r="K104" s="411"/>
      <c r="M104" s="411"/>
      <c r="O104" s="500"/>
      <c r="P104" s="500"/>
    </row>
    <row r="105" spans="1:17" ht="134.25" customHeight="1" x14ac:dyDescent="0.4">
      <c r="A105" s="460" t="s">
        <v>1298</v>
      </c>
      <c r="B105" s="461" t="s">
        <v>676</v>
      </c>
      <c r="C105" s="462" t="s">
        <v>13</v>
      </c>
      <c r="D105" s="463" t="s">
        <v>138</v>
      </c>
      <c r="E105" s="456">
        <v>20</v>
      </c>
      <c r="F105" s="457">
        <v>23.6</v>
      </c>
      <c r="G105" s="404">
        <f t="shared" ref="G105:G113" si="17">F105-E105</f>
        <v>3.6000000000000014</v>
      </c>
      <c r="H105" s="486">
        <f t="shared" ref="H105:H113" si="18">G105/E105*100</f>
        <v>18.000000000000007</v>
      </c>
      <c r="I105" s="439" t="s">
        <v>2532</v>
      </c>
      <c r="J105" s="405" t="s">
        <v>688</v>
      </c>
      <c r="K105" s="402" t="s">
        <v>883</v>
      </c>
      <c r="L105" s="396" t="s">
        <v>2200</v>
      </c>
      <c r="M105" s="402"/>
      <c r="O105" s="500">
        <v>1</v>
      </c>
      <c r="P105" s="500">
        <v>1</v>
      </c>
      <c r="Q105" s="496"/>
    </row>
    <row r="106" spans="1:17" ht="141.75" customHeight="1" x14ac:dyDescent="0.4">
      <c r="A106" s="460" t="s">
        <v>1301</v>
      </c>
      <c r="B106" s="461" t="s">
        <v>605</v>
      </c>
      <c r="C106" s="462" t="s">
        <v>13</v>
      </c>
      <c r="D106" s="463" t="s">
        <v>138</v>
      </c>
      <c r="E106" s="456" t="s">
        <v>1521</v>
      </c>
      <c r="F106" s="403">
        <v>54.05</v>
      </c>
      <c r="G106" s="404">
        <f t="shared" si="17"/>
        <v>5.5499999999999972</v>
      </c>
      <c r="H106" s="486">
        <f t="shared" si="18"/>
        <v>11.44329896907216</v>
      </c>
      <c r="I106" s="439" t="s">
        <v>644</v>
      </c>
      <c r="J106" s="405" t="s">
        <v>644</v>
      </c>
      <c r="K106" s="402" t="s">
        <v>883</v>
      </c>
      <c r="L106" s="396" t="s">
        <v>2535</v>
      </c>
      <c r="M106" s="402"/>
      <c r="O106" s="500">
        <v>1</v>
      </c>
      <c r="P106" s="500">
        <v>1</v>
      </c>
      <c r="Q106" s="496"/>
    </row>
    <row r="107" spans="1:17" ht="124.5" customHeight="1" x14ac:dyDescent="0.4">
      <c r="A107" s="460" t="s">
        <v>1284</v>
      </c>
      <c r="B107" s="461" t="s">
        <v>606</v>
      </c>
      <c r="C107" s="462" t="s">
        <v>13</v>
      </c>
      <c r="D107" s="463" t="s">
        <v>138</v>
      </c>
      <c r="E107" s="456" t="s">
        <v>1522</v>
      </c>
      <c r="F107" s="403">
        <v>2.4</v>
      </c>
      <c r="G107" s="404">
        <f t="shared" si="17"/>
        <v>0.7</v>
      </c>
      <c r="H107" s="486">
        <f t="shared" si="18"/>
        <v>41.17647058823529</v>
      </c>
      <c r="I107" s="459" t="s">
        <v>2734</v>
      </c>
      <c r="J107" s="405"/>
      <c r="K107" s="402" t="s">
        <v>883</v>
      </c>
      <c r="L107" s="396" t="s">
        <v>2535</v>
      </c>
      <c r="M107" s="402"/>
      <c r="O107" s="500">
        <v>1</v>
      </c>
      <c r="P107" s="500">
        <v>1</v>
      </c>
      <c r="Q107" s="496"/>
    </row>
    <row r="108" spans="1:17" ht="186" customHeight="1" x14ac:dyDescent="0.4">
      <c r="A108" s="460" t="s">
        <v>1273</v>
      </c>
      <c r="B108" s="461" t="s">
        <v>677</v>
      </c>
      <c r="C108" s="462" t="s">
        <v>13</v>
      </c>
      <c r="D108" s="463" t="s">
        <v>138</v>
      </c>
      <c r="E108" s="456">
        <v>20</v>
      </c>
      <c r="F108" s="457">
        <v>23.6</v>
      </c>
      <c r="G108" s="404">
        <f t="shared" si="17"/>
        <v>3.6000000000000014</v>
      </c>
      <c r="H108" s="486">
        <f t="shared" si="18"/>
        <v>18.000000000000007</v>
      </c>
      <c r="I108" s="439" t="s">
        <v>2735</v>
      </c>
      <c r="J108" s="405"/>
      <c r="K108" s="402" t="s">
        <v>883</v>
      </c>
      <c r="L108" s="396" t="s">
        <v>2200</v>
      </c>
      <c r="M108" s="402"/>
      <c r="O108" s="500">
        <v>1</v>
      </c>
      <c r="P108" s="500">
        <v>1</v>
      </c>
      <c r="Q108" s="496"/>
    </row>
    <row r="109" spans="1:17" ht="78" customHeight="1" x14ac:dyDescent="0.4">
      <c r="A109" s="460" t="s">
        <v>315</v>
      </c>
      <c r="B109" s="479" t="s">
        <v>1425</v>
      </c>
      <c r="C109" s="462" t="s">
        <v>13</v>
      </c>
      <c r="D109" s="463" t="s">
        <v>138</v>
      </c>
      <c r="E109" s="470">
        <v>50</v>
      </c>
      <c r="F109" s="403">
        <v>54</v>
      </c>
      <c r="G109" s="404">
        <f t="shared" si="17"/>
        <v>4</v>
      </c>
      <c r="H109" s="486">
        <f t="shared" si="18"/>
        <v>8</v>
      </c>
      <c r="I109" s="439" t="s">
        <v>2736</v>
      </c>
      <c r="J109" s="405"/>
      <c r="K109" s="402" t="s">
        <v>883</v>
      </c>
      <c r="L109" s="396" t="s">
        <v>2214</v>
      </c>
      <c r="M109" s="402"/>
      <c r="O109" s="500">
        <v>1</v>
      </c>
      <c r="P109" s="500">
        <v>1</v>
      </c>
      <c r="Q109" s="496"/>
    </row>
    <row r="110" spans="1:17" ht="78" customHeight="1" x14ac:dyDescent="0.4">
      <c r="A110" s="460" t="s">
        <v>1274</v>
      </c>
      <c r="B110" s="479" t="s">
        <v>1426</v>
      </c>
      <c r="C110" s="462" t="s">
        <v>13</v>
      </c>
      <c r="D110" s="463" t="s">
        <v>138</v>
      </c>
      <c r="E110" s="470">
        <v>35</v>
      </c>
      <c r="F110" s="403">
        <v>39.5</v>
      </c>
      <c r="G110" s="404">
        <f t="shared" si="17"/>
        <v>4.5</v>
      </c>
      <c r="H110" s="486">
        <f t="shared" si="18"/>
        <v>12.857142857142856</v>
      </c>
      <c r="I110" s="439" t="s">
        <v>2736</v>
      </c>
      <c r="J110" s="405"/>
      <c r="K110" s="402" t="s">
        <v>883</v>
      </c>
      <c r="L110" s="396" t="s">
        <v>2214</v>
      </c>
      <c r="M110" s="402"/>
      <c r="O110" s="500">
        <v>1</v>
      </c>
      <c r="P110" s="500">
        <v>1</v>
      </c>
      <c r="Q110" s="496"/>
    </row>
    <row r="111" spans="1:17" ht="78" customHeight="1" x14ac:dyDescent="0.4">
      <c r="A111" s="460" t="s">
        <v>1275</v>
      </c>
      <c r="B111" s="479" t="s">
        <v>1428</v>
      </c>
      <c r="C111" s="462" t="s">
        <v>13</v>
      </c>
      <c r="D111" s="463" t="s">
        <v>138</v>
      </c>
      <c r="E111" s="470">
        <v>40</v>
      </c>
      <c r="F111" s="403">
        <v>46.2</v>
      </c>
      <c r="G111" s="404">
        <f t="shared" si="17"/>
        <v>6.2000000000000028</v>
      </c>
      <c r="H111" s="486">
        <f t="shared" si="18"/>
        <v>15.500000000000009</v>
      </c>
      <c r="I111" s="439" t="s">
        <v>2736</v>
      </c>
      <c r="J111" s="405"/>
      <c r="K111" s="402" t="s">
        <v>883</v>
      </c>
      <c r="L111" s="396" t="s">
        <v>2214</v>
      </c>
      <c r="M111" s="402"/>
      <c r="O111" s="500">
        <v>1</v>
      </c>
      <c r="P111" s="500">
        <v>1</v>
      </c>
      <c r="Q111" s="496"/>
    </row>
    <row r="112" spans="1:17" ht="78" customHeight="1" x14ac:dyDescent="0.4">
      <c r="A112" s="460" t="s">
        <v>448</v>
      </c>
      <c r="B112" s="479" t="s">
        <v>1429</v>
      </c>
      <c r="C112" s="462" t="s">
        <v>13</v>
      </c>
      <c r="D112" s="463" t="s">
        <v>138</v>
      </c>
      <c r="E112" s="470">
        <v>50</v>
      </c>
      <c r="F112" s="403">
        <v>70.900000000000006</v>
      </c>
      <c r="G112" s="404">
        <f t="shared" si="17"/>
        <v>20.900000000000006</v>
      </c>
      <c r="H112" s="486">
        <f t="shared" si="18"/>
        <v>41.800000000000011</v>
      </c>
      <c r="I112" s="439" t="s">
        <v>2736</v>
      </c>
      <c r="J112" s="405"/>
      <c r="K112" s="402" t="s">
        <v>883</v>
      </c>
      <c r="L112" s="396" t="s">
        <v>2214</v>
      </c>
      <c r="M112" s="402"/>
      <c r="O112" s="500">
        <v>1</v>
      </c>
      <c r="P112" s="500">
        <v>1</v>
      </c>
      <c r="Q112" s="496"/>
    </row>
    <row r="113" spans="1:17" ht="120" customHeight="1" x14ac:dyDescent="0.4">
      <c r="A113" s="460" t="s">
        <v>449</v>
      </c>
      <c r="B113" s="479" t="s">
        <v>1430</v>
      </c>
      <c r="C113" s="462" t="s">
        <v>13</v>
      </c>
      <c r="D113" s="463" t="s">
        <v>138</v>
      </c>
      <c r="E113" s="470">
        <v>50</v>
      </c>
      <c r="F113" s="403">
        <v>60.4</v>
      </c>
      <c r="G113" s="404">
        <f t="shared" si="17"/>
        <v>10.399999999999999</v>
      </c>
      <c r="H113" s="486">
        <f t="shared" si="18"/>
        <v>20.799999999999997</v>
      </c>
      <c r="I113" s="439" t="s">
        <v>2736</v>
      </c>
      <c r="J113" s="405"/>
      <c r="K113" s="402" t="s">
        <v>883</v>
      </c>
      <c r="L113" s="396" t="s">
        <v>2214</v>
      </c>
      <c r="M113" s="402"/>
      <c r="O113" s="500">
        <v>1</v>
      </c>
      <c r="P113" s="500">
        <v>1</v>
      </c>
      <c r="Q113" s="496"/>
    </row>
    <row r="114" spans="1:17" ht="26.25" x14ac:dyDescent="0.3">
      <c r="A114" s="916" t="s">
        <v>1000</v>
      </c>
      <c r="B114" s="917"/>
      <c r="C114" s="917"/>
      <c r="D114" s="917"/>
      <c r="E114" s="917"/>
      <c r="F114" s="917"/>
      <c r="G114" s="917"/>
      <c r="H114" s="917"/>
      <c r="I114" s="917"/>
      <c r="J114" s="918"/>
      <c r="K114" s="411"/>
      <c r="M114" s="411"/>
      <c r="O114" s="500"/>
      <c r="P114" s="500"/>
    </row>
    <row r="115" spans="1:17" ht="90.75" customHeight="1" x14ac:dyDescent="0.4">
      <c r="A115" s="460" t="s">
        <v>1298</v>
      </c>
      <c r="B115" s="461" t="s">
        <v>2716</v>
      </c>
      <c r="C115" s="462" t="s">
        <v>13</v>
      </c>
      <c r="D115" s="463" t="s">
        <v>138</v>
      </c>
      <c r="E115" s="456" t="s">
        <v>1314</v>
      </c>
      <c r="F115" s="403">
        <v>97.5</v>
      </c>
      <c r="G115" s="404">
        <f t="shared" ref="G115" si="19">F115-E115</f>
        <v>2.5</v>
      </c>
      <c r="H115" s="486">
        <f>G115/E115*100</f>
        <v>2.6315789473684208</v>
      </c>
      <c r="I115" s="459" t="s">
        <v>129</v>
      </c>
      <c r="J115" s="405"/>
      <c r="K115" s="402" t="s">
        <v>1533</v>
      </c>
      <c r="L115" s="396" t="s">
        <v>1652</v>
      </c>
      <c r="M115" s="402"/>
      <c r="O115" s="500">
        <v>1</v>
      </c>
      <c r="P115" s="500">
        <v>1</v>
      </c>
      <c r="Q115" s="496"/>
    </row>
    <row r="116" spans="1:17" ht="87" customHeight="1" x14ac:dyDescent="0.4">
      <c r="A116" s="480" t="s">
        <v>1301</v>
      </c>
      <c r="B116" s="461" t="s">
        <v>1433</v>
      </c>
      <c r="C116" s="462" t="s">
        <v>13</v>
      </c>
      <c r="D116" s="463" t="s">
        <v>138</v>
      </c>
      <c r="E116" s="456" t="s">
        <v>1523</v>
      </c>
      <c r="F116" s="403">
        <v>67.900000000000006</v>
      </c>
      <c r="G116" s="404">
        <f t="shared" ref="G116" si="20">F116-E116</f>
        <v>7.1000000000000085</v>
      </c>
      <c r="H116" s="486">
        <f>G116/E116*100</f>
        <v>11.677631578947382</v>
      </c>
      <c r="I116" s="439" t="s">
        <v>2737</v>
      </c>
      <c r="J116" s="405"/>
      <c r="K116" s="402" t="s">
        <v>1533</v>
      </c>
      <c r="L116" s="396" t="s">
        <v>2215</v>
      </c>
      <c r="M116" s="402"/>
      <c r="O116" s="500">
        <v>1</v>
      </c>
      <c r="P116" s="500">
        <v>1</v>
      </c>
      <c r="Q116" s="496"/>
    </row>
    <row r="117" spans="1:17" ht="26.25" x14ac:dyDescent="0.3">
      <c r="A117" s="916" t="s">
        <v>1434</v>
      </c>
      <c r="B117" s="917"/>
      <c r="C117" s="917"/>
      <c r="D117" s="917"/>
      <c r="E117" s="917"/>
      <c r="F117" s="917"/>
      <c r="G117" s="917"/>
      <c r="H117" s="917"/>
      <c r="I117" s="917"/>
      <c r="J117" s="918"/>
      <c r="K117" s="411"/>
      <c r="M117" s="411"/>
      <c r="O117" s="500"/>
      <c r="P117" s="500"/>
    </row>
    <row r="118" spans="1:17" ht="54" customHeight="1" x14ac:dyDescent="0.4">
      <c r="A118" s="460" t="s">
        <v>1298</v>
      </c>
      <c r="B118" s="461" t="s">
        <v>1435</v>
      </c>
      <c r="C118" s="462" t="s">
        <v>169</v>
      </c>
      <c r="D118" s="463" t="s">
        <v>143</v>
      </c>
      <c r="E118" s="477">
        <v>915.3</v>
      </c>
      <c r="F118" s="403">
        <v>953.1</v>
      </c>
      <c r="G118" s="487">
        <f>E118-F118</f>
        <v>-37.800000000000068</v>
      </c>
      <c r="H118" s="486">
        <f>G118/E118*100</f>
        <v>-4.1297935103244914</v>
      </c>
      <c r="I118" s="943" t="s">
        <v>2725</v>
      </c>
      <c r="J118" s="405"/>
      <c r="K118" s="402" t="s">
        <v>885</v>
      </c>
      <c r="L118" s="396" t="s">
        <v>1573</v>
      </c>
      <c r="M118" s="402"/>
      <c r="O118" s="500">
        <v>1</v>
      </c>
      <c r="P118" s="500"/>
      <c r="Q118" s="496"/>
    </row>
    <row r="119" spans="1:17" ht="409.5" customHeight="1" x14ac:dyDescent="0.4">
      <c r="A119" s="929" t="s">
        <v>1301</v>
      </c>
      <c r="B119" s="931" t="s">
        <v>1436</v>
      </c>
      <c r="C119" s="933" t="s">
        <v>169</v>
      </c>
      <c r="D119" s="933" t="s">
        <v>143</v>
      </c>
      <c r="E119" s="935">
        <v>303.2</v>
      </c>
      <c r="F119" s="937">
        <v>320.10000000000002</v>
      </c>
      <c r="G119" s="939">
        <f>E119-F119</f>
        <v>-16.900000000000034</v>
      </c>
      <c r="H119" s="941">
        <f>G119/E119*100</f>
        <v>-5.573878627968349</v>
      </c>
      <c r="I119" s="944"/>
      <c r="J119" s="405"/>
      <c r="K119" s="402"/>
      <c r="L119" s="396"/>
      <c r="M119" s="402"/>
      <c r="O119" s="500">
        <v>1</v>
      </c>
      <c r="P119" s="500"/>
      <c r="Q119" s="496"/>
    </row>
    <row r="120" spans="1:17" ht="409.5" customHeight="1" x14ac:dyDescent="0.4">
      <c r="A120" s="930"/>
      <c r="B120" s="932"/>
      <c r="C120" s="934"/>
      <c r="D120" s="934"/>
      <c r="E120" s="936"/>
      <c r="F120" s="938"/>
      <c r="G120" s="940"/>
      <c r="H120" s="942"/>
      <c r="I120" s="945"/>
      <c r="J120" s="405"/>
      <c r="K120" s="402" t="s">
        <v>885</v>
      </c>
      <c r="L120" s="396" t="s">
        <v>1573</v>
      </c>
      <c r="M120" s="402"/>
      <c r="O120" s="500"/>
      <c r="P120" s="500"/>
    </row>
    <row r="121" spans="1:17" ht="26.25" x14ac:dyDescent="0.3">
      <c r="A121" s="916" t="s">
        <v>1437</v>
      </c>
      <c r="B121" s="917"/>
      <c r="C121" s="917"/>
      <c r="D121" s="917"/>
      <c r="E121" s="917"/>
      <c r="F121" s="917"/>
      <c r="G121" s="917"/>
      <c r="H121" s="917"/>
      <c r="I121" s="917"/>
      <c r="J121" s="918"/>
      <c r="K121" s="411"/>
      <c r="M121" s="411"/>
      <c r="O121" s="500"/>
      <c r="P121" s="500"/>
    </row>
    <row r="122" spans="1:17" ht="139.5" customHeight="1" x14ac:dyDescent="0.4">
      <c r="A122" s="460" t="s">
        <v>1298</v>
      </c>
      <c r="B122" s="461" t="s">
        <v>1438</v>
      </c>
      <c r="C122" s="462" t="s">
        <v>1439</v>
      </c>
      <c r="D122" s="463" t="s">
        <v>138</v>
      </c>
      <c r="E122" s="456" t="s">
        <v>1524</v>
      </c>
      <c r="F122" s="403">
        <v>0.65200000000000002</v>
      </c>
      <c r="G122" s="404">
        <f t="shared" ref="G122" si="21">F122-E122</f>
        <v>0.29800000000000004</v>
      </c>
      <c r="H122" s="486">
        <f>G122/E122*100</f>
        <v>84.180790960451986</v>
      </c>
      <c r="I122" s="459" t="s">
        <v>2738</v>
      </c>
      <c r="J122" s="405"/>
      <c r="K122" s="402" t="s">
        <v>885</v>
      </c>
      <c r="L122" s="396" t="s">
        <v>2200</v>
      </c>
      <c r="M122" s="402"/>
      <c r="O122" s="500">
        <v>1</v>
      </c>
      <c r="P122" s="500">
        <v>1</v>
      </c>
      <c r="Q122" s="496"/>
    </row>
    <row r="123" spans="1:17" ht="26.25" x14ac:dyDescent="0.3">
      <c r="A123" s="916" t="s">
        <v>1007</v>
      </c>
      <c r="B123" s="917"/>
      <c r="C123" s="917"/>
      <c r="D123" s="917"/>
      <c r="E123" s="917"/>
      <c r="F123" s="917"/>
      <c r="G123" s="917"/>
      <c r="H123" s="917"/>
      <c r="I123" s="917"/>
      <c r="J123" s="918"/>
      <c r="K123" s="411"/>
      <c r="M123" s="411"/>
    </row>
    <row r="124" spans="1:17" ht="98.25" customHeight="1" x14ac:dyDescent="0.4">
      <c r="A124" s="460" t="s">
        <v>1298</v>
      </c>
      <c r="B124" s="461" t="s">
        <v>1440</v>
      </c>
      <c r="C124" s="462" t="s">
        <v>13</v>
      </c>
      <c r="D124" s="463" t="s">
        <v>138</v>
      </c>
      <c r="E124" s="456" t="s">
        <v>315</v>
      </c>
      <c r="F124" s="403">
        <v>1</v>
      </c>
      <c r="G124" s="404">
        <f t="shared" ref="G124:G125" si="22">F124-E124</f>
        <v>-4</v>
      </c>
      <c r="H124" s="486">
        <f>G124/E124*100</f>
        <v>-80</v>
      </c>
      <c r="I124" s="439" t="s">
        <v>2260</v>
      </c>
      <c r="J124" s="405"/>
      <c r="K124" s="402" t="s">
        <v>1537</v>
      </c>
      <c r="L124" s="396" t="s">
        <v>2200</v>
      </c>
      <c r="M124" s="402"/>
      <c r="O124" s="497">
        <v>1</v>
      </c>
      <c r="P124" s="497"/>
      <c r="Q124" s="496"/>
    </row>
    <row r="125" spans="1:17" ht="105" x14ac:dyDescent="0.4">
      <c r="A125" s="460" t="s">
        <v>1301</v>
      </c>
      <c r="B125" s="461" t="s">
        <v>1441</v>
      </c>
      <c r="C125" s="462" t="s">
        <v>250</v>
      </c>
      <c r="D125" s="463" t="s">
        <v>138</v>
      </c>
      <c r="E125" s="456" t="s">
        <v>315</v>
      </c>
      <c r="F125" s="403">
        <v>6</v>
      </c>
      <c r="G125" s="404">
        <f t="shared" si="22"/>
        <v>1</v>
      </c>
      <c r="H125" s="486">
        <f>G125/E125*100</f>
        <v>20</v>
      </c>
      <c r="I125" s="459" t="s">
        <v>2739</v>
      </c>
      <c r="J125" s="405"/>
      <c r="K125" s="402" t="s">
        <v>1011</v>
      </c>
      <c r="L125" s="396" t="s">
        <v>2200</v>
      </c>
      <c r="M125" s="402"/>
      <c r="O125" s="497">
        <v>1</v>
      </c>
      <c r="P125" s="497">
        <v>1</v>
      </c>
      <c r="Q125" s="496"/>
    </row>
    <row r="126" spans="1:17" ht="26.25" x14ac:dyDescent="0.3">
      <c r="A126" s="916" t="s">
        <v>1442</v>
      </c>
      <c r="B126" s="917"/>
      <c r="C126" s="917"/>
      <c r="D126" s="917"/>
      <c r="E126" s="917"/>
      <c r="F126" s="917"/>
      <c r="G126" s="917"/>
      <c r="H126" s="917"/>
      <c r="I126" s="917"/>
      <c r="J126" s="918"/>
      <c r="K126" s="411"/>
      <c r="M126" s="411"/>
    </row>
    <row r="127" spans="1:17" ht="90.75" customHeight="1" x14ac:dyDescent="0.4">
      <c r="A127" s="460" t="s">
        <v>1298</v>
      </c>
      <c r="B127" s="461" t="s">
        <v>1440</v>
      </c>
      <c r="C127" s="462" t="s">
        <v>13</v>
      </c>
      <c r="D127" s="463" t="s">
        <v>138</v>
      </c>
      <c r="E127" s="456" t="s">
        <v>315</v>
      </c>
      <c r="F127" s="403">
        <v>1</v>
      </c>
      <c r="G127" s="404">
        <f t="shared" ref="G127" si="23">F127-E127</f>
        <v>-4</v>
      </c>
      <c r="H127" s="486">
        <f>G127/E127*100</f>
        <v>-80</v>
      </c>
      <c r="I127" s="439" t="s">
        <v>2260</v>
      </c>
      <c r="J127" s="405"/>
      <c r="K127" s="402" t="s">
        <v>1537</v>
      </c>
      <c r="L127" s="396" t="s">
        <v>2200</v>
      </c>
      <c r="M127" s="402"/>
      <c r="O127" s="498">
        <v>1</v>
      </c>
      <c r="P127" s="498"/>
      <c r="Q127" s="496"/>
    </row>
    <row r="128" spans="1:17" ht="26.25" x14ac:dyDescent="0.3">
      <c r="A128" s="916" t="s">
        <v>1009</v>
      </c>
      <c r="B128" s="917"/>
      <c r="C128" s="917"/>
      <c r="D128" s="917"/>
      <c r="E128" s="917"/>
      <c r="F128" s="917"/>
      <c r="G128" s="917"/>
      <c r="H128" s="917"/>
      <c r="I128" s="917"/>
      <c r="J128" s="918"/>
      <c r="K128" s="411"/>
      <c r="M128" s="411"/>
    </row>
    <row r="129" spans="1:17" ht="59.25" customHeight="1" x14ac:dyDescent="0.4">
      <c r="A129" s="460" t="s">
        <v>1298</v>
      </c>
      <c r="B129" s="461" t="s">
        <v>1441</v>
      </c>
      <c r="C129" s="462" t="s">
        <v>250</v>
      </c>
      <c r="D129" s="463" t="s">
        <v>138</v>
      </c>
      <c r="E129" s="456" t="s">
        <v>315</v>
      </c>
      <c r="F129" s="403">
        <v>6</v>
      </c>
      <c r="G129" s="404">
        <f t="shared" ref="G129" si="24">F129-E129</f>
        <v>1</v>
      </c>
      <c r="H129" s="486">
        <f>G129/E129*100</f>
        <v>20</v>
      </c>
      <c r="I129" s="459" t="s">
        <v>2740</v>
      </c>
      <c r="J129" s="405"/>
      <c r="K129" s="402" t="s">
        <v>1011</v>
      </c>
      <c r="L129" s="396" t="s">
        <v>2200</v>
      </c>
      <c r="M129" s="402"/>
      <c r="O129" s="498">
        <v>1</v>
      </c>
      <c r="P129" s="498">
        <v>1</v>
      </c>
      <c r="Q129" s="496"/>
    </row>
    <row r="130" spans="1:17" ht="26.25" x14ac:dyDescent="0.3">
      <c r="A130" s="916" t="s">
        <v>1017</v>
      </c>
      <c r="B130" s="917"/>
      <c r="C130" s="917"/>
      <c r="D130" s="917"/>
      <c r="E130" s="917"/>
      <c r="F130" s="917"/>
      <c r="G130" s="917"/>
      <c r="H130" s="917"/>
      <c r="I130" s="917"/>
      <c r="J130" s="918"/>
      <c r="K130" s="411"/>
      <c r="M130" s="411"/>
    </row>
    <row r="131" spans="1:17" ht="108" customHeight="1" x14ac:dyDescent="0.4">
      <c r="A131" s="460" t="s">
        <v>1298</v>
      </c>
      <c r="B131" s="471" t="s">
        <v>1443</v>
      </c>
      <c r="C131" s="462" t="s">
        <v>140</v>
      </c>
      <c r="D131" s="463" t="s">
        <v>138</v>
      </c>
      <c r="E131" s="456" t="s">
        <v>1444</v>
      </c>
      <c r="F131" s="403">
        <v>110</v>
      </c>
      <c r="G131" s="404">
        <f t="shared" ref="G131:G136" si="25">F131-E131</f>
        <v>0</v>
      </c>
      <c r="H131" s="486">
        <f t="shared" ref="H131:H136" si="26">G131/E131*100</f>
        <v>0</v>
      </c>
      <c r="I131" s="439" t="s">
        <v>129</v>
      </c>
      <c r="J131" s="405"/>
      <c r="K131" s="402" t="s">
        <v>1265</v>
      </c>
      <c r="L131" s="396" t="s">
        <v>2200</v>
      </c>
      <c r="M131" s="402"/>
      <c r="O131" s="497">
        <v>1</v>
      </c>
      <c r="P131" s="497">
        <v>1</v>
      </c>
      <c r="Q131" s="496"/>
    </row>
    <row r="132" spans="1:17" ht="108" customHeight="1" x14ac:dyDescent="0.4">
      <c r="A132" s="460" t="s">
        <v>1301</v>
      </c>
      <c r="B132" s="476" t="s">
        <v>1445</v>
      </c>
      <c r="C132" s="462" t="s">
        <v>140</v>
      </c>
      <c r="D132" s="463" t="s">
        <v>138</v>
      </c>
      <c r="E132" s="456">
        <v>159</v>
      </c>
      <c r="F132" s="481">
        <v>156</v>
      </c>
      <c r="G132" s="404">
        <f t="shared" si="25"/>
        <v>-3</v>
      </c>
      <c r="H132" s="486">
        <f t="shared" si="26"/>
        <v>-1.8867924528301887</v>
      </c>
      <c r="I132" s="439" t="s">
        <v>2264</v>
      </c>
      <c r="J132" s="405"/>
      <c r="K132" s="402" t="s">
        <v>1265</v>
      </c>
      <c r="L132" s="396" t="s">
        <v>2200</v>
      </c>
      <c r="M132" s="402"/>
      <c r="O132" s="497">
        <v>1</v>
      </c>
      <c r="P132" s="497"/>
      <c r="Q132" s="496"/>
    </row>
    <row r="133" spans="1:17" ht="117" customHeight="1" x14ac:dyDescent="0.4">
      <c r="A133" s="460" t="s">
        <v>1284</v>
      </c>
      <c r="B133" s="476" t="s">
        <v>1446</v>
      </c>
      <c r="C133" s="462" t="s">
        <v>140</v>
      </c>
      <c r="D133" s="463" t="s">
        <v>138</v>
      </c>
      <c r="E133" s="456">
        <v>925</v>
      </c>
      <c r="F133" s="481">
        <v>908</v>
      </c>
      <c r="G133" s="404">
        <f t="shared" si="25"/>
        <v>-17</v>
      </c>
      <c r="H133" s="486">
        <f t="shared" si="26"/>
        <v>-1.8378378378378377</v>
      </c>
      <c r="I133" s="439" t="s">
        <v>2741</v>
      </c>
      <c r="J133" s="405"/>
      <c r="K133" s="402" t="s">
        <v>1265</v>
      </c>
      <c r="L133" s="396" t="s">
        <v>2200</v>
      </c>
      <c r="M133" s="402"/>
      <c r="O133" s="497">
        <v>1</v>
      </c>
      <c r="P133" s="497"/>
      <c r="Q133" s="496"/>
    </row>
    <row r="134" spans="1:17" ht="120.75" customHeight="1" x14ac:dyDescent="0.4">
      <c r="A134" s="460" t="s">
        <v>1273</v>
      </c>
      <c r="B134" s="461" t="s">
        <v>609</v>
      </c>
      <c r="C134" s="462" t="s">
        <v>13</v>
      </c>
      <c r="D134" s="463" t="s">
        <v>138</v>
      </c>
      <c r="E134" s="456" t="s">
        <v>318</v>
      </c>
      <c r="F134" s="403">
        <v>100</v>
      </c>
      <c r="G134" s="404">
        <f t="shared" si="25"/>
        <v>0</v>
      </c>
      <c r="H134" s="486">
        <f t="shared" si="26"/>
        <v>0</v>
      </c>
      <c r="I134" s="459" t="s">
        <v>129</v>
      </c>
      <c r="J134" s="405" t="s">
        <v>692</v>
      </c>
      <c r="K134" s="402" t="s">
        <v>1265</v>
      </c>
      <c r="L134" s="396" t="s">
        <v>2200</v>
      </c>
      <c r="M134" s="402"/>
      <c r="O134" s="497">
        <v>1</v>
      </c>
      <c r="P134" s="497">
        <v>1</v>
      </c>
      <c r="Q134" s="496"/>
    </row>
    <row r="135" spans="1:17" ht="105.75" customHeight="1" x14ac:dyDescent="0.4">
      <c r="A135" s="460" t="s">
        <v>315</v>
      </c>
      <c r="B135" s="476" t="s">
        <v>1447</v>
      </c>
      <c r="C135" s="462" t="s">
        <v>140</v>
      </c>
      <c r="D135" s="463" t="s">
        <v>138</v>
      </c>
      <c r="E135" s="474">
        <v>9192</v>
      </c>
      <c r="F135" s="409">
        <v>9064</v>
      </c>
      <c r="G135" s="404">
        <f t="shared" si="25"/>
        <v>-128</v>
      </c>
      <c r="H135" s="486">
        <f t="shared" si="26"/>
        <v>-1.392515230635335</v>
      </c>
      <c r="I135" s="459" t="s">
        <v>2760</v>
      </c>
      <c r="J135" s="405"/>
      <c r="K135" s="402" t="s">
        <v>1265</v>
      </c>
      <c r="L135" s="396" t="s">
        <v>1546</v>
      </c>
      <c r="M135" s="402"/>
      <c r="O135" s="497">
        <v>1</v>
      </c>
      <c r="P135" s="497"/>
      <c r="Q135" s="496"/>
    </row>
    <row r="136" spans="1:17" ht="107.25" customHeight="1" x14ac:dyDescent="0.4">
      <c r="A136" s="460" t="s">
        <v>1274</v>
      </c>
      <c r="B136" s="476" t="s">
        <v>1448</v>
      </c>
      <c r="C136" s="462" t="s">
        <v>140</v>
      </c>
      <c r="D136" s="463" t="s">
        <v>138</v>
      </c>
      <c r="E136" s="474">
        <v>22449</v>
      </c>
      <c r="F136" s="409">
        <v>21679</v>
      </c>
      <c r="G136" s="404">
        <f t="shared" si="25"/>
        <v>-770</v>
      </c>
      <c r="H136" s="486">
        <f t="shared" si="26"/>
        <v>-3.4299968818210167</v>
      </c>
      <c r="I136" s="459" t="s">
        <v>2759</v>
      </c>
      <c r="J136" s="405"/>
      <c r="K136" s="402" t="s">
        <v>1265</v>
      </c>
      <c r="L136" s="396" t="s">
        <v>1546</v>
      </c>
      <c r="M136" s="402"/>
      <c r="O136" s="497">
        <v>1</v>
      </c>
      <c r="P136" s="497"/>
      <c r="Q136" s="496"/>
    </row>
    <row r="137" spans="1:17" ht="26.25" x14ac:dyDescent="0.3">
      <c r="A137" s="916" t="s">
        <v>1018</v>
      </c>
      <c r="B137" s="917"/>
      <c r="C137" s="917"/>
      <c r="D137" s="917"/>
      <c r="E137" s="917"/>
      <c r="F137" s="917"/>
      <c r="G137" s="917"/>
      <c r="H137" s="917"/>
      <c r="I137" s="917"/>
      <c r="J137" s="918"/>
      <c r="K137" s="411"/>
      <c r="M137" s="411"/>
    </row>
    <row r="138" spans="1:17" ht="92.25" customHeight="1" x14ac:dyDescent="0.4">
      <c r="A138" s="460" t="s">
        <v>1298</v>
      </c>
      <c r="B138" s="461" t="s">
        <v>1450</v>
      </c>
      <c r="C138" s="462" t="s">
        <v>1287</v>
      </c>
      <c r="D138" s="463" t="s">
        <v>138</v>
      </c>
      <c r="E138" s="456" t="s">
        <v>1525</v>
      </c>
      <c r="F138" s="403">
        <v>11.3</v>
      </c>
      <c r="G138" s="404">
        <f t="shared" ref="G138:G139" si="27">F138-E138</f>
        <v>-2</v>
      </c>
      <c r="H138" s="486">
        <f>G138/E138*100</f>
        <v>-15.037593984962406</v>
      </c>
      <c r="I138" s="439" t="s">
        <v>2742</v>
      </c>
      <c r="J138" s="405"/>
      <c r="K138" s="402" t="s">
        <v>1265</v>
      </c>
      <c r="L138" s="396" t="s">
        <v>1546</v>
      </c>
      <c r="M138" s="402"/>
      <c r="O138" s="498">
        <v>1</v>
      </c>
      <c r="P138" s="498"/>
      <c r="Q138" s="496"/>
    </row>
    <row r="139" spans="1:17" ht="119.25" customHeight="1" x14ac:dyDescent="0.4">
      <c r="A139" s="460" t="s">
        <v>1301</v>
      </c>
      <c r="B139" s="461" t="s">
        <v>1451</v>
      </c>
      <c r="C139" s="462" t="s">
        <v>13</v>
      </c>
      <c r="D139" s="463" t="s">
        <v>138</v>
      </c>
      <c r="E139" s="456" t="s">
        <v>318</v>
      </c>
      <c r="F139" s="403">
        <v>100</v>
      </c>
      <c r="G139" s="404">
        <f t="shared" si="27"/>
        <v>0</v>
      </c>
      <c r="H139" s="486">
        <f>G139/E139*100</f>
        <v>0</v>
      </c>
      <c r="I139" s="439" t="s">
        <v>129</v>
      </c>
      <c r="J139" s="405"/>
      <c r="K139" s="402" t="s">
        <v>1265</v>
      </c>
      <c r="L139" s="396" t="s">
        <v>2200</v>
      </c>
      <c r="M139" s="402"/>
      <c r="O139" s="498">
        <v>1</v>
      </c>
      <c r="P139" s="498">
        <v>1</v>
      </c>
      <c r="Q139" s="496"/>
    </row>
    <row r="140" spans="1:17" ht="26.25" x14ac:dyDescent="0.3">
      <c r="A140" s="916" t="s">
        <v>1452</v>
      </c>
      <c r="B140" s="917"/>
      <c r="C140" s="917"/>
      <c r="D140" s="917"/>
      <c r="E140" s="917"/>
      <c r="F140" s="917"/>
      <c r="G140" s="917"/>
      <c r="H140" s="917"/>
      <c r="I140" s="917"/>
      <c r="J140" s="918"/>
      <c r="K140" s="411"/>
      <c r="M140" s="411"/>
    </row>
    <row r="141" spans="1:17" ht="85.5" customHeight="1" x14ac:dyDescent="0.4">
      <c r="A141" s="460" t="s">
        <v>1298</v>
      </c>
      <c r="B141" s="461" t="s">
        <v>1453</v>
      </c>
      <c r="C141" s="462" t="s">
        <v>140</v>
      </c>
      <c r="D141" s="463" t="s">
        <v>138</v>
      </c>
      <c r="E141" s="474">
        <v>2880</v>
      </c>
      <c r="F141" s="409">
        <v>2880</v>
      </c>
      <c r="G141" s="404">
        <f t="shared" ref="G141" si="28">F141-E141</f>
        <v>0</v>
      </c>
      <c r="H141" s="486">
        <f>G141/E141*100</f>
        <v>0</v>
      </c>
      <c r="I141" s="439" t="s">
        <v>129</v>
      </c>
      <c r="J141" s="405"/>
      <c r="K141" s="402" t="s">
        <v>1265</v>
      </c>
      <c r="L141" s="396" t="s">
        <v>2200</v>
      </c>
      <c r="M141" s="402"/>
      <c r="O141" s="500">
        <v>1</v>
      </c>
      <c r="P141" s="500">
        <v>1</v>
      </c>
      <c r="Q141" s="496"/>
    </row>
    <row r="142" spans="1:17" ht="107.25" customHeight="1" x14ac:dyDescent="0.4">
      <c r="A142" s="460" t="s">
        <v>1301</v>
      </c>
      <c r="B142" s="475" t="s">
        <v>1457</v>
      </c>
      <c r="C142" s="462" t="s">
        <v>13</v>
      </c>
      <c r="D142" s="463" t="s">
        <v>138</v>
      </c>
      <c r="E142" s="456" t="s">
        <v>1528</v>
      </c>
      <c r="F142" s="403">
        <v>81.37</v>
      </c>
      <c r="G142" s="404">
        <f t="shared" ref="G142:G143" si="29">F142-E142</f>
        <v>12.969999999999999</v>
      </c>
      <c r="H142" s="486">
        <f>G142/E142*100</f>
        <v>18.961988304093563</v>
      </c>
      <c r="I142" s="926" t="s">
        <v>2743</v>
      </c>
      <c r="J142" s="405"/>
      <c r="K142" s="402" t="s">
        <v>1265</v>
      </c>
      <c r="L142" s="396" t="s">
        <v>2196</v>
      </c>
      <c r="M142" s="402"/>
      <c r="O142" s="500">
        <v>1</v>
      </c>
      <c r="P142" s="500">
        <v>1</v>
      </c>
      <c r="Q142" s="496"/>
    </row>
    <row r="143" spans="1:17" ht="79.5" customHeight="1" x14ac:dyDescent="0.4">
      <c r="A143" s="460" t="s">
        <v>1284</v>
      </c>
      <c r="B143" s="475" t="s">
        <v>1458</v>
      </c>
      <c r="C143" s="462" t="s">
        <v>13</v>
      </c>
      <c r="D143" s="463" t="s">
        <v>138</v>
      </c>
      <c r="E143" s="456" t="s">
        <v>1529</v>
      </c>
      <c r="F143" s="403">
        <v>75.95</v>
      </c>
      <c r="G143" s="404">
        <f t="shared" si="29"/>
        <v>1.4500000000000028</v>
      </c>
      <c r="H143" s="486">
        <f>G143/E143*100</f>
        <v>1.9463087248322186</v>
      </c>
      <c r="I143" s="927"/>
      <c r="J143" s="405"/>
      <c r="K143" s="402" t="s">
        <v>1265</v>
      </c>
      <c r="L143" s="396" t="s">
        <v>2196</v>
      </c>
      <c r="M143" s="402"/>
      <c r="O143" s="500">
        <v>1</v>
      </c>
      <c r="P143" s="500">
        <v>1</v>
      </c>
      <c r="Q143" s="496"/>
    </row>
    <row r="144" spans="1:17" ht="26.25" x14ac:dyDescent="0.3">
      <c r="A144" s="916" t="s">
        <v>1030</v>
      </c>
      <c r="B144" s="917"/>
      <c r="C144" s="917"/>
      <c r="D144" s="917"/>
      <c r="E144" s="917"/>
      <c r="F144" s="917"/>
      <c r="G144" s="917"/>
      <c r="H144" s="917"/>
      <c r="I144" s="917"/>
      <c r="J144" s="918"/>
      <c r="K144" s="411"/>
      <c r="M144" s="411"/>
    </row>
    <row r="145" spans="1:17" ht="142.5" customHeight="1" x14ac:dyDescent="0.4">
      <c r="A145" s="458">
        <v>1</v>
      </c>
      <c r="B145" s="461" t="s">
        <v>1459</v>
      </c>
      <c r="C145" s="462" t="s">
        <v>13</v>
      </c>
      <c r="D145" s="463" t="s">
        <v>138</v>
      </c>
      <c r="E145" s="473">
        <v>47</v>
      </c>
      <c r="F145" s="403">
        <v>47</v>
      </c>
      <c r="G145" s="404">
        <f t="shared" ref="G145:G146" si="30">F145-E145</f>
        <v>0</v>
      </c>
      <c r="H145" s="486">
        <f>G145/E145*100</f>
        <v>0</v>
      </c>
      <c r="I145" s="439" t="s">
        <v>129</v>
      </c>
      <c r="J145" s="405"/>
      <c r="K145" s="402" t="s">
        <v>1035</v>
      </c>
      <c r="L145" s="396" t="s">
        <v>1035</v>
      </c>
      <c r="M145" s="402"/>
      <c r="O145" s="497">
        <v>1</v>
      </c>
      <c r="P145" s="497">
        <v>1</v>
      </c>
      <c r="Q145" s="496"/>
    </row>
    <row r="146" spans="1:17" ht="78.75" customHeight="1" x14ac:dyDescent="0.4">
      <c r="A146" s="458">
        <v>2</v>
      </c>
      <c r="B146" s="461" t="s">
        <v>244</v>
      </c>
      <c r="C146" s="462" t="s">
        <v>13</v>
      </c>
      <c r="D146" s="463" t="s">
        <v>138</v>
      </c>
      <c r="E146" s="456" t="s">
        <v>1314</v>
      </c>
      <c r="F146" s="403">
        <v>95</v>
      </c>
      <c r="G146" s="404">
        <f t="shared" si="30"/>
        <v>0</v>
      </c>
      <c r="H146" s="486">
        <f>G146/E146*100</f>
        <v>0</v>
      </c>
      <c r="I146" s="439" t="s">
        <v>129</v>
      </c>
      <c r="J146" s="405" t="s">
        <v>693</v>
      </c>
      <c r="K146" s="402" t="s">
        <v>1035</v>
      </c>
      <c r="L146" s="396" t="s">
        <v>1035</v>
      </c>
      <c r="M146" s="402"/>
      <c r="O146" s="497">
        <v>1</v>
      </c>
      <c r="P146" s="497">
        <v>1</v>
      </c>
      <c r="Q146" s="496"/>
    </row>
    <row r="147" spans="1:17" ht="26.25" x14ac:dyDescent="0.3">
      <c r="A147" s="916" t="s">
        <v>1032</v>
      </c>
      <c r="B147" s="917"/>
      <c r="C147" s="917"/>
      <c r="D147" s="917"/>
      <c r="E147" s="917"/>
      <c r="F147" s="917"/>
      <c r="G147" s="917"/>
      <c r="H147" s="917"/>
      <c r="I147" s="917"/>
      <c r="J147" s="918"/>
      <c r="K147" s="411"/>
      <c r="M147" s="411"/>
    </row>
    <row r="148" spans="1:17" ht="150" customHeight="1" x14ac:dyDescent="0.4">
      <c r="A148" s="462">
        <v>1</v>
      </c>
      <c r="B148" s="461" t="s">
        <v>1460</v>
      </c>
      <c r="C148" s="462" t="s">
        <v>13</v>
      </c>
      <c r="D148" s="463" t="s">
        <v>138</v>
      </c>
      <c r="E148" s="462">
        <v>95</v>
      </c>
      <c r="F148" s="403">
        <v>95</v>
      </c>
      <c r="G148" s="404">
        <f t="shared" ref="G148:G149" si="31">F148-E148</f>
        <v>0</v>
      </c>
      <c r="H148" s="486">
        <f>G148/E148*100</f>
        <v>0</v>
      </c>
      <c r="I148" s="439" t="s">
        <v>129</v>
      </c>
      <c r="J148" s="405"/>
      <c r="K148" s="402" t="s">
        <v>1035</v>
      </c>
      <c r="L148" s="396" t="s">
        <v>1035</v>
      </c>
      <c r="M148" s="402"/>
      <c r="O148" s="498">
        <v>1</v>
      </c>
      <c r="P148" s="498">
        <v>1</v>
      </c>
      <c r="Q148" s="496"/>
    </row>
    <row r="149" spans="1:17" ht="55.5" customHeight="1" x14ac:dyDescent="0.4">
      <c r="A149" s="460" t="s">
        <v>1301</v>
      </c>
      <c r="B149" s="461" t="s">
        <v>1461</v>
      </c>
      <c r="C149" s="462" t="s">
        <v>13</v>
      </c>
      <c r="D149" s="463" t="s">
        <v>138</v>
      </c>
      <c r="E149" s="456" t="s">
        <v>1314</v>
      </c>
      <c r="F149" s="403">
        <v>95</v>
      </c>
      <c r="G149" s="404">
        <f t="shared" si="31"/>
        <v>0</v>
      </c>
      <c r="H149" s="486">
        <f>G149/E149*100</f>
        <v>0</v>
      </c>
      <c r="I149" s="439" t="s">
        <v>129</v>
      </c>
      <c r="J149" s="405"/>
      <c r="K149" s="402" t="s">
        <v>1035</v>
      </c>
      <c r="L149" s="396" t="s">
        <v>1035</v>
      </c>
      <c r="M149" s="402"/>
      <c r="O149" s="498">
        <v>1</v>
      </c>
      <c r="P149" s="498">
        <v>1</v>
      </c>
      <c r="Q149" s="496"/>
    </row>
    <row r="150" spans="1:17" ht="30.75" customHeight="1" x14ac:dyDescent="0.3">
      <c r="A150" s="949" t="s">
        <v>2105</v>
      </c>
      <c r="B150" s="950"/>
      <c r="C150" s="950"/>
      <c r="D150" s="950"/>
      <c r="E150" s="950"/>
      <c r="F150" s="950"/>
      <c r="G150" s="950"/>
      <c r="H150" s="950"/>
      <c r="I150" s="950"/>
      <c r="J150" s="951"/>
      <c r="K150" s="411"/>
      <c r="M150" s="411"/>
    </row>
    <row r="151" spans="1:17" ht="96.75" customHeight="1" x14ac:dyDescent="0.4">
      <c r="A151" s="462">
        <v>1</v>
      </c>
      <c r="B151" s="461" t="s">
        <v>1463</v>
      </c>
      <c r="C151" s="462" t="s">
        <v>1439</v>
      </c>
      <c r="D151" s="463" t="s">
        <v>138</v>
      </c>
      <c r="E151" s="456" t="s">
        <v>1530</v>
      </c>
      <c r="F151" s="403">
        <v>127.6</v>
      </c>
      <c r="G151" s="404">
        <f t="shared" ref="G151:G153" si="32">F151-E151</f>
        <v>50.58</v>
      </c>
      <c r="H151" s="486">
        <f>G151/E151*100</f>
        <v>65.671254219683192</v>
      </c>
      <c r="I151" s="470" t="s">
        <v>2761</v>
      </c>
      <c r="J151" s="405"/>
      <c r="K151" s="402" t="s">
        <v>1035</v>
      </c>
      <c r="L151" s="396" t="s">
        <v>1035</v>
      </c>
      <c r="M151" s="402"/>
      <c r="O151" s="500">
        <v>1</v>
      </c>
      <c r="P151" s="500">
        <v>1</v>
      </c>
      <c r="Q151" s="496"/>
    </row>
    <row r="152" spans="1:17" ht="159.75" customHeight="1" x14ac:dyDescent="0.4">
      <c r="A152" s="462">
        <v>2</v>
      </c>
      <c r="B152" s="461" t="s">
        <v>1464</v>
      </c>
      <c r="C152" s="462" t="s">
        <v>13</v>
      </c>
      <c r="D152" s="463" t="s">
        <v>138</v>
      </c>
      <c r="E152" s="473">
        <v>22</v>
      </c>
      <c r="F152" s="403">
        <v>22</v>
      </c>
      <c r="G152" s="404">
        <f t="shared" si="32"/>
        <v>0</v>
      </c>
      <c r="H152" s="486">
        <f>G152/E152*100</f>
        <v>0</v>
      </c>
      <c r="I152" s="459" t="s">
        <v>129</v>
      </c>
      <c r="J152" s="405"/>
      <c r="K152" s="402" t="s">
        <v>1035</v>
      </c>
      <c r="L152" s="396" t="s">
        <v>1035</v>
      </c>
      <c r="M152" s="402"/>
      <c r="O152" s="500">
        <v>1</v>
      </c>
      <c r="P152" s="500">
        <v>1</v>
      </c>
      <c r="Q152" s="496"/>
    </row>
    <row r="153" spans="1:17" ht="135.75" customHeight="1" x14ac:dyDescent="0.4">
      <c r="A153" s="462">
        <v>3</v>
      </c>
      <c r="B153" s="461" t="s">
        <v>1465</v>
      </c>
      <c r="C153" s="462" t="s">
        <v>13</v>
      </c>
      <c r="D153" s="463" t="s">
        <v>138</v>
      </c>
      <c r="E153" s="473">
        <v>5</v>
      </c>
      <c r="F153" s="403">
        <v>6</v>
      </c>
      <c r="G153" s="404">
        <f t="shared" si="32"/>
        <v>1</v>
      </c>
      <c r="H153" s="486">
        <f>G153/E153*100</f>
        <v>20</v>
      </c>
      <c r="I153" s="470" t="s">
        <v>2761</v>
      </c>
      <c r="J153" s="405"/>
      <c r="K153" s="402" t="s">
        <v>1035</v>
      </c>
      <c r="L153" s="396" t="s">
        <v>1035</v>
      </c>
      <c r="M153" s="402"/>
      <c r="O153" s="500">
        <v>1</v>
      </c>
      <c r="P153" s="500">
        <v>1</v>
      </c>
      <c r="Q153" s="496"/>
    </row>
    <row r="154" spans="1:17" ht="26.25" x14ac:dyDescent="0.3">
      <c r="A154" s="916" t="s">
        <v>1041</v>
      </c>
      <c r="B154" s="917"/>
      <c r="C154" s="917"/>
      <c r="D154" s="917"/>
      <c r="E154" s="917"/>
      <c r="F154" s="917"/>
      <c r="G154" s="917"/>
      <c r="H154" s="917"/>
      <c r="I154" s="917"/>
      <c r="J154" s="918"/>
      <c r="K154" s="411"/>
      <c r="M154" s="411"/>
    </row>
    <row r="155" spans="1:17" ht="82.5" x14ac:dyDescent="0.4">
      <c r="A155" s="460" t="s">
        <v>1298</v>
      </c>
      <c r="B155" s="461" t="s">
        <v>246</v>
      </c>
      <c r="C155" s="462" t="s">
        <v>13</v>
      </c>
      <c r="D155" s="463" t="s">
        <v>138</v>
      </c>
      <c r="E155" s="456" t="s">
        <v>318</v>
      </c>
      <c r="F155" s="403">
        <v>100</v>
      </c>
      <c r="G155" s="487">
        <f t="shared" ref="G155" si="33">F155-E155</f>
        <v>0</v>
      </c>
      <c r="H155" s="486">
        <f>G155/E155*100</f>
        <v>0</v>
      </c>
      <c r="I155" s="439" t="s">
        <v>129</v>
      </c>
      <c r="J155" s="405"/>
      <c r="K155" s="402" t="s">
        <v>1265</v>
      </c>
      <c r="L155" s="396" t="s">
        <v>2200</v>
      </c>
      <c r="M155" s="402"/>
      <c r="O155" s="497">
        <v>1</v>
      </c>
      <c r="P155" s="497">
        <v>1</v>
      </c>
      <c r="Q155" s="496"/>
    </row>
    <row r="156" spans="1:17" ht="125.25" customHeight="1" x14ac:dyDescent="0.4">
      <c r="A156" s="460" t="s">
        <v>1301</v>
      </c>
      <c r="B156" s="461" t="s">
        <v>612</v>
      </c>
      <c r="C156" s="462" t="s">
        <v>13</v>
      </c>
      <c r="D156" s="463" t="s">
        <v>143</v>
      </c>
      <c r="E156" s="456" t="s">
        <v>448</v>
      </c>
      <c r="F156" s="403">
        <v>4.3</v>
      </c>
      <c r="G156" s="487">
        <f>E156-F156</f>
        <v>3.7</v>
      </c>
      <c r="H156" s="486">
        <f>G156/E156*100</f>
        <v>46.25</v>
      </c>
      <c r="I156" s="459" t="s">
        <v>2762</v>
      </c>
      <c r="J156" s="405" t="s">
        <v>695</v>
      </c>
      <c r="K156" s="402" t="s">
        <v>1537</v>
      </c>
      <c r="L156" s="396" t="s">
        <v>2534</v>
      </c>
      <c r="M156" s="402"/>
      <c r="O156" s="497">
        <v>1</v>
      </c>
      <c r="P156" s="497">
        <v>1</v>
      </c>
      <c r="Q156" s="496"/>
    </row>
    <row r="157" spans="1:17" ht="82.5" x14ac:dyDescent="0.4">
      <c r="A157" s="460" t="s">
        <v>1284</v>
      </c>
      <c r="B157" s="461" t="s">
        <v>1466</v>
      </c>
      <c r="C157" s="462" t="s">
        <v>13</v>
      </c>
      <c r="D157" s="463" t="s">
        <v>138</v>
      </c>
      <c r="E157" s="466">
        <v>86.5</v>
      </c>
      <c r="F157" s="403">
        <v>86.6</v>
      </c>
      <c r="G157" s="487">
        <f t="shared" ref="G157" si="34">F157-E157</f>
        <v>9.9999999999994316E-2</v>
      </c>
      <c r="H157" s="486">
        <f>G157/E157*100</f>
        <v>0.1156069364161784</v>
      </c>
      <c r="I157" s="439" t="s">
        <v>129</v>
      </c>
      <c r="J157" s="405"/>
      <c r="K157" s="402" t="s">
        <v>973</v>
      </c>
      <c r="L157" s="396" t="s">
        <v>2200</v>
      </c>
      <c r="M157" s="402"/>
      <c r="O157" s="497">
        <v>1</v>
      </c>
      <c r="P157" s="497">
        <v>1</v>
      </c>
      <c r="Q157" s="496"/>
    </row>
    <row r="158" spans="1:17" ht="26.25" x14ac:dyDescent="0.3">
      <c r="A158" s="916" t="s">
        <v>1043</v>
      </c>
      <c r="B158" s="917"/>
      <c r="C158" s="917"/>
      <c r="D158" s="917"/>
      <c r="E158" s="917"/>
      <c r="F158" s="917"/>
      <c r="G158" s="917"/>
      <c r="H158" s="917"/>
      <c r="I158" s="917"/>
      <c r="J158" s="918"/>
      <c r="K158" s="411"/>
      <c r="M158" s="411"/>
    </row>
    <row r="159" spans="1:17" ht="93" customHeight="1" x14ac:dyDescent="0.4">
      <c r="A159" s="460" t="s">
        <v>1298</v>
      </c>
      <c r="B159" s="461" t="s">
        <v>834</v>
      </c>
      <c r="C159" s="462" t="s">
        <v>13</v>
      </c>
      <c r="D159" s="463" t="s">
        <v>138</v>
      </c>
      <c r="E159" s="456" t="s">
        <v>1373</v>
      </c>
      <c r="F159" s="403">
        <v>45</v>
      </c>
      <c r="G159" s="487">
        <f t="shared" ref="G159:G162" si="35">F159-E159</f>
        <v>0</v>
      </c>
      <c r="H159" s="486">
        <f>G159/E159*100</f>
        <v>0</v>
      </c>
      <c r="I159" s="439" t="s">
        <v>129</v>
      </c>
      <c r="J159" s="405"/>
      <c r="K159" s="402" t="s">
        <v>1035</v>
      </c>
      <c r="L159" s="396" t="s">
        <v>1035</v>
      </c>
      <c r="M159" s="402"/>
      <c r="O159" s="498">
        <v>1</v>
      </c>
      <c r="P159" s="498">
        <v>1</v>
      </c>
      <c r="Q159" s="496"/>
    </row>
    <row r="160" spans="1:17" ht="93" customHeight="1" x14ac:dyDescent="0.4">
      <c r="A160" s="460" t="s">
        <v>1301</v>
      </c>
      <c r="B160" s="461" t="s">
        <v>680</v>
      </c>
      <c r="C160" s="462" t="s">
        <v>13</v>
      </c>
      <c r="D160" s="463" t="s">
        <v>138</v>
      </c>
      <c r="E160" s="456" t="s">
        <v>318</v>
      </c>
      <c r="F160" s="403">
        <v>100</v>
      </c>
      <c r="G160" s="487">
        <f t="shared" si="35"/>
        <v>0</v>
      </c>
      <c r="H160" s="486">
        <f>G160/E160*100</f>
        <v>0</v>
      </c>
      <c r="I160" s="439" t="s">
        <v>129</v>
      </c>
      <c r="J160" s="405"/>
      <c r="K160" s="402" t="s">
        <v>1538</v>
      </c>
      <c r="L160" s="396" t="s">
        <v>2200</v>
      </c>
      <c r="M160" s="402"/>
      <c r="O160" s="498">
        <v>1</v>
      </c>
      <c r="P160" s="498">
        <v>1</v>
      </c>
      <c r="Q160" s="496"/>
    </row>
    <row r="161" spans="1:17" ht="93" customHeight="1" x14ac:dyDescent="0.4">
      <c r="A161" s="460" t="s">
        <v>1284</v>
      </c>
      <c r="B161" s="461" t="s">
        <v>1468</v>
      </c>
      <c r="C161" s="462" t="s">
        <v>13</v>
      </c>
      <c r="D161" s="463" t="s">
        <v>138</v>
      </c>
      <c r="E161" s="456" t="s">
        <v>318</v>
      </c>
      <c r="F161" s="403">
        <v>100</v>
      </c>
      <c r="G161" s="487">
        <f t="shared" si="35"/>
        <v>0</v>
      </c>
      <c r="H161" s="486">
        <f>G161/E161*100</f>
        <v>0</v>
      </c>
      <c r="I161" s="439" t="s">
        <v>129</v>
      </c>
      <c r="J161" s="405"/>
      <c r="K161" s="402" t="s">
        <v>1269</v>
      </c>
      <c r="L161" s="396" t="s">
        <v>2200</v>
      </c>
      <c r="M161" s="402"/>
      <c r="O161" s="498">
        <v>1</v>
      </c>
      <c r="P161" s="498">
        <v>1</v>
      </c>
      <c r="Q161" s="496"/>
    </row>
    <row r="162" spans="1:17" ht="82.5" x14ac:dyDescent="0.4">
      <c r="A162" s="460" t="s">
        <v>1273</v>
      </c>
      <c r="B162" s="461" t="s">
        <v>1469</v>
      </c>
      <c r="C162" s="462" t="s">
        <v>13</v>
      </c>
      <c r="D162" s="463" t="s">
        <v>138</v>
      </c>
      <c r="E162" s="456" t="s">
        <v>318</v>
      </c>
      <c r="F162" s="403">
        <v>100</v>
      </c>
      <c r="G162" s="487">
        <f t="shared" si="35"/>
        <v>0</v>
      </c>
      <c r="H162" s="486">
        <f>G162/E162*100</f>
        <v>0</v>
      </c>
      <c r="I162" s="439" t="s">
        <v>129</v>
      </c>
      <c r="J162" s="405"/>
      <c r="K162" s="402" t="s">
        <v>1265</v>
      </c>
      <c r="L162" s="396" t="s">
        <v>2200</v>
      </c>
      <c r="M162" s="402"/>
      <c r="O162" s="498">
        <v>1</v>
      </c>
      <c r="P162" s="498">
        <v>1</v>
      </c>
      <c r="Q162" s="496"/>
    </row>
    <row r="163" spans="1:17" ht="47.25" customHeight="1" x14ac:dyDescent="0.3">
      <c r="A163" s="916" t="s">
        <v>1097</v>
      </c>
      <c r="B163" s="917"/>
      <c r="C163" s="917"/>
      <c r="D163" s="917"/>
      <c r="E163" s="917"/>
      <c r="F163" s="917"/>
      <c r="G163" s="917"/>
      <c r="H163" s="917"/>
      <c r="I163" s="917"/>
      <c r="J163" s="918"/>
      <c r="K163" s="411"/>
      <c r="M163" s="411"/>
    </row>
    <row r="164" spans="1:17" ht="165.75" customHeight="1" x14ac:dyDescent="0.4">
      <c r="A164" s="460" t="s">
        <v>1298</v>
      </c>
      <c r="B164" s="471" t="s">
        <v>1470</v>
      </c>
      <c r="C164" s="462" t="s">
        <v>250</v>
      </c>
      <c r="D164" s="463" t="s">
        <v>138</v>
      </c>
      <c r="E164" s="456" t="s">
        <v>1298</v>
      </c>
      <c r="F164" s="403">
        <v>1</v>
      </c>
      <c r="G164" s="487">
        <f t="shared" ref="G164" si="36">F164-E164</f>
        <v>0</v>
      </c>
      <c r="H164" s="486">
        <f>G164/E164*100</f>
        <v>0</v>
      </c>
      <c r="I164" s="439" t="s">
        <v>2253</v>
      </c>
      <c r="J164" s="405"/>
      <c r="K164" s="402" t="s">
        <v>1537</v>
      </c>
      <c r="L164" s="396" t="s">
        <v>2216</v>
      </c>
      <c r="M164" s="402"/>
      <c r="O164" s="498">
        <v>1</v>
      </c>
      <c r="P164" s="498">
        <v>1</v>
      </c>
      <c r="Q164" s="496"/>
    </row>
    <row r="165" spans="1:17" ht="26.25" x14ac:dyDescent="0.3">
      <c r="A165" s="916" t="s">
        <v>1471</v>
      </c>
      <c r="B165" s="917"/>
      <c r="C165" s="917"/>
      <c r="D165" s="917"/>
      <c r="E165" s="917"/>
      <c r="F165" s="917"/>
      <c r="G165" s="917"/>
      <c r="H165" s="917"/>
      <c r="I165" s="917"/>
      <c r="J165" s="918"/>
      <c r="K165" s="411"/>
      <c r="M165" s="411"/>
    </row>
    <row r="166" spans="1:17" ht="197.25" customHeight="1" x14ac:dyDescent="0.4">
      <c r="A166" s="460" t="s">
        <v>1298</v>
      </c>
      <c r="B166" s="471" t="s">
        <v>2159</v>
      </c>
      <c r="C166" s="462" t="s">
        <v>250</v>
      </c>
      <c r="D166" s="463" t="s">
        <v>138</v>
      </c>
      <c r="E166" s="472" t="s">
        <v>1322</v>
      </c>
      <c r="F166" s="403">
        <v>16</v>
      </c>
      <c r="G166" s="487">
        <f t="shared" ref="G166" si="37">F166-E166</f>
        <v>0</v>
      </c>
      <c r="H166" s="486">
        <f>G166/E166*100</f>
        <v>0</v>
      </c>
      <c r="I166" s="439" t="s">
        <v>2717</v>
      </c>
      <c r="J166" s="405"/>
      <c r="K166" s="402" t="s">
        <v>1537</v>
      </c>
      <c r="L166" s="396" t="s">
        <v>2216</v>
      </c>
      <c r="M166" s="402"/>
      <c r="O166" s="498">
        <v>1</v>
      </c>
      <c r="P166" s="498">
        <v>1</v>
      </c>
      <c r="Q166" s="496"/>
    </row>
    <row r="167" spans="1:17" ht="26.25" x14ac:dyDescent="0.3">
      <c r="A167" s="916" t="s">
        <v>1472</v>
      </c>
      <c r="B167" s="917"/>
      <c r="C167" s="917"/>
      <c r="D167" s="917"/>
      <c r="E167" s="917"/>
      <c r="F167" s="917"/>
      <c r="G167" s="917"/>
      <c r="H167" s="917"/>
      <c r="I167" s="917"/>
      <c r="J167" s="918"/>
      <c r="K167" s="411"/>
      <c r="M167" s="411"/>
    </row>
    <row r="168" spans="1:17" ht="109.5" customHeight="1" x14ac:dyDescent="0.4">
      <c r="A168" s="460" t="s">
        <v>1298</v>
      </c>
      <c r="B168" s="469" t="s">
        <v>327</v>
      </c>
      <c r="C168" s="458" t="s">
        <v>250</v>
      </c>
      <c r="D168" s="463" t="s">
        <v>138</v>
      </c>
      <c r="E168" s="470">
        <v>2</v>
      </c>
      <c r="F168" s="403">
        <v>2</v>
      </c>
      <c r="G168" s="487">
        <f t="shared" ref="G168:G170" si="38">F168-E168</f>
        <v>0</v>
      </c>
      <c r="H168" s="486">
        <f>G168/E168*100</f>
        <v>0</v>
      </c>
      <c r="I168" s="459" t="s">
        <v>2763</v>
      </c>
      <c r="J168" s="405" t="s">
        <v>849</v>
      </c>
      <c r="K168" s="402" t="s">
        <v>1537</v>
      </c>
      <c r="L168" s="396" t="s">
        <v>2216</v>
      </c>
      <c r="M168" s="402"/>
      <c r="O168" s="498">
        <v>1</v>
      </c>
      <c r="P168" s="498">
        <v>1</v>
      </c>
      <c r="Q168" s="496"/>
    </row>
    <row r="169" spans="1:17" ht="160.5" customHeight="1" x14ac:dyDescent="0.4">
      <c r="A169" s="460" t="s">
        <v>1301</v>
      </c>
      <c r="B169" s="469" t="s">
        <v>333</v>
      </c>
      <c r="C169" s="458" t="s">
        <v>250</v>
      </c>
      <c r="D169" s="463" t="s">
        <v>138</v>
      </c>
      <c r="E169" s="470">
        <v>16</v>
      </c>
      <c r="F169" s="403">
        <v>10</v>
      </c>
      <c r="G169" s="487">
        <f t="shared" si="38"/>
        <v>-6</v>
      </c>
      <c r="H169" s="486">
        <f>G169/E169*100</f>
        <v>-37.5</v>
      </c>
      <c r="I169" s="439" t="s">
        <v>2526</v>
      </c>
      <c r="J169" s="405" t="s">
        <v>698</v>
      </c>
      <c r="K169" s="402" t="s">
        <v>1537</v>
      </c>
      <c r="L169" s="396" t="s">
        <v>2216</v>
      </c>
      <c r="M169" s="402"/>
      <c r="O169" s="498">
        <v>1</v>
      </c>
      <c r="P169" s="498"/>
      <c r="Q169" s="496"/>
    </row>
    <row r="170" spans="1:17" ht="108.75" customHeight="1" x14ac:dyDescent="0.4">
      <c r="A170" s="460" t="s">
        <v>1284</v>
      </c>
      <c r="B170" s="469" t="s">
        <v>618</v>
      </c>
      <c r="C170" s="458" t="s">
        <v>250</v>
      </c>
      <c r="D170" s="463" t="s">
        <v>138</v>
      </c>
      <c r="E170" s="470">
        <v>2</v>
      </c>
      <c r="F170" s="403">
        <v>2</v>
      </c>
      <c r="G170" s="487">
        <f t="shared" si="38"/>
        <v>0</v>
      </c>
      <c r="H170" s="486">
        <f>G170/E170*100</f>
        <v>0</v>
      </c>
      <c r="I170" s="459" t="s">
        <v>2764</v>
      </c>
      <c r="J170" s="405" t="s">
        <v>651</v>
      </c>
      <c r="K170" s="402" t="s">
        <v>1537</v>
      </c>
      <c r="L170" s="396" t="s">
        <v>2216</v>
      </c>
      <c r="M170" s="402"/>
      <c r="O170" s="498">
        <v>1</v>
      </c>
      <c r="P170" s="498">
        <v>1</v>
      </c>
      <c r="Q170" s="496"/>
    </row>
    <row r="171" spans="1:17" ht="26.25" x14ac:dyDescent="0.3">
      <c r="A171" s="916" t="s">
        <v>1077</v>
      </c>
      <c r="B171" s="917"/>
      <c r="C171" s="917"/>
      <c r="D171" s="917"/>
      <c r="E171" s="917"/>
      <c r="F171" s="917"/>
      <c r="G171" s="917"/>
      <c r="H171" s="917"/>
      <c r="I171" s="917"/>
      <c r="J171" s="918"/>
      <c r="K171" s="411"/>
      <c r="M171" s="411"/>
    </row>
    <row r="172" spans="1:17" ht="105" x14ac:dyDescent="0.4">
      <c r="A172" s="460" t="s">
        <v>1298</v>
      </c>
      <c r="B172" s="468" t="s">
        <v>1473</v>
      </c>
      <c r="C172" s="462" t="s">
        <v>250</v>
      </c>
      <c r="D172" s="463" t="s">
        <v>138</v>
      </c>
      <c r="E172" s="456">
        <v>1</v>
      </c>
      <c r="F172" s="403">
        <v>1</v>
      </c>
      <c r="G172" s="404">
        <f t="shared" ref="G172" si="39">F172-E172</f>
        <v>0</v>
      </c>
      <c r="H172" s="486">
        <f>G172/E172*100</f>
        <v>0</v>
      </c>
      <c r="I172" s="439" t="s">
        <v>129</v>
      </c>
      <c r="J172" s="405"/>
      <c r="K172" s="402" t="s">
        <v>973</v>
      </c>
      <c r="L172" s="396" t="s">
        <v>2200</v>
      </c>
      <c r="M172" s="402"/>
      <c r="O172" s="500">
        <v>1</v>
      </c>
      <c r="P172" s="500">
        <v>1</v>
      </c>
      <c r="Q172" s="496"/>
    </row>
    <row r="173" spans="1:17" ht="26.25" x14ac:dyDescent="0.3">
      <c r="A173" s="916" t="s">
        <v>1081</v>
      </c>
      <c r="B173" s="917"/>
      <c r="C173" s="917"/>
      <c r="D173" s="917"/>
      <c r="E173" s="917"/>
      <c r="F173" s="917"/>
      <c r="G173" s="917"/>
      <c r="H173" s="917"/>
      <c r="I173" s="917"/>
      <c r="J173" s="918"/>
      <c r="K173" s="411"/>
      <c r="M173" s="411"/>
      <c r="O173" s="500"/>
      <c r="P173" s="500"/>
    </row>
    <row r="174" spans="1:17" ht="83.25" customHeight="1" x14ac:dyDescent="0.4">
      <c r="A174" s="460" t="s">
        <v>1298</v>
      </c>
      <c r="B174" s="461" t="s">
        <v>1474</v>
      </c>
      <c r="C174" s="462" t="s">
        <v>250</v>
      </c>
      <c r="D174" s="463" t="s">
        <v>138</v>
      </c>
      <c r="E174" s="466">
        <v>4</v>
      </c>
      <c r="F174" s="403">
        <v>4</v>
      </c>
      <c r="G174" s="404">
        <f t="shared" ref="G174" si="40">F174-E174</f>
        <v>0</v>
      </c>
      <c r="H174" s="486">
        <f>G174/E174*100</f>
        <v>0</v>
      </c>
      <c r="I174" s="439" t="s">
        <v>129</v>
      </c>
      <c r="J174" s="405"/>
      <c r="K174" s="402" t="s">
        <v>973</v>
      </c>
      <c r="L174" s="396" t="s">
        <v>2200</v>
      </c>
      <c r="M174" s="402"/>
      <c r="O174" s="500">
        <v>1</v>
      </c>
      <c r="P174" s="500">
        <v>1</v>
      </c>
      <c r="Q174" s="496"/>
    </row>
    <row r="175" spans="1:17" ht="26.25" x14ac:dyDescent="0.3">
      <c r="A175" s="916" t="s">
        <v>990</v>
      </c>
      <c r="B175" s="917"/>
      <c r="C175" s="917"/>
      <c r="D175" s="917"/>
      <c r="E175" s="917"/>
      <c r="F175" s="917"/>
      <c r="G175" s="917"/>
      <c r="H175" s="917"/>
      <c r="I175" s="917"/>
      <c r="J175" s="918"/>
      <c r="K175" s="411"/>
      <c r="M175" s="411"/>
      <c r="O175" s="500"/>
      <c r="P175" s="500"/>
    </row>
    <row r="176" spans="1:17" ht="346.5" customHeight="1" x14ac:dyDescent="0.4">
      <c r="A176" s="460" t="s">
        <v>1298</v>
      </c>
      <c r="B176" s="467" t="s">
        <v>1475</v>
      </c>
      <c r="C176" s="462" t="s">
        <v>250</v>
      </c>
      <c r="D176" s="463" t="s">
        <v>138</v>
      </c>
      <c r="E176" s="466">
        <v>17</v>
      </c>
      <c r="F176" s="403">
        <v>16</v>
      </c>
      <c r="G176" s="404">
        <f t="shared" ref="G176:G177" si="41">F176-E176</f>
        <v>-1</v>
      </c>
      <c r="H176" s="486">
        <f>G176/E176*100</f>
        <v>-5.8823529411764701</v>
      </c>
      <c r="I176" s="470" t="s">
        <v>2745</v>
      </c>
      <c r="J176" s="405"/>
      <c r="K176" s="402" t="s">
        <v>885</v>
      </c>
      <c r="L176" s="396" t="s">
        <v>2216</v>
      </c>
      <c r="M176" s="402"/>
      <c r="O176" s="500">
        <v>1</v>
      </c>
      <c r="P176" s="500"/>
      <c r="Q176" s="496"/>
    </row>
    <row r="177" spans="1:17" ht="78" customHeight="1" x14ac:dyDescent="0.4">
      <c r="A177" s="460" t="s">
        <v>1301</v>
      </c>
      <c r="B177" s="467" t="s">
        <v>1476</v>
      </c>
      <c r="C177" s="462" t="s">
        <v>250</v>
      </c>
      <c r="D177" s="463" t="s">
        <v>138</v>
      </c>
      <c r="E177" s="466">
        <v>3</v>
      </c>
      <c r="F177" s="403">
        <v>3</v>
      </c>
      <c r="G177" s="404">
        <f t="shared" si="41"/>
        <v>0</v>
      </c>
      <c r="H177" s="486">
        <f>G177/E177*100</f>
        <v>0</v>
      </c>
      <c r="I177" s="439" t="s">
        <v>2255</v>
      </c>
      <c r="J177" s="405"/>
      <c r="K177" s="402" t="s">
        <v>1537</v>
      </c>
      <c r="L177" s="396" t="s">
        <v>2216</v>
      </c>
      <c r="M177" s="402"/>
      <c r="O177" s="500">
        <v>1</v>
      </c>
      <c r="P177" s="500">
        <v>1</v>
      </c>
      <c r="Q177" s="496"/>
    </row>
    <row r="178" spans="1:17" ht="26.25" x14ac:dyDescent="0.3">
      <c r="A178" s="916" t="s">
        <v>994</v>
      </c>
      <c r="B178" s="917"/>
      <c r="C178" s="917"/>
      <c r="D178" s="917"/>
      <c r="E178" s="917"/>
      <c r="F178" s="917"/>
      <c r="G178" s="917"/>
      <c r="H178" s="917"/>
      <c r="I178" s="917"/>
      <c r="J178" s="918"/>
      <c r="K178" s="411"/>
      <c r="M178" s="411"/>
      <c r="O178" s="500"/>
      <c r="P178" s="500"/>
    </row>
    <row r="179" spans="1:17" ht="85.5" customHeight="1" x14ac:dyDescent="0.4">
      <c r="A179" s="460" t="s">
        <v>1298</v>
      </c>
      <c r="B179" s="461" t="s">
        <v>1477</v>
      </c>
      <c r="C179" s="462" t="s">
        <v>13</v>
      </c>
      <c r="D179" s="463" t="s">
        <v>138</v>
      </c>
      <c r="E179" s="466">
        <v>100</v>
      </c>
      <c r="F179" s="403">
        <v>100</v>
      </c>
      <c r="G179" s="404">
        <f t="shared" ref="G179" si="42">F179-E179</f>
        <v>0</v>
      </c>
      <c r="H179" s="486">
        <f>G179/E179*100</f>
        <v>0</v>
      </c>
      <c r="I179" s="439" t="s">
        <v>2254</v>
      </c>
      <c r="J179" s="405"/>
      <c r="K179" s="402" t="s">
        <v>1537</v>
      </c>
      <c r="L179" s="396" t="s">
        <v>2216</v>
      </c>
      <c r="M179" s="402"/>
      <c r="O179" s="500">
        <v>1</v>
      </c>
      <c r="P179" s="500">
        <v>1</v>
      </c>
      <c r="Q179" s="496"/>
    </row>
    <row r="180" spans="1:17" ht="26.25" x14ac:dyDescent="0.3">
      <c r="A180" s="916" t="s">
        <v>1100</v>
      </c>
      <c r="B180" s="917"/>
      <c r="C180" s="917"/>
      <c r="D180" s="917"/>
      <c r="E180" s="917"/>
      <c r="F180" s="917"/>
      <c r="G180" s="917"/>
      <c r="H180" s="917"/>
      <c r="I180" s="917"/>
      <c r="J180" s="918"/>
      <c r="K180" s="411"/>
      <c r="M180" s="411"/>
    </row>
    <row r="181" spans="1:17" ht="87" customHeight="1" x14ac:dyDescent="0.4">
      <c r="A181" s="460" t="s">
        <v>1298</v>
      </c>
      <c r="B181" s="461" t="s">
        <v>325</v>
      </c>
      <c r="C181" s="462" t="s">
        <v>13</v>
      </c>
      <c r="D181" s="463" t="s">
        <v>138</v>
      </c>
      <c r="E181" s="456" t="s">
        <v>318</v>
      </c>
      <c r="F181" s="403">
        <v>100</v>
      </c>
      <c r="G181" s="404">
        <f t="shared" ref="G181" si="43">F181-E181</f>
        <v>0</v>
      </c>
      <c r="H181" s="486">
        <f>G181/E181*100</f>
        <v>0</v>
      </c>
      <c r="I181" s="439" t="s">
        <v>129</v>
      </c>
      <c r="J181" s="405"/>
      <c r="K181" s="402" t="s">
        <v>1029</v>
      </c>
      <c r="L181" s="396"/>
      <c r="M181" s="402"/>
      <c r="O181" s="497">
        <v>1</v>
      </c>
      <c r="P181" s="497">
        <v>1</v>
      </c>
      <c r="Q181" s="496"/>
    </row>
    <row r="182" spans="1:17" ht="26.25" x14ac:dyDescent="0.3">
      <c r="A182" s="916" t="s">
        <v>1102</v>
      </c>
      <c r="B182" s="917"/>
      <c r="C182" s="917"/>
      <c r="D182" s="917"/>
      <c r="E182" s="917"/>
      <c r="F182" s="917"/>
      <c r="G182" s="917"/>
      <c r="H182" s="917"/>
      <c r="I182" s="917"/>
      <c r="J182" s="918"/>
      <c r="K182" s="411"/>
      <c r="M182" s="411"/>
    </row>
    <row r="183" spans="1:17" ht="35.25" customHeight="1" x14ac:dyDescent="0.4">
      <c r="A183" s="460" t="s">
        <v>1298</v>
      </c>
      <c r="B183" s="461" t="s">
        <v>378</v>
      </c>
      <c r="C183" s="462" t="s">
        <v>13</v>
      </c>
      <c r="D183" s="463" t="s">
        <v>138</v>
      </c>
      <c r="E183" s="456" t="s">
        <v>318</v>
      </c>
      <c r="F183" s="403">
        <v>100</v>
      </c>
      <c r="G183" s="487">
        <f t="shared" ref="G183" si="44">F183-E183</f>
        <v>0</v>
      </c>
      <c r="H183" s="486">
        <f>G183/E183*100</f>
        <v>0</v>
      </c>
      <c r="I183" s="439" t="s">
        <v>129</v>
      </c>
      <c r="J183" s="405"/>
      <c r="K183" s="402" t="s">
        <v>1029</v>
      </c>
      <c r="L183" s="396"/>
      <c r="M183" s="402"/>
      <c r="O183" s="498">
        <v>1</v>
      </c>
      <c r="P183" s="498">
        <v>1</v>
      </c>
      <c r="Q183" s="496"/>
    </row>
    <row r="184" spans="1:17" ht="59.25" customHeight="1" x14ac:dyDescent="0.4">
      <c r="A184" s="460" t="s">
        <v>1301</v>
      </c>
      <c r="B184" s="461" t="s">
        <v>1478</v>
      </c>
      <c r="C184" s="462" t="s">
        <v>140</v>
      </c>
      <c r="D184" s="464" t="s">
        <v>143</v>
      </c>
      <c r="E184" s="465">
        <v>1474726</v>
      </c>
      <c r="F184" s="409">
        <v>1474726</v>
      </c>
      <c r="G184" s="487">
        <f>E184-F184</f>
        <v>0</v>
      </c>
      <c r="H184" s="486">
        <f>G184/E184*100</f>
        <v>0</v>
      </c>
      <c r="I184" s="439" t="s">
        <v>129</v>
      </c>
      <c r="J184" s="405"/>
      <c r="K184" s="402" t="s">
        <v>1029</v>
      </c>
      <c r="L184" s="396"/>
      <c r="M184" s="402"/>
      <c r="O184" s="498">
        <v>1</v>
      </c>
      <c r="P184" s="498">
        <v>1</v>
      </c>
      <c r="Q184" s="496"/>
    </row>
    <row r="185" spans="1:17" ht="26.25" x14ac:dyDescent="0.3">
      <c r="A185" s="916" t="s">
        <v>1106</v>
      </c>
      <c r="B185" s="917"/>
      <c r="C185" s="917"/>
      <c r="D185" s="917"/>
      <c r="E185" s="917"/>
      <c r="F185" s="917"/>
      <c r="G185" s="917"/>
      <c r="H185" s="917"/>
      <c r="I185" s="917"/>
      <c r="J185" s="918"/>
      <c r="K185" s="411"/>
      <c r="M185" s="411"/>
      <c r="O185" s="498"/>
      <c r="P185" s="498"/>
    </row>
    <row r="186" spans="1:17" ht="68.25" customHeight="1" x14ac:dyDescent="0.4">
      <c r="A186" s="460" t="s">
        <v>1298</v>
      </c>
      <c r="B186" s="461" t="s">
        <v>380</v>
      </c>
      <c r="C186" s="462" t="s">
        <v>250</v>
      </c>
      <c r="D186" s="463" t="s">
        <v>143</v>
      </c>
      <c r="E186" s="456" t="s">
        <v>1531</v>
      </c>
      <c r="F186" s="403">
        <v>3.7</v>
      </c>
      <c r="G186" s="487">
        <f>E186-F186</f>
        <v>9.9999999999999645E-2</v>
      </c>
      <c r="H186" s="486">
        <f>G186/E186*100</f>
        <v>2.6315789473684119</v>
      </c>
      <c r="I186" s="464" t="s">
        <v>129</v>
      </c>
      <c r="J186" s="405" t="s">
        <v>428</v>
      </c>
      <c r="K186" s="402" t="s">
        <v>1029</v>
      </c>
      <c r="L186" s="396"/>
      <c r="M186" s="402"/>
      <c r="O186" s="498">
        <v>1</v>
      </c>
      <c r="P186" s="498">
        <v>1</v>
      </c>
      <c r="Q186" s="496"/>
    </row>
    <row r="187" spans="1:17" ht="26.25" x14ac:dyDescent="0.3">
      <c r="A187" s="916" t="s">
        <v>1113</v>
      </c>
      <c r="B187" s="917"/>
      <c r="C187" s="917"/>
      <c r="D187" s="917"/>
      <c r="E187" s="917"/>
      <c r="F187" s="917"/>
      <c r="G187" s="917"/>
      <c r="H187" s="917"/>
      <c r="I187" s="917"/>
      <c r="J187" s="918"/>
      <c r="K187" s="411"/>
      <c r="M187" s="411"/>
      <c r="O187" s="498"/>
      <c r="P187" s="498"/>
    </row>
    <row r="188" spans="1:17" ht="156.75" customHeight="1" x14ac:dyDescent="0.4">
      <c r="A188" s="460" t="s">
        <v>1298</v>
      </c>
      <c r="B188" s="461" t="s">
        <v>394</v>
      </c>
      <c r="C188" s="462" t="s">
        <v>13</v>
      </c>
      <c r="D188" s="463" t="s">
        <v>138</v>
      </c>
      <c r="E188" s="456" t="s">
        <v>1479</v>
      </c>
      <c r="F188" s="403">
        <v>61.1</v>
      </c>
      <c r="G188" s="404">
        <f t="shared" ref="G188" si="45">F188-E188</f>
        <v>-0.89999999999999858</v>
      </c>
      <c r="H188" s="486">
        <f>G188/E188*100</f>
        <v>-1.4516129032258041</v>
      </c>
      <c r="I188" s="410" t="s">
        <v>2244</v>
      </c>
      <c r="J188" s="405" t="s">
        <v>338</v>
      </c>
      <c r="K188" s="402" t="s">
        <v>1029</v>
      </c>
      <c r="L188" s="396"/>
      <c r="M188" s="402"/>
      <c r="O188" s="498">
        <v>1</v>
      </c>
      <c r="P188" s="498"/>
      <c r="Q188" s="496"/>
    </row>
    <row r="191" spans="1:17" x14ac:dyDescent="0.3">
      <c r="A191" s="389"/>
      <c r="B191" s="389"/>
      <c r="C191" s="390"/>
      <c r="D191" s="390"/>
      <c r="E191" s="390"/>
      <c r="G191" s="390"/>
      <c r="I191" s="389"/>
      <c r="J191" s="391"/>
      <c r="K191" s="399"/>
      <c r="L191" s="391"/>
      <c r="M191" s="399"/>
    </row>
    <row r="192" spans="1:17" x14ac:dyDescent="0.3">
      <c r="A192" s="389"/>
      <c r="B192" s="389"/>
      <c r="C192" s="390"/>
      <c r="D192" s="390"/>
      <c r="E192" s="390"/>
      <c r="G192" s="390"/>
      <c r="I192" s="389"/>
      <c r="J192" s="391"/>
      <c r="K192" s="399"/>
      <c r="L192" s="391"/>
      <c r="M192" s="399"/>
    </row>
    <row r="193" spans="1:13" x14ac:dyDescent="0.3">
      <c r="A193" s="389"/>
      <c r="B193" s="389"/>
      <c r="C193" s="390"/>
      <c r="D193" s="390"/>
      <c r="E193" s="390"/>
      <c r="G193" s="390"/>
      <c r="I193" s="389"/>
      <c r="J193" s="391"/>
      <c r="K193" s="399"/>
      <c r="L193" s="391"/>
      <c r="M193" s="399"/>
    </row>
    <row r="194" spans="1:13" x14ac:dyDescent="0.3">
      <c r="A194" s="389"/>
      <c r="B194" s="389"/>
      <c r="C194" s="390"/>
      <c r="D194" s="390"/>
      <c r="E194" s="390"/>
      <c r="G194" s="390"/>
      <c r="I194" s="389"/>
      <c r="J194" s="391"/>
      <c r="K194" s="399"/>
      <c r="L194" s="391"/>
      <c r="M194" s="399"/>
    </row>
  </sheetData>
  <autoFilter ref="A7:AF188"/>
  <mergeCells count="65">
    <mergeCell ref="X9:AF9"/>
    <mergeCell ref="A182:J182"/>
    <mergeCell ref="A185:J185"/>
    <mergeCell ref="A187:J187"/>
    <mergeCell ref="I5:I6"/>
    <mergeCell ref="A147:J147"/>
    <mergeCell ref="A150:J150"/>
    <mergeCell ref="A154:J154"/>
    <mergeCell ref="A158:J158"/>
    <mergeCell ref="A163:J163"/>
    <mergeCell ref="A99:J99"/>
    <mergeCell ref="A104:J104"/>
    <mergeCell ref="A114:J114"/>
    <mergeCell ref="A117:J117"/>
    <mergeCell ref="A121:J121"/>
    <mergeCell ref="A123:J123"/>
    <mergeCell ref="A126:J126"/>
    <mergeCell ref="A128:J128"/>
    <mergeCell ref="A91:J91"/>
    <mergeCell ref="A93:J93"/>
    <mergeCell ref="A97:J97"/>
    <mergeCell ref="A119:A120"/>
    <mergeCell ref="B119:B120"/>
    <mergeCell ref="C119:C120"/>
    <mergeCell ref="D119:D120"/>
    <mergeCell ref="E119:E120"/>
    <mergeCell ref="F119:F120"/>
    <mergeCell ref="G119:G120"/>
    <mergeCell ref="H119:H120"/>
    <mergeCell ref="I118:I120"/>
    <mergeCell ref="A180:J180"/>
    <mergeCell ref="A165:J165"/>
    <mergeCell ref="A167:J167"/>
    <mergeCell ref="A171:J171"/>
    <mergeCell ref="A130:J130"/>
    <mergeCell ref="A137:J137"/>
    <mergeCell ref="A140:J140"/>
    <mergeCell ref="A144:J144"/>
    <mergeCell ref="I142:I143"/>
    <mergeCell ref="A173:J173"/>
    <mergeCell ref="A175:J175"/>
    <mergeCell ref="A178:J178"/>
    <mergeCell ref="A1:K1"/>
    <mergeCell ref="A2:K2"/>
    <mergeCell ref="A3:K3"/>
    <mergeCell ref="A5:A6"/>
    <mergeCell ref="B5:B6"/>
    <mergeCell ref="C5:C6"/>
    <mergeCell ref="E5:E6"/>
    <mergeCell ref="F5:F6"/>
    <mergeCell ref="D5:D6"/>
    <mergeCell ref="J5:J6"/>
    <mergeCell ref="G5:H5"/>
    <mergeCell ref="M5:M6"/>
    <mergeCell ref="K5:K6"/>
    <mergeCell ref="L5:L6"/>
    <mergeCell ref="A87:J87"/>
    <mergeCell ref="A89:J89"/>
    <mergeCell ref="A77:J77"/>
    <mergeCell ref="A81:J81"/>
    <mergeCell ref="A83:J83"/>
    <mergeCell ref="A85:J85"/>
    <mergeCell ref="A8:J8"/>
    <mergeCell ref="A23:J23"/>
    <mergeCell ref="A75:J75"/>
  </mergeCells>
  <pageMargins left="0.22" right="0.33" top="0.38" bottom="0.28999999999999998" header="0.3" footer="0.3"/>
  <pageSetup paperSize="9" scale="29" fitToHeight="0" orientation="landscape" r:id="rId1"/>
  <rowBreaks count="4" manualBreakCount="4">
    <brk id="22" max="12" man="1"/>
    <brk id="101" max="12" man="1"/>
    <brk id="120" max="12" man="1"/>
    <brk id="153"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5">
    <tabColor rgb="FF92D050"/>
    <pageSetUpPr fitToPage="1"/>
  </sheetPr>
  <dimension ref="A1:AA377"/>
  <sheetViews>
    <sheetView view="pageBreakPreview" topLeftCell="A223" zoomScale="50" zoomScaleNormal="40" zoomScaleSheetLayoutView="50" workbookViewId="0">
      <selection activeCell="C350" sqref="C350:C351"/>
    </sheetView>
  </sheetViews>
  <sheetFormatPr defaultRowHeight="21" outlineLevelCol="1" x14ac:dyDescent="0.35"/>
  <cols>
    <col min="1" max="1" width="12.5703125" style="1229" customWidth="1"/>
    <col min="2" max="2" width="67.7109375" style="1229" customWidth="1"/>
    <col min="3" max="3" width="43.7109375" style="1262" customWidth="1"/>
    <col min="4" max="4" width="16.5703125" style="1263" customWidth="1"/>
    <col min="5" max="5" width="17.28515625" style="1263" customWidth="1"/>
    <col min="6" max="6" width="30.85546875" style="1229" customWidth="1"/>
    <col min="7" max="7" width="22" style="1264" customWidth="1"/>
    <col min="8" max="8" width="21.28515625" style="1229" customWidth="1"/>
    <col min="9" max="9" width="13" style="1265" customWidth="1"/>
    <col min="10" max="10" width="91.28515625" style="1229" customWidth="1"/>
    <col min="11" max="11" width="18.140625" style="1266" customWidth="1"/>
    <col min="12" max="12" width="23.85546875" style="1266" customWidth="1"/>
    <col min="13" max="13" width="92.42578125" style="1263" customWidth="1"/>
    <col min="14" max="14" width="17.85546875" style="1267" hidden="1" customWidth="1" outlineLevel="1"/>
    <col min="15" max="15" width="21.28515625" style="1267" hidden="1" customWidth="1" outlineLevel="1"/>
    <col min="16" max="16" width="18.140625" style="1267" hidden="1" customWidth="1" outlineLevel="1"/>
    <col min="17" max="18" width="35.28515625" style="1229" hidden="1" customWidth="1" collapsed="1"/>
    <col min="19" max="19" width="26.85546875" style="1229" customWidth="1"/>
    <col min="20" max="20" width="30.28515625" style="1229" customWidth="1"/>
    <col min="21" max="21" width="32" style="1229" customWidth="1"/>
    <col min="22" max="16384" width="9.140625" style="1229"/>
  </cols>
  <sheetData>
    <row r="1" spans="1:21" ht="23.25" x14ac:dyDescent="0.35">
      <c r="A1" s="1228" t="s">
        <v>14</v>
      </c>
      <c r="B1" s="1228"/>
      <c r="C1" s="1228"/>
      <c r="D1" s="1228"/>
      <c r="E1" s="1228"/>
      <c r="F1" s="1228"/>
      <c r="G1" s="1228"/>
      <c r="H1" s="1228"/>
      <c r="I1" s="1228"/>
      <c r="J1" s="1228"/>
      <c r="K1" s="1228"/>
      <c r="L1" s="1228"/>
      <c r="M1" s="1228"/>
      <c r="N1" s="1228"/>
      <c r="O1" s="1228"/>
      <c r="P1" s="1228"/>
    </row>
    <row r="2" spans="1:21" s="1231" customFormat="1" ht="22.5" x14ac:dyDescent="0.25">
      <c r="A2" s="1269" t="s">
        <v>1263</v>
      </c>
      <c r="B2" s="1269"/>
      <c r="C2" s="1269"/>
      <c r="D2" s="1269"/>
      <c r="E2" s="1269"/>
      <c r="F2" s="1269"/>
      <c r="G2" s="1269"/>
      <c r="H2" s="1269"/>
      <c r="I2" s="1269"/>
      <c r="J2" s="1269"/>
      <c r="K2" s="1269"/>
      <c r="L2" s="1269"/>
      <c r="M2" s="1269"/>
      <c r="N2" s="1230"/>
      <c r="O2" s="1230"/>
      <c r="P2" s="1230"/>
    </row>
    <row r="3" spans="1:21" s="1231" customFormat="1" ht="23.25" x14ac:dyDescent="0.25">
      <c r="A3" s="1270" t="s">
        <v>7</v>
      </c>
      <c r="B3" s="1270"/>
      <c r="C3" s="1270"/>
      <c r="D3" s="1270"/>
      <c r="E3" s="1270"/>
      <c r="F3" s="1270"/>
      <c r="G3" s="1270"/>
      <c r="H3" s="1270"/>
      <c r="I3" s="1270"/>
      <c r="J3" s="1270"/>
      <c r="K3" s="1270"/>
      <c r="L3" s="1270"/>
      <c r="M3" s="1270"/>
      <c r="N3" s="1230"/>
      <c r="O3" s="1232"/>
      <c r="P3" s="1230"/>
    </row>
    <row r="5" spans="1:21" ht="66" customHeight="1" x14ac:dyDescent="0.35">
      <c r="A5" s="991" t="s">
        <v>3</v>
      </c>
      <c r="B5" s="991" t="s">
        <v>660</v>
      </c>
      <c r="C5" s="991" t="s">
        <v>15</v>
      </c>
      <c r="D5" s="1013" t="s">
        <v>341</v>
      </c>
      <c r="E5" s="1014"/>
      <c r="F5" s="991" t="s">
        <v>16</v>
      </c>
      <c r="G5" s="991" t="s">
        <v>1257</v>
      </c>
      <c r="H5" s="991" t="s">
        <v>17</v>
      </c>
      <c r="I5" s="1233" t="s">
        <v>443</v>
      </c>
      <c r="J5" s="991" t="s">
        <v>344</v>
      </c>
      <c r="K5" s="985" t="s">
        <v>1256</v>
      </c>
      <c r="L5" s="985" t="s">
        <v>2687</v>
      </c>
      <c r="M5" s="985" t="s">
        <v>248</v>
      </c>
      <c r="N5" s="1013" t="s">
        <v>19</v>
      </c>
      <c r="O5" s="1234"/>
      <c r="P5" s="1014"/>
      <c r="Q5" s="1004" t="s">
        <v>1261</v>
      </c>
      <c r="R5" s="1004" t="s">
        <v>2689</v>
      </c>
      <c r="S5" s="1271" t="s">
        <v>19</v>
      </c>
      <c r="T5" s="1271"/>
      <c r="U5" s="1271"/>
    </row>
    <row r="6" spans="1:21" ht="156.75" customHeight="1" x14ac:dyDescent="0.35">
      <c r="A6" s="993"/>
      <c r="B6" s="993"/>
      <c r="C6" s="993"/>
      <c r="D6" s="452" t="s">
        <v>661</v>
      </c>
      <c r="E6" s="452" t="s">
        <v>662</v>
      </c>
      <c r="F6" s="993"/>
      <c r="G6" s="993"/>
      <c r="H6" s="993"/>
      <c r="I6" s="1235"/>
      <c r="J6" s="993"/>
      <c r="K6" s="987"/>
      <c r="L6" s="987"/>
      <c r="M6" s="987"/>
      <c r="N6" s="507"/>
      <c r="O6" s="507"/>
      <c r="P6" s="507"/>
      <c r="Q6" s="1004"/>
      <c r="R6" s="1004"/>
      <c r="S6" s="452" t="s">
        <v>345</v>
      </c>
      <c r="T6" s="452" t="s">
        <v>346</v>
      </c>
      <c r="U6" s="452" t="s">
        <v>2712</v>
      </c>
    </row>
    <row r="7" spans="1:21" x14ac:dyDescent="0.35">
      <c r="A7" s="502">
        <v>1</v>
      </c>
      <c r="B7" s="502">
        <v>2</v>
      </c>
      <c r="C7" s="502">
        <v>3</v>
      </c>
      <c r="D7" s="502">
        <v>4</v>
      </c>
      <c r="E7" s="502">
        <v>5</v>
      </c>
      <c r="F7" s="502">
        <v>6</v>
      </c>
      <c r="G7" s="502">
        <v>7</v>
      </c>
      <c r="H7" s="502">
        <v>8</v>
      </c>
      <c r="I7" s="502">
        <v>9</v>
      </c>
      <c r="J7" s="502">
        <v>10</v>
      </c>
      <c r="K7" s="508">
        <v>11</v>
      </c>
      <c r="L7" s="508">
        <v>12</v>
      </c>
      <c r="M7" s="502">
        <v>13</v>
      </c>
      <c r="N7" s="502">
        <v>14</v>
      </c>
      <c r="O7" s="502">
        <v>15</v>
      </c>
      <c r="P7" s="502">
        <v>16</v>
      </c>
      <c r="Q7" s="1236">
        <v>14</v>
      </c>
      <c r="R7" s="1236">
        <v>15</v>
      </c>
      <c r="S7" s="1272">
        <v>14</v>
      </c>
      <c r="T7" s="1272">
        <v>15</v>
      </c>
      <c r="U7" s="1272">
        <v>16</v>
      </c>
    </row>
    <row r="8" spans="1:21" x14ac:dyDescent="0.35">
      <c r="A8" s="1024" t="s">
        <v>873</v>
      </c>
      <c r="B8" s="1025"/>
      <c r="C8" s="1028" t="s">
        <v>291</v>
      </c>
      <c r="D8" s="998" t="s">
        <v>26</v>
      </c>
      <c r="E8" s="1029" t="s">
        <v>26</v>
      </c>
      <c r="F8" s="517" t="s">
        <v>0</v>
      </c>
      <c r="G8" s="527">
        <f>G9+G10+G11+G12</f>
        <v>58637659.069999993</v>
      </c>
      <c r="H8" s="527">
        <f>H9+H10+H11+H12</f>
        <v>57077213.615930006</v>
      </c>
      <c r="I8" s="412">
        <f>H8/G8*100</f>
        <v>97.338833986862994</v>
      </c>
      <c r="J8" s="975" t="s">
        <v>26</v>
      </c>
      <c r="K8" s="975" t="s">
        <v>108</v>
      </c>
      <c r="L8" s="975" t="s">
        <v>108</v>
      </c>
      <c r="M8" s="975" t="s">
        <v>108</v>
      </c>
      <c r="N8" s="975" t="s">
        <v>108</v>
      </c>
      <c r="O8" s="975" t="s">
        <v>108</v>
      </c>
      <c r="P8" s="975" t="s">
        <v>108</v>
      </c>
      <c r="Q8" s="975" t="s">
        <v>108</v>
      </c>
      <c r="R8" s="975"/>
      <c r="S8" s="975" t="s">
        <v>108</v>
      </c>
      <c r="T8" s="975" t="s">
        <v>108</v>
      </c>
      <c r="U8" s="975" t="s">
        <v>108</v>
      </c>
    </row>
    <row r="9" spans="1:21" ht="74.25" customHeight="1" x14ac:dyDescent="0.35">
      <c r="A9" s="1026"/>
      <c r="B9" s="1027"/>
      <c r="C9" s="999" t="s">
        <v>291</v>
      </c>
      <c r="D9" s="998"/>
      <c r="E9" s="1029"/>
      <c r="F9" s="413" t="s">
        <v>874</v>
      </c>
      <c r="G9" s="527">
        <f>G14+G17+G21+G24</f>
        <v>29610880.07</v>
      </c>
      <c r="H9" s="527">
        <f>H14+H17+H21+H24</f>
        <v>29238946.020150002</v>
      </c>
      <c r="I9" s="412">
        <f t="shared" ref="I9:I40" si="0">H9/G9*100</f>
        <v>98.743927742198991</v>
      </c>
      <c r="J9" s="975"/>
      <c r="K9" s="975"/>
      <c r="L9" s="975"/>
      <c r="M9" s="975"/>
      <c r="N9" s="975"/>
      <c r="O9" s="975"/>
      <c r="P9" s="975"/>
      <c r="Q9" s="975"/>
      <c r="R9" s="975"/>
      <c r="S9" s="975"/>
      <c r="T9" s="975"/>
      <c r="U9" s="975"/>
    </row>
    <row r="10" spans="1:21" ht="136.5" customHeight="1" x14ac:dyDescent="0.35">
      <c r="A10" s="1026"/>
      <c r="B10" s="1027"/>
      <c r="C10" s="999" t="s">
        <v>291</v>
      </c>
      <c r="D10" s="998"/>
      <c r="E10" s="1029"/>
      <c r="F10" s="413" t="s">
        <v>875</v>
      </c>
      <c r="G10" s="527">
        <f>G18+G25</f>
        <v>2741715.4</v>
      </c>
      <c r="H10" s="527">
        <f>H18+H25</f>
        <v>2707839.5957800001</v>
      </c>
      <c r="I10" s="412">
        <f t="shared" si="0"/>
        <v>98.764430319062299</v>
      </c>
      <c r="J10" s="975"/>
      <c r="K10" s="975"/>
      <c r="L10" s="975"/>
      <c r="M10" s="975"/>
      <c r="N10" s="975"/>
      <c r="O10" s="975"/>
      <c r="P10" s="975"/>
      <c r="Q10" s="975"/>
      <c r="R10" s="975"/>
      <c r="S10" s="975"/>
      <c r="T10" s="975"/>
      <c r="U10" s="975"/>
    </row>
    <row r="11" spans="1:21" ht="138.75" customHeight="1" x14ac:dyDescent="0.35">
      <c r="A11" s="1026"/>
      <c r="B11" s="1027"/>
      <c r="C11" s="999" t="s">
        <v>291</v>
      </c>
      <c r="D11" s="998"/>
      <c r="E11" s="1029"/>
      <c r="F11" s="413" t="s">
        <v>876</v>
      </c>
      <c r="G11" s="527">
        <f>G22</f>
        <v>9654.2000000000007</v>
      </c>
      <c r="H11" s="527">
        <f>H22</f>
        <v>8231.7000000000007</v>
      </c>
      <c r="I11" s="412">
        <f t="shared" si="0"/>
        <v>85.265480309088275</v>
      </c>
      <c r="J11" s="975"/>
      <c r="K11" s="975"/>
      <c r="L11" s="975"/>
      <c r="M11" s="975"/>
      <c r="N11" s="975"/>
      <c r="O11" s="975"/>
      <c r="P11" s="975"/>
      <c r="Q11" s="975"/>
      <c r="R11" s="975"/>
      <c r="S11" s="975"/>
      <c r="T11" s="975"/>
      <c r="U11" s="975"/>
    </row>
    <row r="12" spans="1:21" ht="40.5" x14ac:dyDescent="0.35">
      <c r="A12" s="1026"/>
      <c r="B12" s="1027"/>
      <c r="C12" s="999" t="s">
        <v>291</v>
      </c>
      <c r="D12" s="1000"/>
      <c r="E12" s="1030"/>
      <c r="F12" s="413" t="s">
        <v>877</v>
      </c>
      <c r="G12" s="527">
        <f>G15+G19</f>
        <v>26275409.399999999</v>
      </c>
      <c r="H12" s="527">
        <f>H15+H19</f>
        <v>25122196.300000001</v>
      </c>
      <c r="I12" s="412">
        <f t="shared" si="0"/>
        <v>95.611055635920948</v>
      </c>
      <c r="J12" s="975"/>
      <c r="K12" s="975"/>
      <c r="L12" s="975"/>
      <c r="M12" s="975"/>
      <c r="N12" s="975"/>
      <c r="O12" s="975"/>
      <c r="P12" s="975"/>
      <c r="Q12" s="975"/>
      <c r="R12" s="975"/>
      <c r="S12" s="975"/>
      <c r="T12" s="975"/>
      <c r="U12" s="975"/>
    </row>
    <row r="13" spans="1:21" x14ac:dyDescent="0.35">
      <c r="A13" s="1026"/>
      <c r="B13" s="1027"/>
      <c r="C13" s="999" t="s">
        <v>572</v>
      </c>
      <c r="D13" s="997" t="s">
        <v>26</v>
      </c>
      <c r="E13" s="997" t="s">
        <v>26</v>
      </c>
      <c r="F13" s="513" t="s">
        <v>0</v>
      </c>
      <c r="G13" s="527">
        <f>G15</f>
        <v>26270630.399999999</v>
      </c>
      <c r="H13" s="527">
        <f>H15</f>
        <v>25113425.300000001</v>
      </c>
      <c r="I13" s="412">
        <f t="shared" si="0"/>
        <v>95.595061548275609</v>
      </c>
      <c r="J13" s="975"/>
      <c r="K13" s="975"/>
      <c r="L13" s="975"/>
      <c r="M13" s="975"/>
      <c r="N13" s="975"/>
      <c r="O13" s="975"/>
      <c r="P13" s="975"/>
      <c r="Q13" s="975"/>
      <c r="R13" s="975"/>
      <c r="S13" s="975"/>
      <c r="T13" s="975"/>
      <c r="U13" s="975"/>
    </row>
    <row r="14" spans="1:21" x14ac:dyDescent="0.35">
      <c r="A14" s="1026"/>
      <c r="B14" s="1027"/>
      <c r="C14" s="999" t="s">
        <v>572</v>
      </c>
      <c r="D14" s="998"/>
      <c r="E14" s="998"/>
      <c r="F14" s="513" t="s">
        <v>1</v>
      </c>
      <c r="G14" s="527">
        <v>0</v>
      </c>
      <c r="H14" s="527">
        <v>0</v>
      </c>
      <c r="I14" s="412">
        <v>0</v>
      </c>
      <c r="J14" s="975"/>
      <c r="K14" s="975"/>
      <c r="L14" s="975"/>
      <c r="M14" s="975"/>
      <c r="N14" s="975"/>
      <c r="O14" s="975"/>
      <c r="P14" s="975"/>
      <c r="Q14" s="975"/>
      <c r="R14" s="975"/>
      <c r="S14" s="975"/>
      <c r="T14" s="975"/>
      <c r="U14" s="975"/>
    </row>
    <row r="15" spans="1:21" x14ac:dyDescent="0.35">
      <c r="A15" s="1026"/>
      <c r="B15" s="1027"/>
      <c r="C15" s="999" t="s">
        <v>572</v>
      </c>
      <c r="D15" s="1000"/>
      <c r="E15" s="1000"/>
      <c r="F15" s="513" t="s">
        <v>5</v>
      </c>
      <c r="G15" s="527">
        <f>G347+G207</f>
        <v>26270630.399999999</v>
      </c>
      <c r="H15" s="527">
        <f>H347+H207</f>
        <v>25113425.300000001</v>
      </c>
      <c r="I15" s="412">
        <f t="shared" si="0"/>
        <v>95.595061548275609</v>
      </c>
      <c r="J15" s="975"/>
      <c r="K15" s="975"/>
      <c r="L15" s="975"/>
      <c r="M15" s="975"/>
      <c r="N15" s="975"/>
      <c r="O15" s="975"/>
      <c r="P15" s="975"/>
      <c r="Q15" s="975"/>
      <c r="R15" s="975"/>
      <c r="S15" s="975"/>
      <c r="T15" s="975"/>
      <c r="U15" s="975"/>
    </row>
    <row r="16" spans="1:21" x14ac:dyDescent="0.35">
      <c r="A16" s="1026"/>
      <c r="B16" s="1027"/>
      <c r="C16" s="999" t="s">
        <v>25</v>
      </c>
      <c r="D16" s="997" t="s">
        <v>26</v>
      </c>
      <c r="E16" s="997" t="s">
        <v>26</v>
      </c>
      <c r="F16" s="513" t="s">
        <v>0</v>
      </c>
      <c r="G16" s="527">
        <f>G17+G18+G19</f>
        <v>31664938.970000003</v>
      </c>
      <c r="H16" s="527">
        <f>H17+H18+H19</f>
        <v>31595446.915930003</v>
      </c>
      <c r="I16" s="412">
        <f t="shared" si="0"/>
        <v>99.780539434685664</v>
      </c>
      <c r="J16" s="975"/>
      <c r="K16" s="975"/>
      <c r="L16" s="975"/>
      <c r="M16" s="975"/>
      <c r="N16" s="975"/>
      <c r="O16" s="975"/>
      <c r="P16" s="975"/>
      <c r="Q16" s="975"/>
      <c r="R16" s="975"/>
      <c r="S16" s="975"/>
      <c r="T16" s="975"/>
      <c r="U16" s="975"/>
    </row>
    <row r="17" spans="1:21" x14ac:dyDescent="0.35">
      <c r="A17" s="1026"/>
      <c r="B17" s="1027"/>
      <c r="C17" s="999" t="s">
        <v>25</v>
      </c>
      <c r="D17" s="998"/>
      <c r="E17" s="998"/>
      <c r="F17" s="513" t="s">
        <v>1</v>
      </c>
      <c r="G17" s="527">
        <f>G32+G204+G231+G256+G349</f>
        <v>28930527.370000001</v>
      </c>
      <c r="H17" s="527">
        <f>H32+H204+H231+H256+H349</f>
        <v>28889826.320150003</v>
      </c>
      <c r="I17" s="412">
        <f t="shared" si="0"/>
        <v>99.859314525001693</v>
      </c>
      <c r="J17" s="975"/>
      <c r="K17" s="975"/>
      <c r="L17" s="975"/>
      <c r="M17" s="975"/>
      <c r="N17" s="975"/>
      <c r="O17" s="975"/>
      <c r="P17" s="975"/>
      <c r="Q17" s="975"/>
      <c r="R17" s="975"/>
      <c r="S17" s="975"/>
      <c r="T17" s="975"/>
      <c r="U17" s="975"/>
    </row>
    <row r="18" spans="1:21" x14ac:dyDescent="0.35">
      <c r="A18" s="1026"/>
      <c r="B18" s="1027"/>
      <c r="C18" s="999" t="s">
        <v>25</v>
      </c>
      <c r="D18" s="998"/>
      <c r="E18" s="998"/>
      <c r="F18" s="513" t="s">
        <v>2</v>
      </c>
      <c r="G18" s="527">
        <f>G33+G205+G232+G257</f>
        <v>2729632.6</v>
      </c>
      <c r="H18" s="527">
        <f>H33+H205+H232+H257</f>
        <v>2696849.5957800001</v>
      </c>
      <c r="I18" s="412">
        <f t="shared" si="0"/>
        <v>98.798995724919166</v>
      </c>
      <c r="J18" s="975"/>
      <c r="K18" s="975"/>
      <c r="L18" s="975"/>
      <c r="M18" s="975"/>
      <c r="N18" s="975"/>
      <c r="O18" s="975"/>
      <c r="P18" s="975"/>
      <c r="Q18" s="975"/>
      <c r="R18" s="975"/>
      <c r="S18" s="975"/>
      <c r="T18" s="975"/>
      <c r="U18" s="975"/>
    </row>
    <row r="19" spans="1:21" x14ac:dyDescent="0.35">
      <c r="A19" s="1026"/>
      <c r="B19" s="1027"/>
      <c r="C19" s="999" t="s">
        <v>25</v>
      </c>
      <c r="D19" s="1000"/>
      <c r="E19" s="1000"/>
      <c r="F19" s="513" t="s">
        <v>5</v>
      </c>
      <c r="G19" s="527">
        <f>G30</f>
        <v>4779</v>
      </c>
      <c r="H19" s="527">
        <f>H30</f>
        <v>8771</v>
      </c>
      <c r="I19" s="412">
        <f t="shared" si="0"/>
        <v>183.53211969031179</v>
      </c>
      <c r="J19" s="975"/>
      <c r="K19" s="975"/>
      <c r="L19" s="975"/>
      <c r="M19" s="975"/>
      <c r="N19" s="975"/>
      <c r="O19" s="975"/>
      <c r="P19" s="975"/>
      <c r="Q19" s="975"/>
      <c r="R19" s="975"/>
      <c r="S19" s="975"/>
      <c r="T19" s="975"/>
      <c r="U19" s="975"/>
    </row>
    <row r="20" spans="1:21" x14ac:dyDescent="0.35">
      <c r="A20" s="1026"/>
      <c r="B20" s="1027"/>
      <c r="C20" s="999" t="s">
        <v>34</v>
      </c>
      <c r="D20" s="997" t="s">
        <v>26</v>
      </c>
      <c r="E20" s="997" t="s">
        <v>26</v>
      </c>
      <c r="F20" s="513" t="s">
        <v>0</v>
      </c>
      <c r="G20" s="527">
        <f>G21+G22</f>
        <v>13056.6</v>
      </c>
      <c r="H20" s="527">
        <f>H21+H22</f>
        <v>11254.6</v>
      </c>
      <c r="I20" s="412">
        <f t="shared" si="0"/>
        <v>86.198550924436674</v>
      </c>
      <c r="J20" s="975"/>
      <c r="K20" s="975"/>
      <c r="L20" s="975"/>
      <c r="M20" s="975"/>
      <c r="N20" s="975"/>
      <c r="O20" s="975"/>
      <c r="P20" s="975"/>
      <c r="Q20" s="975"/>
      <c r="R20" s="975"/>
      <c r="S20" s="975"/>
      <c r="T20" s="975"/>
      <c r="U20" s="975"/>
    </row>
    <row r="21" spans="1:21" x14ac:dyDescent="0.35">
      <c r="A21" s="1026"/>
      <c r="B21" s="1027"/>
      <c r="C21" s="999" t="s">
        <v>34</v>
      </c>
      <c r="D21" s="998"/>
      <c r="E21" s="998"/>
      <c r="F21" s="513" t="s">
        <v>1</v>
      </c>
      <c r="G21" s="527">
        <f>G36</f>
        <v>3402.4</v>
      </c>
      <c r="H21" s="527">
        <f>H36</f>
        <v>3022.9</v>
      </c>
      <c r="I21" s="412">
        <f t="shared" si="0"/>
        <v>88.846108629202917</v>
      </c>
      <c r="J21" s="975"/>
      <c r="K21" s="975"/>
      <c r="L21" s="975"/>
      <c r="M21" s="975"/>
      <c r="N21" s="975"/>
      <c r="O21" s="975"/>
      <c r="P21" s="975"/>
      <c r="Q21" s="975"/>
      <c r="R21" s="975"/>
      <c r="S21" s="975"/>
      <c r="T21" s="975"/>
      <c r="U21" s="975"/>
    </row>
    <row r="22" spans="1:21" x14ac:dyDescent="0.35">
      <c r="A22" s="1026"/>
      <c r="B22" s="1027"/>
      <c r="C22" s="999" t="s">
        <v>34</v>
      </c>
      <c r="D22" s="998"/>
      <c r="E22" s="998"/>
      <c r="F22" s="513" t="s">
        <v>4</v>
      </c>
      <c r="G22" s="527">
        <f>G37</f>
        <v>9654.2000000000007</v>
      </c>
      <c r="H22" s="527">
        <f>H37</f>
        <v>8231.7000000000007</v>
      </c>
      <c r="I22" s="412">
        <f t="shared" si="0"/>
        <v>85.265480309088275</v>
      </c>
      <c r="J22" s="975"/>
      <c r="K22" s="975"/>
      <c r="L22" s="975"/>
      <c r="M22" s="975"/>
      <c r="N22" s="975"/>
      <c r="O22" s="975"/>
      <c r="P22" s="975"/>
      <c r="Q22" s="975"/>
      <c r="R22" s="975"/>
      <c r="S22" s="975"/>
      <c r="T22" s="975"/>
      <c r="U22" s="975"/>
    </row>
    <row r="23" spans="1:21" x14ac:dyDescent="0.35">
      <c r="A23" s="1026"/>
      <c r="B23" s="1027"/>
      <c r="C23" s="999" t="s">
        <v>292</v>
      </c>
      <c r="D23" s="997" t="s">
        <v>26</v>
      </c>
      <c r="E23" s="997" t="s">
        <v>26</v>
      </c>
      <c r="F23" s="513" t="s">
        <v>0</v>
      </c>
      <c r="G23" s="527">
        <f>G24+G25</f>
        <v>689033.10000000009</v>
      </c>
      <c r="H23" s="527">
        <f>H24+H25</f>
        <v>357086.80000000005</v>
      </c>
      <c r="I23" s="412">
        <f t="shared" si="0"/>
        <v>51.824331806411038</v>
      </c>
      <c r="J23" s="975"/>
      <c r="K23" s="975"/>
      <c r="L23" s="975"/>
      <c r="M23" s="975"/>
      <c r="N23" s="975"/>
      <c r="O23" s="975"/>
      <c r="P23" s="975"/>
      <c r="Q23" s="975"/>
      <c r="R23" s="975"/>
      <c r="S23" s="975"/>
      <c r="T23" s="975"/>
      <c r="U23" s="975"/>
    </row>
    <row r="24" spans="1:21" x14ac:dyDescent="0.35">
      <c r="A24" s="1026"/>
      <c r="B24" s="1027"/>
      <c r="C24" s="999" t="s">
        <v>292</v>
      </c>
      <c r="D24" s="998"/>
      <c r="E24" s="998"/>
      <c r="F24" s="513" t="s">
        <v>1</v>
      </c>
      <c r="G24" s="527">
        <f>G259+G190</f>
        <v>676950.3</v>
      </c>
      <c r="H24" s="527">
        <f>H259+H190</f>
        <v>346096.80000000005</v>
      </c>
      <c r="I24" s="412">
        <f t="shared" si="0"/>
        <v>51.125880289882438</v>
      </c>
      <c r="J24" s="975"/>
      <c r="K24" s="975"/>
      <c r="L24" s="975"/>
      <c r="M24" s="975"/>
      <c r="N24" s="975"/>
      <c r="O24" s="975"/>
      <c r="P24" s="975"/>
      <c r="Q24" s="975"/>
      <c r="R24" s="975"/>
      <c r="S24" s="975"/>
      <c r="T24" s="975"/>
      <c r="U24" s="975"/>
    </row>
    <row r="25" spans="1:21" x14ac:dyDescent="0.35">
      <c r="A25" s="1026"/>
      <c r="B25" s="1027"/>
      <c r="C25" s="999" t="s">
        <v>292</v>
      </c>
      <c r="D25" s="998"/>
      <c r="E25" s="998"/>
      <c r="F25" s="513" t="s">
        <v>2</v>
      </c>
      <c r="G25" s="527">
        <f>G260</f>
        <v>12082.8</v>
      </c>
      <c r="H25" s="527">
        <f>H260</f>
        <v>10990</v>
      </c>
      <c r="I25" s="412">
        <f t="shared" si="0"/>
        <v>90.955738736054556</v>
      </c>
      <c r="J25" s="975"/>
      <c r="K25" s="975"/>
      <c r="L25" s="975"/>
      <c r="M25" s="975"/>
      <c r="N25" s="975"/>
      <c r="O25" s="975"/>
      <c r="P25" s="975"/>
      <c r="Q25" s="975"/>
      <c r="R25" s="975"/>
      <c r="S25" s="975"/>
      <c r="T25" s="975"/>
      <c r="U25" s="975"/>
    </row>
    <row r="26" spans="1:21" x14ac:dyDescent="0.35">
      <c r="A26" s="1062" t="s">
        <v>194</v>
      </c>
      <c r="B26" s="1015" t="s">
        <v>878</v>
      </c>
      <c r="C26" s="1015" t="s">
        <v>291</v>
      </c>
      <c r="D26" s="997" t="s">
        <v>26</v>
      </c>
      <c r="E26" s="997" t="s">
        <v>26</v>
      </c>
      <c r="F26" s="513" t="s">
        <v>0</v>
      </c>
      <c r="G26" s="527">
        <f>G27+G28+G29+G30</f>
        <v>11176978.67</v>
      </c>
      <c r="H26" s="527">
        <f>H27+H28+H29+H30</f>
        <v>11106540.891410001</v>
      </c>
      <c r="I26" s="412">
        <f t="shared" si="0"/>
        <v>99.369795893240266</v>
      </c>
      <c r="J26" s="1237" t="s">
        <v>108</v>
      </c>
      <c r="K26" s="1237" t="s">
        <v>108</v>
      </c>
      <c r="L26" s="1237" t="s">
        <v>108</v>
      </c>
      <c r="M26" s="1237" t="s">
        <v>108</v>
      </c>
      <c r="N26" s="1237" t="s">
        <v>108</v>
      </c>
      <c r="O26" s="1237" t="s">
        <v>108</v>
      </c>
      <c r="P26" s="1237" t="s">
        <v>108</v>
      </c>
      <c r="Q26" s="1237" t="s">
        <v>108</v>
      </c>
      <c r="R26" s="1237"/>
      <c r="S26" s="1237" t="s">
        <v>108</v>
      </c>
      <c r="T26" s="1237" t="s">
        <v>108</v>
      </c>
      <c r="U26" s="1237" t="s">
        <v>108</v>
      </c>
    </row>
    <row r="27" spans="1:21" x14ac:dyDescent="0.35">
      <c r="A27" s="1063"/>
      <c r="B27" s="1016"/>
      <c r="C27" s="1016" t="s">
        <v>291</v>
      </c>
      <c r="D27" s="998"/>
      <c r="E27" s="998"/>
      <c r="F27" s="513" t="s">
        <v>1</v>
      </c>
      <c r="G27" s="527">
        <f>G32+G36</f>
        <v>9520420.870000001</v>
      </c>
      <c r="H27" s="527">
        <f>H32+H36</f>
        <v>9480125.287990002</v>
      </c>
      <c r="I27" s="412">
        <f t="shared" si="0"/>
        <v>99.576745791386429</v>
      </c>
      <c r="J27" s="1238"/>
      <c r="K27" s="1238"/>
      <c r="L27" s="1238"/>
      <c r="M27" s="1238"/>
      <c r="N27" s="1238"/>
      <c r="O27" s="1238"/>
      <c r="P27" s="1238"/>
      <c r="Q27" s="1238"/>
      <c r="R27" s="1238"/>
      <c r="S27" s="1238"/>
      <c r="T27" s="1238"/>
      <c r="U27" s="1238"/>
    </row>
    <row r="28" spans="1:21" x14ac:dyDescent="0.35">
      <c r="A28" s="1063"/>
      <c r="B28" s="1016"/>
      <c r="C28" s="1016" t="s">
        <v>291</v>
      </c>
      <c r="D28" s="998"/>
      <c r="E28" s="998"/>
      <c r="F28" s="513" t="s">
        <v>2</v>
      </c>
      <c r="G28" s="527">
        <f>G33</f>
        <v>1642124.6</v>
      </c>
      <c r="H28" s="527">
        <f>H33</f>
        <v>1609412.9034200001</v>
      </c>
      <c r="I28" s="412">
        <f t="shared" si="0"/>
        <v>98.007965011912006</v>
      </c>
      <c r="J28" s="1238"/>
      <c r="K28" s="1238"/>
      <c r="L28" s="1238"/>
      <c r="M28" s="1238"/>
      <c r="N28" s="1238"/>
      <c r="O28" s="1238"/>
      <c r="P28" s="1238"/>
      <c r="Q28" s="1238"/>
      <c r="R28" s="1238"/>
      <c r="S28" s="1238"/>
      <c r="T28" s="1238"/>
      <c r="U28" s="1238"/>
    </row>
    <row r="29" spans="1:21" x14ac:dyDescent="0.35">
      <c r="A29" s="1063"/>
      <c r="B29" s="1016"/>
      <c r="C29" s="1016" t="s">
        <v>291</v>
      </c>
      <c r="D29" s="998"/>
      <c r="E29" s="998"/>
      <c r="F29" s="513" t="s">
        <v>4</v>
      </c>
      <c r="G29" s="527">
        <f>G37</f>
        <v>9654.2000000000007</v>
      </c>
      <c r="H29" s="527">
        <f>H37</f>
        <v>8231.7000000000007</v>
      </c>
      <c r="I29" s="412">
        <f t="shared" si="0"/>
        <v>85.265480309088275</v>
      </c>
      <c r="J29" s="1238"/>
      <c r="K29" s="1238"/>
      <c r="L29" s="1238"/>
      <c r="M29" s="1238"/>
      <c r="N29" s="1238"/>
      <c r="O29" s="1238"/>
      <c r="P29" s="1238"/>
      <c r="Q29" s="1238"/>
      <c r="R29" s="1238"/>
      <c r="S29" s="1238"/>
      <c r="T29" s="1238"/>
      <c r="U29" s="1238"/>
    </row>
    <row r="30" spans="1:21" x14ac:dyDescent="0.35">
      <c r="A30" s="1063"/>
      <c r="B30" s="1016"/>
      <c r="C30" s="1034" t="s">
        <v>291</v>
      </c>
      <c r="D30" s="1000"/>
      <c r="E30" s="1000"/>
      <c r="F30" s="513" t="s">
        <v>5</v>
      </c>
      <c r="G30" s="527">
        <f>G34</f>
        <v>4779</v>
      </c>
      <c r="H30" s="527">
        <f>H34</f>
        <v>8771</v>
      </c>
      <c r="I30" s="412">
        <f t="shared" si="0"/>
        <v>183.53211969031179</v>
      </c>
      <c r="J30" s="1238"/>
      <c r="K30" s="1238"/>
      <c r="L30" s="1238"/>
      <c r="M30" s="1238"/>
      <c r="N30" s="1238"/>
      <c r="O30" s="1238"/>
      <c r="P30" s="1238"/>
      <c r="Q30" s="1238"/>
      <c r="R30" s="1238"/>
      <c r="S30" s="1238"/>
      <c r="T30" s="1238"/>
      <c r="U30" s="1238"/>
    </row>
    <row r="31" spans="1:21" x14ac:dyDescent="0.35">
      <c r="A31" s="1063"/>
      <c r="B31" s="1016"/>
      <c r="C31" s="1015" t="s">
        <v>25</v>
      </c>
      <c r="D31" s="997" t="s">
        <v>26</v>
      </c>
      <c r="E31" s="997" t="s">
        <v>26</v>
      </c>
      <c r="F31" s="513" t="s">
        <v>0</v>
      </c>
      <c r="G31" s="527">
        <f>G32+G33+G34</f>
        <v>11163922.07</v>
      </c>
      <c r="H31" s="527">
        <f>H32+H33+H34</f>
        <v>11095286.291410001</v>
      </c>
      <c r="I31" s="412">
        <f t="shared" si="0"/>
        <v>99.385200128058585</v>
      </c>
      <c r="J31" s="1238"/>
      <c r="K31" s="1238"/>
      <c r="L31" s="1238"/>
      <c r="M31" s="1238"/>
      <c r="N31" s="1238"/>
      <c r="O31" s="1238"/>
      <c r="P31" s="1238"/>
      <c r="Q31" s="1238"/>
      <c r="R31" s="1238"/>
      <c r="S31" s="1238"/>
      <c r="T31" s="1238"/>
      <c r="U31" s="1238"/>
    </row>
    <row r="32" spans="1:21" x14ac:dyDescent="0.35">
      <c r="A32" s="1063"/>
      <c r="B32" s="1016"/>
      <c r="C32" s="1016" t="s">
        <v>25</v>
      </c>
      <c r="D32" s="998"/>
      <c r="E32" s="998"/>
      <c r="F32" s="513" t="s">
        <v>1</v>
      </c>
      <c r="G32" s="527">
        <f>G39+G50+G57+G84+G91+G101+G107+G119+G123+G136+G157+G164</f>
        <v>9517018.4700000007</v>
      </c>
      <c r="H32" s="527">
        <f>H39+H50+H57+H84+H91+H101+H107+H119+H123+H136+H157+H164</f>
        <v>9477102.3879900016</v>
      </c>
      <c r="I32" s="412">
        <f t="shared" si="0"/>
        <v>99.58058206847214</v>
      </c>
      <c r="J32" s="1238"/>
      <c r="K32" s="1238"/>
      <c r="L32" s="1238"/>
      <c r="M32" s="1238"/>
      <c r="N32" s="1238"/>
      <c r="O32" s="1238"/>
      <c r="P32" s="1238"/>
      <c r="Q32" s="1238"/>
      <c r="R32" s="1238"/>
      <c r="S32" s="1238"/>
      <c r="T32" s="1238"/>
      <c r="U32" s="1238"/>
    </row>
    <row r="33" spans="1:21" x14ac:dyDescent="0.35">
      <c r="A33" s="1063"/>
      <c r="B33" s="1016"/>
      <c r="C33" s="1016" t="s">
        <v>25</v>
      </c>
      <c r="D33" s="998"/>
      <c r="E33" s="998"/>
      <c r="F33" s="513" t="s">
        <v>2</v>
      </c>
      <c r="G33" s="527">
        <f>G40+G58+G124+G137+G158+G165+G174</f>
        <v>1642124.6</v>
      </c>
      <c r="H33" s="527">
        <f>H40+H58+H124+H137+H158+H165+H174</f>
        <v>1609412.9034200001</v>
      </c>
      <c r="I33" s="412">
        <f t="shared" si="0"/>
        <v>98.007965011912006</v>
      </c>
      <c r="J33" s="1238"/>
      <c r="K33" s="1238"/>
      <c r="L33" s="1238"/>
      <c r="M33" s="1238"/>
      <c r="N33" s="1238"/>
      <c r="O33" s="1238"/>
      <c r="P33" s="1238"/>
      <c r="Q33" s="1238"/>
      <c r="R33" s="1238"/>
      <c r="S33" s="1238"/>
      <c r="T33" s="1238"/>
      <c r="U33" s="1238"/>
    </row>
    <row r="34" spans="1:21" x14ac:dyDescent="0.35">
      <c r="A34" s="1063"/>
      <c r="B34" s="1016"/>
      <c r="C34" s="1034" t="s">
        <v>25</v>
      </c>
      <c r="D34" s="1000"/>
      <c r="E34" s="1000"/>
      <c r="F34" s="513" t="s">
        <v>5</v>
      </c>
      <c r="G34" s="527">
        <f>G183</f>
        <v>4779</v>
      </c>
      <c r="H34" s="527">
        <f>H183</f>
        <v>8771</v>
      </c>
      <c r="I34" s="412">
        <f t="shared" si="0"/>
        <v>183.53211969031179</v>
      </c>
      <c r="J34" s="1238"/>
      <c r="K34" s="1238"/>
      <c r="L34" s="1238"/>
      <c r="M34" s="1238"/>
      <c r="N34" s="1238"/>
      <c r="O34" s="1238"/>
      <c r="P34" s="1238"/>
      <c r="Q34" s="1238"/>
      <c r="R34" s="1238"/>
      <c r="S34" s="1238"/>
      <c r="T34" s="1238"/>
      <c r="U34" s="1238"/>
    </row>
    <row r="35" spans="1:21" x14ac:dyDescent="0.35">
      <c r="A35" s="1063"/>
      <c r="B35" s="1016"/>
      <c r="C35" s="1015" t="s">
        <v>34</v>
      </c>
      <c r="D35" s="997" t="s">
        <v>26</v>
      </c>
      <c r="E35" s="997" t="s">
        <v>26</v>
      </c>
      <c r="F35" s="513" t="s">
        <v>0</v>
      </c>
      <c r="G35" s="527">
        <f>G36+G37</f>
        <v>13056.6</v>
      </c>
      <c r="H35" s="527">
        <f>H36+H37</f>
        <v>11254.6</v>
      </c>
      <c r="I35" s="412">
        <f t="shared" si="0"/>
        <v>86.198550924436674</v>
      </c>
      <c r="J35" s="1238"/>
      <c r="K35" s="1238"/>
      <c r="L35" s="1238"/>
      <c r="M35" s="1238"/>
      <c r="N35" s="1238"/>
      <c r="O35" s="1238"/>
      <c r="P35" s="1238"/>
      <c r="Q35" s="1238"/>
      <c r="R35" s="1238"/>
      <c r="S35" s="1238"/>
      <c r="T35" s="1238"/>
      <c r="U35" s="1238"/>
    </row>
    <row r="36" spans="1:21" x14ac:dyDescent="0.35">
      <c r="A36" s="1063"/>
      <c r="B36" s="1016"/>
      <c r="C36" s="1016" t="s">
        <v>34</v>
      </c>
      <c r="D36" s="998"/>
      <c r="E36" s="998"/>
      <c r="F36" s="513" t="s">
        <v>1</v>
      </c>
      <c r="G36" s="527">
        <f>G95</f>
        <v>3402.4</v>
      </c>
      <c r="H36" s="527">
        <f>H95</f>
        <v>3022.9</v>
      </c>
      <c r="I36" s="412">
        <f t="shared" si="0"/>
        <v>88.846108629202917</v>
      </c>
      <c r="J36" s="1238"/>
      <c r="K36" s="1238"/>
      <c r="L36" s="1238"/>
      <c r="M36" s="1238"/>
      <c r="N36" s="1238"/>
      <c r="O36" s="1238"/>
      <c r="P36" s="1238"/>
      <c r="Q36" s="1238"/>
      <c r="R36" s="1238"/>
      <c r="S36" s="1238"/>
      <c r="T36" s="1238"/>
      <c r="U36" s="1238"/>
    </row>
    <row r="37" spans="1:21" x14ac:dyDescent="0.35">
      <c r="A37" s="1063"/>
      <c r="B37" s="1016"/>
      <c r="C37" s="1016" t="s">
        <v>34</v>
      </c>
      <c r="D37" s="998"/>
      <c r="E37" s="998"/>
      <c r="F37" s="513" t="s">
        <v>4</v>
      </c>
      <c r="G37" s="527">
        <f>G96</f>
        <v>9654.2000000000007</v>
      </c>
      <c r="H37" s="527">
        <f>H96</f>
        <v>8231.7000000000007</v>
      </c>
      <c r="I37" s="412">
        <f t="shared" si="0"/>
        <v>85.265480309088275</v>
      </c>
      <c r="J37" s="1238"/>
      <c r="K37" s="1238"/>
      <c r="L37" s="1238"/>
      <c r="M37" s="1238"/>
      <c r="N37" s="1238"/>
      <c r="O37" s="1238"/>
      <c r="P37" s="1238"/>
      <c r="Q37" s="1238"/>
      <c r="R37" s="1238"/>
      <c r="S37" s="1238"/>
      <c r="T37" s="1238"/>
      <c r="U37" s="1238"/>
    </row>
    <row r="38" spans="1:21" x14ac:dyDescent="0.35">
      <c r="A38" s="1007" t="s">
        <v>22</v>
      </c>
      <c r="B38" s="1008" t="s">
        <v>879</v>
      </c>
      <c r="C38" s="1003" t="s">
        <v>25</v>
      </c>
      <c r="D38" s="1009" t="s">
        <v>26</v>
      </c>
      <c r="E38" s="1009" t="s">
        <v>26</v>
      </c>
      <c r="F38" s="513" t="s">
        <v>0</v>
      </c>
      <c r="G38" s="527">
        <f>G39+G40</f>
        <v>188209.1</v>
      </c>
      <c r="H38" s="527">
        <f>H39+H40</f>
        <v>187724.52565999998</v>
      </c>
      <c r="I38" s="412">
        <f>H38/G38*100</f>
        <v>99.742534053879425</v>
      </c>
      <c r="J38" s="1239" t="s">
        <v>108</v>
      </c>
      <c r="K38" s="1239" t="s">
        <v>108</v>
      </c>
      <c r="L38" s="1239" t="s">
        <v>108</v>
      </c>
      <c r="M38" s="1239" t="s">
        <v>108</v>
      </c>
      <c r="N38" s="1239" t="s">
        <v>108</v>
      </c>
      <c r="O38" s="1239" t="s">
        <v>108</v>
      </c>
      <c r="P38" s="1239" t="s">
        <v>108</v>
      </c>
      <c r="Q38" s="1239" t="s">
        <v>108</v>
      </c>
      <c r="R38" s="1239"/>
      <c r="S38" s="1239" t="s">
        <v>108</v>
      </c>
      <c r="T38" s="1239" t="s">
        <v>108</v>
      </c>
      <c r="U38" s="1239" t="s">
        <v>108</v>
      </c>
    </row>
    <row r="39" spans="1:21" x14ac:dyDescent="0.35">
      <c r="A39" s="1007"/>
      <c r="B39" s="1008" t="s">
        <v>880</v>
      </c>
      <c r="C39" s="1003" t="s">
        <v>25</v>
      </c>
      <c r="D39" s="1009"/>
      <c r="E39" s="1009"/>
      <c r="F39" s="511" t="s">
        <v>1</v>
      </c>
      <c r="G39" s="530">
        <f>G42+G45+G48</f>
        <v>182813.7</v>
      </c>
      <c r="H39" s="530">
        <f>H42+H45+H48</f>
        <v>182329.12565999999</v>
      </c>
      <c r="I39" s="414">
        <f t="shared" si="0"/>
        <v>99.734935434269957</v>
      </c>
      <c r="J39" s="1239"/>
      <c r="K39" s="1239"/>
      <c r="L39" s="1239"/>
      <c r="M39" s="1239"/>
      <c r="N39" s="1239"/>
      <c r="O39" s="1239"/>
      <c r="P39" s="1239"/>
      <c r="Q39" s="1239"/>
      <c r="R39" s="1239"/>
      <c r="S39" s="1239"/>
      <c r="T39" s="1239"/>
      <c r="U39" s="1239"/>
    </row>
    <row r="40" spans="1:21" ht="51" customHeight="1" x14ac:dyDescent="0.35">
      <c r="A40" s="1007"/>
      <c r="B40" s="1008" t="s">
        <v>880</v>
      </c>
      <c r="C40" s="1003" t="s">
        <v>25</v>
      </c>
      <c r="D40" s="1009"/>
      <c r="E40" s="1009"/>
      <c r="F40" s="511" t="s">
        <v>2</v>
      </c>
      <c r="G40" s="530">
        <f>G46</f>
        <v>5395.4</v>
      </c>
      <c r="H40" s="530">
        <f>H46</f>
        <v>5395.4</v>
      </c>
      <c r="I40" s="414">
        <f t="shared" si="0"/>
        <v>100</v>
      </c>
      <c r="J40" s="1239"/>
      <c r="K40" s="1239"/>
      <c r="L40" s="1239"/>
      <c r="M40" s="1239"/>
      <c r="N40" s="1239"/>
      <c r="O40" s="1239"/>
      <c r="P40" s="1239"/>
      <c r="Q40" s="1239"/>
      <c r="R40" s="1239"/>
      <c r="S40" s="1239"/>
      <c r="T40" s="1239"/>
      <c r="U40" s="1239"/>
    </row>
    <row r="41" spans="1:21" ht="78.75" customHeight="1" x14ac:dyDescent="0.35">
      <c r="A41" s="1001" t="s">
        <v>23</v>
      </c>
      <c r="B41" s="1002" t="s">
        <v>29</v>
      </c>
      <c r="C41" s="1003" t="s">
        <v>25</v>
      </c>
      <c r="D41" s="982" t="s">
        <v>1117</v>
      </c>
      <c r="E41" s="1009" t="s">
        <v>26</v>
      </c>
      <c r="F41" s="513" t="s">
        <v>0</v>
      </c>
      <c r="G41" s="527">
        <f>G42</f>
        <v>165633.30000000002</v>
      </c>
      <c r="H41" s="527">
        <f>H42</f>
        <v>165148.72566</v>
      </c>
      <c r="I41" s="412">
        <f>H41/G41*100</f>
        <v>99.707441474630997</v>
      </c>
      <c r="J41" s="512" t="s">
        <v>1118</v>
      </c>
      <c r="K41" s="505">
        <v>1166795</v>
      </c>
      <c r="L41" s="505">
        <v>1167020</v>
      </c>
      <c r="M41" s="415" t="s">
        <v>2249</v>
      </c>
      <c r="N41" s="979" t="s">
        <v>108</v>
      </c>
      <c r="O41" s="979" t="s">
        <v>108</v>
      </c>
      <c r="P41" s="979" t="s">
        <v>108</v>
      </c>
      <c r="Q41" s="416" t="s">
        <v>881</v>
      </c>
      <c r="R41" s="416"/>
      <c r="S41" s="489" t="s">
        <v>2560</v>
      </c>
      <c r="T41" s="489" t="s">
        <v>2560</v>
      </c>
      <c r="U41" s="489" t="s">
        <v>2560</v>
      </c>
    </row>
    <row r="42" spans="1:21" ht="144" customHeight="1" x14ac:dyDescent="0.35">
      <c r="A42" s="1001"/>
      <c r="B42" s="1002" t="s">
        <v>882</v>
      </c>
      <c r="C42" s="1003" t="s">
        <v>25</v>
      </c>
      <c r="D42" s="983"/>
      <c r="E42" s="1009"/>
      <c r="F42" s="1010" t="s">
        <v>1</v>
      </c>
      <c r="G42" s="1012">
        <v>165633.30000000002</v>
      </c>
      <c r="H42" s="1017">
        <v>165148.72566</v>
      </c>
      <c r="I42" s="1049">
        <f>H42/G42*100</f>
        <v>99.707441474630997</v>
      </c>
      <c r="J42" s="417" t="s">
        <v>1119</v>
      </c>
      <c r="K42" s="418">
        <v>30</v>
      </c>
      <c r="L42" s="510">
        <v>27</v>
      </c>
      <c r="M42" s="420" t="s">
        <v>2766</v>
      </c>
      <c r="N42" s="980"/>
      <c r="O42" s="980"/>
      <c r="P42" s="980"/>
      <c r="Q42" s="1005" t="s">
        <v>883</v>
      </c>
      <c r="R42" s="1005"/>
      <c r="S42" s="490" t="s">
        <v>2560</v>
      </c>
      <c r="T42" s="490" t="s">
        <v>2560</v>
      </c>
      <c r="U42" s="490" t="s">
        <v>2560</v>
      </c>
    </row>
    <row r="43" spans="1:21" ht="150" customHeight="1" x14ac:dyDescent="0.35">
      <c r="A43" s="1001"/>
      <c r="B43" s="1002" t="s">
        <v>882</v>
      </c>
      <c r="C43" s="1003" t="s">
        <v>25</v>
      </c>
      <c r="D43" s="984"/>
      <c r="E43" s="1009"/>
      <c r="F43" s="1011"/>
      <c r="G43" s="1012"/>
      <c r="H43" s="1018"/>
      <c r="I43" s="1051"/>
      <c r="J43" s="419" t="s">
        <v>703</v>
      </c>
      <c r="K43" s="420">
        <v>11.5</v>
      </c>
      <c r="L43" s="420">
        <v>10.3</v>
      </c>
      <c r="M43" s="488" t="s">
        <v>2767</v>
      </c>
      <c r="N43" s="981"/>
      <c r="O43" s="981"/>
      <c r="P43" s="981"/>
      <c r="Q43" s="1006"/>
      <c r="R43" s="1006"/>
      <c r="S43" s="491" t="s">
        <v>2560</v>
      </c>
      <c r="T43" s="491" t="s">
        <v>2560</v>
      </c>
      <c r="U43" s="491" t="s">
        <v>2560</v>
      </c>
    </row>
    <row r="44" spans="1:21" ht="76.5" customHeight="1" x14ac:dyDescent="0.35">
      <c r="A44" s="1001" t="s">
        <v>28</v>
      </c>
      <c r="B44" s="1002" t="s">
        <v>884</v>
      </c>
      <c r="C44" s="1003" t="s">
        <v>25</v>
      </c>
      <c r="D44" s="982" t="s">
        <v>1117</v>
      </c>
      <c r="E44" s="982" t="s">
        <v>26</v>
      </c>
      <c r="F44" s="513" t="s">
        <v>0</v>
      </c>
      <c r="G44" s="527">
        <f>G45+G46</f>
        <v>9778.9</v>
      </c>
      <c r="H44" s="527">
        <f>H45+H46</f>
        <v>9778.9</v>
      </c>
      <c r="I44" s="412">
        <f t="shared" ref="I44:I107" si="1">H44/G44*100</f>
        <v>100</v>
      </c>
      <c r="J44" s="512" t="s">
        <v>1120</v>
      </c>
      <c r="K44" s="505">
        <v>200</v>
      </c>
      <c r="L44" s="505">
        <v>200</v>
      </c>
      <c r="M44" s="520" t="s">
        <v>129</v>
      </c>
      <c r="N44" s="979" t="s">
        <v>108</v>
      </c>
      <c r="O44" s="979" t="s">
        <v>108</v>
      </c>
      <c r="P44" s="979" t="s">
        <v>108</v>
      </c>
      <c r="Q44" s="979" t="s">
        <v>885</v>
      </c>
      <c r="R44" s="979"/>
      <c r="S44" s="531" t="s">
        <v>2560</v>
      </c>
      <c r="T44" s="531" t="s">
        <v>2560</v>
      </c>
      <c r="U44" s="531" t="s">
        <v>2560</v>
      </c>
    </row>
    <row r="45" spans="1:21" ht="38.25" customHeight="1" x14ac:dyDescent="0.35">
      <c r="A45" s="1001"/>
      <c r="B45" s="1002" t="s">
        <v>886</v>
      </c>
      <c r="C45" s="1003" t="s">
        <v>25</v>
      </c>
      <c r="D45" s="983"/>
      <c r="E45" s="983"/>
      <c r="F45" s="511" t="s">
        <v>1</v>
      </c>
      <c r="G45" s="530">
        <v>4383.5</v>
      </c>
      <c r="H45" s="530">
        <v>4383.5</v>
      </c>
      <c r="I45" s="414">
        <f>H45/G45*100</f>
        <v>100</v>
      </c>
      <c r="J45" s="1022" t="s">
        <v>2768</v>
      </c>
      <c r="K45" s="989">
        <v>95</v>
      </c>
      <c r="L45" s="989">
        <v>95</v>
      </c>
      <c r="M45" s="989" t="s">
        <v>129</v>
      </c>
      <c r="N45" s="980"/>
      <c r="O45" s="980"/>
      <c r="P45" s="980"/>
      <c r="Q45" s="980"/>
      <c r="R45" s="980"/>
      <c r="S45" s="958" t="s">
        <v>2560</v>
      </c>
      <c r="T45" s="958" t="s">
        <v>2560</v>
      </c>
      <c r="U45" s="958" t="s">
        <v>2560</v>
      </c>
    </row>
    <row r="46" spans="1:21" ht="47.25" customHeight="1" x14ac:dyDescent="0.35">
      <c r="A46" s="1001"/>
      <c r="B46" s="1002" t="s">
        <v>886</v>
      </c>
      <c r="C46" s="1003" t="s">
        <v>25</v>
      </c>
      <c r="D46" s="983"/>
      <c r="E46" s="983"/>
      <c r="F46" s="511" t="s">
        <v>2</v>
      </c>
      <c r="G46" s="530">
        <v>5395.4</v>
      </c>
      <c r="H46" s="530">
        <v>5395.4</v>
      </c>
      <c r="I46" s="414">
        <f t="shared" si="1"/>
        <v>100</v>
      </c>
      <c r="J46" s="1023"/>
      <c r="K46" s="989"/>
      <c r="L46" s="989"/>
      <c r="M46" s="989"/>
      <c r="N46" s="981"/>
      <c r="O46" s="981"/>
      <c r="P46" s="981"/>
      <c r="Q46" s="981"/>
      <c r="R46" s="981"/>
      <c r="S46" s="958"/>
      <c r="T46" s="958"/>
      <c r="U46" s="958"/>
    </row>
    <row r="47" spans="1:21" ht="92.25" customHeight="1" x14ac:dyDescent="0.35">
      <c r="A47" s="1001" t="s">
        <v>30</v>
      </c>
      <c r="B47" s="1002" t="s">
        <v>31</v>
      </c>
      <c r="C47" s="1003" t="s">
        <v>25</v>
      </c>
      <c r="D47" s="982" t="s">
        <v>1117</v>
      </c>
      <c r="E47" s="1009" t="s">
        <v>26</v>
      </c>
      <c r="F47" s="513" t="s">
        <v>0</v>
      </c>
      <c r="G47" s="527">
        <f>G48</f>
        <v>12796.900000000001</v>
      </c>
      <c r="H47" s="527">
        <f>H48</f>
        <v>12796.9</v>
      </c>
      <c r="I47" s="412">
        <f t="shared" si="1"/>
        <v>99.999999999999986</v>
      </c>
      <c r="J47" s="421" t="s">
        <v>1121</v>
      </c>
      <c r="K47" s="505">
        <v>4</v>
      </c>
      <c r="L47" s="505">
        <v>4</v>
      </c>
      <c r="M47" s="506" t="s">
        <v>129</v>
      </c>
      <c r="N47" s="1239" t="s">
        <v>108</v>
      </c>
      <c r="O47" s="1239" t="s">
        <v>108</v>
      </c>
      <c r="P47" s="1239" t="s">
        <v>108</v>
      </c>
      <c r="Q47" s="979" t="s">
        <v>885</v>
      </c>
      <c r="R47" s="979"/>
      <c r="S47" s="531" t="s">
        <v>2560</v>
      </c>
      <c r="T47" s="531" t="s">
        <v>2560</v>
      </c>
      <c r="U47" s="531" t="s">
        <v>2560</v>
      </c>
    </row>
    <row r="48" spans="1:21" ht="106.5" customHeight="1" x14ac:dyDescent="0.35">
      <c r="A48" s="1001"/>
      <c r="B48" s="1002" t="s">
        <v>887</v>
      </c>
      <c r="C48" s="1003" t="s">
        <v>25</v>
      </c>
      <c r="D48" s="983"/>
      <c r="E48" s="1009"/>
      <c r="F48" s="511" t="s">
        <v>1</v>
      </c>
      <c r="G48" s="530">
        <v>12796.900000000001</v>
      </c>
      <c r="H48" s="530">
        <v>12796.9</v>
      </c>
      <c r="I48" s="414">
        <f t="shared" si="1"/>
        <v>99.999999999999986</v>
      </c>
      <c r="J48" s="421" t="s">
        <v>1122</v>
      </c>
      <c r="K48" s="505">
        <v>100</v>
      </c>
      <c r="L48" s="505">
        <v>100</v>
      </c>
      <c r="M48" s="506" t="s">
        <v>129</v>
      </c>
      <c r="N48" s="1239"/>
      <c r="O48" s="1239"/>
      <c r="P48" s="1239"/>
      <c r="Q48" s="981"/>
      <c r="R48" s="981"/>
      <c r="S48" s="531" t="s">
        <v>2560</v>
      </c>
      <c r="T48" s="531" t="s">
        <v>2560</v>
      </c>
      <c r="U48" s="531" t="s">
        <v>2560</v>
      </c>
    </row>
    <row r="49" spans="1:21" ht="45" customHeight="1" x14ac:dyDescent="0.35">
      <c r="A49" s="1001" t="s">
        <v>888</v>
      </c>
      <c r="B49" s="1015" t="s">
        <v>889</v>
      </c>
      <c r="C49" s="1003" t="s">
        <v>25</v>
      </c>
      <c r="D49" s="982" t="s">
        <v>1117</v>
      </c>
      <c r="E49" s="1009" t="s">
        <v>26</v>
      </c>
      <c r="F49" s="513" t="s">
        <v>0</v>
      </c>
      <c r="G49" s="527">
        <f>G50</f>
        <v>800</v>
      </c>
      <c r="H49" s="527">
        <f>H50</f>
        <v>800</v>
      </c>
      <c r="I49" s="412">
        <f t="shared" si="1"/>
        <v>100</v>
      </c>
      <c r="J49" s="1239" t="s">
        <v>108</v>
      </c>
      <c r="K49" s="1239" t="s">
        <v>108</v>
      </c>
      <c r="L49" s="1239" t="s">
        <v>108</v>
      </c>
      <c r="M49" s="1239" t="s">
        <v>108</v>
      </c>
      <c r="N49" s="1239" t="s">
        <v>108</v>
      </c>
      <c r="O49" s="1239" t="s">
        <v>108</v>
      </c>
      <c r="P49" s="1239" t="s">
        <v>108</v>
      </c>
      <c r="Q49" s="1239" t="s">
        <v>108</v>
      </c>
      <c r="R49" s="1239"/>
      <c r="S49" s="1240" t="s">
        <v>2560</v>
      </c>
      <c r="T49" s="1240" t="s">
        <v>2560</v>
      </c>
      <c r="U49" s="1240" t="s">
        <v>2560</v>
      </c>
    </row>
    <row r="50" spans="1:21" ht="80.25" customHeight="1" x14ac:dyDescent="0.35">
      <c r="A50" s="1001"/>
      <c r="B50" s="1034"/>
      <c r="C50" s="1003" t="s">
        <v>25</v>
      </c>
      <c r="D50" s="983"/>
      <c r="E50" s="1009"/>
      <c r="F50" s="511" t="s">
        <v>1</v>
      </c>
      <c r="G50" s="530">
        <v>800</v>
      </c>
      <c r="H50" s="530">
        <f>H52</f>
        <v>800</v>
      </c>
      <c r="I50" s="414">
        <f t="shared" si="1"/>
        <v>100</v>
      </c>
      <c r="J50" s="1239"/>
      <c r="K50" s="1239"/>
      <c r="L50" s="1239"/>
      <c r="M50" s="1239"/>
      <c r="N50" s="1239"/>
      <c r="O50" s="1239"/>
      <c r="P50" s="1239"/>
      <c r="Q50" s="1239"/>
      <c r="R50" s="1239"/>
      <c r="S50" s="1240"/>
      <c r="T50" s="1240"/>
      <c r="U50" s="1240"/>
    </row>
    <row r="51" spans="1:21" ht="85.5" customHeight="1" x14ac:dyDescent="0.35">
      <c r="A51" s="1001" t="s">
        <v>890</v>
      </c>
      <c r="B51" s="1010" t="s">
        <v>891</v>
      </c>
      <c r="C51" s="1003" t="s">
        <v>25</v>
      </c>
      <c r="D51" s="982" t="s">
        <v>1117</v>
      </c>
      <c r="E51" s="982" t="s">
        <v>26</v>
      </c>
      <c r="F51" s="513" t="s">
        <v>0</v>
      </c>
      <c r="G51" s="527">
        <f>G52</f>
        <v>800</v>
      </c>
      <c r="H51" s="527">
        <f>H52</f>
        <v>800</v>
      </c>
      <c r="I51" s="412">
        <f t="shared" si="1"/>
        <v>100</v>
      </c>
      <c r="J51" s="421" t="s">
        <v>1123</v>
      </c>
      <c r="K51" s="505">
        <v>7</v>
      </c>
      <c r="L51" s="505">
        <v>7</v>
      </c>
      <c r="M51" s="506" t="s">
        <v>129</v>
      </c>
      <c r="N51" s="979" t="s">
        <v>108</v>
      </c>
      <c r="O51" s="979" t="s">
        <v>108</v>
      </c>
      <c r="P51" s="979" t="s">
        <v>108</v>
      </c>
      <c r="Q51" s="979" t="s">
        <v>885</v>
      </c>
      <c r="R51" s="979"/>
      <c r="S51" s="531" t="s">
        <v>2560</v>
      </c>
      <c r="T51" s="531" t="s">
        <v>2560</v>
      </c>
      <c r="U51" s="531" t="s">
        <v>2560</v>
      </c>
    </row>
    <row r="52" spans="1:21" x14ac:dyDescent="0.35">
      <c r="A52" s="1001"/>
      <c r="B52" s="1019"/>
      <c r="C52" s="1003" t="s">
        <v>25</v>
      </c>
      <c r="D52" s="983"/>
      <c r="E52" s="983"/>
      <c r="F52" s="1010" t="s">
        <v>1</v>
      </c>
      <c r="G52" s="1017">
        <v>800</v>
      </c>
      <c r="H52" s="1017">
        <v>800</v>
      </c>
      <c r="I52" s="1049">
        <f t="shared" si="1"/>
        <v>100</v>
      </c>
      <c r="J52" s="1041" t="s">
        <v>1124</v>
      </c>
      <c r="K52" s="989">
        <v>75</v>
      </c>
      <c r="L52" s="979">
        <v>75</v>
      </c>
      <c r="M52" s="989" t="s">
        <v>129</v>
      </c>
      <c r="N52" s="980"/>
      <c r="O52" s="980"/>
      <c r="P52" s="980"/>
      <c r="Q52" s="980"/>
      <c r="R52" s="980"/>
      <c r="S52" s="958" t="s">
        <v>2560</v>
      </c>
      <c r="T52" s="958" t="s">
        <v>2560</v>
      </c>
      <c r="U52" s="958" t="s">
        <v>2560</v>
      </c>
    </row>
    <row r="53" spans="1:21" x14ac:dyDescent="0.35">
      <c r="A53" s="1001"/>
      <c r="B53" s="1019"/>
      <c r="C53" s="1003" t="s">
        <v>25</v>
      </c>
      <c r="D53" s="983"/>
      <c r="E53" s="983"/>
      <c r="F53" s="1019"/>
      <c r="G53" s="1020"/>
      <c r="H53" s="1020"/>
      <c r="I53" s="1050"/>
      <c r="J53" s="1041"/>
      <c r="K53" s="989"/>
      <c r="L53" s="980"/>
      <c r="M53" s="989"/>
      <c r="N53" s="980"/>
      <c r="O53" s="980"/>
      <c r="P53" s="980"/>
      <c r="Q53" s="980"/>
      <c r="R53" s="980"/>
      <c r="S53" s="958"/>
      <c r="T53" s="958"/>
      <c r="U53" s="958"/>
    </row>
    <row r="54" spans="1:21" x14ac:dyDescent="0.35">
      <c r="A54" s="1001"/>
      <c r="B54" s="1019"/>
      <c r="C54" s="1003" t="s">
        <v>25</v>
      </c>
      <c r="D54" s="983"/>
      <c r="E54" s="983"/>
      <c r="F54" s="1019"/>
      <c r="G54" s="1020"/>
      <c r="H54" s="1020"/>
      <c r="I54" s="1050"/>
      <c r="J54" s="1041"/>
      <c r="K54" s="989"/>
      <c r="L54" s="980"/>
      <c r="M54" s="989"/>
      <c r="N54" s="980"/>
      <c r="O54" s="980"/>
      <c r="P54" s="980"/>
      <c r="Q54" s="980"/>
      <c r="R54" s="980"/>
      <c r="S54" s="958"/>
      <c r="T54" s="958"/>
      <c r="U54" s="958"/>
    </row>
    <row r="55" spans="1:21" ht="27.75" customHeight="1" x14ac:dyDescent="0.35">
      <c r="A55" s="1001"/>
      <c r="B55" s="1011"/>
      <c r="C55" s="1003" t="s">
        <v>25</v>
      </c>
      <c r="D55" s="984"/>
      <c r="E55" s="984"/>
      <c r="F55" s="1011"/>
      <c r="G55" s="1018"/>
      <c r="H55" s="1018"/>
      <c r="I55" s="1051"/>
      <c r="J55" s="1041"/>
      <c r="K55" s="989"/>
      <c r="L55" s="981"/>
      <c r="M55" s="989"/>
      <c r="N55" s="981"/>
      <c r="O55" s="981"/>
      <c r="P55" s="981"/>
      <c r="Q55" s="981"/>
      <c r="R55" s="981"/>
      <c r="S55" s="958"/>
      <c r="T55" s="958"/>
      <c r="U55" s="958"/>
    </row>
    <row r="56" spans="1:21" ht="63.75" customHeight="1" x14ac:dyDescent="0.35">
      <c r="A56" s="1001" t="s">
        <v>892</v>
      </c>
      <c r="B56" s="1008" t="s">
        <v>893</v>
      </c>
      <c r="C56" s="1003" t="s">
        <v>25</v>
      </c>
      <c r="D56" s="1009" t="s">
        <v>26</v>
      </c>
      <c r="E56" s="1009" t="s">
        <v>26</v>
      </c>
      <c r="F56" s="513" t="s">
        <v>0</v>
      </c>
      <c r="G56" s="527">
        <f>G57+G58</f>
        <v>6493081.8999999994</v>
      </c>
      <c r="H56" s="527">
        <f>H57+H58</f>
        <v>6492971.5558700012</v>
      </c>
      <c r="I56" s="412">
        <f t="shared" si="1"/>
        <v>99.998300589277974</v>
      </c>
      <c r="J56" s="1239" t="s">
        <v>108</v>
      </c>
      <c r="K56" s="1239" t="s">
        <v>108</v>
      </c>
      <c r="L56" s="1239" t="s">
        <v>108</v>
      </c>
      <c r="M56" s="1239" t="s">
        <v>108</v>
      </c>
      <c r="N56" s="1239" t="s">
        <v>108</v>
      </c>
      <c r="O56" s="1239" t="s">
        <v>108</v>
      </c>
      <c r="P56" s="1239" t="s">
        <v>108</v>
      </c>
      <c r="Q56" s="1239" t="s">
        <v>108</v>
      </c>
      <c r="R56" s="1239"/>
      <c r="S56" s="1240" t="s">
        <v>2560</v>
      </c>
      <c r="T56" s="1240" t="s">
        <v>2560</v>
      </c>
      <c r="U56" s="1240" t="s">
        <v>2560</v>
      </c>
    </row>
    <row r="57" spans="1:21" ht="63.75" customHeight="1" x14ac:dyDescent="0.35">
      <c r="A57" s="1001"/>
      <c r="B57" s="1008" t="s">
        <v>894</v>
      </c>
      <c r="C57" s="1003" t="s">
        <v>25</v>
      </c>
      <c r="D57" s="1009"/>
      <c r="E57" s="1009"/>
      <c r="F57" s="511" t="s">
        <v>1</v>
      </c>
      <c r="G57" s="530">
        <f>G60+G63+G66+G69+G72+G76+G80+G82</f>
        <v>6255912.0999999996</v>
      </c>
      <c r="H57" s="530">
        <f>H60+H63+H66+H69+H72+H76+H80+H82</f>
        <v>6255802.010710001</v>
      </c>
      <c r="I57" s="414">
        <f t="shared" si="1"/>
        <v>99.998240235984156</v>
      </c>
      <c r="J57" s="1239"/>
      <c r="K57" s="1239"/>
      <c r="L57" s="1239"/>
      <c r="M57" s="1239"/>
      <c r="N57" s="1239"/>
      <c r="O57" s="1239"/>
      <c r="P57" s="1239"/>
      <c r="Q57" s="1239"/>
      <c r="R57" s="1239"/>
      <c r="S57" s="1240"/>
      <c r="T57" s="1240"/>
      <c r="U57" s="1240"/>
    </row>
    <row r="58" spans="1:21" ht="63.75" customHeight="1" x14ac:dyDescent="0.35">
      <c r="A58" s="1001"/>
      <c r="B58" s="1008" t="s">
        <v>894</v>
      </c>
      <c r="C58" s="1003" t="s">
        <v>25</v>
      </c>
      <c r="D58" s="1009"/>
      <c r="E58" s="1009"/>
      <c r="F58" s="511" t="s">
        <v>2</v>
      </c>
      <c r="G58" s="530">
        <f>G61+G64+G67+G70</f>
        <v>237169.8</v>
      </c>
      <c r="H58" s="530">
        <f>H61+H64+H67+H70</f>
        <v>237169.54516000001</v>
      </c>
      <c r="I58" s="414">
        <f t="shared" si="1"/>
        <v>99.99989254955733</v>
      </c>
      <c r="J58" s="1239"/>
      <c r="K58" s="1239"/>
      <c r="L58" s="1239"/>
      <c r="M58" s="1239"/>
      <c r="N58" s="1239"/>
      <c r="O58" s="1239"/>
      <c r="P58" s="1239"/>
      <c r="Q58" s="1239"/>
      <c r="R58" s="1239"/>
      <c r="S58" s="1240"/>
      <c r="T58" s="1240"/>
      <c r="U58" s="1240"/>
    </row>
    <row r="59" spans="1:21" ht="37.5" customHeight="1" x14ac:dyDescent="0.35">
      <c r="A59" s="1001" t="s">
        <v>895</v>
      </c>
      <c r="B59" s="1002" t="s">
        <v>286</v>
      </c>
      <c r="C59" s="1003" t="s">
        <v>25</v>
      </c>
      <c r="D59" s="982" t="s">
        <v>1117</v>
      </c>
      <c r="E59" s="982" t="s">
        <v>26</v>
      </c>
      <c r="F59" s="513" t="s">
        <v>0</v>
      </c>
      <c r="G59" s="527">
        <f>G60+G61</f>
        <v>1143679.5999999999</v>
      </c>
      <c r="H59" s="527">
        <f>H60+H61</f>
        <v>1143678.9594200002</v>
      </c>
      <c r="I59" s="412">
        <f t="shared" si="1"/>
        <v>99.999943989557948</v>
      </c>
      <c r="J59" s="421" t="s">
        <v>1125</v>
      </c>
      <c r="K59" s="505">
        <v>4145</v>
      </c>
      <c r="L59" s="505">
        <v>4145</v>
      </c>
      <c r="M59" s="506" t="s">
        <v>129</v>
      </c>
      <c r="N59" s="979" t="s">
        <v>108</v>
      </c>
      <c r="O59" s="979" t="s">
        <v>108</v>
      </c>
      <c r="P59" s="979" t="s">
        <v>108</v>
      </c>
      <c r="Q59" s="505" t="s">
        <v>896</v>
      </c>
      <c r="R59" s="505"/>
      <c r="S59" s="531" t="s">
        <v>2560</v>
      </c>
      <c r="T59" s="531" t="s">
        <v>2560</v>
      </c>
      <c r="U59" s="531" t="s">
        <v>2560</v>
      </c>
    </row>
    <row r="60" spans="1:21" ht="35.25" customHeight="1" x14ac:dyDescent="0.35">
      <c r="A60" s="1001"/>
      <c r="B60" s="1002" t="s">
        <v>897</v>
      </c>
      <c r="C60" s="1003" t="s">
        <v>25</v>
      </c>
      <c r="D60" s="983"/>
      <c r="E60" s="983"/>
      <c r="F60" s="511" t="s">
        <v>1</v>
      </c>
      <c r="G60" s="530">
        <v>988143.79999999993</v>
      </c>
      <c r="H60" s="530">
        <v>988143.24654000008</v>
      </c>
      <c r="I60" s="414">
        <f t="shared" si="1"/>
        <v>99.999943989933456</v>
      </c>
      <c r="J60" s="1022" t="s">
        <v>2765</v>
      </c>
      <c r="K60" s="979">
        <v>5</v>
      </c>
      <c r="L60" s="989">
        <v>0</v>
      </c>
      <c r="M60" s="989" t="s">
        <v>129</v>
      </c>
      <c r="N60" s="980"/>
      <c r="O60" s="980"/>
      <c r="P60" s="980"/>
      <c r="Q60" s="979" t="s">
        <v>898</v>
      </c>
      <c r="R60" s="979"/>
      <c r="S60" s="958" t="s">
        <v>2560</v>
      </c>
      <c r="T60" s="958" t="s">
        <v>2560</v>
      </c>
      <c r="U60" s="958" t="s">
        <v>2560</v>
      </c>
    </row>
    <row r="61" spans="1:21" ht="59.25" customHeight="1" x14ac:dyDescent="0.35">
      <c r="A61" s="1001"/>
      <c r="B61" s="1002" t="s">
        <v>897</v>
      </c>
      <c r="C61" s="1003" t="s">
        <v>25</v>
      </c>
      <c r="D61" s="983"/>
      <c r="E61" s="983"/>
      <c r="F61" s="511" t="s">
        <v>2</v>
      </c>
      <c r="G61" s="530">
        <v>155535.79999999999</v>
      </c>
      <c r="H61" s="530">
        <v>155535.71288000001</v>
      </c>
      <c r="I61" s="414">
        <f t="shared" si="1"/>
        <v>99.999943987172102</v>
      </c>
      <c r="J61" s="1031"/>
      <c r="K61" s="980"/>
      <c r="L61" s="989"/>
      <c r="M61" s="989"/>
      <c r="N61" s="981"/>
      <c r="O61" s="981"/>
      <c r="P61" s="981"/>
      <c r="Q61" s="980"/>
      <c r="R61" s="980"/>
      <c r="S61" s="958"/>
      <c r="T61" s="958"/>
      <c r="U61" s="958"/>
    </row>
    <row r="62" spans="1:21" ht="57" customHeight="1" x14ac:dyDescent="0.35">
      <c r="A62" s="1001" t="s">
        <v>899</v>
      </c>
      <c r="B62" s="1021" t="s">
        <v>900</v>
      </c>
      <c r="C62" s="1003" t="s">
        <v>25</v>
      </c>
      <c r="D62" s="982" t="s">
        <v>1117</v>
      </c>
      <c r="E62" s="982" t="s">
        <v>26</v>
      </c>
      <c r="F62" s="513" t="s">
        <v>0</v>
      </c>
      <c r="G62" s="527">
        <v>77003.8</v>
      </c>
      <c r="H62" s="527">
        <v>77003.8</v>
      </c>
      <c r="I62" s="412">
        <f t="shared" si="1"/>
        <v>100</v>
      </c>
      <c r="J62" s="1022" t="s">
        <v>1127</v>
      </c>
      <c r="K62" s="989">
        <v>750000</v>
      </c>
      <c r="L62" s="979">
        <v>798094</v>
      </c>
      <c r="M62" s="989"/>
      <c r="N62" s="979" t="s">
        <v>108</v>
      </c>
      <c r="O62" s="979" t="s">
        <v>108</v>
      </c>
      <c r="P62" s="979" t="s">
        <v>108</v>
      </c>
      <c r="Q62" s="979" t="s">
        <v>885</v>
      </c>
      <c r="R62" s="979"/>
      <c r="S62" s="958" t="s">
        <v>2560</v>
      </c>
      <c r="T62" s="958" t="s">
        <v>2560</v>
      </c>
      <c r="U62" s="958" t="s">
        <v>2560</v>
      </c>
    </row>
    <row r="63" spans="1:21" ht="64.5" customHeight="1" x14ac:dyDescent="0.35">
      <c r="A63" s="1001"/>
      <c r="B63" s="1021" t="s">
        <v>901</v>
      </c>
      <c r="C63" s="1003" t="s">
        <v>25</v>
      </c>
      <c r="D63" s="983"/>
      <c r="E63" s="983"/>
      <c r="F63" s="511" t="s">
        <v>1</v>
      </c>
      <c r="G63" s="530">
        <v>26079.9</v>
      </c>
      <c r="H63" s="530">
        <v>26079.9</v>
      </c>
      <c r="I63" s="414">
        <f t="shared" si="1"/>
        <v>100</v>
      </c>
      <c r="J63" s="1023"/>
      <c r="K63" s="989"/>
      <c r="L63" s="981"/>
      <c r="M63" s="989"/>
      <c r="N63" s="980"/>
      <c r="O63" s="980"/>
      <c r="P63" s="980"/>
      <c r="Q63" s="980"/>
      <c r="R63" s="980"/>
      <c r="S63" s="958"/>
      <c r="T63" s="958"/>
      <c r="U63" s="958"/>
    </row>
    <row r="64" spans="1:21" ht="108.75" customHeight="1" x14ac:dyDescent="0.35">
      <c r="A64" s="1001"/>
      <c r="B64" s="1021" t="s">
        <v>901</v>
      </c>
      <c r="C64" s="1003" t="s">
        <v>25</v>
      </c>
      <c r="D64" s="983"/>
      <c r="E64" s="983"/>
      <c r="F64" s="511" t="s">
        <v>2</v>
      </c>
      <c r="G64" s="530">
        <v>50923.9</v>
      </c>
      <c r="H64" s="524">
        <v>50923.9</v>
      </c>
      <c r="I64" s="414">
        <f t="shared" si="1"/>
        <v>100</v>
      </c>
      <c r="J64" s="422" t="s">
        <v>1128</v>
      </c>
      <c r="K64" s="432">
        <v>94</v>
      </c>
      <c r="L64" s="432">
        <v>94.3</v>
      </c>
      <c r="M64" s="528" t="s">
        <v>129</v>
      </c>
      <c r="N64" s="981"/>
      <c r="O64" s="981"/>
      <c r="P64" s="981"/>
      <c r="Q64" s="981"/>
      <c r="R64" s="981"/>
      <c r="S64" s="533" t="s">
        <v>2560</v>
      </c>
      <c r="T64" s="533" t="s">
        <v>2560</v>
      </c>
      <c r="U64" s="533" t="s">
        <v>2560</v>
      </c>
    </row>
    <row r="65" spans="1:27" ht="70.5" customHeight="1" x14ac:dyDescent="0.35">
      <c r="A65" s="1007" t="s">
        <v>902</v>
      </c>
      <c r="B65" s="1045" t="s">
        <v>903</v>
      </c>
      <c r="C65" s="1003" t="s">
        <v>25</v>
      </c>
      <c r="D65" s="982" t="s">
        <v>1117</v>
      </c>
      <c r="E65" s="982" t="s">
        <v>26</v>
      </c>
      <c r="F65" s="513" t="s">
        <v>0</v>
      </c>
      <c r="G65" s="527">
        <v>43379.5</v>
      </c>
      <c r="H65" s="527">
        <v>43379.258990000002</v>
      </c>
      <c r="I65" s="412">
        <f t="shared" si="1"/>
        <v>99.999444414988645</v>
      </c>
      <c r="J65" s="1022" t="s">
        <v>810</v>
      </c>
      <c r="K65" s="989">
        <v>815</v>
      </c>
      <c r="L65" s="989">
        <v>890</v>
      </c>
      <c r="M65" s="989"/>
      <c r="N65" s="979" t="s">
        <v>108</v>
      </c>
      <c r="O65" s="979" t="s">
        <v>108</v>
      </c>
      <c r="P65" s="979" t="s">
        <v>108</v>
      </c>
      <c r="Q65" s="979" t="s">
        <v>885</v>
      </c>
      <c r="R65" s="979"/>
      <c r="S65" s="958" t="s">
        <v>2560</v>
      </c>
      <c r="T65" s="958" t="s">
        <v>2560</v>
      </c>
      <c r="U65" s="958" t="s">
        <v>2560</v>
      </c>
    </row>
    <row r="66" spans="1:27" ht="78" customHeight="1" x14ac:dyDescent="0.35">
      <c r="A66" s="1007"/>
      <c r="B66" s="1045" t="s">
        <v>904</v>
      </c>
      <c r="C66" s="1003" t="s">
        <v>25</v>
      </c>
      <c r="D66" s="983"/>
      <c r="E66" s="983"/>
      <c r="F66" s="511" t="s">
        <v>1</v>
      </c>
      <c r="G66" s="530">
        <v>13191.4</v>
      </c>
      <c r="H66" s="525">
        <v>13191.326710000001</v>
      </c>
      <c r="I66" s="414">
        <f t="shared" si="1"/>
        <v>99.999444410752474</v>
      </c>
      <c r="J66" s="1023"/>
      <c r="K66" s="989"/>
      <c r="L66" s="989"/>
      <c r="M66" s="989"/>
      <c r="N66" s="980"/>
      <c r="O66" s="980"/>
      <c r="P66" s="980"/>
      <c r="Q66" s="980"/>
      <c r="R66" s="980"/>
      <c r="S66" s="958"/>
      <c r="T66" s="958"/>
      <c r="U66" s="958"/>
    </row>
    <row r="67" spans="1:27" ht="150" customHeight="1" x14ac:dyDescent="0.35">
      <c r="A67" s="1007"/>
      <c r="B67" s="1045" t="s">
        <v>904</v>
      </c>
      <c r="C67" s="1003" t="s">
        <v>25</v>
      </c>
      <c r="D67" s="983"/>
      <c r="E67" s="983"/>
      <c r="F67" s="511" t="s">
        <v>2</v>
      </c>
      <c r="G67" s="530">
        <v>30188.100000000002</v>
      </c>
      <c r="H67" s="524">
        <v>30187.932280000001</v>
      </c>
      <c r="I67" s="414">
        <f t="shared" si="1"/>
        <v>99.999444416839751</v>
      </c>
      <c r="J67" s="422" t="s">
        <v>710</v>
      </c>
      <c r="K67" s="503">
        <v>95</v>
      </c>
      <c r="L67" s="432">
        <v>95.1</v>
      </c>
      <c r="M67" s="506" t="s">
        <v>129</v>
      </c>
      <c r="N67" s="981"/>
      <c r="O67" s="981"/>
      <c r="P67" s="981"/>
      <c r="Q67" s="981"/>
      <c r="R67" s="981"/>
      <c r="S67" s="531" t="s">
        <v>2560</v>
      </c>
      <c r="T67" s="531" t="s">
        <v>2560</v>
      </c>
      <c r="U67" s="531" t="s">
        <v>2560</v>
      </c>
    </row>
    <row r="68" spans="1:27" ht="98.25" customHeight="1" x14ac:dyDescent="0.35">
      <c r="A68" s="1007" t="s">
        <v>905</v>
      </c>
      <c r="B68" s="1045" t="s">
        <v>906</v>
      </c>
      <c r="C68" s="1003" t="s">
        <v>25</v>
      </c>
      <c r="D68" s="982" t="s">
        <v>1117</v>
      </c>
      <c r="E68" s="982" t="s">
        <v>26</v>
      </c>
      <c r="F68" s="513" t="s">
        <v>0</v>
      </c>
      <c r="G68" s="527">
        <v>1329.9</v>
      </c>
      <c r="H68" s="527">
        <v>1329.60906</v>
      </c>
      <c r="I68" s="412">
        <f>H68/G68*100</f>
        <v>99.978123167155417</v>
      </c>
      <c r="J68" s="423" t="s">
        <v>711</v>
      </c>
      <c r="K68" s="416">
        <v>36</v>
      </c>
      <c r="L68" s="416">
        <v>36</v>
      </c>
      <c r="M68" s="506" t="s">
        <v>129</v>
      </c>
      <c r="N68" s="979" t="s">
        <v>108</v>
      </c>
      <c r="O68" s="979" t="s">
        <v>108</v>
      </c>
      <c r="P68" s="979" t="s">
        <v>108</v>
      </c>
      <c r="Q68" s="991" t="s">
        <v>2533</v>
      </c>
      <c r="R68" s="991"/>
      <c r="S68" s="966" t="s">
        <v>2560</v>
      </c>
      <c r="T68" s="966" t="s">
        <v>2560</v>
      </c>
      <c r="U68" s="966" t="s">
        <v>2560</v>
      </c>
    </row>
    <row r="69" spans="1:27" ht="49.5" customHeight="1" x14ac:dyDescent="0.35">
      <c r="A69" s="1007"/>
      <c r="B69" s="1045" t="s">
        <v>907</v>
      </c>
      <c r="C69" s="1003" t="s">
        <v>25</v>
      </c>
      <c r="D69" s="983"/>
      <c r="E69" s="983"/>
      <c r="F69" s="511" t="s">
        <v>1</v>
      </c>
      <c r="G69" s="530">
        <v>807.9</v>
      </c>
      <c r="H69" s="524">
        <v>807.60906</v>
      </c>
      <c r="I69" s="414">
        <f>H69/G69*100</f>
        <v>99.963988117341259</v>
      </c>
      <c r="J69" s="422" t="s">
        <v>1129</v>
      </c>
      <c r="K69" s="505">
        <v>90</v>
      </c>
      <c r="L69" s="505">
        <v>90</v>
      </c>
      <c r="M69" s="506" t="s">
        <v>129</v>
      </c>
      <c r="N69" s="980"/>
      <c r="O69" s="980"/>
      <c r="P69" s="980"/>
      <c r="Q69" s="992"/>
      <c r="R69" s="992"/>
      <c r="S69" s="967"/>
      <c r="T69" s="967"/>
      <c r="U69" s="967"/>
    </row>
    <row r="70" spans="1:27" ht="66.75" customHeight="1" x14ac:dyDescent="0.35">
      <c r="A70" s="1007"/>
      <c r="B70" s="1045" t="s">
        <v>907</v>
      </c>
      <c r="C70" s="1003" t="s">
        <v>25</v>
      </c>
      <c r="D70" s="983"/>
      <c r="E70" s="983"/>
      <c r="F70" s="511" t="s">
        <v>2</v>
      </c>
      <c r="G70" s="530">
        <v>522</v>
      </c>
      <c r="H70" s="524">
        <v>522</v>
      </c>
      <c r="I70" s="414">
        <f t="shared" si="1"/>
        <v>100</v>
      </c>
      <c r="J70" s="422" t="s">
        <v>2748</v>
      </c>
      <c r="K70" s="424" t="s">
        <v>315</v>
      </c>
      <c r="L70" s="424" t="s">
        <v>315</v>
      </c>
      <c r="M70" s="506" t="s">
        <v>129</v>
      </c>
      <c r="N70" s="981"/>
      <c r="O70" s="981"/>
      <c r="P70" s="981"/>
      <c r="Q70" s="993"/>
      <c r="R70" s="993"/>
      <c r="S70" s="968"/>
      <c r="T70" s="968"/>
      <c r="U70" s="968"/>
    </row>
    <row r="71" spans="1:27" ht="42" customHeight="1" x14ac:dyDescent="0.35">
      <c r="A71" s="1001" t="s">
        <v>908</v>
      </c>
      <c r="B71" s="1002" t="s">
        <v>41</v>
      </c>
      <c r="C71" s="1003" t="s">
        <v>25</v>
      </c>
      <c r="D71" s="982" t="s">
        <v>1117</v>
      </c>
      <c r="E71" s="982" t="s">
        <v>26</v>
      </c>
      <c r="F71" s="513" t="s">
        <v>0</v>
      </c>
      <c r="G71" s="527">
        <f>G72</f>
        <v>348982</v>
      </c>
      <c r="H71" s="527">
        <f>H72</f>
        <v>348982</v>
      </c>
      <c r="I71" s="412">
        <f t="shared" si="1"/>
        <v>100</v>
      </c>
      <c r="J71" s="421" t="s">
        <v>1130</v>
      </c>
      <c r="K71" s="505">
        <v>91000</v>
      </c>
      <c r="L71" s="505">
        <v>91096</v>
      </c>
      <c r="M71" s="505" t="s">
        <v>129</v>
      </c>
      <c r="N71" s="979" t="s">
        <v>108</v>
      </c>
      <c r="O71" s="979" t="s">
        <v>108</v>
      </c>
      <c r="P71" s="979" t="s">
        <v>108</v>
      </c>
      <c r="Q71" s="989" t="s">
        <v>896</v>
      </c>
      <c r="R71" s="989"/>
      <c r="S71" s="531" t="s">
        <v>2560</v>
      </c>
      <c r="T71" s="531" t="s">
        <v>2560</v>
      </c>
      <c r="U71" s="531" t="s">
        <v>2560</v>
      </c>
    </row>
    <row r="72" spans="1:27" ht="42" customHeight="1" x14ac:dyDescent="0.35">
      <c r="A72" s="1001"/>
      <c r="B72" s="1002" t="s">
        <v>909</v>
      </c>
      <c r="C72" s="1003" t="s">
        <v>25</v>
      </c>
      <c r="D72" s="983"/>
      <c r="E72" s="983"/>
      <c r="F72" s="1002" t="s">
        <v>1</v>
      </c>
      <c r="G72" s="1017">
        <v>348982</v>
      </c>
      <c r="H72" s="1017">
        <v>348982</v>
      </c>
      <c r="I72" s="1049">
        <f t="shared" si="1"/>
        <v>100</v>
      </c>
      <c r="J72" s="512" t="s">
        <v>1131</v>
      </c>
      <c r="K72" s="505">
        <v>985000</v>
      </c>
      <c r="L72" s="505">
        <v>1002432</v>
      </c>
      <c r="M72" s="505"/>
      <c r="N72" s="980"/>
      <c r="O72" s="980"/>
      <c r="P72" s="980"/>
      <c r="Q72" s="989"/>
      <c r="R72" s="989"/>
      <c r="S72" s="531" t="s">
        <v>2560</v>
      </c>
      <c r="T72" s="531" t="s">
        <v>2560</v>
      </c>
      <c r="U72" s="531" t="s">
        <v>2560</v>
      </c>
    </row>
    <row r="73" spans="1:27" ht="42" customHeight="1" x14ac:dyDescent="0.35">
      <c r="A73" s="1001"/>
      <c r="B73" s="1002" t="s">
        <v>909</v>
      </c>
      <c r="C73" s="1003" t="s">
        <v>25</v>
      </c>
      <c r="D73" s="983"/>
      <c r="E73" s="983"/>
      <c r="F73" s="1002"/>
      <c r="G73" s="1018"/>
      <c r="H73" s="1018"/>
      <c r="I73" s="1051"/>
      <c r="J73" s="512" t="s">
        <v>1132</v>
      </c>
      <c r="K73" s="505">
        <v>17426</v>
      </c>
      <c r="L73" s="505">
        <v>17542</v>
      </c>
      <c r="M73" s="505" t="s">
        <v>129</v>
      </c>
      <c r="N73" s="981"/>
      <c r="O73" s="981"/>
      <c r="P73" s="981"/>
      <c r="Q73" s="503" t="s">
        <v>885</v>
      </c>
      <c r="R73" s="503"/>
      <c r="S73" s="531" t="s">
        <v>2560</v>
      </c>
      <c r="T73" s="531" t="s">
        <v>2560</v>
      </c>
      <c r="U73" s="531" t="s">
        <v>2560</v>
      </c>
    </row>
    <row r="74" spans="1:27" ht="66.75" customHeight="1" x14ac:dyDescent="0.35">
      <c r="A74" s="1001" t="s">
        <v>910</v>
      </c>
      <c r="B74" s="1002" t="s">
        <v>44</v>
      </c>
      <c r="C74" s="1003" t="s">
        <v>25</v>
      </c>
      <c r="D74" s="982" t="s">
        <v>1117</v>
      </c>
      <c r="E74" s="982" t="s">
        <v>26</v>
      </c>
      <c r="F74" s="1015" t="s">
        <v>0</v>
      </c>
      <c r="G74" s="1032">
        <f>G76</f>
        <v>937701.2</v>
      </c>
      <c r="H74" s="1032">
        <f>H76</f>
        <v>937701.2</v>
      </c>
      <c r="I74" s="1036">
        <f t="shared" si="1"/>
        <v>100</v>
      </c>
      <c r="J74" s="421" t="s">
        <v>1133</v>
      </c>
      <c r="K74" s="425">
        <v>1811372</v>
      </c>
      <c r="L74" s="505">
        <v>1836250</v>
      </c>
      <c r="M74" s="505" t="s">
        <v>2694</v>
      </c>
      <c r="N74" s="1064" t="s">
        <v>108</v>
      </c>
      <c r="O74" s="1064" t="s">
        <v>108</v>
      </c>
      <c r="P74" s="1064" t="s">
        <v>108</v>
      </c>
      <c r="Q74" s="994" t="s">
        <v>896</v>
      </c>
      <c r="R74" s="994"/>
      <c r="S74" s="531" t="s">
        <v>2560</v>
      </c>
      <c r="T74" s="531" t="s">
        <v>2560</v>
      </c>
      <c r="U74" s="531" t="s">
        <v>2560</v>
      </c>
    </row>
    <row r="75" spans="1:27" ht="45" customHeight="1" x14ac:dyDescent="0.35">
      <c r="A75" s="1001"/>
      <c r="B75" s="1002"/>
      <c r="C75" s="1003"/>
      <c r="D75" s="983"/>
      <c r="E75" s="983"/>
      <c r="F75" s="1034"/>
      <c r="G75" s="1033"/>
      <c r="H75" s="1033"/>
      <c r="I75" s="1037"/>
      <c r="J75" s="422" t="s">
        <v>1134</v>
      </c>
      <c r="K75" s="505">
        <v>29871</v>
      </c>
      <c r="L75" s="505">
        <v>29133</v>
      </c>
      <c r="M75" s="505" t="s">
        <v>2695</v>
      </c>
      <c r="N75" s="1065"/>
      <c r="O75" s="1065"/>
      <c r="P75" s="1065"/>
      <c r="Q75" s="995"/>
      <c r="R75" s="995"/>
      <c r="S75" s="531" t="s">
        <v>2560</v>
      </c>
      <c r="T75" s="531" t="s">
        <v>2560</v>
      </c>
      <c r="U75" s="531" t="s">
        <v>2560</v>
      </c>
      <c r="Y75" s="1241"/>
      <c r="AA75" s="1242"/>
    </row>
    <row r="76" spans="1:27" ht="70.5" customHeight="1" x14ac:dyDescent="0.35">
      <c r="A76" s="1001"/>
      <c r="B76" s="1002" t="s">
        <v>911</v>
      </c>
      <c r="C76" s="1003" t="s">
        <v>25</v>
      </c>
      <c r="D76" s="983"/>
      <c r="E76" s="983"/>
      <c r="F76" s="1010" t="s">
        <v>1</v>
      </c>
      <c r="G76" s="1017">
        <v>937701.2</v>
      </c>
      <c r="H76" s="1017">
        <v>937701.2</v>
      </c>
      <c r="I76" s="1049">
        <f t="shared" si="1"/>
        <v>100</v>
      </c>
      <c r="J76" s="422" t="s">
        <v>1131</v>
      </c>
      <c r="K76" s="505">
        <v>251161</v>
      </c>
      <c r="L76" s="505">
        <v>253459</v>
      </c>
      <c r="M76" s="505" t="s">
        <v>2694</v>
      </c>
      <c r="N76" s="1065"/>
      <c r="O76" s="1065"/>
      <c r="P76" s="1065"/>
      <c r="Q76" s="995"/>
      <c r="R76" s="995"/>
      <c r="S76" s="531" t="s">
        <v>2560</v>
      </c>
      <c r="T76" s="531" t="s">
        <v>2560</v>
      </c>
      <c r="U76" s="531" t="s">
        <v>2560</v>
      </c>
    </row>
    <row r="77" spans="1:27" ht="100.5" customHeight="1" x14ac:dyDescent="0.35">
      <c r="A77" s="1001"/>
      <c r="B77" s="1002" t="s">
        <v>911</v>
      </c>
      <c r="C77" s="1003" t="s">
        <v>25</v>
      </c>
      <c r="D77" s="983"/>
      <c r="E77" s="983"/>
      <c r="F77" s="1019"/>
      <c r="G77" s="1020"/>
      <c r="H77" s="1020"/>
      <c r="I77" s="1050"/>
      <c r="J77" s="422" t="s">
        <v>1135</v>
      </c>
      <c r="K77" s="505">
        <v>6681</v>
      </c>
      <c r="L77" s="505">
        <v>6887</v>
      </c>
      <c r="M77" s="505" t="s">
        <v>129</v>
      </c>
      <c r="N77" s="1065"/>
      <c r="O77" s="1065"/>
      <c r="P77" s="1065"/>
      <c r="Q77" s="996"/>
      <c r="R77" s="996"/>
      <c r="S77" s="531" t="s">
        <v>2560</v>
      </c>
      <c r="T77" s="531" t="s">
        <v>2560</v>
      </c>
      <c r="U77" s="531" t="s">
        <v>2560</v>
      </c>
    </row>
    <row r="78" spans="1:27" ht="81" x14ac:dyDescent="0.35">
      <c r="A78" s="1001"/>
      <c r="B78" s="1002" t="s">
        <v>911</v>
      </c>
      <c r="C78" s="1003" t="s">
        <v>25</v>
      </c>
      <c r="D78" s="983"/>
      <c r="E78" s="983"/>
      <c r="F78" s="1011"/>
      <c r="G78" s="1018"/>
      <c r="H78" s="1018"/>
      <c r="I78" s="1051"/>
      <c r="J78" s="422" t="s">
        <v>1126</v>
      </c>
      <c r="K78" s="503">
        <v>5</v>
      </c>
      <c r="L78" s="505">
        <v>5</v>
      </c>
      <c r="M78" s="506" t="s">
        <v>129</v>
      </c>
      <c r="N78" s="1066"/>
      <c r="O78" s="1066"/>
      <c r="P78" s="1066"/>
      <c r="Q78" s="503" t="s">
        <v>912</v>
      </c>
      <c r="R78" s="503"/>
      <c r="S78" s="531" t="s">
        <v>2560</v>
      </c>
      <c r="T78" s="531" t="s">
        <v>2560</v>
      </c>
      <c r="U78" s="531" t="s">
        <v>2560</v>
      </c>
    </row>
    <row r="79" spans="1:27" ht="40.5" x14ac:dyDescent="0.35">
      <c r="A79" s="1001" t="s">
        <v>913</v>
      </c>
      <c r="B79" s="1002" t="s">
        <v>46</v>
      </c>
      <c r="C79" s="1003" t="s">
        <v>25</v>
      </c>
      <c r="D79" s="982" t="s">
        <v>1117</v>
      </c>
      <c r="E79" s="1009" t="s">
        <v>26</v>
      </c>
      <c r="F79" s="513" t="s">
        <v>0</v>
      </c>
      <c r="G79" s="527">
        <f>G80</f>
        <v>59268.5</v>
      </c>
      <c r="H79" s="527">
        <f>H80</f>
        <v>59268.499769999995</v>
      </c>
      <c r="I79" s="412">
        <f t="shared" si="1"/>
        <v>99.999999611935507</v>
      </c>
      <c r="J79" s="422" t="s">
        <v>1136</v>
      </c>
      <c r="K79" s="503">
        <v>6280</v>
      </c>
      <c r="L79" s="505">
        <v>6390</v>
      </c>
      <c r="M79" s="505" t="s">
        <v>129</v>
      </c>
      <c r="N79" s="988" t="s">
        <v>26</v>
      </c>
      <c r="O79" s="988" t="s">
        <v>26</v>
      </c>
      <c r="P79" s="988" t="s">
        <v>26</v>
      </c>
      <c r="Q79" s="503" t="s">
        <v>896</v>
      </c>
      <c r="R79" s="503"/>
      <c r="S79" s="531" t="s">
        <v>2560</v>
      </c>
      <c r="T79" s="531" t="s">
        <v>2560</v>
      </c>
      <c r="U79" s="531" t="s">
        <v>2560</v>
      </c>
    </row>
    <row r="80" spans="1:27" ht="87" customHeight="1" x14ac:dyDescent="0.35">
      <c r="A80" s="1001"/>
      <c r="B80" s="1002" t="s">
        <v>914</v>
      </c>
      <c r="C80" s="1003" t="s">
        <v>25</v>
      </c>
      <c r="D80" s="983"/>
      <c r="E80" s="1009"/>
      <c r="F80" s="511" t="s">
        <v>1</v>
      </c>
      <c r="G80" s="530">
        <v>59268.5</v>
      </c>
      <c r="H80" s="524">
        <v>59268.499769999995</v>
      </c>
      <c r="I80" s="414">
        <f t="shared" si="1"/>
        <v>99.999999611935507</v>
      </c>
      <c r="J80" s="422" t="s">
        <v>1126</v>
      </c>
      <c r="K80" s="503">
        <v>5</v>
      </c>
      <c r="L80" s="505">
        <v>5</v>
      </c>
      <c r="M80" s="506" t="s">
        <v>129</v>
      </c>
      <c r="N80" s="988"/>
      <c r="O80" s="988"/>
      <c r="P80" s="988"/>
      <c r="Q80" s="503" t="s">
        <v>912</v>
      </c>
      <c r="R80" s="503"/>
      <c r="S80" s="531" t="s">
        <v>2560</v>
      </c>
      <c r="T80" s="531" t="s">
        <v>2560</v>
      </c>
      <c r="U80" s="531" t="s">
        <v>2560</v>
      </c>
    </row>
    <row r="81" spans="1:21" ht="63" customHeight="1" x14ac:dyDescent="0.35">
      <c r="A81" s="1001" t="s">
        <v>915</v>
      </c>
      <c r="B81" s="1002" t="s">
        <v>47</v>
      </c>
      <c r="C81" s="1003" t="s">
        <v>25</v>
      </c>
      <c r="D81" s="982" t="s">
        <v>1117</v>
      </c>
      <c r="E81" s="1009" t="s">
        <v>26</v>
      </c>
      <c r="F81" s="513" t="s">
        <v>0</v>
      </c>
      <c r="G81" s="527">
        <f>G82</f>
        <v>3881737.4</v>
      </c>
      <c r="H81" s="527">
        <f>H82</f>
        <v>3881628.2286300003</v>
      </c>
      <c r="I81" s="412">
        <f t="shared" si="1"/>
        <v>99.997187564259249</v>
      </c>
      <c r="J81" s="426" t="s">
        <v>1125</v>
      </c>
      <c r="K81" s="503">
        <v>38494</v>
      </c>
      <c r="L81" s="505">
        <v>39376</v>
      </c>
      <c r="M81" s="505"/>
      <c r="N81" s="988" t="s">
        <v>26</v>
      </c>
      <c r="O81" s="988" t="s">
        <v>26</v>
      </c>
      <c r="P81" s="988" t="s">
        <v>26</v>
      </c>
      <c r="Q81" s="503" t="s">
        <v>896</v>
      </c>
      <c r="R81" s="503"/>
      <c r="S81" s="531" t="s">
        <v>2560</v>
      </c>
      <c r="T81" s="531" t="s">
        <v>2560</v>
      </c>
      <c r="U81" s="531" t="s">
        <v>2560</v>
      </c>
    </row>
    <row r="82" spans="1:21" ht="90" customHeight="1" x14ac:dyDescent="0.35">
      <c r="A82" s="1001"/>
      <c r="B82" s="1002" t="s">
        <v>916</v>
      </c>
      <c r="C82" s="1003" t="s">
        <v>25</v>
      </c>
      <c r="D82" s="983"/>
      <c r="E82" s="1009"/>
      <c r="F82" s="511" t="s">
        <v>1</v>
      </c>
      <c r="G82" s="530">
        <v>3881737.4</v>
      </c>
      <c r="H82" s="524">
        <v>3881628.2286300003</v>
      </c>
      <c r="I82" s="414">
        <f t="shared" si="1"/>
        <v>99.997187564259249</v>
      </c>
      <c r="J82" s="422" t="s">
        <v>2765</v>
      </c>
      <c r="K82" s="503">
        <v>5</v>
      </c>
      <c r="L82" s="505">
        <v>5</v>
      </c>
      <c r="M82" s="506" t="s">
        <v>129</v>
      </c>
      <c r="N82" s="988"/>
      <c r="O82" s="988"/>
      <c r="P82" s="988"/>
      <c r="Q82" s="503" t="s">
        <v>912</v>
      </c>
      <c r="R82" s="503"/>
      <c r="S82" s="531" t="s">
        <v>2560</v>
      </c>
      <c r="T82" s="531" t="s">
        <v>2560</v>
      </c>
      <c r="U82" s="531" t="s">
        <v>2560</v>
      </c>
    </row>
    <row r="83" spans="1:21" ht="54.75" customHeight="1" x14ac:dyDescent="0.35">
      <c r="A83" s="1001" t="s">
        <v>917</v>
      </c>
      <c r="B83" s="1008" t="s">
        <v>918</v>
      </c>
      <c r="C83" s="1003" t="s">
        <v>25</v>
      </c>
      <c r="D83" s="1009" t="s">
        <v>26</v>
      </c>
      <c r="E83" s="1009" t="s">
        <v>26</v>
      </c>
      <c r="F83" s="513" t="s">
        <v>0</v>
      </c>
      <c r="G83" s="527">
        <f>G84</f>
        <v>362085.4</v>
      </c>
      <c r="H83" s="527">
        <f>H84</f>
        <v>362085.4</v>
      </c>
      <c r="I83" s="412">
        <f t="shared" si="1"/>
        <v>100</v>
      </c>
      <c r="J83" s="991" t="s">
        <v>26</v>
      </c>
      <c r="K83" s="988" t="s">
        <v>26</v>
      </c>
      <c r="L83" s="1239" t="s">
        <v>108</v>
      </c>
      <c r="M83" s="988" t="s">
        <v>26</v>
      </c>
      <c r="N83" s="988" t="s">
        <v>26</v>
      </c>
      <c r="O83" s="988" t="s">
        <v>26</v>
      </c>
      <c r="P83" s="988" t="s">
        <v>26</v>
      </c>
      <c r="Q83" s="990" t="s">
        <v>26</v>
      </c>
      <c r="R83" s="990"/>
      <c r="S83" s="969" t="s">
        <v>2560</v>
      </c>
      <c r="T83" s="969" t="s">
        <v>2560</v>
      </c>
      <c r="U83" s="969" t="s">
        <v>2560</v>
      </c>
    </row>
    <row r="84" spans="1:21" ht="68.25" customHeight="1" x14ac:dyDescent="0.35">
      <c r="A84" s="1001"/>
      <c r="B84" s="1008" t="s">
        <v>919</v>
      </c>
      <c r="C84" s="1003" t="s">
        <v>25</v>
      </c>
      <c r="D84" s="1009"/>
      <c r="E84" s="1009"/>
      <c r="F84" s="511" t="s">
        <v>1</v>
      </c>
      <c r="G84" s="530">
        <f>G86+G89</f>
        <v>362085.4</v>
      </c>
      <c r="H84" s="530">
        <f>H86+H89</f>
        <v>362085.4</v>
      </c>
      <c r="I84" s="414">
        <f t="shared" si="1"/>
        <v>100</v>
      </c>
      <c r="J84" s="992"/>
      <c r="K84" s="988"/>
      <c r="L84" s="1239"/>
      <c r="M84" s="988"/>
      <c r="N84" s="988"/>
      <c r="O84" s="988"/>
      <c r="P84" s="988"/>
      <c r="Q84" s="990"/>
      <c r="R84" s="990"/>
      <c r="S84" s="969"/>
      <c r="T84" s="969"/>
      <c r="U84" s="969"/>
    </row>
    <row r="85" spans="1:21" ht="61.5" customHeight="1" x14ac:dyDescent="0.35">
      <c r="A85" s="1001" t="s">
        <v>920</v>
      </c>
      <c r="B85" s="1002" t="s">
        <v>53</v>
      </c>
      <c r="C85" s="1003" t="s">
        <v>25</v>
      </c>
      <c r="D85" s="982" t="s">
        <v>1117</v>
      </c>
      <c r="E85" s="1009" t="s">
        <v>26</v>
      </c>
      <c r="F85" s="513" t="s">
        <v>0</v>
      </c>
      <c r="G85" s="527">
        <f>G86</f>
        <v>229381.1</v>
      </c>
      <c r="H85" s="527">
        <f>H86</f>
        <v>229381.1</v>
      </c>
      <c r="I85" s="412">
        <f t="shared" si="1"/>
        <v>100</v>
      </c>
      <c r="J85" s="422" t="s">
        <v>1137</v>
      </c>
      <c r="K85" s="503">
        <v>364</v>
      </c>
      <c r="L85" s="503">
        <v>388</v>
      </c>
      <c r="M85" s="979" t="s">
        <v>2769</v>
      </c>
      <c r="N85" s="988" t="s">
        <v>26</v>
      </c>
      <c r="O85" s="988" t="s">
        <v>26</v>
      </c>
      <c r="P85" s="988" t="s">
        <v>26</v>
      </c>
      <c r="Q85" s="503" t="s">
        <v>921</v>
      </c>
      <c r="R85" s="503"/>
      <c r="S85" s="952" t="s">
        <v>2560</v>
      </c>
      <c r="T85" s="952" t="s">
        <v>2560</v>
      </c>
      <c r="U85" s="952" t="s">
        <v>2560</v>
      </c>
    </row>
    <row r="86" spans="1:21" ht="90.75" customHeight="1" x14ac:dyDescent="0.35">
      <c r="A86" s="1001"/>
      <c r="B86" s="1002" t="s">
        <v>922</v>
      </c>
      <c r="C86" s="1003" t="s">
        <v>25</v>
      </c>
      <c r="D86" s="983"/>
      <c r="E86" s="1009"/>
      <c r="F86" s="511" t="s">
        <v>1</v>
      </c>
      <c r="G86" s="530">
        <v>229381.1</v>
      </c>
      <c r="H86" s="524">
        <v>229381.1</v>
      </c>
      <c r="I86" s="414">
        <f t="shared" si="1"/>
        <v>100</v>
      </c>
      <c r="J86" s="422" t="s">
        <v>1138</v>
      </c>
      <c r="K86" s="505" t="s">
        <v>317</v>
      </c>
      <c r="L86" s="528">
        <v>1.8</v>
      </c>
      <c r="M86" s="981"/>
      <c r="N86" s="988"/>
      <c r="O86" s="988"/>
      <c r="P86" s="988"/>
      <c r="Q86" s="505" t="s">
        <v>923</v>
      </c>
      <c r="R86" s="505"/>
      <c r="S86" s="954"/>
      <c r="T86" s="954"/>
      <c r="U86" s="954"/>
    </row>
    <row r="87" spans="1:21" x14ac:dyDescent="0.35">
      <c r="A87" s="1001" t="s">
        <v>924</v>
      </c>
      <c r="B87" s="1002" t="s">
        <v>51</v>
      </c>
      <c r="C87" s="1003" t="s">
        <v>25</v>
      </c>
      <c r="D87" s="982" t="s">
        <v>1117</v>
      </c>
      <c r="E87" s="982" t="s">
        <v>26</v>
      </c>
      <c r="F87" s="1015" t="s">
        <v>0</v>
      </c>
      <c r="G87" s="1032">
        <f>G89</f>
        <v>132704.30000000002</v>
      </c>
      <c r="H87" s="1035">
        <f>H89</f>
        <v>132704.29999999999</v>
      </c>
      <c r="I87" s="1036">
        <f t="shared" si="1"/>
        <v>99.999999999999972</v>
      </c>
      <c r="J87" s="1022" t="s">
        <v>1125</v>
      </c>
      <c r="K87" s="989">
        <v>86758</v>
      </c>
      <c r="L87" s="989">
        <v>88691</v>
      </c>
      <c r="M87" s="989" t="s">
        <v>2694</v>
      </c>
      <c r="N87" s="979" t="s">
        <v>26</v>
      </c>
      <c r="O87" s="979" t="s">
        <v>26</v>
      </c>
      <c r="P87" s="979" t="s">
        <v>26</v>
      </c>
      <c r="Q87" s="989" t="s">
        <v>921</v>
      </c>
      <c r="R87" s="989"/>
      <c r="S87" s="958" t="s">
        <v>2560</v>
      </c>
      <c r="T87" s="958" t="s">
        <v>2560</v>
      </c>
      <c r="U87" s="958" t="s">
        <v>2560</v>
      </c>
    </row>
    <row r="88" spans="1:21" ht="54.75" customHeight="1" x14ac:dyDescent="0.35">
      <c r="A88" s="1001"/>
      <c r="B88" s="1002" t="s">
        <v>925</v>
      </c>
      <c r="C88" s="1003" t="s">
        <v>25</v>
      </c>
      <c r="D88" s="983"/>
      <c r="E88" s="983"/>
      <c r="F88" s="1034"/>
      <c r="G88" s="1033"/>
      <c r="H88" s="1035"/>
      <c r="I88" s="1037"/>
      <c r="J88" s="1023"/>
      <c r="K88" s="989"/>
      <c r="L88" s="989"/>
      <c r="M88" s="989"/>
      <c r="N88" s="980"/>
      <c r="O88" s="980"/>
      <c r="P88" s="980"/>
      <c r="Q88" s="989"/>
      <c r="R88" s="989"/>
      <c r="S88" s="958"/>
      <c r="T88" s="958"/>
      <c r="U88" s="958"/>
    </row>
    <row r="89" spans="1:21" ht="40.5" x14ac:dyDescent="0.35">
      <c r="A89" s="1001"/>
      <c r="B89" s="1002" t="s">
        <v>925</v>
      </c>
      <c r="C89" s="1003" t="s">
        <v>25</v>
      </c>
      <c r="D89" s="983"/>
      <c r="E89" s="983"/>
      <c r="F89" s="516" t="s">
        <v>1</v>
      </c>
      <c r="G89" s="530">
        <v>132704.30000000002</v>
      </c>
      <c r="H89" s="524">
        <v>132704.29999999999</v>
      </c>
      <c r="I89" s="414">
        <f t="shared" si="1"/>
        <v>99.999999999999972</v>
      </c>
      <c r="J89" s="422" t="s">
        <v>1139</v>
      </c>
      <c r="K89" s="503" t="s">
        <v>316</v>
      </c>
      <c r="L89" s="505">
        <v>9</v>
      </c>
      <c r="M89" s="505" t="s">
        <v>129</v>
      </c>
      <c r="N89" s="981"/>
      <c r="O89" s="981"/>
      <c r="P89" s="981"/>
      <c r="Q89" s="503" t="s">
        <v>2265</v>
      </c>
      <c r="R89" s="503"/>
      <c r="S89" s="531" t="s">
        <v>2560</v>
      </c>
      <c r="T89" s="531" t="s">
        <v>2560</v>
      </c>
      <c r="U89" s="531" t="s">
        <v>2560</v>
      </c>
    </row>
    <row r="90" spans="1:21" x14ac:dyDescent="0.35">
      <c r="A90" s="1001" t="s">
        <v>926</v>
      </c>
      <c r="B90" s="1008" t="s">
        <v>927</v>
      </c>
      <c r="C90" s="1003" t="s">
        <v>25</v>
      </c>
      <c r="D90" s="1009" t="s">
        <v>26</v>
      </c>
      <c r="E90" s="1009" t="s">
        <v>26</v>
      </c>
      <c r="F90" s="513" t="s">
        <v>0</v>
      </c>
      <c r="G90" s="527">
        <f>G91</f>
        <v>412303.79999999993</v>
      </c>
      <c r="H90" s="527">
        <f>H91</f>
        <v>412303.8</v>
      </c>
      <c r="I90" s="412">
        <f t="shared" si="1"/>
        <v>100.00000000000003</v>
      </c>
      <c r="J90" s="991" t="s">
        <v>26</v>
      </c>
      <c r="K90" s="988" t="s">
        <v>26</v>
      </c>
      <c r="L90" s="1239" t="s">
        <v>108</v>
      </c>
      <c r="M90" s="988" t="s">
        <v>26</v>
      </c>
      <c r="N90" s="988" t="s">
        <v>26</v>
      </c>
      <c r="O90" s="988" t="s">
        <v>26</v>
      </c>
      <c r="P90" s="988" t="s">
        <v>26</v>
      </c>
      <c r="Q90" s="990" t="s">
        <v>26</v>
      </c>
      <c r="R90" s="990"/>
      <c r="S90" s="969" t="s">
        <v>2560</v>
      </c>
      <c r="T90" s="969" t="s">
        <v>2560</v>
      </c>
      <c r="U90" s="969" t="s">
        <v>2560</v>
      </c>
    </row>
    <row r="91" spans="1:21" ht="53.25" customHeight="1" x14ac:dyDescent="0.35">
      <c r="A91" s="1001"/>
      <c r="B91" s="1008" t="s">
        <v>928</v>
      </c>
      <c r="C91" s="1003" t="s">
        <v>25</v>
      </c>
      <c r="D91" s="1009"/>
      <c r="E91" s="1009"/>
      <c r="F91" s="511" t="s">
        <v>1</v>
      </c>
      <c r="G91" s="530">
        <f>G93</f>
        <v>412303.79999999993</v>
      </c>
      <c r="H91" s="530">
        <f>H93</f>
        <v>412303.8</v>
      </c>
      <c r="I91" s="414">
        <f t="shared" si="1"/>
        <v>100.00000000000003</v>
      </c>
      <c r="J91" s="992"/>
      <c r="K91" s="988"/>
      <c r="L91" s="1239"/>
      <c r="M91" s="988"/>
      <c r="N91" s="988"/>
      <c r="O91" s="988"/>
      <c r="P91" s="988"/>
      <c r="Q91" s="990"/>
      <c r="R91" s="990"/>
      <c r="S91" s="969"/>
      <c r="T91" s="969"/>
      <c r="U91" s="969"/>
    </row>
    <row r="92" spans="1:21" ht="48" customHeight="1" x14ac:dyDescent="0.35">
      <c r="A92" s="1001" t="s">
        <v>929</v>
      </c>
      <c r="B92" s="1002" t="s">
        <v>57</v>
      </c>
      <c r="C92" s="1003" t="s">
        <v>25</v>
      </c>
      <c r="D92" s="982" t="s">
        <v>1117</v>
      </c>
      <c r="E92" s="1009" t="s">
        <v>26</v>
      </c>
      <c r="F92" s="513" t="s">
        <v>0</v>
      </c>
      <c r="G92" s="527">
        <f>G93</f>
        <v>412303.79999999993</v>
      </c>
      <c r="H92" s="527">
        <f>H93</f>
        <v>412303.8</v>
      </c>
      <c r="I92" s="412">
        <f t="shared" si="1"/>
        <v>100.00000000000003</v>
      </c>
      <c r="J92" s="422" t="s">
        <v>1140</v>
      </c>
      <c r="K92" s="503">
        <v>33500</v>
      </c>
      <c r="L92" s="432">
        <v>34480.400000000001</v>
      </c>
      <c r="M92" s="505"/>
      <c r="N92" s="988" t="s">
        <v>26</v>
      </c>
      <c r="O92" s="988" t="s">
        <v>26</v>
      </c>
      <c r="P92" s="988" t="s">
        <v>26</v>
      </c>
      <c r="Q92" s="503" t="s">
        <v>921</v>
      </c>
      <c r="R92" s="503"/>
      <c r="S92" s="531" t="s">
        <v>2560</v>
      </c>
      <c r="T92" s="531" t="s">
        <v>2560</v>
      </c>
      <c r="U92" s="531" t="s">
        <v>2560</v>
      </c>
    </row>
    <row r="93" spans="1:21" ht="130.5" customHeight="1" x14ac:dyDescent="0.35">
      <c r="A93" s="1001"/>
      <c r="B93" s="1002" t="s">
        <v>930</v>
      </c>
      <c r="C93" s="1003" t="s">
        <v>25</v>
      </c>
      <c r="D93" s="983"/>
      <c r="E93" s="1009"/>
      <c r="F93" s="511" t="s">
        <v>1</v>
      </c>
      <c r="G93" s="530">
        <v>412303.79999999993</v>
      </c>
      <c r="H93" s="524">
        <v>412303.8</v>
      </c>
      <c r="I93" s="414">
        <f t="shared" si="1"/>
        <v>100.00000000000003</v>
      </c>
      <c r="J93" s="422" t="s">
        <v>1141</v>
      </c>
      <c r="K93" s="503" t="s">
        <v>318</v>
      </c>
      <c r="L93" s="505">
        <v>100</v>
      </c>
      <c r="M93" s="506" t="s">
        <v>129</v>
      </c>
      <c r="N93" s="988"/>
      <c r="O93" s="988"/>
      <c r="P93" s="988"/>
      <c r="Q93" s="503" t="s">
        <v>1533</v>
      </c>
      <c r="R93" s="503"/>
      <c r="S93" s="531" t="s">
        <v>2560</v>
      </c>
      <c r="T93" s="531" t="s">
        <v>2560</v>
      </c>
      <c r="U93" s="531" t="s">
        <v>2560</v>
      </c>
    </row>
    <row r="94" spans="1:21" x14ac:dyDescent="0.35">
      <c r="A94" s="1001" t="s">
        <v>931</v>
      </c>
      <c r="B94" s="1008" t="s">
        <v>932</v>
      </c>
      <c r="C94" s="1003" t="s">
        <v>34</v>
      </c>
      <c r="D94" s="1009" t="s">
        <v>26</v>
      </c>
      <c r="E94" s="1009" t="s">
        <v>26</v>
      </c>
      <c r="F94" s="513" t="s">
        <v>0</v>
      </c>
      <c r="G94" s="527">
        <f>G95+G96</f>
        <v>13056.6</v>
      </c>
      <c r="H94" s="527">
        <f>H95+H96</f>
        <v>11254.6</v>
      </c>
      <c r="I94" s="412">
        <f t="shared" si="1"/>
        <v>86.198550924436674</v>
      </c>
      <c r="J94" s="991" t="s">
        <v>26</v>
      </c>
      <c r="K94" s="988" t="s">
        <v>26</v>
      </c>
      <c r="L94" s="988" t="s">
        <v>108</v>
      </c>
      <c r="M94" s="988" t="s">
        <v>26</v>
      </c>
      <c r="N94" s="988" t="s">
        <v>26</v>
      </c>
      <c r="O94" s="988" t="s">
        <v>26</v>
      </c>
      <c r="P94" s="988" t="s">
        <v>26</v>
      </c>
      <c r="Q94" s="990" t="s">
        <v>26</v>
      </c>
      <c r="R94" s="990"/>
      <c r="S94" s="952" t="s">
        <v>2560</v>
      </c>
      <c r="T94" s="952" t="s">
        <v>2560</v>
      </c>
      <c r="U94" s="952" t="s">
        <v>2560</v>
      </c>
    </row>
    <row r="95" spans="1:21" x14ac:dyDescent="0.35">
      <c r="A95" s="1001"/>
      <c r="B95" s="1008" t="s">
        <v>933</v>
      </c>
      <c r="C95" s="1003" t="s">
        <v>34</v>
      </c>
      <c r="D95" s="1009"/>
      <c r="E95" s="1009"/>
      <c r="F95" s="511" t="s">
        <v>1</v>
      </c>
      <c r="G95" s="530">
        <v>3402.4</v>
      </c>
      <c r="H95" s="530">
        <v>3022.9</v>
      </c>
      <c r="I95" s="414">
        <f t="shared" si="1"/>
        <v>88.846108629202917</v>
      </c>
      <c r="J95" s="992"/>
      <c r="K95" s="988"/>
      <c r="L95" s="988"/>
      <c r="M95" s="988"/>
      <c r="N95" s="988"/>
      <c r="O95" s="988"/>
      <c r="P95" s="988"/>
      <c r="Q95" s="990"/>
      <c r="R95" s="990"/>
      <c r="S95" s="953"/>
      <c r="T95" s="953"/>
      <c r="U95" s="953"/>
    </row>
    <row r="96" spans="1:21" ht="72.75" customHeight="1" x14ac:dyDescent="0.35">
      <c r="A96" s="1001"/>
      <c r="B96" s="1008" t="s">
        <v>933</v>
      </c>
      <c r="C96" s="1003" t="s">
        <v>34</v>
      </c>
      <c r="D96" s="1009"/>
      <c r="E96" s="1009"/>
      <c r="F96" s="511" t="s">
        <v>4</v>
      </c>
      <c r="G96" s="530">
        <v>9654.2000000000007</v>
      </c>
      <c r="H96" s="530">
        <v>8231.7000000000007</v>
      </c>
      <c r="I96" s="414">
        <f t="shared" si="1"/>
        <v>85.265480309088275</v>
      </c>
      <c r="J96" s="992"/>
      <c r="K96" s="988"/>
      <c r="L96" s="988"/>
      <c r="M96" s="988"/>
      <c r="N96" s="988"/>
      <c r="O96" s="988"/>
      <c r="P96" s="988"/>
      <c r="Q96" s="990"/>
      <c r="R96" s="990"/>
      <c r="S96" s="954"/>
      <c r="T96" s="954"/>
      <c r="U96" s="954"/>
    </row>
    <row r="97" spans="1:21" x14ac:dyDescent="0.35">
      <c r="A97" s="1007" t="s">
        <v>934</v>
      </c>
      <c r="B97" s="1045" t="s">
        <v>935</v>
      </c>
      <c r="C97" s="1003" t="s">
        <v>34</v>
      </c>
      <c r="D97" s="982" t="s">
        <v>1117</v>
      </c>
      <c r="E97" s="982" t="s">
        <v>26</v>
      </c>
      <c r="F97" s="513" t="s">
        <v>0</v>
      </c>
      <c r="G97" s="527">
        <v>13056.6</v>
      </c>
      <c r="H97" s="527">
        <f>H98+H99</f>
        <v>11254.6</v>
      </c>
      <c r="I97" s="412">
        <f t="shared" si="1"/>
        <v>86.198550924436674</v>
      </c>
      <c r="J97" s="1022" t="s">
        <v>1142</v>
      </c>
      <c r="K97" s="979">
        <v>10</v>
      </c>
      <c r="L97" s="989">
        <v>10</v>
      </c>
      <c r="M97" s="979" t="s">
        <v>2779</v>
      </c>
      <c r="N97" s="976" t="s">
        <v>1143</v>
      </c>
      <c r="O97" s="976" t="s">
        <v>1144</v>
      </c>
      <c r="P97" s="976" t="s">
        <v>1145</v>
      </c>
      <c r="Q97" s="979" t="s">
        <v>936</v>
      </c>
      <c r="R97" s="979"/>
      <c r="S97" s="976" t="s">
        <v>1143</v>
      </c>
      <c r="T97" s="976" t="s">
        <v>1144</v>
      </c>
      <c r="U97" s="976" t="s">
        <v>1145</v>
      </c>
    </row>
    <row r="98" spans="1:21" ht="65.25" customHeight="1" x14ac:dyDescent="0.35">
      <c r="A98" s="1007"/>
      <c r="B98" s="1045" t="s">
        <v>937</v>
      </c>
      <c r="C98" s="1003" t="s">
        <v>34</v>
      </c>
      <c r="D98" s="983"/>
      <c r="E98" s="983"/>
      <c r="F98" s="511" t="s">
        <v>1</v>
      </c>
      <c r="G98" s="530">
        <v>3402.4</v>
      </c>
      <c r="H98" s="530">
        <v>3022.9</v>
      </c>
      <c r="I98" s="414">
        <f t="shared" si="1"/>
        <v>88.846108629202917</v>
      </c>
      <c r="J98" s="1023"/>
      <c r="K98" s="981"/>
      <c r="L98" s="989"/>
      <c r="M98" s="980"/>
      <c r="N98" s="977"/>
      <c r="O98" s="977"/>
      <c r="P98" s="977"/>
      <c r="Q98" s="980"/>
      <c r="R98" s="980"/>
      <c r="S98" s="977"/>
      <c r="T98" s="977"/>
      <c r="U98" s="977"/>
    </row>
    <row r="99" spans="1:21" ht="49.5" customHeight="1" x14ac:dyDescent="0.35">
      <c r="A99" s="1007"/>
      <c r="B99" s="1045" t="s">
        <v>937</v>
      </c>
      <c r="C99" s="1003" t="s">
        <v>34</v>
      </c>
      <c r="D99" s="983"/>
      <c r="E99" s="983"/>
      <c r="F99" s="511" t="s">
        <v>4</v>
      </c>
      <c r="G99" s="530">
        <v>9654.2000000000007</v>
      </c>
      <c r="H99" s="530">
        <v>8231.7000000000007</v>
      </c>
      <c r="I99" s="414">
        <f t="shared" si="1"/>
        <v>85.265480309088275</v>
      </c>
      <c r="J99" s="421" t="s">
        <v>1146</v>
      </c>
      <c r="K99" s="505">
        <v>100</v>
      </c>
      <c r="L99" s="505">
        <v>100</v>
      </c>
      <c r="M99" s="981"/>
      <c r="N99" s="978"/>
      <c r="O99" s="978"/>
      <c r="P99" s="978"/>
      <c r="Q99" s="981"/>
      <c r="R99" s="981"/>
      <c r="S99" s="978"/>
      <c r="T99" s="978"/>
      <c r="U99" s="978"/>
    </row>
    <row r="100" spans="1:21" ht="27" customHeight="1" x14ac:dyDescent="0.35">
      <c r="A100" s="1001" t="s">
        <v>938</v>
      </c>
      <c r="B100" s="1008" t="s">
        <v>939</v>
      </c>
      <c r="C100" s="1003" t="s">
        <v>25</v>
      </c>
      <c r="D100" s="1009" t="s">
        <v>26</v>
      </c>
      <c r="E100" s="1009" t="s">
        <v>26</v>
      </c>
      <c r="F100" s="513" t="s">
        <v>0</v>
      </c>
      <c r="G100" s="527">
        <f>G101</f>
        <v>53265.9</v>
      </c>
      <c r="H100" s="527">
        <f>H101</f>
        <v>53265.9</v>
      </c>
      <c r="I100" s="412">
        <f t="shared" si="1"/>
        <v>100</v>
      </c>
      <c r="J100" s="991" t="s">
        <v>26</v>
      </c>
      <c r="K100" s="988" t="s">
        <v>26</v>
      </c>
      <c r="L100" s="1239" t="s">
        <v>108</v>
      </c>
      <c r="M100" s="988" t="s">
        <v>26</v>
      </c>
      <c r="N100" s="988" t="s">
        <v>26</v>
      </c>
      <c r="O100" s="988" t="s">
        <v>26</v>
      </c>
      <c r="P100" s="988" t="s">
        <v>26</v>
      </c>
      <c r="Q100" s="990" t="s">
        <v>26</v>
      </c>
      <c r="R100" s="990"/>
      <c r="S100" s="969" t="s">
        <v>2560</v>
      </c>
      <c r="T100" s="969" t="s">
        <v>2560</v>
      </c>
      <c r="U100" s="969" t="s">
        <v>2560</v>
      </c>
    </row>
    <row r="101" spans="1:21" ht="77.25" customHeight="1" x14ac:dyDescent="0.35">
      <c r="A101" s="1001"/>
      <c r="B101" s="1008" t="s">
        <v>940</v>
      </c>
      <c r="C101" s="1003" t="s">
        <v>25</v>
      </c>
      <c r="D101" s="1009"/>
      <c r="E101" s="1009"/>
      <c r="F101" s="511" t="s">
        <v>1</v>
      </c>
      <c r="G101" s="530">
        <f>G103+G105</f>
        <v>53265.9</v>
      </c>
      <c r="H101" s="530">
        <f>H103+H105</f>
        <v>53265.9</v>
      </c>
      <c r="I101" s="414">
        <f t="shared" si="1"/>
        <v>100</v>
      </c>
      <c r="J101" s="992"/>
      <c r="K101" s="988"/>
      <c r="L101" s="1239"/>
      <c r="M101" s="988"/>
      <c r="N101" s="988"/>
      <c r="O101" s="988"/>
      <c r="P101" s="988"/>
      <c r="Q101" s="990"/>
      <c r="R101" s="990"/>
      <c r="S101" s="969"/>
      <c r="T101" s="969"/>
      <c r="U101" s="969"/>
    </row>
    <row r="102" spans="1:21" ht="45" customHeight="1" x14ac:dyDescent="0.35">
      <c r="A102" s="1001" t="s">
        <v>941</v>
      </c>
      <c r="B102" s="1002" t="s">
        <v>64</v>
      </c>
      <c r="C102" s="1003" t="s">
        <v>25</v>
      </c>
      <c r="D102" s="982" t="s">
        <v>1117</v>
      </c>
      <c r="E102" s="1009" t="s">
        <v>26</v>
      </c>
      <c r="F102" s="513" t="s">
        <v>0</v>
      </c>
      <c r="G102" s="527">
        <f>G103</f>
        <v>50090.6</v>
      </c>
      <c r="H102" s="527">
        <f>H103</f>
        <v>50090.6</v>
      </c>
      <c r="I102" s="412">
        <f t="shared" si="1"/>
        <v>100</v>
      </c>
      <c r="J102" s="422" t="s">
        <v>1147</v>
      </c>
      <c r="K102" s="503">
        <v>1339</v>
      </c>
      <c r="L102" s="505">
        <v>1340</v>
      </c>
      <c r="M102" s="506" t="s">
        <v>129</v>
      </c>
      <c r="N102" s="988" t="s">
        <v>26</v>
      </c>
      <c r="O102" s="988" t="s">
        <v>26</v>
      </c>
      <c r="P102" s="988" t="s">
        <v>26</v>
      </c>
      <c r="Q102" s="503" t="s">
        <v>921</v>
      </c>
      <c r="R102" s="503"/>
      <c r="S102" s="531" t="s">
        <v>2560</v>
      </c>
      <c r="T102" s="531" t="s">
        <v>2560</v>
      </c>
      <c r="U102" s="531" t="s">
        <v>2560</v>
      </c>
    </row>
    <row r="103" spans="1:21" ht="87" customHeight="1" x14ac:dyDescent="0.35">
      <c r="A103" s="1001"/>
      <c r="B103" s="1002" t="s">
        <v>942</v>
      </c>
      <c r="C103" s="1003" t="s">
        <v>25</v>
      </c>
      <c r="D103" s="983"/>
      <c r="E103" s="1009"/>
      <c r="F103" s="511" t="s">
        <v>1</v>
      </c>
      <c r="G103" s="530">
        <v>50090.6</v>
      </c>
      <c r="H103" s="524">
        <v>50090.6</v>
      </c>
      <c r="I103" s="414">
        <f t="shared" si="1"/>
        <v>100</v>
      </c>
      <c r="J103" s="422" t="s">
        <v>1148</v>
      </c>
      <c r="K103" s="503">
        <v>5</v>
      </c>
      <c r="L103" s="505">
        <v>5</v>
      </c>
      <c r="M103" s="506" t="s">
        <v>129</v>
      </c>
      <c r="N103" s="988"/>
      <c r="O103" s="988"/>
      <c r="P103" s="988"/>
      <c r="Q103" s="503" t="s">
        <v>943</v>
      </c>
      <c r="R103" s="503"/>
      <c r="S103" s="531" t="s">
        <v>2560</v>
      </c>
      <c r="T103" s="531" t="s">
        <v>2560</v>
      </c>
      <c r="U103" s="531" t="s">
        <v>2560</v>
      </c>
    </row>
    <row r="104" spans="1:21" ht="31.5" customHeight="1" x14ac:dyDescent="0.35">
      <c r="A104" s="1001" t="s">
        <v>944</v>
      </c>
      <c r="B104" s="1002" t="s">
        <v>65</v>
      </c>
      <c r="C104" s="1003" t="s">
        <v>25</v>
      </c>
      <c r="D104" s="982" t="s">
        <v>1117</v>
      </c>
      <c r="E104" s="1009" t="s">
        <v>26</v>
      </c>
      <c r="F104" s="513" t="s">
        <v>0</v>
      </c>
      <c r="G104" s="527">
        <v>3175.3</v>
      </c>
      <c r="H104" s="527">
        <f>H105</f>
        <v>3175.3</v>
      </c>
      <c r="I104" s="412">
        <f t="shared" si="1"/>
        <v>100</v>
      </c>
      <c r="J104" s="422" t="s">
        <v>1125</v>
      </c>
      <c r="K104" s="503">
        <v>136</v>
      </c>
      <c r="L104" s="505">
        <v>135</v>
      </c>
      <c r="M104" s="505" t="s">
        <v>129</v>
      </c>
      <c r="N104" s="988" t="s">
        <v>26</v>
      </c>
      <c r="O104" s="988" t="s">
        <v>26</v>
      </c>
      <c r="P104" s="988" t="s">
        <v>26</v>
      </c>
      <c r="Q104" s="503" t="s">
        <v>921</v>
      </c>
      <c r="R104" s="503"/>
      <c r="S104" s="531" t="s">
        <v>2560</v>
      </c>
      <c r="T104" s="531" t="s">
        <v>2560</v>
      </c>
      <c r="U104" s="531" t="s">
        <v>2560</v>
      </c>
    </row>
    <row r="105" spans="1:21" ht="81.75" customHeight="1" x14ac:dyDescent="0.35">
      <c r="A105" s="1001"/>
      <c r="B105" s="1002" t="s">
        <v>945</v>
      </c>
      <c r="C105" s="1003" t="s">
        <v>25</v>
      </c>
      <c r="D105" s="983"/>
      <c r="E105" s="1009"/>
      <c r="F105" s="511" t="s">
        <v>1</v>
      </c>
      <c r="G105" s="530">
        <v>3175.3</v>
      </c>
      <c r="H105" s="530">
        <v>3175.3</v>
      </c>
      <c r="I105" s="414">
        <f t="shared" si="1"/>
        <v>100</v>
      </c>
      <c r="J105" s="421" t="s">
        <v>1149</v>
      </c>
      <c r="K105" s="505">
        <v>80</v>
      </c>
      <c r="L105" s="505">
        <v>80</v>
      </c>
      <c r="M105" s="506" t="s">
        <v>129</v>
      </c>
      <c r="N105" s="988"/>
      <c r="O105" s="988"/>
      <c r="P105" s="988"/>
      <c r="Q105" s="505" t="s">
        <v>943</v>
      </c>
      <c r="R105" s="505"/>
      <c r="S105" s="531" t="s">
        <v>2560</v>
      </c>
      <c r="T105" s="531" t="s">
        <v>2560</v>
      </c>
      <c r="U105" s="531" t="s">
        <v>2560</v>
      </c>
    </row>
    <row r="106" spans="1:21" ht="54.75" customHeight="1" x14ac:dyDescent="0.35">
      <c r="A106" s="1001" t="s">
        <v>946</v>
      </c>
      <c r="B106" s="1008" t="s">
        <v>947</v>
      </c>
      <c r="C106" s="1003" t="s">
        <v>25</v>
      </c>
      <c r="D106" s="1009" t="s">
        <v>26</v>
      </c>
      <c r="E106" s="1009" t="s">
        <v>26</v>
      </c>
      <c r="F106" s="513" t="s">
        <v>0</v>
      </c>
      <c r="G106" s="527">
        <f>G107</f>
        <v>469812.27</v>
      </c>
      <c r="H106" s="527">
        <f>H107</f>
        <v>468502.0009000001</v>
      </c>
      <c r="I106" s="412">
        <f t="shared" si="1"/>
        <v>99.721107943817671</v>
      </c>
      <c r="J106" s="991" t="s">
        <v>26</v>
      </c>
      <c r="K106" s="988" t="s">
        <v>26</v>
      </c>
      <c r="L106" s="1239" t="s">
        <v>108</v>
      </c>
      <c r="M106" s="988" t="s">
        <v>26</v>
      </c>
      <c r="N106" s="988" t="s">
        <v>26</v>
      </c>
      <c r="O106" s="988" t="s">
        <v>26</v>
      </c>
      <c r="P106" s="988" t="s">
        <v>26</v>
      </c>
      <c r="Q106" s="990" t="s">
        <v>26</v>
      </c>
      <c r="R106" s="990"/>
      <c r="S106" s="969" t="s">
        <v>2560</v>
      </c>
      <c r="T106" s="969" t="s">
        <v>2560</v>
      </c>
      <c r="U106" s="969" t="s">
        <v>2560</v>
      </c>
    </row>
    <row r="107" spans="1:21" ht="49.5" customHeight="1" x14ac:dyDescent="0.35">
      <c r="A107" s="1001"/>
      <c r="B107" s="1008" t="s">
        <v>948</v>
      </c>
      <c r="C107" s="1003" t="s">
        <v>25</v>
      </c>
      <c r="D107" s="1009"/>
      <c r="E107" s="1009"/>
      <c r="F107" s="511" t="s">
        <v>1</v>
      </c>
      <c r="G107" s="530">
        <f>G109+G111+G113+G115+G117</f>
        <v>469812.27</v>
      </c>
      <c r="H107" s="530">
        <f>H109+H111+H113+H115+H117</f>
        <v>468502.0009000001</v>
      </c>
      <c r="I107" s="414">
        <f t="shared" si="1"/>
        <v>99.721107943817671</v>
      </c>
      <c r="J107" s="992"/>
      <c r="K107" s="988"/>
      <c r="L107" s="1239"/>
      <c r="M107" s="988"/>
      <c r="N107" s="988"/>
      <c r="O107" s="988"/>
      <c r="P107" s="988"/>
      <c r="Q107" s="990"/>
      <c r="R107" s="990"/>
      <c r="S107" s="969"/>
      <c r="T107" s="969"/>
      <c r="U107" s="969"/>
    </row>
    <row r="108" spans="1:21" ht="49.5" customHeight="1" x14ac:dyDescent="0.35">
      <c r="A108" s="1001" t="s">
        <v>949</v>
      </c>
      <c r="B108" s="1002" t="s">
        <v>66</v>
      </c>
      <c r="C108" s="1003" t="s">
        <v>25</v>
      </c>
      <c r="D108" s="982" t="s">
        <v>1117</v>
      </c>
      <c r="E108" s="1009" t="s">
        <v>26</v>
      </c>
      <c r="F108" s="513" t="s">
        <v>0</v>
      </c>
      <c r="G108" s="527">
        <f>G109</f>
        <v>27864.5</v>
      </c>
      <c r="H108" s="527">
        <f>H109</f>
        <v>27438.479600000002</v>
      </c>
      <c r="I108" s="412">
        <f t="shared" ref="I108:I169" si="2">H108/G108*100</f>
        <v>98.471099786466667</v>
      </c>
      <c r="J108" s="422" t="s">
        <v>1150</v>
      </c>
      <c r="K108" s="529">
        <v>8705</v>
      </c>
      <c r="L108" s="529">
        <v>8705</v>
      </c>
      <c r="M108" s="985" t="s">
        <v>2770</v>
      </c>
      <c r="N108" s="988" t="s">
        <v>26</v>
      </c>
      <c r="O108" s="988" t="s">
        <v>26</v>
      </c>
      <c r="P108" s="988" t="s">
        <v>26</v>
      </c>
      <c r="Q108" s="985" t="s">
        <v>1266</v>
      </c>
      <c r="R108" s="985"/>
      <c r="S108" s="970" t="s">
        <v>2560</v>
      </c>
      <c r="T108" s="970" t="s">
        <v>2560</v>
      </c>
      <c r="U108" s="970" t="s">
        <v>2560</v>
      </c>
    </row>
    <row r="109" spans="1:21" ht="107.25" customHeight="1" x14ac:dyDescent="0.35">
      <c r="A109" s="1001"/>
      <c r="B109" s="1002" t="s">
        <v>950</v>
      </c>
      <c r="C109" s="1003" t="s">
        <v>25</v>
      </c>
      <c r="D109" s="983"/>
      <c r="E109" s="1009"/>
      <c r="F109" s="511" t="s">
        <v>1</v>
      </c>
      <c r="G109" s="530">
        <v>27864.5</v>
      </c>
      <c r="H109" s="524">
        <v>27438.479600000002</v>
      </c>
      <c r="I109" s="414">
        <f t="shared" si="2"/>
        <v>98.471099786466667</v>
      </c>
      <c r="J109" s="422" t="s">
        <v>1151</v>
      </c>
      <c r="K109" s="509">
        <v>100</v>
      </c>
      <c r="L109" s="509">
        <v>100</v>
      </c>
      <c r="M109" s="986"/>
      <c r="N109" s="988"/>
      <c r="O109" s="988"/>
      <c r="P109" s="988"/>
      <c r="Q109" s="986"/>
      <c r="R109" s="986"/>
      <c r="S109" s="971"/>
      <c r="T109" s="971"/>
      <c r="U109" s="971"/>
    </row>
    <row r="110" spans="1:21" ht="49.5" customHeight="1" x14ac:dyDescent="0.35">
      <c r="A110" s="1001" t="s">
        <v>951</v>
      </c>
      <c r="B110" s="1002" t="s">
        <v>67</v>
      </c>
      <c r="C110" s="1003" t="s">
        <v>25</v>
      </c>
      <c r="D110" s="982" t="s">
        <v>1117</v>
      </c>
      <c r="E110" s="1009" t="s">
        <v>26</v>
      </c>
      <c r="F110" s="513" t="s">
        <v>0</v>
      </c>
      <c r="G110" s="527">
        <f>G111</f>
        <v>30110.600000000002</v>
      </c>
      <c r="H110" s="527">
        <f>H111</f>
        <v>29452.784929999998</v>
      </c>
      <c r="I110" s="412">
        <f t="shared" si="2"/>
        <v>97.815337223436245</v>
      </c>
      <c r="J110" s="422" t="s">
        <v>1150</v>
      </c>
      <c r="K110" s="529">
        <v>5457</v>
      </c>
      <c r="L110" s="529">
        <v>5457</v>
      </c>
      <c r="M110" s="986"/>
      <c r="N110" s="988" t="s">
        <v>26</v>
      </c>
      <c r="O110" s="988" t="s">
        <v>26</v>
      </c>
      <c r="P110" s="988" t="s">
        <v>26</v>
      </c>
      <c r="Q110" s="986"/>
      <c r="R110" s="986"/>
      <c r="S110" s="971"/>
      <c r="T110" s="971"/>
      <c r="U110" s="971"/>
    </row>
    <row r="111" spans="1:21" ht="84" customHeight="1" x14ac:dyDescent="0.35">
      <c r="A111" s="1001"/>
      <c r="B111" s="1002" t="s">
        <v>952</v>
      </c>
      <c r="C111" s="1003" t="s">
        <v>25</v>
      </c>
      <c r="D111" s="983"/>
      <c r="E111" s="1009"/>
      <c r="F111" s="511" t="s">
        <v>1</v>
      </c>
      <c r="G111" s="530">
        <v>30110.600000000002</v>
      </c>
      <c r="H111" s="530">
        <v>29452.784929999998</v>
      </c>
      <c r="I111" s="414">
        <f t="shared" si="2"/>
        <v>97.815337223436245</v>
      </c>
      <c r="J111" s="421" t="s">
        <v>1152</v>
      </c>
      <c r="K111" s="505">
        <v>100</v>
      </c>
      <c r="L111" s="505">
        <v>100</v>
      </c>
      <c r="M111" s="987"/>
      <c r="N111" s="988"/>
      <c r="O111" s="988"/>
      <c r="P111" s="988"/>
      <c r="Q111" s="987"/>
      <c r="R111" s="987"/>
      <c r="S111" s="972"/>
      <c r="T111" s="972"/>
      <c r="U111" s="972"/>
    </row>
    <row r="112" spans="1:21" ht="43.5" customHeight="1" x14ac:dyDescent="0.35">
      <c r="A112" s="1046" t="s">
        <v>953</v>
      </c>
      <c r="B112" s="1010" t="s">
        <v>68</v>
      </c>
      <c r="C112" s="1010" t="s">
        <v>25</v>
      </c>
      <c r="D112" s="982" t="s">
        <v>1117</v>
      </c>
      <c r="E112" s="1009" t="s">
        <v>26</v>
      </c>
      <c r="F112" s="513" t="s">
        <v>0</v>
      </c>
      <c r="G112" s="527">
        <f>G113</f>
        <v>373276.76999999996</v>
      </c>
      <c r="H112" s="527">
        <f>H113</f>
        <v>373050.33637000009</v>
      </c>
      <c r="I112" s="412">
        <f t="shared" si="2"/>
        <v>99.939338944129886</v>
      </c>
      <c r="J112" s="422" t="s">
        <v>1153</v>
      </c>
      <c r="K112" s="503">
        <v>120450</v>
      </c>
      <c r="L112" s="503">
        <v>120450</v>
      </c>
      <c r="M112" s="506" t="s">
        <v>129</v>
      </c>
      <c r="N112" s="988" t="s">
        <v>26</v>
      </c>
      <c r="O112" s="988" t="s">
        <v>26</v>
      </c>
      <c r="P112" s="988" t="s">
        <v>26</v>
      </c>
      <c r="Q112" s="503" t="s">
        <v>883</v>
      </c>
      <c r="R112" s="503"/>
      <c r="S112" s="531" t="s">
        <v>2560</v>
      </c>
      <c r="T112" s="531" t="s">
        <v>2560</v>
      </c>
      <c r="U112" s="531" t="s">
        <v>2560</v>
      </c>
    </row>
    <row r="113" spans="1:21" ht="51" customHeight="1" x14ac:dyDescent="0.35">
      <c r="A113" s="1047"/>
      <c r="B113" s="1019"/>
      <c r="C113" s="1019"/>
      <c r="D113" s="983"/>
      <c r="E113" s="1009"/>
      <c r="F113" s="511" t="s">
        <v>1</v>
      </c>
      <c r="G113" s="530">
        <v>373276.76999999996</v>
      </c>
      <c r="H113" s="524">
        <v>373050.33637000009</v>
      </c>
      <c r="I113" s="414">
        <f t="shared" si="2"/>
        <v>99.939338944129886</v>
      </c>
      <c r="J113" s="422" t="s">
        <v>1154</v>
      </c>
      <c r="K113" s="503">
        <v>100</v>
      </c>
      <c r="L113" s="503">
        <v>100</v>
      </c>
      <c r="M113" s="506" t="s">
        <v>129</v>
      </c>
      <c r="N113" s="988"/>
      <c r="O113" s="988"/>
      <c r="P113" s="988"/>
      <c r="Q113" s="503" t="s">
        <v>883</v>
      </c>
      <c r="R113" s="503"/>
      <c r="S113" s="531" t="s">
        <v>2560</v>
      </c>
      <c r="T113" s="531" t="s">
        <v>2560</v>
      </c>
      <c r="U113" s="531" t="s">
        <v>2560</v>
      </c>
    </row>
    <row r="114" spans="1:21" ht="81.75" customHeight="1" x14ac:dyDescent="0.35">
      <c r="A114" s="1001" t="s">
        <v>954</v>
      </c>
      <c r="B114" s="1002" t="s">
        <v>69</v>
      </c>
      <c r="C114" s="1003" t="s">
        <v>25</v>
      </c>
      <c r="D114" s="982" t="s">
        <v>1117</v>
      </c>
      <c r="E114" s="1009" t="s">
        <v>26</v>
      </c>
      <c r="F114" s="513" t="s">
        <v>0</v>
      </c>
      <c r="G114" s="527">
        <f>G115</f>
        <v>4576.8999999999996</v>
      </c>
      <c r="H114" s="527">
        <f>H115</f>
        <v>4576.8999999999996</v>
      </c>
      <c r="I114" s="412">
        <f t="shared" si="2"/>
        <v>100</v>
      </c>
      <c r="J114" s="422" t="s">
        <v>1147</v>
      </c>
      <c r="K114" s="503">
        <v>1850</v>
      </c>
      <c r="L114" s="503">
        <v>2093</v>
      </c>
      <c r="M114" s="505" t="s">
        <v>815</v>
      </c>
      <c r="N114" s="988" t="s">
        <v>26</v>
      </c>
      <c r="O114" s="988" t="s">
        <v>26</v>
      </c>
      <c r="P114" s="988" t="s">
        <v>26</v>
      </c>
      <c r="Q114" s="503" t="s">
        <v>921</v>
      </c>
      <c r="R114" s="503"/>
      <c r="S114" s="531" t="s">
        <v>2560</v>
      </c>
      <c r="T114" s="531" t="s">
        <v>2560</v>
      </c>
      <c r="U114" s="531" t="s">
        <v>2560</v>
      </c>
    </row>
    <row r="115" spans="1:21" ht="120" customHeight="1" x14ac:dyDescent="0.35">
      <c r="A115" s="1001"/>
      <c r="B115" s="1002" t="s">
        <v>955</v>
      </c>
      <c r="C115" s="1003" t="s">
        <v>25</v>
      </c>
      <c r="D115" s="983"/>
      <c r="E115" s="1009"/>
      <c r="F115" s="511" t="s">
        <v>1</v>
      </c>
      <c r="G115" s="530">
        <v>4576.8999999999996</v>
      </c>
      <c r="H115" s="524">
        <v>4576.8999999999996</v>
      </c>
      <c r="I115" s="414">
        <f t="shared" si="2"/>
        <v>100</v>
      </c>
      <c r="J115" s="514" t="s">
        <v>1155</v>
      </c>
      <c r="K115" s="528">
        <v>48.5</v>
      </c>
      <c r="L115" s="432">
        <v>51.4</v>
      </c>
      <c r="M115" s="502" t="s">
        <v>2530</v>
      </c>
      <c r="N115" s="988"/>
      <c r="O115" s="988"/>
      <c r="P115" s="988"/>
      <c r="Q115" s="528" t="s">
        <v>2247</v>
      </c>
      <c r="R115" s="528"/>
      <c r="S115" s="1243" t="s">
        <v>2560</v>
      </c>
      <c r="T115" s="1243" t="s">
        <v>2560</v>
      </c>
      <c r="U115" s="1243" t="s">
        <v>2560</v>
      </c>
    </row>
    <row r="116" spans="1:21" ht="45" customHeight="1" x14ac:dyDescent="0.35">
      <c r="A116" s="1001" t="s">
        <v>956</v>
      </c>
      <c r="B116" s="1002" t="s">
        <v>70</v>
      </c>
      <c r="C116" s="1003" t="s">
        <v>25</v>
      </c>
      <c r="D116" s="982" t="s">
        <v>1117</v>
      </c>
      <c r="E116" s="1009" t="s">
        <v>26</v>
      </c>
      <c r="F116" s="513" t="s">
        <v>0</v>
      </c>
      <c r="G116" s="527">
        <f>G117</f>
        <v>33983.5</v>
      </c>
      <c r="H116" s="527">
        <f>H117</f>
        <v>33983.5</v>
      </c>
      <c r="I116" s="412">
        <f t="shared" si="2"/>
        <v>100</v>
      </c>
      <c r="J116" s="422" t="s">
        <v>1156</v>
      </c>
      <c r="K116" s="503">
        <v>695</v>
      </c>
      <c r="L116" s="503">
        <v>705</v>
      </c>
      <c r="M116" s="505" t="s">
        <v>129</v>
      </c>
      <c r="N116" s="988" t="s">
        <v>26</v>
      </c>
      <c r="O116" s="988" t="s">
        <v>26</v>
      </c>
      <c r="P116" s="988" t="s">
        <v>26</v>
      </c>
      <c r="Q116" s="503" t="s">
        <v>921</v>
      </c>
      <c r="R116" s="503"/>
      <c r="S116" s="531" t="s">
        <v>2560</v>
      </c>
      <c r="T116" s="531" t="s">
        <v>2560</v>
      </c>
      <c r="U116" s="531" t="s">
        <v>2560</v>
      </c>
    </row>
    <row r="117" spans="1:21" ht="65.25" customHeight="1" x14ac:dyDescent="0.35">
      <c r="A117" s="1001"/>
      <c r="B117" s="1002" t="s">
        <v>957</v>
      </c>
      <c r="C117" s="1003" t="s">
        <v>25</v>
      </c>
      <c r="D117" s="983"/>
      <c r="E117" s="1009"/>
      <c r="F117" s="511" t="s">
        <v>1</v>
      </c>
      <c r="G117" s="530">
        <v>33983.5</v>
      </c>
      <c r="H117" s="524">
        <v>33983.5</v>
      </c>
      <c r="I117" s="414">
        <f t="shared" si="2"/>
        <v>100</v>
      </c>
      <c r="J117" s="422" t="s">
        <v>1157</v>
      </c>
      <c r="K117" s="503" t="s">
        <v>319</v>
      </c>
      <c r="L117" s="505">
        <v>85</v>
      </c>
      <c r="M117" s="505" t="s">
        <v>2771</v>
      </c>
      <c r="N117" s="988"/>
      <c r="O117" s="988"/>
      <c r="P117" s="988"/>
      <c r="Q117" s="503" t="s">
        <v>958</v>
      </c>
      <c r="R117" s="503"/>
      <c r="S117" s="531" t="s">
        <v>2560</v>
      </c>
      <c r="T117" s="531" t="s">
        <v>2560</v>
      </c>
      <c r="U117" s="531" t="s">
        <v>2560</v>
      </c>
    </row>
    <row r="118" spans="1:21" ht="36" customHeight="1" x14ac:dyDescent="0.35">
      <c r="A118" s="1001" t="s">
        <v>959</v>
      </c>
      <c r="B118" s="1008" t="s">
        <v>960</v>
      </c>
      <c r="C118" s="1003" t="s">
        <v>25</v>
      </c>
      <c r="D118" s="1009" t="s">
        <v>26</v>
      </c>
      <c r="E118" s="1009" t="s">
        <v>26</v>
      </c>
      <c r="F118" s="513" t="s">
        <v>0</v>
      </c>
      <c r="G118" s="527">
        <f>G119</f>
        <v>49729.299999999996</v>
      </c>
      <c r="H118" s="527">
        <f>H119</f>
        <v>49729.3</v>
      </c>
      <c r="I118" s="412">
        <f t="shared" si="2"/>
        <v>100.00000000000003</v>
      </c>
      <c r="J118" s="991" t="s">
        <v>26</v>
      </c>
      <c r="K118" s="988" t="s">
        <v>26</v>
      </c>
      <c r="L118" s="1239" t="s">
        <v>108</v>
      </c>
      <c r="M118" s="988" t="s">
        <v>26</v>
      </c>
      <c r="N118" s="988" t="s">
        <v>26</v>
      </c>
      <c r="O118" s="988" t="s">
        <v>26</v>
      </c>
      <c r="P118" s="988" t="s">
        <v>26</v>
      </c>
      <c r="Q118" s="988" t="s">
        <v>26</v>
      </c>
      <c r="R118" s="988"/>
      <c r="S118" s="969" t="s">
        <v>2560</v>
      </c>
      <c r="T118" s="969" t="s">
        <v>2560</v>
      </c>
      <c r="U118" s="969" t="s">
        <v>2560</v>
      </c>
    </row>
    <row r="119" spans="1:21" ht="49.5" customHeight="1" x14ac:dyDescent="0.35">
      <c r="A119" s="1001"/>
      <c r="B119" s="1008" t="s">
        <v>961</v>
      </c>
      <c r="C119" s="1003" t="s">
        <v>25</v>
      </c>
      <c r="D119" s="1009"/>
      <c r="E119" s="1009"/>
      <c r="F119" s="511" t="s">
        <v>1</v>
      </c>
      <c r="G119" s="530">
        <f>G121</f>
        <v>49729.299999999996</v>
      </c>
      <c r="H119" s="530">
        <f>H121</f>
        <v>49729.3</v>
      </c>
      <c r="I119" s="414">
        <f t="shared" si="2"/>
        <v>100.00000000000003</v>
      </c>
      <c r="J119" s="992"/>
      <c r="K119" s="988"/>
      <c r="L119" s="1239"/>
      <c r="M119" s="988"/>
      <c r="N119" s="988"/>
      <c r="O119" s="988"/>
      <c r="P119" s="988"/>
      <c r="Q119" s="988"/>
      <c r="R119" s="988"/>
      <c r="S119" s="969"/>
      <c r="T119" s="969"/>
      <c r="U119" s="969"/>
    </row>
    <row r="120" spans="1:21" ht="46.5" customHeight="1" x14ac:dyDescent="0.35">
      <c r="A120" s="1001" t="s">
        <v>962</v>
      </c>
      <c r="B120" s="1002" t="s">
        <v>76</v>
      </c>
      <c r="C120" s="1003" t="s">
        <v>25</v>
      </c>
      <c r="D120" s="982" t="s">
        <v>1117</v>
      </c>
      <c r="E120" s="982" t="s">
        <v>26</v>
      </c>
      <c r="F120" s="513" t="s">
        <v>0</v>
      </c>
      <c r="G120" s="527">
        <f>G121</f>
        <v>49729.299999999996</v>
      </c>
      <c r="H120" s="527">
        <f>H121</f>
        <v>49729.3</v>
      </c>
      <c r="I120" s="412">
        <f t="shared" si="2"/>
        <v>100.00000000000003</v>
      </c>
      <c r="J120" s="422" t="s">
        <v>1153</v>
      </c>
      <c r="K120" s="503">
        <v>15800</v>
      </c>
      <c r="L120" s="505">
        <v>15800</v>
      </c>
      <c r="M120" s="506" t="s">
        <v>129</v>
      </c>
      <c r="N120" s="988" t="s">
        <v>26</v>
      </c>
      <c r="O120" s="988" t="s">
        <v>26</v>
      </c>
      <c r="P120" s="988" t="s">
        <v>26</v>
      </c>
      <c r="Q120" s="503" t="s">
        <v>921</v>
      </c>
      <c r="R120" s="503"/>
      <c r="S120" s="531" t="s">
        <v>2560</v>
      </c>
      <c r="T120" s="531" t="s">
        <v>2560</v>
      </c>
      <c r="U120" s="531" t="s">
        <v>2560</v>
      </c>
    </row>
    <row r="121" spans="1:21" ht="72" customHeight="1" x14ac:dyDescent="0.35">
      <c r="A121" s="1001"/>
      <c r="B121" s="1002" t="s">
        <v>963</v>
      </c>
      <c r="C121" s="1003" t="s">
        <v>25</v>
      </c>
      <c r="D121" s="983"/>
      <c r="E121" s="983"/>
      <c r="F121" s="511" t="s">
        <v>1</v>
      </c>
      <c r="G121" s="530">
        <v>49729.299999999996</v>
      </c>
      <c r="H121" s="530">
        <v>49729.3</v>
      </c>
      <c r="I121" s="414">
        <f t="shared" si="2"/>
        <v>100.00000000000003</v>
      </c>
      <c r="J121" s="512" t="s">
        <v>1158</v>
      </c>
      <c r="K121" s="505">
        <v>209</v>
      </c>
      <c r="L121" s="505">
        <v>209</v>
      </c>
      <c r="M121" s="506" t="s">
        <v>129</v>
      </c>
      <c r="N121" s="988"/>
      <c r="O121" s="988"/>
      <c r="P121" s="988"/>
      <c r="Q121" s="505" t="s">
        <v>2221</v>
      </c>
      <c r="R121" s="505"/>
      <c r="S121" s="531" t="s">
        <v>2560</v>
      </c>
      <c r="T121" s="531" t="s">
        <v>2560</v>
      </c>
      <c r="U121" s="531" t="s">
        <v>2560</v>
      </c>
    </row>
    <row r="122" spans="1:21" x14ac:dyDescent="0.35">
      <c r="A122" s="1001" t="s">
        <v>964</v>
      </c>
      <c r="B122" s="1008" t="s">
        <v>965</v>
      </c>
      <c r="C122" s="1003" t="s">
        <v>25</v>
      </c>
      <c r="D122" s="1009" t="s">
        <v>26</v>
      </c>
      <c r="E122" s="1009" t="s">
        <v>26</v>
      </c>
      <c r="F122" s="513" t="s">
        <v>0</v>
      </c>
      <c r="G122" s="527">
        <f>G123+G124</f>
        <v>427069.7</v>
      </c>
      <c r="H122" s="527">
        <f>H123+H124</f>
        <v>419552.42593999999</v>
      </c>
      <c r="I122" s="412">
        <f t="shared" si="2"/>
        <v>98.239801592105451</v>
      </c>
      <c r="J122" s="991" t="s">
        <v>26</v>
      </c>
      <c r="K122" s="988" t="s">
        <v>26</v>
      </c>
      <c r="L122" s="988" t="s">
        <v>108</v>
      </c>
      <c r="M122" s="988" t="s">
        <v>26</v>
      </c>
      <c r="N122" s="988" t="s">
        <v>26</v>
      </c>
      <c r="O122" s="988" t="s">
        <v>26</v>
      </c>
      <c r="P122" s="988" t="s">
        <v>26</v>
      </c>
      <c r="Q122" s="988" t="s">
        <v>26</v>
      </c>
      <c r="R122" s="988"/>
      <c r="S122" s="969" t="s">
        <v>2560</v>
      </c>
      <c r="T122" s="969" t="s">
        <v>2560</v>
      </c>
      <c r="U122" s="969" t="s">
        <v>2560</v>
      </c>
    </row>
    <row r="123" spans="1:21" x14ac:dyDescent="0.35">
      <c r="A123" s="1001"/>
      <c r="B123" s="1008" t="s">
        <v>966</v>
      </c>
      <c r="C123" s="1003" t="s">
        <v>25</v>
      </c>
      <c r="D123" s="1009"/>
      <c r="E123" s="1009"/>
      <c r="F123" s="511" t="s">
        <v>1</v>
      </c>
      <c r="G123" s="530">
        <f>G126+G131</f>
        <v>352347.2</v>
      </c>
      <c r="H123" s="530">
        <f>H126+H131</f>
        <v>350768.57594000001</v>
      </c>
      <c r="I123" s="414">
        <f t="shared" si="2"/>
        <v>99.551969176993609</v>
      </c>
      <c r="J123" s="992"/>
      <c r="K123" s="988"/>
      <c r="L123" s="988"/>
      <c r="M123" s="988"/>
      <c r="N123" s="988"/>
      <c r="O123" s="988"/>
      <c r="P123" s="988"/>
      <c r="Q123" s="988"/>
      <c r="R123" s="988"/>
      <c r="S123" s="969"/>
      <c r="T123" s="969"/>
      <c r="U123" s="969"/>
    </row>
    <row r="124" spans="1:21" x14ac:dyDescent="0.35">
      <c r="A124" s="1001"/>
      <c r="B124" s="1008" t="s">
        <v>966</v>
      </c>
      <c r="C124" s="1003" t="s">
        <v>25</v>
      </c>
      <c r="D124" s="1009"/>
      <c r="E124" s="1009"/>
      <c r="F124" s="511" t="s">
        <v>2</v>
      </c>
      <c r="G124" s="530">
        <f>G132</f>
        <v>74722.5</v>
      </c>
      <c r="H124" s="530">
        <f>H132</f>
        <v>68783.850000000006</v>
      </c>
      <c r="I124" s="414">
        <f t="shared" si="2"/>
        <v>92.052393857271923</v>
      </c>
      <c r="J124" s="992"/>
      <c r="K124" s="988"/>
      <c r="L124" s="988"/>
      <c r="M124" s="988"/>
      <c r="N124" s="988"/>
      <c r="O124" s="988"/>
      <c r="P124" s="988"/>
      <c r="Q124" s="988"/>
      <c r="R124" s="988"/>
      <c r="S124" s="969"/>
      <c r="T124" s="969"/>
      <c r="U124" s="969"/>
    </row>
    <row r="125" spans="1:21" x14ac:dyDescent="0.35">
      <c r="A125" s="1001" t="s">
        <v>967</v>
      </c>
      <c r="B125" s="1002" t="s">
        <v>81</v>
      </c>
      <c r="C125" s="1003" t="s">
        <v>25</v>
      </c>
      <c r="D125" s="982" t="s">
        <v>1117</v>
      </c>
      <c r="E125" s="982" t="s">
        <v>26</v>
      </c>
      <c r="F125" s="513" t="s">
        <v>0</v>
      </c>
      <c r="G125" s="527">
        <f>G126</f>
        <v>332484.3</v>
      </c>
      <c r="H125" s="527">
        <f>H126</f>
        <v>332484.3</v>
      </c>
      <c r="I125" s="412">
        <f t="shared" si="2"/>
        <v>100</v>
      </c>
      <c r="J125" s="1022" t="s">
        <v>1159</v>
      </c>
      <c r="K125" s="989">
        <v>115528</v>
      </c>
      <c r="L125" s="979">
        <v>115402</v>
      </c>
      <c r="M125" s="989"/>
      <c r="N125" s="979" t="s">
        <v>108</v>
      </c>
      <c r="O125" s="979" t="s">
        <v>108</v>
      </c>
      <c r="P125" s="979" t="s">
        <v>108</v>
      </c>
      <c r="Q125" s="979" t="s">
        <v>921</v>
      </c>
      <c r="R125" s="979"/>
      <c r="S125" s="958" t="s">
        <v>2560</v>
      </c>
      <c r="T125" s="958" t="s">
        <v>2560</v>
      </c>
      <c r="U125" s="958" t="s">
        <v>2560</v>
      </c>
    </row>
    <row r="126" spans="1:21" ht="29.25" customHeight="1" x14ac:dyDescent="0.35">
      <c r="A126" s="1001"/>
      <c r="B126" s="1002" t="s">
        <v>968</v>
      </c>
      <c r="C126" s="1003" t="s">
        <v>25</v>
      </c>
      <c r="D126" s="983"/>
      <c r="E126" s="983"/>
      <c r="F126" s="1010" t="s">
        <v>1</v>
      </c>
      <c r="G126" s="1017">
        <v>332484.3</v>
      </c>
      <c r="H126" s="1017">
        <v>332484.3</v>
      </c>
      <c r="I126" s="1049">
        <f t="shared" si="2"/>
        <v>100</v>
      </c>
      <c r="J126" s="1023"/>
      <c r="K126" s="989"/>
      <c r="L126" s="981"/>
      <c r="M126" s="989"/>
      <c r="N126" s="980"/>
      <c r="O126" s="980"/>
      <c r="P126" s="980"/>
      <c r="Q126" s="980"/>
      <c r="R126" s="980"/>
      <c r="S126" s="958"/>
      <c r="T126" s="958"/>
      <c r="U126" s="958"/>
    </row>
    <row r="127" spans="1:21" ht="60.75" x14ac:dyDescent="0.35">
      <c r="A127" s="1001"/>
      <c r="B127" s="1002" t="s">
        <v>968</v>
      </c>
      <c r="C127" s="1003" t="s">
        <v>25</v>
      </c>
      <c r="D127" s="983"/>
      <c r="E127" s="983"/>
      <c r="F127" s="1019"/>
      <c r="G127" s="1020"/>
      <c r="H127" s="1020"/>
      <c r="I127" s="1050"/>
      <c r="J127" s="514" t="s">
        <v>1160</v>
      </c>
      <c r="K127" s="505">
        <v>10878</v>
      </c>
      <c r="L127" s="503">
        <v>11373</v>
      </c>
      <c r="M127" s="505" t="s">
        <v>2694</v>
      </c>
      <c r="N127" s="980"/>
      <c r="O127" s="980"/>
      <c r="P127" s="980"/>
      <c r="Q127" s="981"/>
      <c r="R127" s="981"/>
      <c r="S127" s="531" t="s">
        <v>2560</v>
      </c>
      <c r="T127" s="531" t="s">
        <v>2560</v>
      </c>
      <c r="U127" s="531" t="s">
        <v>2560</v>
      </c>
    </row>
    <row r="128" spans="1:21" x14ac:dyDescent="0.35">
      <c r="A128" s="1001"/>
      <c r="B128" s="1002" t="s">
        <v>968</v>
      </c>
      <c r="C128" s="1003" t="s">
        <v>25</v>
      </c>
      <c r="D128" s="983"/>
      <c r="E128" s="983"/>
      <c r="F128" s="1019"/>
      <c r="G128" s="1020"/>
      <c r="H128" s="1020"/>
      <c r="I128" s="1050"/>
      <c r="J128" s="1022" t="s">
        <v>1161</v>
      </c>
      <c r="K128" s="989">
        <v>20</v>
      </c>
      <c r="L128" s="989">
        <v>20</v>
      </c>
      <c r="M128" s="989" t="s">
        <v>129</v>
      </c>
      <c r="N128" s="980"/>
      <c r="O128" s="980"/>
      <c r="P128" s="980"/>
      <c r="Q128" s="989" t="s">
        <v>969</v>
      </c>
      <c r="R128" s="989"/>
      <c r="S128" s="958" t="s">
        <v>2560</v>
      </c>
      <c r="T128" s="958" t="s">
        <v>2560</v>
      </c>
      <c r="U128" s="958" t="s">
        <v>2560</v>
      </c>
    </row>
    <row r="129" spans="1:21" ht="73.5" customHeight="1" x14ac:dyDescent="0.35">
      <c r="A129" s="1001"/>
      <c r="B129" s="1002" t="s">
        <v>968</v>
      </c>
      <c r="C129" s="1003" t="s">
        <v>25</v>
      </c>
      <c r="D129" s="984"/>
      <c r="E129" s="984"/>
      <c r="F129" s="1011"/>
      <c r="G129" s="1018"/>
      <c r="H129" s="1018"/>
      <c r="I129" s="1051"/>
      <c r="J129" s="1023"/>
      <c r="K129" s="989"/>
      <c r="L129" s="989"/>
      <c r="M129" s="989"/>
      <c r="N129" s="981"/>
      <c r="O129" s="981"/>
      <c r="P129" s="981"/>
      <c r="Q129" s="989"/>
      <c r="R129" s="989"/>
      <c r="S129" s="958"/>
      <c r="T129" s="958"/>
      <c r="U129" s="958"/>
    </row>
    <row r="130" spans="1:21" ht="40.5" x14ac:dyDescent="0.35">
      <c r="A130" s="1001" t="s">
        <v>970</v>
      </c>
      <c r="B130" s="1010" t="s">
        <v>971</v>
      </c>
      <c r="C130" s="1010" t="s">
        <v>25</v>
      </c>
      <c r="D130" s="982" t="s">
        <v>1117</v>
      </c>
      <c r="E130" s="982" t="s">
        <v>26</v>
      </c>
      <c r="F130" s="513" t="s">
        <v>0</v>
      </c>
      <c r="G130" s="527">
        <f>G131+G132</f>
        <v>94585.4</v>
      </c>
      <c r="H130" s="527">
        <f>H131+H132</f>
        <v>87068.125939999998</v>
      </c>
      <c r="I130" s="412">
        <f t="shared" si="2"/>
        <v>92.05239491507146</v>
      </c>
      <c r="J130" s="427" t="s">
        <v>1162</v>
      </c>
      <c r="K130" s="505">
        <v>1913</v>
      </c>
      <c r="L130" s="505">
        <v>1913</v>
      </c>
      <c r="M130" s="979" t="s">
        <v>2772</v>
      </c>
      <c r="N130" s="979" t="s">
        <v>108</v>
      </c>
      <c r="O130" s="979" t="s">
        <v>108</v>
      </c>
      <c r="P130" s="979" t="s">
        <v>108</v>
      </c>
      <c r="Q130" s="505" t="s">
        <v>972</v>
      </c>
      <c r="R130" s="505"/>
      <c r="S130" s="952" t="s">
        <v>2560</v>
      </c>
      <c r="T130" s="952" t="s">
        <v>2560</v>
      </c>
      <c r="U130" s="952" t="s">
        <v>2560</v>
      </c>
    </row>
    <row r="131" spans="1:21" ht="84.75" customHeight="1" x14ac:dyDescent="0.35">
      <c r="A131" s="1001"/>
      <c r="B131" s="1019"/>
      <c r="C131" s="1019"/>
      <c r="D131" s="983"/>
      <c r="E131" s="983"/>
      <c r="F131" s="511" t="s">
        <v>1</v>
      </c>
      <c r="G131" s="530">
        <v>19862.900000000001</v>
      </c>
      <c r="H131" s="524">
        <v>18284.27594</v>
      </c>
      <c r="I131" s="414">
        <f t="shared" si="2"/>
        <v>92.052398894421245</v>
      </c>
      <c r="J131" s="422" t="s">
        <v>749</v>
      </c>
      <c r="K131" s="503">
        <v>100</v>
      </c>
      <c r="L131" s="503">
        <v>100</v>
      </c>
      <c r="M131" s="980"/>
      <c r="N131" s="980"/>
      <c r="O131" s="980"/>
      <c r="P131" s="980"/>
      <c r="Q131" s="503" t="s">
        <v>973</v>
      </c>
      <c r="R131" s="503"/>
      <c r="S131" s="953"/>
      <c r="T131" s="953"/>
      <c r="U131" s="953"/>
    </row>
    <row r="132" spans="1:21" ht="63.75" customHeight="1" x14ac:dyDescent="0.35">
      <c r="A132" s="1001"/>
      <c r="B132" s="1019"/>
      <c r="C132" s="1019"/>
      <c r="D132" s="983"/>
      <c r="E132" s="983"/>
      <c r="F132" s="1010" t="s">
        <v>2</v>
      </c>
      <c r="G132" s="1017">
        <v>74722.5</v>
      </c>
      <c r="H132" s="1017">
        <v>68783.850000000006</v>
      </c>
      <c r="I132" s="1049">
        <f t="shared" si="2"/>
        <v>92.052393857271923</v>
      </c>
      <c r="J132" s="421" t="s">
        <v>750</v>
      </c>
      <c r="K132" s="505">
        <v>100</v>
      </c>
      <c r="L132" s="505">
        <v>100</v>
      </c>
      <c r="M132" s="980"/>
      <c r="N132" s="980"/>
      <c r="O132" s="980"/>
      <c r="P132" s="980"/>
      <c r="Q132" s="505" t="s">
        <v>972</v>
      </c>
      <c r="R132" s="505"/>
      <c r="S132" s="953"/>
      <c r="T132" s="953"/>
      <c r="U132" s="953"/>
    </row>
    <row r="133" spans="1:21" x14ac:dyDescent="0.35">
      <c r="A133" s="1001"/>
      <c r="B133" s="1019"/>
      <c r="C133" s="1019"/>
      <c r="D133" s="983"/>
      <c r="E133" s="983"/>
      <c r="F133" s="1019"/>
      <c r="G133" s="1020"/>
      <c r="H133" s="1020"/>
      <c r="I133" s="1050"/>
      <c r="J133" s="1022" t="s">
        <v>747</v>
      </c>
      <c r="K133" s="979">
        <v>285</v>
      </c>
      <c r="L133" s="979">
        <v>285</v>
      </c>
      <c r="M133" s="980"/>
      <c r="N133" s="980"/>
      <c r="O133" s="980"/>
      <c r="P133" s="980"/>
      <c r="Q133" s="979" t="s">
        <v>973</v>
      </c>
      <c r="R133" s="979"/>
      <c r="S133" s="953"/>
      <c r="T133" s="953"/>
      <c r="U133" s="953"/>
    </row>
    <row r="134" spans="1:21" ht="40.5" customHeight="1" x14ac:dyDescent="0.35">
      <c r="A134" s="1001"/>
      <c r="B134" s="1011"/>
      <c r="C134" s="1011"/>
      <c r="D134" s="984"/>
      <c r="E134" s="984"/>
      <c r="F134" s="1011"/>
      <c r="G134" s="1018"/>
      <c r="H134" s="1018"/>
      <c r="I134" s="1051"/>
      <c r="J134" s="1023"/>
      <c r="K134" s="981"/>
      <c r="L134" s="981"/>
      <c r="M134" s="981"/>
      <c r="N134" s="981"/>
      <c r="O134" s="981"/>
      <c r="P134" s="981"/>
      <c r="Q134" s="981"/>
      <c r="R134" s="981"/>
      <c r="S134" s="954"/>
      <c r="T134" s="954"/>
      <c r="U134" s="954"/>
    </row>
    <row r="135" spans="1:21" x14ac:dyDescent="0.35">
      <c r="A135" s="1001" t="s">
        <v>974</v>
      </c>
      <c r="B135" s="1008" t="s">
        <v>975</v>
      </c>
      <c r="C135" s="1003" t="s">
        <v>25</v>
      </c>
      <c r="D135" s="1009" t="s">
        <v>26</v>
      </c>
      <c r="E135" s="1009" t="s">
        <v>26</v>
      </c>
      <c r="F135" s="513" t="s">
        <v>0</v>
      </c>
      <c r="G135" s="527">
        <f>G136+G137</f>
        <v>2212305.2000000002</v>
      </c>
      <c r="H135" s="527">
        <f>H136+H137</f>
        <v>2149118.4273300003</v>
      </c>
      <c r="I135" s="412">
        <f t="shared" si="2"/>
        <v>97.143849199920524</v>
      </c>
      <c r="J135" s="991" t="s">
        <v>26</v>
      </c>
      <c r="K135" s="988" t="s">
        <v>26</v>
      </c>
      <c r="L135" s="988" t="s">
        <v>108</v>
      </c>
      <c r="M135" s="988" t="s">
        <v>26</v>
      </c>
      <c r="N135" s="988" t="s">
        <v>26</v>
      </c>
      <c r="O135" s="988" t="s">
        <v>26</v>
      </c>
      <c r="P135" s="988" t="s">
        <v>26</v>
      </c>
      <c r="Q135" s="985" t="s">
        <v>26</v>
      </c>
      <c r="R135" s="985"/>
      <c r="S135" s="969" t="s">
        <v>2560</v>
      </c>
      <c r="T135" s="969" t="s">
        <v>2560</v>
      </c>
      <c r="U135" s="969" t="s">
        <v>2560</v>
      </c>
    </row>
    <row r="136" spans="1:21" ht="60.75" customHeight="1" x14ac:dyDescent="0.35">
      <c r="A136" s="1001"/>
      <c r="B136" s="1008" t="s">
        <v>976</v>
      </c>
      <c r="C136" s="1003" t="s">
        <v>25</v>
      </c>
      <c r="D136" s="1009"/>
      <c r="E136" s="1009"/>
      <c r="F136" s="511" t="s">
        <v>1</v>
      </c>
      <c r="G136" s="530">
        <f>G139+G141+G143+G146+G149+G154+G152</f>
        <v>1243865.8999999999</v>
      </c>
      <c r="H136" s="530">
        <f>H139+H141+H143+H146+H149+H154+H152</f>
        <v>1207441.6416000002</v>
      </c>
      <c r="I136" s="414">
        <f t="shared" si="2"/>
        <v>97.071689287406329</v>
      </c>
      <c r="J136" s="992"/>
      <c r="K136" s="988"/>
      <c r="L136" s="988"/>
      <c r="M136" s="988"/>
      <c r="N136" s="988"/>
      <c r="O136" s="988"/>
      <c r="P136" s="988"/>
      <c r="Q136" s="986"/>
      <c r="R136" s="986"/>
      <c r="S136" s="969"/>
      <c r="T136" s="969"/>
      <c r="U136" s="969"/>
    </row>
    <row r="137" spans="1:21" ht="72" customHeight="1" x14ac:dyDescent="0.35">
      <c r="A137" s="1001"/>
      <c r="B137" s="1008" t="s">
        <v>976</v>
      </c>
      <c r="C137" s="1003" t="s">
        <v>25</v>
      </c>
      <c r="D137" s="1009"/>
      <c r="E137" s="1009"/>
      <c r="F137" s="511" t="s">
        <v>2</v>
      </c>
      <c r="G137" s="530">
        <f>G144+G147+G150+G155</f>
        <v>968439.3</v>
      </c>
      <c r="H137" s="530">
        <f>H144+H147+H150+H155</f>
        <v>941676.78573000012</v>
      </c>
      <c r="I137" s="414">
        <f t="shared" si="2"/>
        <v>97.236531575081685</v>
      </c>
      <c r="J137" s="992"/>
      <c r="K137" s="988"/>
      <c r="L137" s="988"/>
      <c r="M137" s="988"/>
      <c r="N137" s="988"/>
      <c r="O137" s="988"/>
      <c r="P137" s="988"/>
      <c r="Q137" s="987"/>
      <c r="R137" s="987"/>
      <c r="S137" s="969"/>
      <c r="T137" s="969"/>
      <c r="U137" s="969"/>
    </row>
    <row r="138" spans="1:21" ht="109.5" customHeight="1" x14ac:dyDescent="0.35">
      <c r="A138" s="1001" t="s">
        <v>977</v>
      </c>
      <c r="B138" s="1002" t="s">
        <v>93</v>
      </c>
      <c r="C138" s="1003" t="s">
        <v>25</v>
      </c>
      <c r="D138" s="982" t="s">
        <v>1117</v>
      </c>
      <c r="E138" s="982" t="s">
        <v>26</v>
      </c>
      <c r="F138" s="513" t="s">
        <v>0</v>
      </c>
      <c r="G138" s="527">
        <f>G139</f>
        <v>1104865.1999999997</v>
      </c>
      <c r="H138" s="527">
        <f>H139</f>
        <v>1068720.35262</v>
      </c>
      <c r="I138" s="412">
        <f t="shared" si="2"/>
        <v>96.728574003416909</v>
      </c>
      <c r="J138" s="422" t="s">
        <v>1163</v>
      </c>
      <c r="K138" s="503">
        <v>65185</v>
      </c>
      <c r="L138" s="504">
        <v>65185</v>
      </c>
      <c r="M138" s="506" t="s">
        <v>129</v>
      </c>
      <c r="N138" s="988" t="s">
        <v>26</v>
      </c>
      <c r="O138" s="988" t="s">
        <v>26</v>
      </c>
      <c r="P138" s="988" t="s">
        <v>26</v>
      </c>
      <c r="Q138" s="979" t="s">
        <v>1267</v>
      </c>
      <c r="R138" s="979"/>
      <c r="S138" s="531" t="s">
        <v>2560</v>
      </c>
      <c r="T138" s="531" t="s">
        <v>2560</v>
      </c>
      <c r="U138" s="531" t="s">
        <v>2560</v>
      </c>
    </row>
    <row r="139" spans="1:21" ht="99.75" customHeight="1" x14ac:dyDescent="0.35">
      <c r="A139" s="1001"/>
      <c r="B139" s="1002" t="s">
        <v>978</v>
      </c>
      <c r="C139" s="1003" t="s">
        <v>25</v>
      </c>
      <c r="D139" s="983"/>
      <c r="E139" s="983"/>
      <c r="F139" s="511" t="s">
        <v>1</v>
      </c>
      <c r="G139" s="530">
        <v>1104865.1999999997</v>
      </c>
      <c r="H139" s="524">
        <v>1068720.35262</v>
      </c>
      <c r="I139" s="414">
        <f t="shared" si="2"/>
        <v>96.728574003416909</v>
      </c>
      <c r="J139" s="422" t="s">
        <v>1164</v>
      </c>
      <c r="K139" s="432">
        <v>95.5</v>
      </c>
      <c r="L139" s="432">
        <v>95.5</v>
      </c>
      <c r="M139" s="506" t="s">
        <v>129</v>
      </c>
      <c r="N139" s="988"/>
      <c r="O139" s="988"/>
      <c r="P139" s="988"/>
      <c r="Q139" s="981"/>
      <c r="R139" s="981"/>
      <c r="S139" s="533" t="s">
        <v>2560</v>
      </c>
      <c r="T139" s="533" t="s">
        <v>2560</v>
      </c>
      <c r="U139" s="533" t="s">
        <v>2560</v>
      </c>
    </row>
    <row r="140" spans="1:21" ht="90.75" customHeight="1" x14ac:dyDescent="0.35">
      <c r="A140" s="1007" t="s">
        <v>979</v>
      </c>
      <c r="B140" s="1045" t="s">
        <v>95</v>
      </c>
      <c r="C140" s="1003" t="s">
        <v>25</v>
      </c>
      <c r="D140" s="982" t="s">
        <v>1117</v>
      </c>
      <c r="E140" s="982" t="s">
        <v>26</v>
      </c>
      <c r="F140" s="513" t="s">
        <v>0</v>
      </c>
      <c r="G140" s="527">
        <f>G141</f>
        <v>133111.79999999999</v>
      </c>
      <c r="H140" s="527">
        <f>H141</f>
        <v>132832.40528000001</v>
      </c>
      <c r="I140" s="412">
        <f t="shared" si="2"/>
        <v>99.790105219822749</v>
      </c>
      <c r="J140" s="422" t="s">
        <v>1165</v>
      </c>
      <c r="K140" s="503">
        <v>61</v>
      </c>
      <c r="L140" s="503">
        <v>61</v>
      </c>
      <c r="M140" s="506" t="s">
        <v>129</v>
      </c>
      <c r="N140" s="988" t="s">
        <v>26</v>
      </c>
      <c r="O140" s="988" t="s">
        <v>26</v>
      </c>
      <c r="P140" s="988" t="s">
        <v>26</v>
      </c>
      <c r="Q140" s="979" t="s">
        <v>980</v>
      </c>
      <c r="R140" s="979"/>
      <c r="S140" s="531" t="s">
        <v>2560</v>
      </c>
      <c r="T140" s="531" t="s">
        <v>2560</v>
      </c>
      <c r="U140" s="531" t="s">
        <v>2560</v>
      </c>
    </row>
    <row r="141" spans="1:21" ht="135.75" customHeight="1" x14ac:dyDescent="0.35">
      <c r="A141" s="1007"/>
      <c r="B141" s="1045" t="s">
        <v>981</v>
      </c>
      <c r="C141" s="1003" t="s">
        <v>25</v>
      </c>
      <c r="D141" s="983"/>
      <c r="E141" s="983"/>
      <c r="F141" s="511" t="s">
        <v>1</v>
      </c>
      <c r="G141" s="530">
        <v>133111.79999999999</v>
      </c>
      <c r="H141" s="524">
        <v>132832.40528000001</v>
      </c>
      <c r="I141" s="414">
        <f t="shared" si="2"/>
        <v>99.790105219822749</v>
      </c>
      <c r="J141" s="514" t="s">
        <v>1164</v>
      </c>
      <c r="K141" s="528">
        <v>96</v>
      </c>
      <c r="L141" s="528">
        <v>98</v>
      </c>
      <c r="M141" s="505" t="s">
        <v>129</v>
      </c>
      <c r="N141" s="988"/>
      <c r="O141" s="988"/>
      <c r="P141" s="988"/>
      <c r="Q141" s="981"/>
      <c r="R141" s="981"/>
      <c r="S141" s="531" t="s">
        <v>2560</v>
      </c>
      <c r="T141" s="531" t="s">
        <v>2560</v>
      </c>
      <c r="U141" s="531" t="s">
        <v>2560</v>
      </c>
    </row>
    <row r="142" spans="1:21" ht="75.75" customHeight="1" x14ac:dyDescent="0.35">
      <c r="A142" s="1007" t="s">
        <v>982</v>
      </c>
      <c r="B142" s="1045" t="s">
        <v>983</v>
      </c>
      <c r="C142" s="1003" t="s">
        <v>25</v>
      </c>
      <c r="D142" s="982" t="s">
        <v>1117</v>
      </c>
      <c r="E142" s="1009" t="s">
        <v>26</v>
      </c>
      <c r="F142" s="513" t="s">
        <v>0</v>
      </c>
      <c r="G142" s="527">
        <f>G144</f>
        <v>6394.8</v>
      </c>
      <c r="H142" s="527">
        <f>H144</f>
        <v>6347.0736900000002</v>
      </c>
      <c r="I142" s="412">
        <f t="shared" si="2"/>
        <v>99.253670013135675</v>
      </c>
      <c r="J142" s="1041" t="s">
        <v>1166</v>
      </c>
      <c r="K142" s="989">
        <v>1400</v>
      </c>
      <c r="L142" s="989">
        <v>1400</v>
      </c>
      <c r="M142" s="989" t="s">
        <v>129</v>
      </c>
      <c r="N142" s="991" t="s">
        <v>26</v>
      </c>
      <c r="O142" s="991" t="s">
        <v>26</v>
      </c>
      <c r="P142" s="991" t="s">
        <v>26</v>
      </c>
      <c r="Q142" s="989" t="s">
        <v>972</v>
      </c>
      <c r="R142" s="989"/>
      <c r="S142" s="958" t="s">
        <v>2560</v>
      </c>
      <c r="T142" s="958" t="s">
        <v>2560</v>
      </c>
      <c r="U142" s="958" t="s">
        <v>2560</v>
      </c>
    </row>
    <row r="143" spans="1:21" ht="78.75" customHeight="1" x14ac:dyDescent="0.35">
      <c r="A143" s="1007"/>
      <c r="B143" s="1045"/>
      <c r="C143" s="1003" t="s">
        <v>25</v>
      </c>
      <c r="D143" s="983"/>
      <c r="E143" s="1009"/>
      <c r="F143" s="511" t="s">
        <v>1</v>
      </c>
      <c r="G143" s="530">
        <v>0</v>
      </c>
      <c r="H143" s="530">
        <v>0</v>
      </c>
      <c r="I143" s="414">
        <v>0</v>
      </c>
      <c r="J143" s="1041"/>
      <c r="K143" s="989"/>
      <c r="L143" s="989"/>
      <c r="M143" s="989"/>
      <c r="N143" s="992"/>
      <c r="O143" s="992"/>
      <c r="P143" s="992"/>
      <c r="Q143" s="989"/>
      <c r="R143" s="989"/>
      <c r="S143" s="958"/>
      <c r="T143" s="958"/>
      <c r="U143" s="958"/>
    </row>
    <row r="144" spans="1:21" ht="154.5" customHeight="1" x14ac:dyDescent="0.35">
      <c r="A144" s="1007"/>
      <c r="B144" s="1045"/>
      <c r="C144" s="1003" t="s">
        <v>25</v>
      </c>
      <c r="D144" s="983"/>
      <c r="E144" s="1009"/>
      <c r="F144" s="511" t="s">
        <v>2</v>
      </c>
      <c r="G144" s="530">
        <v>6394.8</v>
      </c>
      <c r="H144" s="530">
        <v>6347.0736900000002</v>
      </c>
      <c r="I144" s="414">
        <f t="shared" si="2"/>
        <v>99.253670013135675</v>
      </c>
      <c r="J144" s="512" t="s">
        <v>1167</v>
      </c>
      <c r="K144" s="528">
        <v>95.5</v>
      </c>
      <c r="L144" s="528">
        <v>100</v>
      </c>
      <c r="M144" s="528" t="s">
        <v>129</v>
      </c>
      <c r="N144" s="992"/>
      <c r="O144" s="992"/>
      <c r="P144" s="992"/>
      <c r="Q144" s="989"/>
      <c r="R144" s="989"/>
      <c r="S144" s="533" t="s">
        <v>2560</v>
      </c>
      <c r="T144" s="533" t="s">
        <v>2560</v>
      </c>
      <c r="U144" s="533" t="s">
        <v>2560</v>
      </c>
    </row>
    <row r="145" spans="1:23" ht="94.5" customHeight="1" x14ac:dyDescent="0.35">
      <c r="A145" s="1001" t="s">
        <v>984</v>
      </c>
      <c r="B145" s="1038" t="s">
        <v>355</v>
      </c>
      <c r="C145" s="1003" t="s">
        <v>25</v>
      </c>
      <c r="D145" s="982" t="s">
        <v>1117</v>
      </c>
      <c r="E145" s="1009" t="s">
        <v>26</v>
      </c>
      <c r="F145" s="513" t="s">
        <v>0</v>
      </c>
      <c r="G145" s="527">
        <f>G146+G147</f>
        <v>995.4</v>
      </c>
      <c r="H145" s="527">
        <f>H146+H147</f>
        <v>995.32241999999997</v>
      </c>
      <c r="I145" s="412">
        <f t="shared" si="2"/>
        <v>99.992206148282094</v>
      </c>
      <c r="J145" s="1041" t="s">
        <v>1166</v>
      </c>
      <c r="K145" s="1042">
        <v>217</v>
      </c>
      <c r="L145" s="979">
        <v>218</v>
      </c>
      <c r="M145" s="1044" t="s">
        <v>129</v>
      </c>
      <c r="N145" s="991" t="s">
        <v>26</v>
      </c>
      <c r="O145" s="991" t="s">
        <v>26</v>
      </c>
      <c r="P145" s="991" t="s">
        <v>26</v>
      </c>
      <c r="Q145" s="989"/>
      <c r="R145" s="989"/>
      <c r="S145" s="973" t="s">
        <v>2560</v>
      </c>
      <c r="T145" s="973" t="s">
        <v>2560</v>
      </c>
      <c r="U145" s="973" t="s">
        <v>2560</v>
      </c>
    </row>
    <row r="146" spans="1:23" ht="72.75" customHeight="1" x14ac:dyDescent="0.35">
      <c r="A146" s="1001"/>
      <c r="B146" s="1039"/>
      <c r="C146" s="1003" t="s">
        <v>25</v>
      </c>
      <c r="D146" s="983"/>
      <c r="E146" s="1009"/>
      <c r="F146" s="511" t="s">
        <v>1</v>
      </c>
      <c r="G146" s="530">
        <v>209.1</v>
      </c>
      <c r="H146" s="530">
        <v>209.08370000000002</v>
      </c>
      <c r="I146" s="414">
        <f t="shared" si="2"/>
        <v>99.992204686752757</v>
      </c>
      <c r="J146" s="1041"/>
      <c r="K146" s="1043"/>
      <c r="L146" s="981"/>
      <c r="M146" s="1044"/>
      <c r="N146" s="992"/>
      <c r="O146" s="992"/>
      <c r="P146" s="992"/>
      <c r="Q146" s="989"/>
      <c r="R146" s="989"/>
      <c r="S146" s="973"/>
      <c r="T146" s="973"/>
      <c r="U146" s="973"/>
    </row>
    <row r="147" spans="1:23" ht="153" customHeight="1" x14ac:dyDescent="0.35">
      <c r="A147" s="1001"/>
      <c r="B147" s="1040"/>
      <c r="C147" s="1003" t="s">
        <v>25</v>
      </c>
      <c r="D147" s="983"/>
      <c r="E147" s="1009"/>
      <c r="F147" s="511" t="s">
        <v>2</v>
      </c>
      <c r="G147" s="530">
        <v>786.3</v>
      </c>
      <c r="H147" s="530">
        <v>786.23871999999994</v>
      </c>
      <c r="I147" s="414">
        <f t="shared" si="2"/>
        <v>99.99220653694519</v>
      </c>
      <c r="J147" s="512" t="s">
        <v>1168</v>
      </c>
      <c r="K147" s="528">
        <v>95.5</v>
      </c>
      <c r="L147" s="528">
        <v>100</v>
      </c>
      <c r="M147" s="528"/>
      <c r="N147" s="992"/>
      <c r="O147" s="992"/>
      <c r="P147" s="992"/>
      <c r="Q147" s="989"/>
      <c r="R147" s="989"/>
      <c r="S147" s="533" t="s">
        <v>2560</v>
      </c>
      <c r="T147" s="533" t="s">
        <v>2560</v>
      </c>
      <c r="U147" s="533" t="s">
        <v>2560</v>
      </c>
    </row>
    <row r="148" spans="1:23" ht="37.5" customHeight="1" x14ac:dyDescent="0.35">
      <c r="A148" s="1001" t="s">
        <v>986</v>
      </c>
      <c r="B148" s="1002" t="s">
        <v>96</v>
      </c>
      <c r="C148" s="1003" t="s">
        <v>25</v>
      </c>
      <c r="D148" s="982" t="s">
        <v>1117</v>
      </c>
      <c r="E148" s="982"/>
      <c r="F148" s="513" t="s">
        <v>0</v>
      </c>
      <c r="G148" s="527">
        <f>G150</f>
        <v>254229.7</v>
      </c>
      <c r="H148" s="527">
        <f>H150</f>
        <v>248935.84122</v>
      </c>
      <c r="I148" s="412">
        <f t="shared" si="2"/>
        <v>97.917686729756596</v>
      </c>
      <c r="J148" s="1041" t="s">
        <v>1163</v>
      </c>
      <c r="K148" s="989">
        <v>26978</v>
      </c>
      <c r="L148" s="989">
        <v>26960</v>
      </c>
      <c r="M148" s="989" t="s">
        <v>2696</v>
      </c>
      <c r="N148" s="991" t="s">
        <v>26</v>
      </c>
      <c r="O148" s="991" t="s">
        <v>26</v>
      </c>
      <c r="P148" s="991" t="s">
        <v>26</v>
      </c>
      <c r="Q148" s="989"/>
      <c r="R148" s="989"/>
      <c r="S148" s="958" t="s">
        <v>2560</v>
      </c>
      <c r="T148" s="958" t="s">
        <v>2560</v>
      </c>
      <c r="U148" s="958" t="s">
        <v>2560</v>
      </c>
    </row>
    <row r="149" spans="1:23" ht="48.75" customHeight="1" x14ac:dyDescent="0.35">
      <c r="A149" s="1001"/>
      <c r="B149" s="1002" t="s">
        <v>985</v>
      </c>
      <c r="C149" s="1003" t="s">
        <v>25</v>
      </c>
      <c r="D149" s="983"/>
      <c r="E149" s="983"/>
      <c r="F149" s="511" t="s">
        <v>1</v>
      </c>
      <c r="G149" s="530">
        <v>0</v>
      </c>
      <c r="H149" s="530">
        <v>0</v>
      </c>
      <c r="I149" s="414">
        <v>0</v>
      </c>
      <c r="J149" s="1041"/>
      <c r="K149" s="989"/>
      <c r="L149" s="989"/>
      <c r="M149" s="989"/>
      <c r="N149" s="992"/>
      <c r="O149" s="992"/>
      <c r="P149" s="992"/>
      <c r="Q149" s="989"/>
      <c r="R149" s="989"/>
      <c r="S149" s="958"/>
      <c r="T149" s="958"/>
      <c r="U149" s="958"/>
    </row>
    <row r="150" spans="1:23" ht="110.25" customHeight="1" x14ac:dyDescent="0.35">
      <c r="A150" s="1001"/>
      <c r="B150" s="1002" t="s">
        <v>985</v>
      </c>
      <c r="C150" s="1003" t="s">
        <v>25</v>
      </c>
      <c r="D150" s="983"/>
      <c r="E150" s="983"/>
      <c r="F150" s="511" t="s">
        <v>2</v>
      </c>
      <c r="G150" s="530">
        <v>254229.7</v>
      </c>
      <c r="H150" s="530">
        <v>248935.84122</v>
      </c>
      <c r="I150" s="414">
        <f t="shared" si="2"/>
        <v>97.917686729756596</v>
      </c>
      <c r="J150" s="512" t="s">
        <v>1169</v>
      </c>
      <c r="K150" s="528">
        <v>95.5</v>
      </c>
      <c r="L150" s="528">
        <v>95.9</v>
      </c>
      <c r="M150" s="506" t="s">
        <v>129</v>
      </c>
      <c r="N150" s="992"/>
      <c r="O150" s="992"/>
      <c r="P150" s="992"/>
      <c r="Q150" s="989"/>
      <c r="R150" s="989"/>
      <c r="S150" s="533" t="s">
        <v>2560</v>
      </c>
      <c r="T150" s="533" t="s">
        <v>2560</v>
      </c>
      <c r="U150" s="533" t="s">
        <v>2560</v>
      </c>
    </row>
    <row r="151" spans="1:23" ht="52.5" customHeight="1" x14ac:dyDescent="0.35">
      <c r="A151" s="1001" t="s">
        <v>988</v>
      </c>
      <c r="B151" s="1002" t="s">
        <v>94</v>
      </c>
      <c r="C151" s="1003" t="s">
        <v>25</v>
      </c>
      <c r="D151" s="982" t="s">
        <v>1117</v>
      </c>
      <c r="E151" s="982" t="s">
        <v>26</v>
      </c>
      <c r="F151" s="513" t="s">
        <v>0</v>
      </c>
      <c r="G151" s="527">
        <f>G152</f>
        <v>5679.8</v>
      </c>
      <c r="H151" s="527">
        <f>H152</f>
        <v>5679.8</v>
      </c>
      <c r="I151" s="412">
        <f t="shared" si="2"/>
        <v>100</v>
      </c>
      <c r="J151" s="422" t="s">
        <v>1170</v>
      </c>
      <c r="K151" s="503">
        <v>3998</v>
      </c>
      <c r="L151" s="503">
        <v>4025</v>
      </c>
      <c r="M151" s="505" t="s">
        <v>129</v>
      </c>
      <c r="N151" s="988" t="s">
        <v>26</v>
      </c>
      <c r="O151" s="988" t="s">
        <v>26</v>
      </c>
      <c r="P151" s="988" t="s">
        <v>26</v>
      </c>
      <c r="Q151" s="503" t="s">
        <v>921</v>
      </c>
      <c r="R151" s="503"/>
      <c r="S151" s="531" t="s">
        <v>2560</v>
      </c>
      <c r="T151" s="531" t="s">
        <v>2560</v>
      </c>
      <c r="U151" s="531" t="s">
        <v>2560</v>
      </c>
    </row>
    <row r="152" spans="1:23" ht="102.75" customHeight="1" x14ac:dyDescent="0.35">
      <c r="A152" s="1001"/>
      <c r="B152" s="1002" t="s">
        <v>987</v>
      </c>
      <c r="C152" s="1003" t="s">
        <v>25</v>
      </c>
      <c r="D152" s="983"/>
      <c r="E152" s="983"/>
      <c r="F152" s="511" t="s">
        <v>1</v>
      </c>
      <c r="G152" s="530">
        <v>5679.8</v>
      </c>
      <c r="H152" s="524">
        <v>5679.8</v>
      </c>
      <c r="I152" s="414">
        <f t="shared" si="2"/>
        <v>100</v>
      </c>
      <c r="J152" s="422" t="s">
        <v>1171</v>
      </c>
      <c r="K152" s="505" t="s">
        <v>318</v>
      </c>
      <c r="L152" s="505">
        <v>100</v>
      </c>
      <c r="M152" s="506" t="s">
        <v>129</v>
      </c>
      <c r="N152" s="988"/>
      <c r="O152" s="988"/>
      <c r="P152" s="988"/>
      <c r="Q152" s="505" t="s">
        <v>1258</v>
      </c>
      <c r="R152" s="505"/>
      <c r="S152" s="531" t="s">
        <v>2560</v>
      </c>
      <c r="T152" s="531" t="s">
        <v>2560</v>
      </c>
      <c r="U152" s="531" t="s">
        <v>2560</v>
      </c>
    </row>
    <row r="153" spans="1:23" ht="90.75" customHeight="1" x14ac:dyDescent="0.35">
      <c r="A153" s="1001" t="s">
        <v>1172</v>
      </c>
      <c r="B153" s="1021" t="s">
        <v>127</v>
      </c>
      <c r="C153" s="1003" t="s">
        <v>25</v>
      </c>
      <c r="D153" s="982" t="s">
        <v>1117</v>
      </c>
      <c r="E153" s="1009" t="s">
        <v>26</v>
      </c>
      <c r="F153" s="513" t="s">
        <v>0</v>
      </c>
      <c r="G153" s="527">
        <f>G155</f>
        <v>707028.5</v>
      </c>
      <c r="H153" s="527">
        <f>H155</f>
        <v>685607.63210000005</v>
      </c>
      <c r="I153" s="412">
        <f t="shared" si="2"/>
        <v>96.970296402478823</v>
      </c>
      <c r="J153" s="421" t="s">
        <v>1163</v>
      </c>
      <c r="K153" s="505">
        <v>44231</v>
      </c>
      <c r="L153" s="505">
        <v>44199</v>
      </c>
      <c r="M153" s="505" t="s">
        <v>2696</v>
      </c>
      <c r="N153" s="991" t="s">
        <v>26</v>
      </c>
      <c r="O153" s="991" t="s">
        <v>26</v>
      </c>
      <c r="P153" s="991" t="s">
        <v>26</v>
      </c>
      <c r="Q153" s="979" t="s">
        <v>972</v>
      </c>
      <c r="R153" s="979"/>
      <c r="S153" s="531" t="s">
        <v>2560</v>
      </c>
      <c r="T153" s="531" t="s">
        <v>2560</v>
      </c>
      <c r="U153" s="531" t="s">
        <v>2560</v>
      </c>
      <c r="W153" s="1241"/>
    </row>
    <row r="154" spans="1:23" ht="58.5" customHeight="1" x14ac:dyDescent="0.35">
      <c r="A154" s="1001"/>
      <c r="B154" s="1021"/>
      <c r="C154" s="1003" t="s">
        <v>25</v>
      </c>
      <c r="D154" s="983"/>
      <c r="E154" s="1009"/>
      <c r="F154" s="511" t="s">
        <v>1</v>
      </c>
      <c r="G154" s="530">
        <v>0</v>
      </c>
      <c r="H154" s="530">
        <v>0</v>
      </c>
      <c r="I154" s="414">
        <v>0</v>
      </c>
      <c r="J154" s="1041" t="s">
        <v>1169</v>
      </c>
      <c r="K154" s="1067">
        <v>95.5</v>
      </c>
      <c r="L154" s="1067">
        <v>95.8</v>
      </c>
      <c r="M154" s="1067" t="s">
        <v>129</v>
      </c>
      <c r="N154" s="992"/>
      <c r="O154" s="992"/>
      <c r="P154" s="992"/>
      <c r="Q154" s="980"/>
      <c r="R154" s="980"/>
      <c r="S154" s="974" t="s">
        <v>2560</v>
      </c>
      <c r="T154" s="974" t="s">
        <v>2560</v>
      </c>
      <c r="U154" s="974" t="s">
        <v>2560</v>
      </c>
    </row>
    <row r="155" spans="1:23" ht="68.25" customHeight="1" x14ac:dyDescent="0.35">
      <c r="A155" s="1001"/>
      <c r="B155" s="1021"/>
      <c r="C155" s="1003" t="s">
        <v>25</v>
      </c>
      <c r="D155" s="983"/>
      <c r="E155" s="1009"/>
      <c r="F155" s="511" t="s">
        <v>2</v>
      </c>
      <c r="G155" s="530">
        <v>707028.5</v>
      </c>
      <c r="H155" s="530">
        <v>685607.63210000005</v>
      </c>
      <c r="I155" s="414">
        <f t="shared" si="2"/>
        <v>96.970296402478823</v>
      </c>
      <c r="J155" s="1041"/>
      <c r="K155" s="1067"/>
      <c r="L155" s="1067"/>
      <c r="M155" s="1067"/>
      <c r="N155" s="992"/>
      <c r="O155" s="992"/>
      <c r="P155" s="992"/>
      <c r="Q155" s="981"/>
      <c r="R155" s="981"/>
      <c r="S155" s="974"/>
      <c r="T155" s="974"/>
      <c r="U155" s="974"/>
    </row>
    <row r="156" spans="1:23" ht="31.5" customHeight="1" x14ac:dyDescent="0.35">
      <c r="A156" s="1046" t="s">
        <v>989</v>
      </c>
      <c r="B156" s="1015" t="s">
        <v>990</v>
      </c>
      <c r="C156" s="1003" t="s">
        <v>25</v>
      </c>
      <c r="D156" s="982" t="s">
        <v>1117</v>
      </c>
      <c r="E156" s="1009" t="s">
        <v>26</v>
      </c>
      <c r="F156" s="513" t="s">
        <v>0</v>
      </c>
      <c r="G156" s="527">
        <f>G157+G158</f>
        <v>195000</v>
      </c>
      <c r="H156" s="527">
        <f>H157+H158</f>
        <v>195000</v>
      </c>
      <c r="I156" s="412">
        <f t="shared" si="2"/>
        <v>100</v>
      </c>
      <c r="J156" s="991" t="s">
        <v>26</v>
      </c>
      <c r="K156" s="991" t="s">
        <v>26</v>
      </c>
      <c r="L156" s="991" t="s">
        <v>108</v>
      </c>
      <c r="M156" s="991" t="s">
        <v>26</v>
      </c>
      <c r="N156" s="991" t="s">
        <v>26</v>
      </c>
      <c r="O156" s="991" t="s">
        <v>26</v>
      </c>
      <c r="P156" s="991" t="s">
        <v>26</v>
      </c>
      <c r="Q156" s="990" t="s">
        <v>26</v>
      </c>
      <c r="R156" s="990"/>
      <c r="S156" s="966" t="s">
        <v>2560</v>
      </c>
      <c r="T156" s="966" t="s">
        <v>2560</v>
      </c>
      <c r="U156" s="966" t="s">
        <v>2560</v>
      </c>
    </row>
    <row r="157" spans="1:23" ht="31.5" customHeight="1" x14ac:dyDescent="0.35">
      <c r="A157" s="1047"/>
      <c r="B157" s="1016"/>
      <c r="C157" s="1003" t="s">
        <v>25</v>
      </c>
      <c r="D157" s="983"/>
      <c r="E157" s="1009"/>
      <c r="F157" s="511" t="s">
        <v>1</v>
      </c>
      <c r="G157" s="530">
        <v>33326.300000000003</v>
      </c>
      <c r="H157" s="530">
        <v>33326.300000000003</v>
      </c>
      <c r="I157" s="414">
        <f t="shared" si="2"/>
        <v>100</v>
      </c>
      <c r="J157" s="992"/>
      <c r="K157" s="992"/>
      <c r="L157" s="992"/>
      <c r="M157" s="992"/>
      <c r="N157" s="992"/>
      <c r="O157" s="992"/>
      <c r="P157" s="992"/>
      <c r="Q157" s="990"/>
      <c r="R157" s="990"/>
      <c r="S157" s="967"/>
      <c r="T157" s="967"/>
      <c r="U157" s="967"/>
    </row>
    <row r="158" spans="1:23" ht="31.5" customHeight="1" x14ac:dyDescent="0.35">
      <c r="A158" s="1047"/>
      <c r="B158" s="1016"/>
      <c r="C158" s="1003" t="s">
        <v>25</v>
      </c>
      <c r="D158" s="983"/>
      <c r="E158" s="1009"/>
      <c r="F158" s="511" t="s">
        <v>2</v>
      </c>
      <c r="G158" s="530">
        <v>161673.70000000001</v>
      </c>
      <c r="H158" s="530">
        <v>161673.70000000001</v>
      </c>
      <c r="I158" s="414">
        <f t="shared" si="2"/>
        <v>100</v>
      </c>
      <c r="J158" s="992"/>
      <c r="K158" s="992"/>
      <c r="L158" s="992"/>
      <c r="M158" s="992"/>
      <c r="N158" s="992"/>
      <c r="O158" s="992"/>
      <c r="P158" s="992"/>
      <c r="Q158" s="990"/>
      <c r="R158" s="990"/>
      <c r="S158" s="967"/>
      <c r="T158" s="967"/>
      <c r="U158" s="967"/>
    </row>
    <row r="159" spans="1:23" ht="71.25" customHeight="1" x14ac:dyDescent="0.35">
      <c r="A159" s="1046" t="s">
        <v>991</v>
      </c>
      <c r="B159" s="1010" t="s">
        <v>992</v>
      </c>
      <c r="C159" s="1003" t="s">
        <v>25</v>
      </c>
      <c r="D159" s="982" t="s">
        <v>1117</v>
      </c>
      <c r="E159" s="982" t="s">
        <v>26</v>
      </c>
      <c r="F159" s="513" t="s">
        <v>0</v>
      </c>
      <c r="G159" s="527">
        <f>G160+G162</f>
        <v>195000</v>
      </c>
      <c r="H159" s="527">
        <f>H160+H162</f>
        <v>195000</v>
      </c>
      <c r="I159" s="412">
        <f t="shared" si="2"/>
        <v>100</v>
      </c>
      <c r="J159" s="1022" t="s">
        <v>1173</v>
      </c>
      <c r="K159" s="989">
        <v>323</v>
      </c>
      <c r="L159" s="989">
        <v>306</v>
      </c>
      <c r="M159" s="979" t="s">
        <v>2266</v>
      </c>
      <c r="N159" s="979" t="s">
        <v>26</v>
      </c>
      <c r="O159" s="979" t="s">
        <v>26</v>
      </c>
      <c r="P159" s="979" t="s">
        <v>26</v>
      </c>
      <c r="Q159" s="989" t="s">
        <v>980</v>
      </c>
      <c r="R159" s="989"/>
      <c r="S159" s="952" t="s">
        <v>2560</v>
      </c>
      <c r="T159" s="952" t="s">
        <v>2560</v>
      </c>
      <c r="U159" s="952" t="s">
        <v>2560</v>
      </c>
    </row>
    <row r="160" spans="1:23" ht="93" customHeight="1" x14ac:dyDescent="0.35">
      <c r="A160" s="1047"/>
      <c r="B160" s="1019"/>
      <c r="C160" s="1003" t="s">
        <v>25</v>
      </c>
      <c r="D160" s="983"/>
      <c r="E160" s="983"/>
      <c r="F160" s="1010" t="s">
        <v>1</v>
      </c>
      <c r="G160" s="1017">
        <v>33326.300000000003</v>
      </c>
      <c r="H160" s="1017">
        <v>33326.300000000003</v>
      </c>
      <c r="I160" s="1049">
        <f t="shared" si="2"/>
        <v>100</v>
      </c>
      <c r="J160" s="1023"/>
      <c r="K160" s="989"/>
      <c r="L160" s="989"/>
      <c r="M160" s="980"/>
      <c r="N160" s="980"/>
      <c r="O160" s="980"/>
      <c r="P160" s="980"/>
      <c r="Q160" s="989"/>
      <c r="R160" s="989"/>
      <c r="S160" s="953"/>
      <c r="T160" s="953"/>
      <c r="U160" s="953"/>
    </row>
    <row r="161" spans="1:21" ht="75.75" customHeight="1" x14ac:dyDescent="0.35">
      <c r="A161" s="1047"/>
      <c r="B161" s="1019"/>
      <c r="C161" s="1003"/>
      <c r="D161" s="983"/>
      <c r="E161" s="983"/>
      <c r="F161" s="1011"/>
      <c r="G161" s="1018"/>
      <c r="H161" s="1018"/>
      <c r="I161" s="1051"/>
      <c r="J161" s="526" t="s">
        <v>720</v>
      </c>
      <c r="K161" s="503">
        <v>306</v>
      </c>
      <c r="L161" s="503">
        <v>306</v>
      </c>
      <c r="M161" s="981"/>
      <c r="N161" s="980"/>
      <c r="O161" s="980"/>
      <c r="P161" s="980"/>
      <c r="Q161" s="505" t="s">
        <v>921</v>
      </c>
      <c r="R161" s="505"/>
      <c r="S161" s="954"/>
      <c r="T161" s="954"/>
      <c r="U161" s="954"/>
    </row>
    <row r="162" spans="1:21" ht="93" customHeight="1" x14ac:dyDescent="0.35">
      <c r="A162" s="1047"/>
      <c r="B162" s="1019"/>
      <c r="C162" s="1003" t="s">
        <v>25</v>
      </c>
      <c r="D162" s="983"/>
      <c r="E162" s="983"/>
      <c r="F162" s="511" t="s">
        <v>2</v>
      </c>
      <c r="G162" s="530">
        <v>161673.70000000001</v>
      </c>
      <c r="H162" s="530">
        <v>161673.70000000001</v>
      </c>
      <c r="I162" s="414">
        <f t="shared" si="2"/>
        <v>100</v>
      </c>
      <c r="J162" s="422" t="s">
        <v>1138</v>
      </c>
      <c r="K162" s="503" t="s">
        <v>317</v>
      </c>
      <c r="L162" s="432">
        <v>1.8</v>
      </c>
      <c r="M162" s="506" t="s">
        <v>129</v>
      </c>
      <c r="N162" s="981"/>
      <c r="O162" s="981"/>
      <c r="P162" s="981"/>
      <c r="Q162" s="505" t="s">
        <v>980</v>
      </c>
      <c r="R162" s="505"/>
      <c r="S162" s="531" t="s">
        <v>2560</v>
      </c>
      <c r="T162" s="531" t="s">
        <v>2560</v>
      </c>
      <c r="U162" s="531" t="s">
        <v>2560</v>
      </c>
    </row>
    <row r="163" spans="1:21" ht="42.75" customHeight="1" x14ac:dyDescent="0.35">
      <c r="A163" s="1046" t="s">
        <v>993</v>
      </c>
      <c r="B163" s="1015" t="s">
        <v>994</v>
      </c>
      <c r="C163" s="1003" t="s">
        <v>25</v>
      </c>
      <c r="D163" s="982" t="s">
        <v>1117</v>
      </c>
      <c r="E163" s="1009" t="s">
        <v>26</v>
      </c>
      <c r="F163" s="513" t="s">
        <v>0</v>
      </c>
      <c r="G163" s="527">
        <f>G164+G165</f>
        <v>292473.2</v>
      </c>
      <c r="H163" s="527">
        <f>H164+H165</f>
        <v>292455.75571</v>
      </c>
      <c r="I163" s="412">
        <f t="shared" si="2"/>
        <v>99.994035593688579</v>
      </c>
      <c r="J163" s="991" t="s">
        <v>26</v>
      </c>
      <c r="K163" s="991" t="s">
        <v>26</v>
      </c>
      <c r="L163" s="991" t="s">
        <v>108</v>
      </c>
      <c r="M163" s="991" t="s">
        <v>26</v>
      </c>
      <c r="N163" s="991" t="s">
        <v>26</v>
      </c>
      <c r="O163" s="991" t="s">
        <v>26</v>
      </c>
      <c r="P163" s="991" t="s">
        <v>26</v>
      </c>
      <c r="Q163" s="990" t="s">
        <v>26</v>
      </c>
      <c r="R163" s="990"/>
      <c r="S163" s="966" t="s">
        <v>2560</v>
      </c>
      <c r="T163" s="966" t="s">
        <v>2560</v>
      </c>
      <c r="U163" s="966" t="s">
        <v>2560</v>
      </c>
    </row>
    <row r="164" spans="1:21" ht="42.75" customHeight="1" x14ac:dyDescent="0.35">
      <c r="A164" s="1047"/>
      <c r="B164" s="1016"/>
      <c r="C164" s="1003" t="s">
        <v>25</v>
      </c>
      <c r="D164" s="983"/>
      <c r="E164" s="1009"/>
      <c r="F164" s="511" t="s">
        <v>1</v>
      </c>
      <c r="G164" s="530">
        <f>G167+G171</f>
        <v>100756.6</v>
      </c>
      <c r="H164" s="530">
        <f>H167+H171</f>
        <v>100748.33318</v>
      </c>
      <c r="I164" s="414">
        <f t="shared" si="2"/>
        <v>99.991795257084888</v>
      </c>
      <c r="J164" s="992"/>
      <c r="K164" s="992"/>
      <c r="L164" s="992"/>
      <c r="M164" s="992"/>
      <c r="N164" s="992"/>
      <c r="O164" s="992"/>
      <c r="P164" s="992"/>
      <c r="Q164" s="990"/>
      <c r="R164" s="990"/>
      <c r="S164" s="967"/>
      <c r="T164" s="967"/>
      <c r="U164" s="967"/>
    </row>
    <row r="165" spans="1:21" ht="42.75" customHeight="1" x14ac:dyDescent="0.35">
      <c r="A165" s="1047"/>
      <c r="B165" s="1016"/>
      <c r="C165" s="1003" t="s">
        <v>25</v>
      </c>
      <c r="D165" s="983"/>
      <c r="E165" s="1009"/>
      <c r="F165" s="511" t="s">
        <v>2</v>
      </c>
      <c r="G165" s="530">
        <f>G168</f>
        <v>191716.6</v>
      </c>
      <c r="H165" s="530">
        <f>H168</f>
        <v>191707.42253000001</v>
      </c>
      <c r="I165" s="414">
        <f t="shared" si="2"/>
        <v>99.995213001899685</v>
      </c>
      <c r="J165" s="992"/>
      <c r="K165" s="992"/>
      <c r="L165" s="992"/>
      <c r="M165" s="992"/>
      <c r="N165" s="992"/>
      <c r="O165" s="992"/>
      <c r="P165" s="992"/>
      <c r="Q165" s="990"/>
      <c r="R165" s="990"/>
      <c r="S165" s="967"/>
      <c r="T165" s="967"/>
      <c r="U165" s="967"/>
    </row>
    <row r="166" spans="1:21" ht="30" customHeight="1" x14ac:dyDescent="0.35">
      <c r="A166" s="1046" t="s">
        <v>995</v>
      </c>
      <c r="B166" s="1010" t="s">
        <v>996</v>
      </c>
      <c r="C166" s="1003" t="s">
        <v>25</v>
      </c>
      <c r="D166" s="982" t="s">
        <v>1117</v>
      </c>
      <c r="E166" s="1009" t="s">
        <v>26</v>
      </c>
      <c r="F166" s="513" t="s">
        <v>0</v>
      </c>
      <c r="G166" s="527">
        <f>G167+G168</f>
        <v>242679.2</v>
      </c>
      <c r="H166" s="527">
        <f>H167+H168</f>
        <v>242667.58295000001</v>
      </c>
      <c r="I166" s="412">
        <f t="shared" si="2"/>
        <v>99.995213001361478</v>
      </c>
      <c r="J166" s="1022" t="s">
        <v>1174</v>
      </c>
      <c r="K166" s="989">
        <v>26</v>
      </c>
      <c r="L166" s="989">
        <v>26</v>
      </c>
      <c r="M166" s="979"/>
      <c r="N166" s="991" t="s">
        <v>26</v>
      </c>
      <c r="O166" s="991" t="s">
        <v>26</v>
      </c>
      <c r="P166" s="991" t="s">
        <v>26</v>
      </c>
      <c r="Q166" s="979" t="s">
        <v>973</v>
      </c>
      <c r="R166" s="979"/>
      <c r="S166" s="952" t="s">
        <v>2560</v>
      </c>
      <c r="T166" s="952" t="s">
        <v>2560</v>
      </c>
      <c r="U166" s="952" t="s">
        <v>2560</v>
      </c>
    </row>
    <row r="167" spans="1:21" ht="36" customHeight="1" x14ac:dyDescent="0.35">
      <c r="A167" s="1047"/>
      <c r="B167" s="1019"/>
      <c r="C167" s="1003" t="s">
        <v>25</v>
      </c>
      <c r="D167" s="983"/>
      <c r="E167" s="1009"/>
      <c r="F167" s="511" t="s">
        <v>1</v>
      </c>
      <c r="G167" s="530">
        <v>50962.600000000006</v>
      </c>
      <c r="H167" s="530">
        <v>50960.16042</v>
      </c>
      <c r="I167" s="414">
        <f t="shared" si="2"/>
        <v>99.995212999336758</v>
      </c>
      <c r="J167" s="1023"/>
      <c r="K167" s="989"/>
      <c r="L167" s="989"/>
      <c r="M167" s="980"/>
      <c r="N167" s="992"/>
      <c r="O167" s="992"/>
      <c r="P167" s="992"/>
      <c r="Q167" s="980"/>
      <c r="R167" s="980"/>
      <c r="S167" s="953"/>
      <c r="T167" s="953"/>
      <c r="U167" s="953"/>
    </row>
    <row r="168" spans="1:21" ht="66.75" customHeight="1" x14ac:dyDescent="0.35">
      <c r="A168" s="1047"/>
      <c r="B168" s="1019"/>
      <c r="C168" s="1003" t="s">
        <v>25</v>
      </c>
      <c r="D168" s="983"/>
      <c r="E168" s="1009"/>
      <c r="F168" s="511" t="s">
        <v>2</v>
      </c>
      <c r="G168" s="530">
        <v>191716.6</v>
      </c>
      <c r="H168" s="524">
        <v>191707.42253000001</v>
      </c>
      <c r="I168" s="414">
        <f t="shared" si="2"/>
        <v>99.995213001899685</v>
      </c>
      <c r="J168" s="422" t="s">
        <v>1175</v>
      </c>
      <c r="K168" s="503">
        <v>100</v>
      </c>
      <c r="L168" s="503">
        <v>100</v>
      </c>
      <c r="M168" s="981"/>
      <c r="N168" s="992"/>
      <c r="O168" s="992"/>
      <c r="P168" s="992"/>
      <c r="Q168" s="981"/>
      <c r="R168" s="981"/>
      <c r="S168" s="954"/>
      <c r="T168" s="954"/>
      <c r="U168" s="954"/>
    </row>
    <row r="169" spans="1:21" ht="35.25" customHeight="1" x14ac:dyDescent="0.35">
      <c r="A169" s="1046" t="s">
        <v>997</v>
      </c>
      <c r="B169" s="1010" t="s">
        <v>998</v>
      </c>
      <c r="C169" s="1003" t="s">
        <v>25</v>
      </c>
      <c r="D169" s="982" t="s">
        <v>1117</v>
      </c>
      <c r="E169" s="1009" t="s">
        <v>26</v>
      </c>
      <c r="F169" s="1015" t="s">
        <v>0</v>
      </c>
      <c r="G169" s="1032">
        <f>G171</f>
        <v>49794</v>
      </c>
      <c r="H169" s="1032">
        <f>H171</f>
        <v>49788.172760000001</v>
      </c>
      <c r="I169" s="1036">
        <f t="shared" si="2"/>
        <v>99.988297304896179</v>
      </c>
      <c r="J169" s="1022" t="s">
        <v>1176</v>
      </c>
      <c r="K169" s="989">
        <v>16539</v>
      </c>
      <c r="L169" s="989">
        <v>16539</v>
      </c>
      <c r="M169" s="989" t="s">
        <v>129</v>
      </c>
      <c r="N169" s="991" t="s">
        <v>26</v>
      </c>
      <c r="O169" s="991" t="s">
        <v>26</v>
      </c>
      <c r="P169" s="991" t="s">
        <v>26</v>
      </c>
      <c r="Q169" s="979" t="s">
        <v>1268</v>
      </c>
      <c r="R169" s="979"/>
      <c r="S169" s="958" t="s">
        <v>2560</v>
      </c>
      <c r="T169" s="958" t="s">
        <v>2560</v>
      </c>
      <c r="U169" s="958" t="s">
        <v>2560</v>
      </c>
    </row>
    <row r="170" spans="1:21" ht="53.25" customHeight="1" x14ac:dyDescent="0.35">
      <c r="A170" s="1047"/>
      <c r="B170" s="1019"/>
      <c r="C170" s="1003" t="s">
        <v>25</v>
      </c>
      <c r="D170" s="983"/>
      <c r="E170" s="1009"/>
      <c r="F170" s="1034"/>
      <c r="G170" s="1033"/>
      <c r="H170" s="1033"/>
      <c r="I170" s="1037"/>
      <c r="J170" s="1023"/>
      <c r="K170" s="989"/>
      <c r="L170" s="989"/>
      <c r="M170" s="989"/>
      <c r="N170" s="992"/>
      <c r="O170" s="992"/>
      <c r="P170" s="992"/>
      <c r="Q170" s="980"/>
      <c r="R170" s="980"/>
      <c r="S170" s="958"/>
      <c r="T170" s="958"/>
      <c r="U170" s="958"/>
    </row>
    <row r="171" spans="1:21" ht="46.5" customHeight="1" x14ac:dyDescent="0.35">
      <c r="A171" s="1047"/>
      <c r="B171" s="1019"/>
      <c r="C171" s="1003" t="s">
        <v>25</v>
      </c>
      <c r="D171" s="983"/>
      <c r="E171" s="1009"/>
      <c r="F171" s="516" t="s">
        <v>1</v>
      </c>
      <c r="G171" s="530">
        <v>49794</v>
      </c>
      <c r="H171" s="524">
        <v>49788.172760000001</v>
      </c>
      <c r="I171" s="414">
        <f t="shared" ref="I171:I234" si="3">H171/G171*100</f>
        <v>99.988297304896179</v>
      </c>
      <c r="J171" s="422" t="s">
        <v>1177</v>
      </c>
      <c r="K171" s="503">
        <v>10</v>
      </c>
      <c r="L171" s="503">
        <v>10</v>
      </c>
      <c r="M171" s="506" t="s">
        <v>129</v>
      </c>
      <c r="N171" s="992"/>
      <c r="O171" s="992"/>
      <c r="P171" s="992"/>
      <c r="Q171" s="981"/>
      <c r="R171" s="981"/>
      <c r="S171" s="531" t="s">
        <v>2560</v>
      </c>
      <c r="T171" s="531" t="s">
        <v>2560</v>
      </c>
      <c r="U171" s="531" t="s">
        <v>2560</v>
      </c>
    </row>
    <row r="172" spans="1:21" ht="51" customHeight="1" x14ac:dyDescent="0.35">
      <c r="A172" s="1046" t="s">
        <v>999</v>
      </c>
      <c r="B172" s="1015" t="s">
        <v>1000</v>
      </c>
      <c r="C172" s="1003" t="s">
        <v>25</v>
      </c>
      <c r="D172" s="982" t="s">
        <v>1117</v>
      </c>
      <c r="E172" s="1009" t="s">
        <v>26</v>
      </c>
      <c r="F172" s="513" t="s">
        <v>0</v>
      </c>
      <c r="G172" s="527">
        <v>3007.3</v>
      </c>
      <c r="H172" s="527">
        <f>H174</f>
        <v>3006.2</v>
      </c>
      <c r="I172" s="412">
        <f t="shared" si="3"/>
        <v>99.96342233897515</v>
      </c>
      <c r="J172" s="991" t="s">
        <v>26</v>
      </c>
      <c r="K172" s="991" t="s">
        <v>26</v>
      </c>
      <c r="L172" s="991" t="s">
        <v>108</v>
      </c>
      <c r="M172" s="991" t="s">
        <v>26</v>
      </c>
      <c r="N172" s="991" t="s">
        <v>26</v>
      </c>
      <c r="O172" s="991" t="s">
        <v>26</v>
      </c>
      <c r="P172" s="991" t="s">
        <v>26</v>
      </c>
      <c r="Q172" s="990" t="s">
        <v>26</v>
      </c>
      <c r="R172" s="990"/>
      <c r="S172" s="966" t="s">
        <v>2560</v>
      </c>
      <c r="T172" s="966" t="s">
        <v>2560</v>
      </c>
      <c r="U172" s="966" t="s">
        <v>2560</v>
      </c>
    </row>
    <row r="173" spans="1:21" ht="39.75" customHeight="1" x14ac:dyDescent="0.35">
      <c r="A173" s="1047"/>
      <c r="B173" s="1016"/>
      <c r="C173" s="1003" t="s">
        <v>25</v>
      </c>
      <c r="D173" s="983"/>
      <c r="E173" s="1009"/>
      <c r="F173" s="511" t="s">
        <v>1</v>
      </c>
      <c r="G173" s="530">
        <v>0</v>
      </c>
      <c r="H173" s="530">
        <v>0</v>
      </c>
      <c r="I173" s="414">
        <v>0</v>
      </c>
      <c r="J173" s="992"/>
      <c r="K173" s="992"/>
      <c r="L173" s="992"/>
      <c r="M173" s="992"/>
      <c r="N173" s="992"/>
      <c r="O173" s="992"/>
      <c r="P173" s="992"/>
      <c r="Q173" s="990"/>
      <c r="R173" s="990"/>
      <c r="S173" s="967"/>
      <c r="T173" s="967"/>
      <c r="U173" s="967"/>
    </row>
    <row r="174" spans="1:21" ht="45.75" customHeight="1" x14ac:dyDescent="0.35">
      <c r="A174" s="1047"/>
      <c r="B174" s="1016"/>
      <c r="C174" s="1003" t="s">
        <v>25</v>
      </c>
      <c r="D174" s="983"/>
      <c r="E174" s="1009"/>
      <c r="F174" s="511" t="s">
        <v>2</v>
      </c>
      <c r="G174" s="530">
        <v>3007.3</v>
      </c>
      <c r="H174" s="530">
        <f>H177</f>
        <v>3006.2</v>
      </c>
      <c r="I174" s="414">
        <f t="shared" si="3"/>
        <v>99.96342233897515</v>
      </c>
      <c r="J174" s="992"/>
      <c r="K174" s="992"/>
      <c r="L174" s="992"/>
      <c r="M174" s="992"/>
      <c r="N174" s="992"/>
      <c r="O174" s="992"/>
      <c r="P174" s="992"/>
      <c r="Q174" s="990"/>
      <c r="R174" s="990"/>
      <c r="S174" s="967"/>
      <c r="T174" s="967"/>
      <c r="U174" s="967"/>
    </row>
    <row r="175" spans="1:21" x14ac:dyDescent="0.35">
      <c r="A175" s="1046" t="s">
        <v>1001</v>
      </c>
      <c r="B175" s="1010" t="s">
        <v>1002</v>
      </c>
      <c r="C175" s="1003" t="s">
        <v>25</v>
      </c>
      <c r="D175" s="982" t="s">
        <v>1117</v>
      </c>
      <c r="E175" s="1009" t="s">
        <v>26</v>
      </c>
      <c r="F175" s="513" t="s">
        <v>0</v>
      </c>
      <c r="G175" s="527">
        <v>3007.3</v>
      </c>
      <c r="H175" s="527">
        <f>H177</f>
        <v>3006.2</v>
      </c>
      <c r="I175" s="412">
        <f t="shared" si="3"/>
        <v>99.96342233897515</v>
      </c>
      <c r="J175" s="1022" t="s">
        <v>1178</v>
      </c>
      <c r="K175" s="979">
        <v>1366</v>
      </c>
      <c r="L175" s="989">
        <v>1366</v>
      </c>
      <c r="M175" s="989" t="s">
        <v>129</v>
      </c>
      <c r="N175" s="991" t="s">
        <v>26</v>
      </c>
      <c r="O175" s="991" t="s">
        <v>26</v>
      </c>
      <c r="P175" s="991" t="s">
        <v>26</v>
      </c>
      <c r="Q175" s="979" t="s">
        <v>881</v>
      </c>
      <c r="R175" s="979"/>
      <c r="S175" s="958" t="s">
        <v>2560</v>
      </c>
      <c r="T175" s="958" t="s">
        <v>2560</v>
      </c>
      <c r="U175" s="958" t="s">
        <v>2560</v>
      </c>
    </row>
    <row r="176" spans="1:21" ht="120.75" customHeight="1" x14ac:dyDescent="0.35">
      <c r="A176" s="1047"/>
      <c r="B176" s="1019"/>
      <c r="C176" s="1003" t="s">
        <v>25</v>
      </c>
      <c r="D176" s="983"/>
      <c r="E176" s="1009"/>
      <c r="F176" s="511" t="s">
        <v>1</v>
      </c>
      <c r="G176" s="530">
        <v>0</v>
      </c>
      <c r="H176" s="530">
        <v>0</v>
      </c>
      <c r="I176" s="414">
        <v>0</v>
      </c>
      <c r="J176" s="1023"/>
      <c r="K176" s="981"/>
      <c r="L176" s="989"/>
      <c r="M176" s="989"/>
      <c r="N176" s="992"/>
      <c r="O176" s="992"/>
      <c r="P176" s="992"/>
      <c r="Q176" s="980"/>
      <c r="R176" s="980"/>
      <c r="S176" s="958"/>
      <c r="T176" s="958"/>
      <c r="U176" s="958"/>
    </row>
    <row r="177" spans="1:21" ht="99" customHeight="1" x14ac:dyDescent="0.35">
      <c r="A177" s="1047"/>
      <c r="B177" s="1019"/>
      <c r="C177" s="1003" t="s">
        <v>25</v>
      </c>
      <c r="D177" s="983"/>
      <c r="E177" s="1009"/>
      <c r="F177" s="511" t="s">
        <v>2</v>
      </c>
      <c r="G177" s="530">
        <v>3007.3</v>
      </c>
      <c r="H177" s="530">
        <v>3006.2</v>
      </c>
      <c r="I177" s="414">
        <f t="shared" si="3"/>
        <v>99.96342233897515</v>
      </c>
      <c r="J177" s="421" t="s">
        <v>1179</v>
      </c>
      <c r="K177" s="505">
        <v>100</v>
      </c>
      <c r="L177" s="505">
        <v>100</v>
      </c>
      <c r="M177" s="506" t="s">
        <v>129</v>
      </c>
      <c r="N177" s="993"/>
      <c r="O177" s="993"/>
      <c r="P177" s="993"/>
      <c r="Q177" s="981"/>
      <c r="R177" s="981"/>
      <c r="S177" s="531" t="s">
        <v>2560</v>
      </c>
      <c r="T177" s="531" t="s">
        <v>2560</v>
      </c>
      <c r="U177" s="531" t="s">
        <v>2560</v>
      </c>
    </row>
    <row r="178" spans="1:21" ht="47.25" customHeight="1" x14ac:dyDescent="0.35">
      <c r="A178" s="1046" t="s">
        <v>1003</v>
      </c>
      <c r="B178" s="1015" t="s">
        <v>1004</v>
      </c>
      <c r="C178" s="1003" t="s">
        <v>25</v>
      </c>
      <c r="D178" s="982" t="s">
        <v>1117</v>
      </c>
      <c r="E178" s="1009" t="s">
        <v>26</v>
      </c>
      <c r="F178" s="513" t="s">
        <v>0</v>
      </c>
      <c r="G178" s="527">
        <v>4779</v>
      </c>
      <c r="H178" s="527">
        <f>H180</f>
        <v>8771</v>
      </c>
      <c r="I178" s="412">
        <f t="shared" si="3"/>
        <v>183.53211969031179</v>
      </c>
      <c r="J178" s="991" t="s">
        <v>26</v>
      </c>
      <c r="K178" s="991" t="s">
        <v>26</v>
      </c>
      <c r="L178" s="991" t="s">
        <v>26</v>
      </c>
      <c r="M178" s="991" t="s">
        <v>26</v>
      </c>
      <c r="N178" s="991" t="s">
        <v>26</v>
      </c>
      <c r="O178" s="991" t="s">
        <v>26</v>
      </c>
      <c r="P178" s="991" t="s">
        <v>26</v>
      </c>
      <c r="Q178" s="979"/>
      <c r="R178" s="979"/>
      <c r="S178" s="966" t="s">
        <v>2560</v>
      </c>
      <c r="T178" s="966" t="s">
        <v>2560</v>
      </c>
      <c r="U178" s="966" t="s">
        <v>2560</v>
      </c>
    </row>
    <row r="179" spans="1:21" ht="47.25" customHeight="1" x14ac:dyDescent="0.35">
      <c r="A179" s="1047"/>
      <c r="B179" s="1016"/>
      <c r="C179" s="1003" t="s">
        <v>25</v>
      </c>
      <c r="D179" s="983"/>
      <c r="E179" s="1009"/>
      <c r="F179" s="511" t="s">
        <v>1</v>
      </c>
      <c r="G179" s="530">
        <v>0</v>
      </c>
      <c r="H179" s="530">
        <v>0</v>
      </c>
      <c r="I179" s="414">
        <v>0</v>
      </c>
      <c r="J179" s="992"/>
      <c r="K179" s="992"/>
      <c r="L179" s="992"/>
      <c r="M179" s="992"/>
      <c r="N179" s="992"/>
      <c r="O179" s="992"/>
      <c r="P179" s="992"/>
      <c r="Q179" s="980"/>
      <c r="R179" s="980"/>
      <c r="S179" s="967"/>
      <c r="T179" s="967"/>
      <c r="U179" s="967"/>
    </row>
    <row r="180" spans="1:21" ht="47.25" customHeight="1" x14ac:dyDescent="0.35">
      <c r="A180" s="1052"/>
      <c r="B180" s="1016"/>
      <c r="C180" s="1003" t="s">
        <v>25</v>
      </c>
      <c r="D180" s="984"/>
      <c r="E180" s="1009"/>
      <c r="F180" s="511" t="s">
        <v>5</v>
      </c>
      <c r="G180" s="530">
        <v>4779</v>
      </c>
      <c r="H180" s="530">
        <f>H183</f>
        <v>8771</v>
      </c>
      <c r="I180" s="414">
        <f t="shared" si="3"/>
        <v>183.53211969031179</v>
      </c>
      <c r="J180" s="993"/>
      <c r="K180" s="993"/>
      <c r="L180" s="993"/>
      <c r="M180" s="993"/>
      <c r="N180" s="993"/>
      <c r="O180" s="993"/>
      <c r="P180" s="993"/>
      <c r="Q180" s="981"/>
      <c r="R180" s="981"/>
      <c r="S180" s="968"/>
      <c r="T180" s="968"/>
      <c r="U180" s="968"/>
    </row>
    <row r="181" spans="1:21" x14ac:dyDescent="0.35">
      <c r="A181" s="1046" t="s">
        <v>1005</v>
      </c>
      <c r="B181" s="1010" t="s">
        <v>1006</v>
      </c>
      <c r="C181" s="1003" t="s">
        <v>25</v>
      </c>
      <c r="D181" s="982" t="s">
        <v>1117</v>
      </c>
      <c r="E181" s="982" t="s">
        <v>26</v>
      </c>
      <c r="F181" s="1015" t="s">
        <v>0</v>
      </c>
      <c r="G181" s="1032">
        <f>G180</f>
        <v>4779</v>
      </c>
      <c r="H181" s="1035">
        <f>H183</f>
        <v>8771</v>
      </c>
      <c r="I181" s="1036">
        <f t="shared" si="3"/>
        <v>183.53211969031179</v>
      </c>
      <c r="J181" s="1041" t="s">
        <v>1180</v>
      </c>
      <c r="K181" s="989">
        <v>4</v>
      </c>
      <c r="L181" s="989">
        <v>8</v>
      </c>
      <c r="M181" s="979" t="s">
        <v>2788</v>
      </c>
      <c r="N181" s="994" t="s">
        <v>108</v>
      </c>
      <c r="O181" s="994" t="s">
        <v>108</v>
      </c>
      <c r="P181" s="994" t="s">
        <v>108</v>
      </c>
      <c r="Q181" s="979" t="s">
        <v>885</v>
      </c>
      <c r="R181" s="979"/>
      <c r="S181" s="952" t="s">
        <v>2560</v>
      </c>
      <c r="T181" s="952" t="s">
        <v>2560</v>
      </c>
      <c r="U181" s="952" t="s">
        <v>2560</v>
      </c>
    </row>
    <row r="182" spans="1:21" ht="74.25" customHeight="1" x14ac:dyDescent="0.35">
      <c r="A182" s="1047"/>
      <c r="B182" s="1019"/>
      <c r="C182" s="1003" t="s">
        <v>25</v>
      </c>
      <c r="D182" s="983"/>
      <c r="E182" s="983"/>
      <c r="F182" s="1034"/>
      <c r="G182" s="1033"/>
      <c r="H182" s="1035"/>
      <c r="I182" s="1037"/>
      <c r="J182" s="1041"/>
      <c r="K182" s="989"/>
      <c r="L182" s="989"/>
      <c r="M182" s="980"/>
      <c r="N182" s="995"/>
      <c r="O182" s="995"/>
      <c r="P182" s="995"/>
      <c r="Q182" s="980"/>
      <c r="R182" s="980"/>
      <c r="S182" s="953"/>
      <c r="T182" s="953"/>
      <c r="U182" s="953"/>
    </row>
    <row r="183" spans="1:21" ht="61.5" customHeight="1" x14ac:dyDescent="0.35">
      <c r="A183" s="1047"/>
      <c r="B183" s="1019"/>
      <c r="C183" s="1003" t="s">
        <v>25</v>
      </c>
      <c r="D183" s="983"/>
      <c r="E183" s="983"/>
      <c r="F183" s="1010" t="s">
        <v>5</v>
      </c>
      <c r="G183" s="1017">
        <f>G181</f>
        <v>4779</v>
      </c>
      <c r="H183" s="1017">
        <v>8771</v>
      </c>
      <c r="I183" s="1049">
        <f t="shared" si="3"/>
        <v>183.53211969031179</v>
      </c>
      <c r="J183" s="422" t="s">
        <v>1181</v>
      </c>
      <c r="K183" s="428">
        <v>0.35399999999999998</v>
      </c>
      <c r="L183" s="428">
        <v>0.65200000000000002</v>
      </c>
      <c r="M183" s="980"/>
      <c r="N183" s="995"/>
      <c r="O183" s="995"/>
      <c r="P183" s="995"/>
      <c r="Q183" s="980"/>
      <c r="R183" s="980"/>
      <c r="S183" s="953"/>
      <c r="T183" s="953"/>
      <c r="U183" s="953"/>
    </row>
    <row r="184" spans="1:21" ht="63.75" customHeight="1" x14ac:dyDescent="0.35">
      <c r="A184" s="1052"/>
      <c r="B184" s="1019"/>
      <c r="C184" s="1003" t="s">
        <v>25</v>
      </c>
      <c r="D184" s="984"/>
      <c r="E184" s="984"/>
      <c r="F184" s="1011"/>
      <c r="G184" s="1018"/>
      <c r="H184" s="1018"/>
      <c r="I184" s="1051"/>
      <c r="J184" s="512" t="s">
        <v>1182</v>
      </c>
      <c r="K184" s="520">
        <v>100</v>
      </c>
      <c r="L184" s="520">
        <v>184.2</v>
      </c>
      <c r="M184" s="981"/>
      <c r="N184" s="996"/>
      <c r="O184" s="996"/>
      <c r="P184" s="996"/>
      <c r="Q184" s="981"/>
      <c r="R184" s="981"/>
      <c r="S184" s="954"/>
      <c r="T184" s="954"/>
      <c r="U184" s="954"/>
    </row>
    <row r="185" spans="1:21" ht="39.75" customHeight="1" x14ac:dyDescent="0.35">
      <c r="A185" s="1068" t="s">
        <v>32</v>
      </c>
      <c r="B185" s="1008" t="s">
        <v>1007</v>
      </c>
      <c r="C185" s="999" t="s">
        <v>291</v>
      </c>
      <c r="D185" s="1048" t="s">
        <v>26</v>
      </c>
      <c r="E185" s="1048" t="s">
        <v>26</v>
      </c>
      <c r="F185" s="513" t="s">
        <v>0</v>
      </c>
      <c r="G185" s="527">
        <v>3470.3000000000466</v>
      </c>
      <c r="H185" s="527">
        <v>3470.2</v>
      </c>
      <c r="I185" s="412">
        <f t="shared" si="3"/>
        <v>99.997118404747525</v>
      </c>
      <c r="J185" s="1244" t="s">
        <v>108</v>
      </c>
      <c r="K185" s="1244" t="s">
        <v>108</v>
      </c>
      <c r="L185" s="1244" t="s">
        <v>108</v>
      </c>
      <c r="M185" s="1244" t="s">
        <v>108</v>
      </c>
      <c r="N185" s="1244" t="s">
        <v>108</v>
      </c>
      <c r="O185" s="1244" t="s">
        <v>108</v>
      </c>
      <c r="P185" s="1244" t="s">
        <v>108</v>
      </c>
      <c r="Q185" s="1244" t="s">
        <v>108</v>
      </c>
      <c r="R185" s="1244"/>
      <c r="S185" s="1245" t="s">
        <v>2560</v>
      </c>
      <c r="T185" s="1245" t="s">
        <v>2560</v>
      </c>
      <c r="U185" s="1245" t="s">
        <v>2560</v>
      </c>
    </row>
    <row r="186" spans="1:21" ht="39.75" customHeight="1" x14ac:dyDescent="0.35">
      <c r="A186" s="1068"/>
      <c r="B186" s="1008" t="s">
        <v>1008</v>
      </c>
      <c r="C186" s="999" t="s">
        <v>291</v>
      </c>
      <c r="D186" s="1048"/>
      <c r="E186" s="1048"/>
      <c r="F186" s="513" t="s">
        <v>1</v>
      </c>
      <c r="G186" s="527">
        <v>3470.3000000000466</v>
      </c>
      <c r="H186" s="527">
        <v>3470.2</v>
      </c>
      <c r="I186" s="412">
        <f t="shared" si="3"/>
        <v>99.997118404747525</v>
      </c>
      <c r="J186" s="1244"/>
      <c r="K186" s="1244"/>
      <c r="L186" s="1244"/>
      <c r="M186" s="1244"/>
      <c r="N186" s="1244"/>
      <c r="O186" s="1244"/>
      <c r="P186" s="1244"/>
      <c r="Q186" s="1244"/>
      <c r="R186" s="1244"/>
      <c r="S186" s="1245"/>
      <c r="T186" s="1245"/>
      <c r="U186" s="1245"/>
    </row>
    <row r="187" spans="1:21" ht="39.75" customHeight="1" x14ac:dyDescent="0.35">
      <c r="A187" s="1068"/>
      <c r="B187" s="1008" t="s">
        <v>1008</v>
      </c>
      <c r="C187" s="999" t="s">
        <v>25</v>
      </c>
      <c r="D187" s="1048" t="s">
        <v>26</v>
      </c>
      <c r="E187" s="1048" t="s">
        <v>26</v>
      </c>
      <c r="F187" s="513" t="s">
        <v>0</v>
      </c>
      <c r="G187" s="527">
        <v>0</v>
      </c>
      <c r="H187" s="527">
        <v>0</v>
      </c>
      <c r="I187" s="412">
        <v>0</v>
      </c>
      <c r="J187" s="1244"/>
      <c r="K187" s="1244"/>
      <c r="L187" s="1244"/>
      <c r="M187" s="1244"/>
      <c r="N187" s="1244"/>
      <c r="O187" s="1244"/>
      <c r="P187" s="1244"/>
      <c r="Q187" s="1244"/>
      <c r="R187" s="1244"/>
      <c r="S187" s="1245"/>
      <c r="T187" s="1245"/>
      <c r="U187" s="1245"/>
    </row>
    <row r="188" spans="1:21" ht="39.75" customHeight="1" x14ac:dyDescent="0.35">
      <c r="A188" s="1068"/>
      <c r="B188" s="1008" t="s">
        <v>1008</v>
      </c>
      <c r="C188" s="999" t="s">
        <v>25</v>
      </c>
      <c r="D188" s="1048"/>
      <c r="E188" s="1048"/>
      <c r="F188" s="513" t="s">
        <v>1</v>
      </c>
      <c r="G188" s="527">
        <v>0</v>
      </c>
      <c r="H188" s="527">
        <v>0</v>
      </c>
      <c r="I188" s="412">
        <v>0</v>
      </c>
      <c r="J188" s="1244"/>
      <c r="K188" s="1244"/>
      <c r="L188" s="1244"/>
      <c r="M188" s="1244"/>
      <c r="N188" s="1244"/>
      <c r="O188" s="1244"/>
      <c r="P188" s="1244"/>
      <c r="Q188" s="1244"/>
      <c r="R188" s="1244"/>
      <c r="S188" s="1245"/>
      <c r="T188" s="1245"/>
      <c r="U188" s="1245"/>
    </row>
    <row r="189" spans="1:21" ht="39.75" customHeight="1" x14ac:dyDescent="0.35">
      <c r="A189" s="1068"/>
      <c r="B189" s="1008" t="s">
        <v>1008</v>
      </c>
      <c r="C189" s="999" t="s">
        <v>292</v>
      </c>
      <c r="D189" s="1048" t="s">
        <v>26</v>
      </c>
      <c r="E189" s="1048" t="s">
        <v>26</v>
      </c>
      <c r="F189" s="513" t="s">
        <v>0</v>
      </c>
      <c r="G189" s="527">
        <v>3470.3000000000466</v>
      </c>
      <c r="H189" s="527">
        <v>3470.2</v>
      </c>
      <c r="I189" s="412">
        <f t="shared" si="3"/>
        <v>99.997118404747525</v>
      </c>
      <c r="J189" s="1244"/>
      <c r="K189" s="1244"/>
      <c r="L189" s="1244"/>
      <c r="M189" s="1244"/>
      <c r="N189" s="1244"/>
      <c r="O189" s="1244"/>
      <c r="P189" s="1244"/>
      <c r="Q189" s="1244"/>
      <c r="R189" s="1244"/>
      <c r="S189" s="1245"/>
      <c r="T189" s="1245"/>
      <c r="U189" s="1245"/>
    </row>
    <row r="190" spans="1:21" ht="44.25" customHeight="1" x14ac:dyDescent="0.35">
      <c r="A190" s="1068"/>
      <c r="B190" s="1008" t="s">
        <v>1008</v>
      </c>
      <c r="C190" s="999" t="s">
        <v>292</v>
      </c>
      <c r="D190" s="1048"/>
      <c r="E190" s="1048"/>
      <c r="F190" s="513" t="s">
        <v>1</v>
      </c>
      <c r="G190" s="527">
        <v>3470.3000000000466</v>
      </c>
      <c r="H190" s="527">
        <v>3470.2</v>
      </c>
      <c r="I190" s="412">
        <f t="shared" si="3"/>
        <v>99.997118404747525</v>
      </c>
      <c r="J190" s="1244"/>
      <c r="K190" s="1244"/>
      <c r="L190" s="1244"/>
      <c r="M190" s="1244"/>
      <c r="N190" s="1244"/>
      <c r="O190" s="1244"/>
      <c r="P190" s="1244"/>
      <c r="Q190" s="1244"/>
      <c r="R190" s="1244"/>
      <c r="S190" s="1245"/>
      <c r="T190" s="1245"/>
      <c r="U190" s="1245"/>
    </row>
    <row r="191" spans="1:21" ht="54" customHeight="1" x14ac:dyDescent="0.35">
      <c r="A191" s="1001" t="s">
        <v>35</v>
      </c>
      <c r="B191" s="1008" t="s">
        <v>1009</v>
      </c>
      <c r="C191" s="1003" t="s">
        <v>25</v>
      </c>
      <c r="D191" s="1009" t="s">
        <v>26</v>
      </c>
      <c r="E191" s="1009" t="s">
        <v>26</v>
      </c>
      <c r="F191" s="513" t="s">
        <v>0</v>
      </c>
      <c r="G191" s="527">
        <v>0</v>
      </c>
      <c r="H191" s="527">
        <v>0</v>
      </c>
      <c r="I191" s="412">
        <v>0</v>
      </c>
      <c r="J191" s="1239" t="s">
        <v>108</v>
      </c>
      <c r="K191" s="1239" t="s">
        <v>108</v>
      </c>
      <c r="L191" s="1239" t="s">
        <v>108</v>
      </c>
      <c r="M191" s="1239" t="s">
        <v>108</v>
      </c>
      <c r="N191" s="1239" t="s">
        <v>108</v>
      </c>
      <c r="O191" s="1239" t="s">
        <v>108</v>
      </c>
      <c r="P191" s="1239" t="s">
        <v>108</v>
      </c>
      <c r="Q191" s="1239" t="s">
        <v>108</v>
      </c>
      <c r="R191" s="1239"/>
      <c r="S191" s="1240" t="s">
        <v>2560</v>
      </c>
      <c r="T191" s="1240" t="s">
        <v>2560</v>
      </c>
      <c r="U191" s="1240" t="s">
        <v>2560</v>
      </c>
    </row>
    <row r="192" spans="1:21" ht="54" customHeight="1" x14ac:dyDescent="0.35">
      <c r="A192" s="1001"/>
      <c r="B192" s="1008" t="s">
        <v>1010</v>
      </c>
      <c r="C192" s="1003" t="s">
        <v>25</v>
      </c>
      <c r="D192" s="1009"/>
      <c r="E192" s="1009"/>
      <c r="F192" s="511" t="s">
        <v>1</v>
      </c>
      <c r="G192" s="530">
        <v>0</v>
      </c>
      <c r="H192" s="530">
        <v>0</v>
      </c>
      <c r="I192" s="414">
        <v>0</v>
      </c>
      <c r="J192" s="1239"/>
      <c r="K192" s="1239"/>
      <c r="L192" s="1239"/>
      <c r="M192" s="1239"/>
      <c r="N192" s="1239"/>
      <c r="O192" s="1239"/>
      <c r="P192" s="1239"/>
      <c r="Q192" s="1239"/>
      <c r="R192" s="1239"/>
      <c r="S192" s="1240"/>
      <c r="T192" s="1240"/>
      <c r="U192" s="1240"/>
    </row>
    <row r="193" spans="1:21" ht="61.5" x14ac:dyDescent="0.35">
      <c r="A193" s="1001" t="s">
        <v>36</v>
      </c>
      <c r="B193" s="1002" t="s">
        <v>294</v>
      </c>
      <c r="C193" s="1003" t="s">
        <v>25</v>
      </c>
      <c r="D193" s="982" t="s">
        <v>1117</v>
      </c>
      <c r="E193" s="982" t="s">
        <v>26</v>
      </c>
      <c r="F193" s="513" t="s">
        <v>0</v>
      </c>
      <c r="G193" s="527">
        <v>0</v>
      </c>
      <c r="H193" s="518">
        <v>0</v>
      </c>
      <c r="I193" s="412">
        <v>0</v>
      </c>
      <c r="J193" s="422" t="s">
        <v>1183</v>
      </c>
      <c r="K193" s="503">
        <v>5</v>
      </c>
      <c r="L193" s="503">
        <v>6</v>
      </c>
      <c r="M193" s="1246" t="s">
        <v>2783</v>
      </c>
      <c r="N193" s="1239" t="s">
        <v>108</v>
      </c>
      <c r="O193" s="1239" t="s">
        <v>108</v>
      </c>
      <c r="P193" s="1239" t="s">
        <v>108</v>
      </c>
      <c r="Q193" s="979" t="s">
        <v>1011</v>
      </c>
      <c r="R193" s="979"/>
      <c r="S193" s="1243" t="s">
        <v>2560</v>
      </c>
      <c r="T193" s="1243" t="s">
        <v>2560</v>
      </c>
      <c r="U193" s="1243" t="s">
        <v>2560</v>
      </c>
    </row>
    <row r="194" spans="1:21" ht="85.5" customHeight="1" x14ac:dyDescent="0.35">
      <c r="A194" s="1001"/>
      <c r="B194" s="1002" t="s">
        <v>1012</v>
      </c>
      <c r="C194" s="1003" t="s">
        <v>25</v>
      </c>
      <c r="D194" s="983"/>
      <c r="E194" s="983"/>
      <c r="F194" s="511" t="s">
        <v>1</v>
      </c>
      <c r="G194" s="530">
        <v>0</v>
      </c>
      <c r="H194" s="524">
        <v>0</v>
      </c>
      <c r="I194" s="414">
        <v>0</v>
      </c>
      <c r="J194" s="422" t="s">
        <v>1184</v>
      </c>
      <c r="K194" s="503">
        <v>100</v>
      </c>
      <c r="L194" s="503">
        <v>100</v>
      </c>
      <c r="M194" s="505" t="s">
        <v>129</v>
      </c>
      <c r="N194" s="1239"/>
      <c r="O194" s="1239"/>
      <c r="P194" s="1239"/>
      <c r="Q194" s="981"/>
      <c r="R194" s="981"/>
      <c r="S194" s="531" t="s">
        <v>2560</v>
      </c>
      <c r="T194" s="531" t="s">
        <v>2560</v>
      </c>
      <c r="U194" s="531" t="s">
        <v>2560</v>
      </c>
    </row>
    <row r="195" spans="1:21" ht="30" customHeight="1" x14ac:dyDescent="0.35">
      <c r="A195" s="1001" t="s">
        <v>48</v>
      </c>
      <c r="B195" s="1008" t="s">
        <v>1013</v>
      </c>
      <c r="C195" s="1003" t="s">
        <v>292</v>
      </c>
      <c r="D195" s="1009" t="s">
        <v>26</v>
      </c>
      <c r="E195" s="1009" t="s">
        <v>26</v>
      </c>
      <c r="F195" s="513" t="s">
        <v>0</v>
      </c>
      <c r="G195" s="527">
        <v>3470.3000000000466</v>
      </c>
      <c r="H195" s="527">
        <v>3470.2</v>
      </c>
      <c r="I195" s="412">
        <f t="shared" si="3"/>
        <v>99.997118404747525</v>
      </c>
      <c r="J195" s="1239" t="s">
        <v>108</v>
      </c>
      <c r="K195" s="1239" t="s">
        <v>108</v>
      </c>
      <c r="L195" s="1239" t="s">
        <v>108</v>
      </c>
      <c r="M195" s="1239" t="s">
        <v>108</v>
      </c>
      <c r="N195" s="1239" t="s">
        <v>108</v>
      </c>
      <c r="O195" s="1239" t="s">
        <v>108</v>
      </c>
      <c r="P195" s="1239" t="s">
        <v>108</v>
      </c>
      <c r="Q195" s="1239" t="s">
        <v>108</v>
      </c>
      <c r="R195" s="1239"/>
      <c r="S195" s="1240" t="s">
        <v>2560</v>
      </c>
      <c r="T195" s="1240" t="s">
        <v>2560</v>
      </c>
      <c r="U195" s="1240" t="s">
        <v>2560</v>
      </c>
    </row>
    <row r="196" spans="1:21" ht="54" customHeight="1" x14ac:dyDescent="0.35">
      <c r="A196" s="1001"/>
      <c r="B196" s="1008" t="s">
        <v>1014</v>
      </c>
      <c r="C196" s="1003" t="s">
        <v>292</v>
      </c>
      <c r="D196" s="1009"/>
      <c r="E196" s="1009"/>
      <c r="F196" s="511" t="s">
        <v>1</v>
      </c>
      <c r="G196" s="530">
        <v>3470.3000000000466</v>
      </c>
      <c r="H196" s="530">
        <v>3470.2</v>
      </c>
      <c r="I196" s="414">
        <f t="shared" si="3"/>
        <v>99.997118404747525</v>
      </c>
      <c r="J196" s="1239"/>
      <c r="K196" s="1239"/>
      <c r="L196" s="1239"/>
      <c r="M196" s="1239"/>
      <c r="N196" s="1239"/>
      <c r="O196" s="1239"/>
      <c r="P196" s="1239"/>
      <c r="Q196" s="1239"/>
      <c r="R196" s="1239"/>
      <c r="S196" s="1240"/>
      <c r="T196" s="1240"/>
      <c r="U196" s="1240"/>
    </row>
    <row r="197" spans="1:21" ht="72.75" customHeight="1" x14ac:dyDescent="0.35">
      <c r="A197" s="1001" t="s">
        <v>50</v>
      </c>
      <c r="B197" s="1002" t="s">
        <v>125</v>
      </c>
      <c r="C197" s="1003" t="s">
        <v>292</v>
      </c>
      <c r="D197" s="982" t="s">
        <v>1117</v>
      </c>
      <c r="E197" s="982" t="s">
        <v>26</v>
      </c>
      <c r="F197" s="513" t="s">
        <v>0</v>
      </c>
      <c r="G197" s="527">
        <v>3470.3000000000466</v>
      </c>
      <c r="H197" s="518">
        <v>3470.2</v>
      </c>
      <c r="I197" s="412">
        <f>H197/G197*100</f>
        <v>99.997118404747525</v>
      </c>
      <c r="J197" s="514" t="s">
        <v>1185</v>
      </c>
      <c r="K197" s="503">
        <v>1</v>
      </c>
      <c r="L197" s="503">
        <v>1</v>
      </c>
      <c r="M197" s="505" t="s">
        <v>2256</v>
      </c>
      <c r="N197" s="1239" t="s">
        <v>108</v>
      </c>
      <c r="O197" s="1239" t="s">
        <v>108</v>
      </c>
      <c r="P197" s="1239" t="s">
        <v>108</v>
      </c>
      <c r="Q197" s="979" t="s">
        <v>1015</v>
      </c>
      <c r="R197" s="979"/>
      <c r="S197" s="531" t="s">
        <v>2560</v>
      </c>
      <c r="T197" s="531" t="s">
        <v>2560</v>
      </c>
      <c r="U197" s="531" t="s">
        <v>2560</v>
      </c>
    </row>
    <row r="198" spans="1:21" ht="72.75" customHeight="1" x14ac:dyDescent="0.35">
      <c r="A198" s="1001"/>
      <c r="B198" s="1002" t="s">
        <v>1016</v>
      </c>
      <c r="C198" s="1003" t="s">
        <v>292</v>
      </c>
      <c r="D198" s="983"/>
      <c r="E198" s="983"/>
      <c r="F198" s="511" t="s">
        <v>1</v>
      </c>
      <c r="G198" s="530">
        <v>3470.3000000000466</v>
      </c>
      <c r="H198" s="530">
        <v>3470.2</v>
      </c>
      <c r="I198" s="414">
        <f t="shared" si="3"/>
        <v>99.997118404747525</v>
      </c>
      <c r="J198" s="512" t="s">
        <v>1186</v>
      </c>
      <c r="K198" s="505">
        <v>5</v>
      </c>
      <c r="L198" s="505">
        <v>1</v>
      </c>
      <c r="M198" s="505" t="s">
        <v>2257</v>
      </c>
      <c r="N198" s="1239"/>
      <c r="O198" s="1239"/>
      <c r="P198" s="1239"/>
      <c r="Q198" s="981"/>
      <c r="R198" s="981"/>
      <c r="S198" s="531" t="s">
        <v>2560</v>
      </c>
      <c r="T198" s="531" t="s">
        <v>2560</v>
      </c>
      <c r="U198" s="531" t="s">
        <v>2560</v>
      </c>
    </row>
    <row r="199" spans="1:21" x14ac:dyDescent="0.35">
      <c r="A199" s="1062" t="s">
        <v>61</v>
      </c>
      <c r="B199" s="1015" t="s">
        <v>1017</v>
      </c>
      <c r="C199" s="999" t="s">
        <v>291</v>
      </c>
      <c r="D199" s="1048" t="s">
        <v>26</v>
      </c>
      <c r="E199" s="1048" t="s">
        <v>26</v>
      </c>
      <c r="F199" s="513" t="s">
        <v>0</v>
      </c>
      <c r="G199" s="527">
        <f>G200+G201+G202</f>
        <v>402352.1</v>
      </c>
      <c r="H199" s="527">
        <f>H200+H201+H202</f>
        <v>238381.5</v>
      </c>
      <c r="I199" s="412">
        <f t="shared" si="3"/>
        <v>59.246987899404537</v>
      </c>
      <c r="J199" s="1237" t="s">
        <v>108</v>
      </c>
      <c r="K199" s="1237" t="s">
        <v>108</v>
      </c>
      <c r="L199" s="1237" t="s">
        <v>108</v>
      </c>
      <c r="M199" s="1237" t="s">
        <v>108</v>
      </c>
      <c r="N199" s="1237" t="s">
        <v>108</v>
      </c>
      <c r="O199" s="1237" t="s">
        <v>108</v>
      </c>
      <c r="P199" s="1237" t="s">
        <v>108</v>
      </c>
      <c r="Q199" s="1237" t="s">
        <v>108</v>
      </c>
      <c r="R199" s="1237"/>
      <c r="S199" s="1247" t="s">
        <v>2560</v>
      </c>
      <c r="T199" s="1247" t="s">
        <v>2560</v>
      </c>
      <c r="U199" s="1247" t="s">
        <v>2560</v>
      </c>
    </row>
    <row r="200" spans="1:21" x14ac:dyDescent="0.35">
      <c r="A200" s="1063"/>
      <c r="B200" s="1016"/>
      <c r="C200" s="999" t="s">
        <v>291</v>
      </c>
      <c r="D200" s="1048"/>
      <c r="E200" s="1048"/>
      <c r="F200" s="513" t="s">
        <v>1</v>
      </c>
      <c r="G200" s="527">
        <f>G204</f>
        <v>107530.2</v>
      </c>
      <c r="H200" s="527">
        <f>H204</f>
        <v>107483.2</v>
      </c>
      <c r="I200" s="412">
        <f t="shared" si="3"/>
        <v>99.956291348848964</v>
      </c>
      <c r="J200" s="1238"/>
      <c r="K200" s="1238"/>
      <c r="L200" s="1238"/>
      <c r="M200" s="1238"/>
      <c r="N200" s="1238"/>
      <c r="O200" s="1238"/>
      <c r="P200" s="1238"/>
      <c r="Q200" s="1238"/>
      <c r="R200" s="1238"/>
      <c r="S200" s="1248"/>
      <c r="T200" s="1248"/>
      <c r="U200" s="1248"/>
    </row>
    <row r="201" spans="1:21" x14ac:dyDescent="0.35">
      <c r="A201" s="1063"/>
      <c r="B201" s="1016"/>
      <c r="C201" s="999"/>
      <c r="D201" s="1048"/>
      <c r="E201" s="1048"/>
      <c r="F201" s="513" t="s">
        <v>2</v>
      </c>
      <c r="G201" s="527">
        <f>G205</f>
        <v>48000</v>
      </c>
      <c r="H201" s="527">
        <f>H205</f>
        <v>48000</v>
      </c>
      <c r="I201" s="412">
        <f t="shared" si="3"/>
        <v>100</v>
      </c>
      <c r="J201" s="1238"/>
      <c r="K201" s="1238"/>
      <c r="L201" s="1238"/>
      <c r="M201" s="1238"/>
      <c r="N201" s="1238"/>
      <c r="O201" s="1238"/>
      <c r="P201" s="1238"/>
      <c r="Q201" s="1238"/>
      <c r="R201" s="1238"/>
      <c r="S201" s="1248"/>
      <c r="T201" s="1248"/>
      <c r="U201" s="1248"/>
    </row>
    <row r="202" spans="1:21" x14ac:dyDescent="0.35">
      <c r="A202" s="1063"/>
      <c r="B202" s="1016"/>
      <c r="C202" s="999" t="s">
        <v>291</v>
      </c>
      <c r="D202" s="1048"/>
      <c r="E202" s="1048"/>
      <c r="F202" s="519" t="s">
        <v>5</v>
      </c>
      <c r="G202" s="1249">
        <f>G207</f>
        <v>246821.9</v>
      </c>
      <c r="H202" s="1249">
        <f>H207</f>
        <v>82898.3</v>
      </c>
      <c r="I202" s="412">
        <f t="shared" si="3"/>
        <v>33.58628225453252</v>
      </c>
      <c r="J202" s="1238"/>
      <c r="K202" s="1238"/>
      <c r="L202" s="1238"/>
      <c r="M202" s="1238"/>
      <c r="N202" s="1238"/>
      <c r="O202" s="1238"/>
      <c r="P202" s="1238"/>
      <c r="Q202" s="1238"/>
      <c r="R202" s="1238"/>
      <c r="S202" s="1248"/>
      <c r="T202" s="1248"/>
      <c r="U202" s="1248"/>
    </row>
    <row r="203" spans="1:21" x14ac:dyDescent="0.35">
      <c r="A203" s="1063"/>
      <c r="B203" s="1016"/>
      <c r="C203" s="999" t="s">
        <v>25</v>
      </c>
      <c r="D203" s="1048" t="s">
        <v>26</v>
      </c>
      <c r="E203" s="1048" t="s">
        <v>26</v>
      </c>
      <c r="F203" s="513" t="s">
        <v>0</v>
      </c>
      <c r="G203" s="527">
        <f>G204+G205</f>
        <v>155530.20000000001</v>
      </c>
      <c r="H203" s="527">
        <f>H204+H205</f>
        <v>155483.20000000001</v>
      </c>
      <c r="I203" s="412">
        <f t="shared" si="3"/>
        <v>99.969780788554246</v>
      </c>
      <c r="J203" s="1238"/>
      <c r="K203" s="1238"/>
      <c r="L203" s="1238"/>
      <c r="M203" s="1238"/>
      <c r="N203" s="1238"/>
      <c r="O203" s="1238"/>
      <c r="P203" s="1238"/>
      <c r="Q203" s="1238"/>
      <c r="R203" s="1238"/>
      <c r="S203" s="1248"/>
      <c r="T203" s="1248"/>
      <c r="U203" s="1248"/>
    </row>
    <row r="204" spans="1:21" x14ac:dyDescent="0.35">
      <c r="A204" s="1063"/>
      <c r="B204" s="1016"/>
      <c r="C204" s="999" t="s">
        <v>25</v>
      </c>
      <c r="D204" s="1048"/>
      <c r="E204" s="1048"/>
      <c r="F204" s="513" t="s">
        <v>1</v>
      </c>
      <c r="G204" s="527">
        <f>G209+G215</f>
        <v>107530.2</v>
      </c>
      <c r="H204" s="527">
        <f>H209+H215</f>
        <v>107483.2</v>
      </c>
      <c r="I204" s="412">
        <f t="shared" si="3"/>
        <v>99.956291348848964</v>
      </c>
      <c r="J204" s="1238"/>
      <c r="K204" s="1238"/>
      <c r="L204" s="1238"/>
      <c r="M204" s="1238"/>
      <c r="N204" s="1238"/>
      <c r="O204" s="1238"/>
      <c r="P204" s="1238"/>
      <c r="Q204" s="1238"/>
      <c r="R204" s="1238"/>
      <c r="S204" s="1248"/>
      <c r="T204" s="1248"/>
      <c r="U204" s="1248"/>
    </row>
    <row r="205" spans="1:21" x14ac:dyDescent="0.35">
      <c r="A205" s="1063"/>
      <c r="B205" s="1016"/>
      <c r="C205" s="999" t="s">
        <v>25</v>
      </c>
      <c r="D205" s="1048"/>
      <c r="E205" s="1048"/>
      <c r="F205" s="513" t="s">
        <v>2</v>
      </c>
      <c r="G205" s="527">
        <f>G210</f>
        <v>48000</v>
      </c>
      <c r="H205" s="527">
        <f>H210</f>
        <v>48000</v>
      </c>
      <c r="I205" s="412">
        <f t="shared" si="3"/>
        <v>100</v>
      </c>
      <c r="J205" s="1238"/>
      <c r="K205" s="1238"/>
      <c r="L205" s="1238"/>
      <c r="M205" s="1238"/>
      <c r="N205" s="1238"/>
      <c r="O205" s="1238"/>
      <c r="P205" s="1238"/>
      <c r="Q205" s="1238"/>
      <c r="R205" s="1238"/>
      <c r="S205" s="1248"/>
      <c r="T205" s="1248"/>
      <c r="U205" s="1248"/>
    </row>
    <row r="206" spans="1:21" ht="30" customHeight="1" x14ac:dyDescent="0.35">
      <c r="A206" s="1063"/>
      <c r="B206" s="1016"/>
      <c r="C206" s="1015" t="s">
        <v>572</v>
      </c>
      <c r="D206" s="997" t="s">
        <v>26</v>
      </c>
      <c r="E206" s="997" t="s">
        <v>26</v>
      </c>
      <c r="F206" s="513" t="s">
        <v>0</v>
      </c>
      <c r="G206" s="527">
        <f>G207</f>
        <v>246821.9</v>
      </c>
      <c r="H206" s="527">
        <f>H207</f>
        <v>82898.3</v>
      </c>
      <c r="I206" s="412">
        <f t="shared" si="3"/>
        <v>33.58628225453252</v>
      </c>
      <c r="J206" s="1238"/>
      <c r="K206" s="1238"/>
      <c r="L206" s="1238"/>
      <c r="M206" s="1238"/>
      <c r="N206" s="1238"/>
      <c r="O206" s="1238"/>
      <c r="P206" s="1238"/>
      <c r="Q206" s="1238"/>
      <c r="R206" s="1238"/>
      <c r="S206" s="1248"/>
      <c r="T206" s="1248"/>
      <c r="U206" s="1248"/>
    </row>
    <row r="207" spans="1:21" ht="52.5" customHeight="1" x14ac:dyDescent="0.35">
      <c r="A207" s="1069"/>
      <c r="B207" s="1034"/>
      <c r="C207" s="1034"/>
      <c r="D207" s="1000"/>
      <c r="E207" s="1000"/>
      <c r="F207" s="519" t="s">
        <v>5</v>
      </c>
      <c r="G207" s="527">
        <f>G225</f>
        <v>246821.9</v>
      </c>
      <c r="H207" s="527">
        <f>H225</f>
        <v>82898.3</v>
      </c>
      <c r="I207" s="412">
        <f t="shared" si="3"/>
        <v>33.58628225453252</v>
      </c>
      <c r="J207" s="1250"/>
      <c r="K207" s="1250"/>
      <c r="L207" s="1250"/>
      <c r="M207" s="1250"/>
      <c r="N207" s="1250"/>
      <c r="O207" s="1250"/>
      <c r="P207" s="1250"/>
      <c r="Q207" s="1250"/>
      <c r="R207" s="1250"/>
      <c r="S207" s="1251"/>
      <c r="T207" s="1251"/>
      <c r="U207" s="1251"/>
    </row>
    <row r="208" spans="1:21" x14ac:dyDescent="0.35">
      <c r="A208" s="1001" t="s">
        <v>287</v>
      </c>
      <c r="B208" s="1008" t="s">
        <v>1018</v>
      </c>
      <c r="C208" s="1003" t="s">
        <v>25</v>
      </c>
      <c r="D208" s="1009" t="s">
        <v>26</v>
      </c>
      <c r="E208" s="1009" t="s">
        <v>26</v>
      </c>
      <c r="F208" s="513" t="s">
        <v>0</v>
      </c>
      <c r="G208" s="527">
        <f>G209+G210</f>
        <v>89000</v>
      </c>
      <c r="H208" s="527">
        <f>H209+H210</f>
        <v>89000</v>
      </c>
      <c r="I208" s="412">
        <f t="shared" si="3"/>
        <v>100</v>
      </c>
      <c r="J208" s="1239" t="s">
        <v>108</v>
      </c>
      <c r="K208" s="1239" t="s">
        <v>108</v>
      </c>
      <c r="L208" s="1239" t="s">
        <v>108</v>
      </c>
      <c r="M208" s="1239" t="s">
        <v>108</v>
      </c>
      <c r="N208" s="1239" t="s">
        <v>108</v>
      </c>
      <c r="O208" s="1239" t="s">
        <v>108</v>
      </c>
      <c r="P208" s="1239" t="s">
        <v>108</v>
      </c>
      <c r="Q208" s="1239" t="s">
        <v>108</v>
      </c>
      <c r="R208" s="1239"/>
      <c r="S208" s="1240" t="s">
        <v>2560</v>
      </c>
      <c r="T208" s="1240" t="s">
        <v>2560</v>
      </c>
      <c r="U208" s="1240" t="s">
        <v>2560</v>
      </c>
    </row>
    <row r="209" spans="1:21" x14ac:dyDescent="0.35">
      <c r="A209" s="1001"/>
      <c r="B209" s="1008" t="s">
        <v>1019</v>
      </c>
      <c r="C209" s="1003" t="s">
        <v>25</v>
      </c>
      <c r="D209" s="1009"/>
      <c r="E209" s="1009"/>
      <c r="F209" s="511" t="s">
        <v>1</v>
      </c>
      <c r="G209" s="530">
        <f>G212</f>
        <v>41000</v>
      </c>
      <c r="H209" s="530">
        <f>H212</f>
        <v>41000</v>
      </c>
      <c r="I209" s="414">
        <f t="shared" si="3"/>
        <v>100</v>
      </c>
      <c r="J209" s="1239"/>
      <c r="K209" s="1239"/>
      <c r="L209" s="1239"/>
      <c r="M209" s="1239"/>
      <c r="N209" s="1239"/>
      <c r="O209" s="1239"/>
      <c r="P209" s="1239"/>
      <c r="Q209" s="1239"/>
      <c r="R209" s="1239"/>
      <c r="S209" s="1240"/>
      <c r="T209" s="1240"/>
      <c r="U209" s="1240"/>
    </row>
    <row r="210" spans="1:21" ht="57" customHeight="1" x14ac:dyDescent="0.35">
      <c r="A210" s="1001"/>
      <c r="B210" s="1008" t="s">
        <v>1019</v>
      </c>
      <c r="C210" s="1003" t="s">
        <v>25</v>
      </c>
      <c r="D210" s="1009"/>
      <c r="E210" s="1009"/>
      <c r="F210" s="511" t="s">
        <v>2</v>
      </c>
      <c r="G210" s="530">
        <f>G213</f>
        <v>48000</v>
      </c>
      <c r="H210" s="530">
        <f>H213</f>
        <v>48000</v>
      </c>
      <c r="I210" s="414">
        <f t="shared" si="3"/>
        <v>100</v>
      </c>
      <c r="J210" s="1239"/>
      <c r="K210" s="1239"/>
      <c r="L210" s="1239"/>
      <c r="M210" s="1239"/>
      <c r="N210" s="1239"/>
      <c r="O210" s="1239"/>
      <c r="P210" s="1239"/>
      <c r="Q210" s="1239"/>
      <c r="R210" s="1239"/>
      <c r="S210" s="1240"/>
      <c r="T210" s="1240"/>
      <c r="U210" s="1240"/>
    </row>
    <row r="211" spans="1:21" ht="52.5" customHeight="1" x14ac:dyDescent="0.35">
      <c r="A211" s="1007" t="s">
        <v>288</v>
      </c>
      <c r="B211" s="1045" t="s">
        <v>524</v>
      </c>
      <c r="C211" s="1003" t="s">
        <v>25</v>
      </c>
      <c r="D211" s="982" t="s">
        <v>1117</v>
      </c>
      <c r="E211" s="1009" t="s">
        <v>26</v>
      </c>
      <c r="F211" s="513" t="s">
        <v>0</v>
      </c>
      <c r="G211" s="527">
        <f>G212+G213</f>
        <v>89000</v>
      </c>
      <c r="H211" s="527">
        <f>H212+H213</f>
        <v>89000</v>
      </c>
      <c r="I211" s="412">
        <f t="shared" si="3"/>
        <v>100</v>
      </c>
      <c r="J211" s="1022" t="s">
        <v>1187</v>
      </c>
      <c r="K211" s="979">
        <v>94</v>
      </c>
      <c r="L211" s="979">
        <v>94</v>
      </c>
      <c r="M211" s="989" t="s">
        <v>129</v>
      </c>
      <c r="N211" s="979" t="s">
        <v>108</v>
      </c>
      <c r="O211" s="979" t="s">
        <v>108</v>
      </c>
      <c r="P211" s="979" t="s">
        <v>108</v>
      </c>
      <c r="Q211" s="979" t="s">
        <v>1265</v>
      </c>
      <c r="R211" s="979"/>
      <c r="S211" s="958" t="s">
        <v>2560</v>
      </c>
      <c r="T211" s="958" t="s">
        <v>2560</v>
      </c>
      <c r="U211" s="958" t="s">
        <v>2560</v>
      </c>
    </row>
    <row r="212" spans="1:21" ht="71.25" customHeight="1" x14ac:dyDescent="0.35">
      <c r="A212" s="1007"/>
      <c r="B212" s="1045" t="s">
        <v>1020</v>
      </c>
      <c r="C212" s="1003" t="s">
        <v>25</v>
      </c>
      <c r="D212" s="983"/>
      <c r="E212" s="1009"/>
      <c r="F212" s="511" t="s">
        <v>1</v>
      </c>
      <c r="G212" s="530">
        <v>41000</v>
      </c>
      <c r="H212" s="530">
        <v>41000</v>
      </c>
      <c r="I212" s="414">
        <f t="shared" si="3"/>
        <v>100</v>
      </c>
      <c r="J212" s="1023"/>
      <c r="K212" s="981"/>
      <c r="L212" s="981"/>
      <c r="M212" s="989"/>
      <c r="N212" s="980"/>
      <c r="O212" s="980"/>
      <c r="P212" s="980"/>
      <c r="Q212" s="980"/>
      <c r="R212" s="980"/>
      <c r="S212" s="958"/>
      <c r="T212" s="958"/>
      <c r="U212" s="958"/>
    </row>
    <row r="213" spans="1:21" ht="94.5" customHeight="1" x14ac:dyDescent="0.35">
      <c r="A213" s="1007"/>
      <c r="B213" s="1045" t="s">
        <v>1020</v>
      </c>
      <c r="C213" s="1003" t="s">
        <v>25</v>
      </c>
      <c r="D213" s="983"/>
      <c r="E213" s="1009"/>
      <c r="F213" s="511" t="s">
        <v>2</v>
      </c>
      <c r="G213" s="530">
        <v>48000</v>
      </c>
      <c r="H213" s="530">
        <v>48000</v>
      </c>
      <c r="I213" s="414">
        <f t="shared" si="3"/>
        <v>100</v>
      </c>
      <c r="J213" s="421" t="s">
        <v>1188</v>
      </c>
      <c r="K213" s="528">
        <v>11.3</v>
      </c>
      <c r="L213" s="528">
        <v>11.3</v>
      </c>
      <c r="M213" s="506" t="s">
        <v>129</v>
      </c>
      <c r="N213" s="981"/>
      <c r="O213" s="981"/>
      <c r="P213" s="981"/>
      <c r="Q213" s="980"/>
      <c r="R213" s="980"/>
      <c r="S213" s="531" t="s">
        <v>2560</v>
      </c>
      <c r="T213" s="531" t="s">
        <v>2560</v>
      </c>
      <c r="U213" s="531" t="s">
        <v>2560</v>
      </c>
    </row>
    <row r="214" spans="1:21" ht="26.25" customHeight="1" x14ac:dyDescent="0.35">
      <c r="A214" s="1046" t="s">
        <v>1021</v>
      </c>
      <c r="B214" s="1053" t="s">
        <v>1022</v>
      </c>
      <c r="C214" s="1252" t="s">
        <v>291</v>
      </c>
      <c r="D214" s="982" t="s">
        <v>108</v>
      </c>
      <c r="E214" s="982" t="s">
        <v>108</v>
      </c>
      <c r="F214" s="513" t="s">
        <v>0</v>
      </c>
      <c r="G214" s="527">
        <f>G215+G216</f>
        <v>313352.09999999998</v>
      </c>
      <c r="H214" s="527">
        <f>H215+H216</f>
        <v>149381.5</v>
      </c>
      <c r="I214" s="412">
        <f t="shared" si="3"/>
        <v>47.67209155451647</v>
      </c>
      <c r="J214" s="994" t="s">
        <v>108</v>
      </c>
      <c r="K214" s="994" t="s">
        <v>108</v>
      </c>
      <c r="L214" s="994" t="s">
        <v>108</v>
      </c>
      <c r="M214" s="994" t="s">
        <v>108</v>
      </c>
      <c r="N214" s="994" t="s">
        <v>108</v>
      </c>
      <c r="O214" s="994" t="s">
        <v>108</v>
      </c>
      <c r="P214" s="994" t="s">
        <v>108</v>
      </c>
      <c r="Q214" s="980"/>
      <c r="R214" s="980"/>
      <c r="S214" s="1253" t="s">
        <v>2560</v>
      </c>
      <c r="T214" s="1253" t="s">
        <v>2560</v>
      </c>
      <c r="U214" s="1253" t="s">
        <v>2560</v>
      </c>
    </row>
    <row r="215" spans="1:21" ht="26.25" customHeight="1" x14ac:dyDescent="0.35">
      <c r="A215" s="1047"/>
      <c r="B215" s="1054"/>
      <c r="C215" s="1254"/>
      <c r="D215" s="983"/>
      <c r="E215" s="983"/>
      <c r="F215" s="511" t="s">
        <v>1</v>
      </c>
      <c r="G215" s="530">
        <f>G218</f>
        <v>66530.2</v>
      </c>
      <c r="H215" s="530">
        <f>H218</f>
        <v>66483.199999999997</v>
      </c>
      <c r="I215" s="414">
        <f t="shared" si="3"/>
        <v>99.929355390484318</v>
      </c>
      <c r="J215" s="995"/>
      <c r="K215" s="995"/>
      <c r="L215" s="995"/>
      <c r="M215" s="995"/>
      <c r="N215" s="995"/>
      <c r="O215" s="995"/>
      <c r="P215" s="995"/>
      <c r="Q215" s="980"/>
      <c r="R215" s="980"/>
      <c r="S215" s="1255"/>
      <c r="T215" s="1255"/>
      <c r="U215" s="1255"/>
    </row>
    <row r="216" spans="1:21" ht="26.25" customHeight="1" x14ac:dyDescent="0.35">
      <c r="A216" s="1047"/>
      <c r="B216" s="1054"/>
      <c r="C216" s="1256"/>
      <c r="D216" s="983"/>
      <c r="E216" s="983"/>
      <c r="F216" s="521" t="s">
        <v>5</v>
      </c>
      <c r="G216" s="530">
        <f>G220</f>
        <v>246821.9</v>
      </c>
      <c r="H216" s="530">
        <f>H220</f>
        <v>82898.3</v>
      </c>
      <c r="I216" s="414">
        <f t="shared" si="3"/>
        <v>33.58628225453252</v>
      </c>
      <c r="J216" s="995"/>
      <c r="K216" s="995"/>
      <c r="L216" s="995"/>
      <c r="M216" s="995"/>
      <c r="N216" s="995"/>
      <c r="O216" s="995"/>
      <c r="P216" s="995"/>
      <c r="Q216" s="980"/>
      <c r="R216" s="980"/>
      <c r="S216" s="1255"/>
      <c r="T216" s="1255"/>
      <c r="U216" s="1255"/>
    </row>
    <row r="217" spans="1:21" ht="26.25" customHeight="1" x14ac:dyDescent="0.35">
      <c r="A217" s="1047"/>
      <c r="B217" s="1054"/>
      <c r="C217" s="1010" t="s">
        <v>25</v>
      </c>
      <c r="D217" s="983"/>
      <c r="E217" s="983"/>
      <c r="F217" s="513" t="s">
        <v>0</v>
      </c>
      <c r="G217" s="1249">
        <f>G218</f>
        <v>66530.2</v>
      </c>
      <c r="H217" s="1249">
        <f>H218</f>
        <v>66483.199999999997</v>
      </c>
      <c r="I217" s="412">
        <f t="shared" si="3"/>
        <v>99.929355390484318</v>
      </c>
      <c r="J217" s="995"/>
      <c r="K217" s="995"/>
      <c r="L217" s="995"/>
      <c r="M217" s="995"/>
      <c r="N217" s="995"/>
      <c r="O217" s="995"/>
      <c r="P217" s="995"/>
      <c r="Q217" s="980"/>
      <c r="R217" s="980"/>
      <c r="S217" s="1255"/>
      <c r="T217" s="1255"/>
      <c r="U217" s="1255"/>
    </row>
    <row r="218" spans="1:21" ht="59.25" customHeight="1" x14ac:dyDescent="0.35">
      <c r="A218" s="1047"/>
      <c r="B218" s="1054"/>
      <c r="C218" s="1019"/>
      <c r="D218" s="983"/>
      <c r="E218" s="983"/>
      <c r="F218" s="511" t="s">
        <v>1</v>
      </c>
      <c r="G218" s="530">
        <f>G222+G224</f>
        <v>66530.2</v>
      </c>
      <c r="H218" s="530">
        <f>H222+H224</f>
        <v>66483.199999999997</v>
      </c>
      <c r="I218" s="414">
        <f t="shared" si="3"/>
        <v>99.929355390484318</v>
      </c>
      <c r="J218" s="995"/>
      <c r="K218" s="995"/>
      <c r="L218" s="995"/>
      <c r="M218" s="995"/>
      <c r="N218" s="995"/>
      <c r="O218" s="995"/>
      <c r="P218" s="995"/>
      <c r="Q218" s="980"/>
      <c r="R218" s="980"/>
      <c r="S218" s="1255"/>
      <c r="T218" s="1255"/>
      <c r="U218" s="1255"/>
    </row>
    <row r="219" spans="1:21" ht="40.5" customHeight="1" x14ac:dyDescent="0.35">
      <c r="A219" s="1047"/>
      <c r="B219" s="1054"/>
      <c r="C219" s="1002" t="s">
        <v>572</v>
      </c>
      <c r="D219" s="983"/>
      <c r="E219" s="983"/>
      <c r="F219" s="513" t="s">
        <v>0</v>
      </c>
      <c r="G219" s="527">
        <f>G220</f>
        <v>246821.9</v>
      </c>
      <c r="H219" s="527">
        <f>H220</f>
        <v>82898.3</v>
      </c>
      <c r="I219" s="412">
        <f t="shared" si="3"/>
        <v>33.58628225453252</v>
      </c>
      <c r="J219" s="995"/>
      <c r="K219" s="995"/>
      <c r="L219" s="995"/>
      <c r="M219" s="995"/>
      <c r="N219" s="995"/>
      <c r="O219" s="995"/>
      <c r="P219" s="995"/>
      <c r="Q219" s="980"/>
      <c r="R219" s="980"/>
      <c r="S219" s="1255"/>
      <c r="T219" s="1255"/>
      <c r="U219" s="1255"/>
    </row>
    <row r="220" spans="1:21" ht="40.5" customHeight="1" x14ac:dyDescent="0.35">
      <c r="A220" s="1052"/>
      <c r="B220" s="1055"/>
      <c r="C220" s="1002"/>
      <c r="D220" s="984"/>
      <c r="E220" s="984"/>
      <c r="F220" s="521" t="s">
        <v>5</v>
      </c>
      <c r="G220" s="530">
        <f>G226</f>
        <v>246821.9</v>
      </c>
      <c r="H220" s="530">
        <f>H226</f>
        <v>82898.3</v>
      </c>
      <c r="I220" s="414">
        <f t="shared" si="3"/>
        <v>33.58628225453252</v>
      </c>
      <c r="J220" s="996"/>
      <c r="K220" s="996"/>
      <c r="L220" s="996"/>
      <c r="M220" s="996"/>
      <c r="N220" s="996"/>
      <c r="O220" s="996"/>
      <c r="P220" s="996"/>
      <c r="Q220" s="980"/>
      <c r="R220" s="980"/>
      <c r="S220" s="1257"/>
      <c r="T220" s="1257"/>
      <c r="U220" s="1257"/>
    </row>
    <row r="221" spans="1:21" ht="105" customHeight="1" x14ac:dyDescent="0.35">
      <c r="A221" s="1001" t="s">
        <v>1023</v>
      </c>
      <c r="B221" s="1002" t="s">
        <v>87</v>
      </c>
      <c r="C221" s="1003" t="s">
        <v>25</v>
      </c>
      <c r="D221" s="982" t="s">
        <v>1117</v>
      </c>
      <c r="E221" s="982" t="s">
        <v>26</v>
      </c>
      <c r="F221" s="513" t="s">
        <v>0</v>
      </c>
      <c r="G221" s="527">
        <f>G222</f>
        <v>56606.8</v>
      </c>
      <c r="H221" s="527">
        <f>H222</f>
        <v>56606.8</v>
      </c>
      <c r="I221" s="412">
        <f t="shared" si="3"/>
        <v>100</v>
      </c>
      <c r="J221" s="422" t="s">
        <v>1189</v>
      </c>
      <c r="K221" s="503">
        <v>1900</v>
      </c>
      <c r="L221" s="503">
        <v>1900</v>
      </c>
      <c r="M221" s="505" t="s">
        <v>2749</v>
      </c>
      <c r="N221" s="1239" t="s">
        <v>108</v>
      </c>
      <c r="O221" s="1239" t="s">
        <v>108</v>
      </c>
      <c r="P221" s="1239" t="s">
        <v>108</v>
      </c>
      <c r="Q221" s="980"/>
      <c r="R221" s="980"/>
      <c r="S221" s="531" t="s">
        <v>2560</v>
      </c>
      <c r="T221" s="531" t="s">
        <v>2560</v>
      </c>
      <c r="U221" s="531" t="s">
        <v>2560</v>
      </c>
    </row>
    <row r="222" spans="1:21" ht="117.75" customHeight="1" x14ac:dyDescent="0.35">
      <c r="A222" s="1001"/>
      <c r="B222" s="1002" t="s">
        <v>1024</v>
      </c>
      <c r="C222" s="1003" t="s">
        <v>25</v>
      </c>
      <c r="D222" s="983"/>
      <c r="E222" s="983"/>
      <c r="F222" s="511" t="s">
        <v>1</v>
      </c>
      <c r="G222" s="530">
        <v>56606.8</v>
      </c>
      <c r="H222" s="524">
        <v>56606.8</v>
      </c>
      <c r="I222" s="414">
        <f t="shared" si="3"/>
        <v>100</v>
      </c>
      <c r="J222" s="514" t="s">
        <v>1190</v>
      </c>
      <c r="K222" s="505">
        <v>30</v>
      </c>
      <c r="L222" s="505">
        <v>30</v>
      </c>
      <c r="M222" s="506" t="s">
        <v>129</v>
      </c>
      <c r="N222" s="1239"/>
      <c r="O222" s="1239"/>
      <c r="P222" s="1239"/>
      <c r="Q222" s="980"/>
      <c r="R222" s="980"/>
      <c r="S222" s="531" t="s">
        <v>2560</v>
      </c>
      <c r="T222" s="531" t="s">
        <v>2560</v>
      </c>
      <c r="U222" s="531" t="s">
        <v>2560</v>
      </c>
    </row>
    <row r="223" spans="1:21" ht="120.75" customHeight="1" x14ac:dyDescent="0.35">
      <c r="A223" s="1001" t="s">
        <v>1025</v>
      </c>
      <c r="B223" s="1002" t="s">
        <v>528</v>
      </c>
      <c r="C223" s="1003" t="s">
        <v>25</v>
      </c>
      <c r="D223" s="982" t="s">
        <v>1117</v>
      </c>
      <c r="E223" s="982" t="s">
        <v>26</v>
      </c>
      <c r="F223" s="513" t="s">
        <v>0</v>
      </c>
      <c r="G223" s="527">
        <f>G224</f>
        <v>9923.4</v>
      </c>
      <c r="H223" s="527">
        <f>H224</f>
        <v>9876.4</v>
      </c>
      <c r="I223" s="412">
        <f t="shared" si="3"/>
        <v>99.526372009593487</v>
      </c>
      <c r="J223" s="422" t="s">
        <v>1191</v>
      </c>
      <c r="K223" s="503">
        <v>479</v>
      </c>
      <c r="L223" s="503">
        <v>479</v>
      </c>
      <c r="M223" s="506" t="s">
        <v>129</v>
      </c>
      <c r="N223" s="1239" t="s">
        <v>108</v>
      </c>
      <c r="O223" s="1239" t="s">
        <v>108</v>
      </c>
      <c r="P223" s="1239" t="s">
        <v>108</v>
      </c>
      <c r="Q223" s="980"/>
      <c r="R223" s="980"/>
      <c r="S223" s="531" t="s">
        <v>2560</v>
      </c>
      <c r="T223" s="531" t="s">
        <v>2560</v>
      </c>
      <c r="U223" s="531" t="s">
        <v>2560</v>
      </c>
    </row>
    <row r="224" spans="1:21" ht="98.25" customHeight="1" x14ac:dyDescent="0.35">
      <c r="A224" s="1001"/>
      <c r="B224" s="1002" t="s">
        <v>1026</v>
      </c>
      <c r="C224" s="1003" t="s">
        <v>25</v>
      </c>
      <c r="D224" s="984"/>
      <c r="E224" s="984"/>
      <c r="F224" s="511" t="s">
        <v>1</v>
      </c>
      <c r="G224" s="530">
        <v>9923.4</v>
      </c>
      <c r="H224" s="524">
        <v>9876.4</v>
      </c>
      <c r="I224" s="414">
        <f t="shared" si="3"/>
        <v>99.526372009593487</v>
      </c>
      <c r="J224" s="514" t="s">
        <v>1192</v>
      </c>
      <c r="K224" s="505">
        <v>80</v>
      </c>
      <c r="L224" s="505">
        <v>80</v>
      </c>
      <c r="M224" s="505" t="s">
        <v>1193</v>
      </c>
      <c r="N224" s="1239"/>
      <c r="O224" s="1239"/>
      <c r="P224" s="1239"/>
      <c r="Q224" s="981"/>
      <c r="R224" s="981"/>
      <c r="S224" s="531" t="s">
        <v>2560</v>
      </c>
      <c r="T224" s="531" t="s">
        <v>2560</v>
      </c>
      <c r="U224" s="531" t="s">
        <v>2560</v>
      </c>
    </row>
    <row r="225" spans="1:21" ht="227.25" customHeight="1" x14ac:dyDescent="0.35">
      <c r="A225" s="1001" t="s">
        <v>1027</v>
      </c>
      <c r="B225" s="1010" t="s">
        <v>1028</v>
      </c>
      <c r="C225" s="1003" t="s">
        <v>572</v>
      </c>
      <c r="D225" s="982" t="s">
        <v>1117</v>
      </c>
      <c r="E225" s="982" t="s">
        <v>26</v>
      </c>
      <c r="F225" s="513" t="s">
        <v>0</v>
      </c>
      <c r="G225" s="527">
        <f>G226</f>
        <v>246821.9</v>
      </c>
      <c r="H225" s="527">
        <f>H226</f>
        <v>82898.3</v>
      </c>
      <c r="I225" s="412">
        <f t="shared" si="3"/>
        <v>33.58628225453252</v>
      </c>
      <c r="J225" s="422" t="s">
        <v>1194</v>
      </c>
      <c r="K225" s="505">
        <v>76</v>
      </c>
      <c r="L225" s="505">
        <v>75</v>
      </c>
      <c r="M225" s="502" t="s">
        <v>2792</v>
      </c>
      <c r="N225" s="1239" t="s">
        <v>108</v>
      </c>
      <c r="O225" s="1239" t="s">
        <v>108</v>
      </c>
      <c r="P225" s="1239" t="s">
        <v>108</v>
      </c>
      <c r="Q225" s="979" t="s">
        <v>1029</v>
      </c>
      <c r="R225" s="979"/>
      <c r="S225" s="1243" t="s">
        <v>2560</v>
      </c>
      <c r="T225" s="1243" t="s">
        <v>2560</v>
      </c>
      <c r="U225" s="1243" t="s">
        <v>2560</v>
      </c>
    </row>
    <row r="226" spans="1:21" ht="155.25" customHeight="1" x14ac:dyDescent="0.35">
      <c r="A226" s="1001"/>
      <c r="B226" s="1011"/>
      <c r="C226" s="1003" t="s">
        <v>25</v>
      </c>
      <c r="D226" s="983"/>
      <c r="E226" s="983"/>
      <c r="F226" s="521" t="s">
        <v>5</v>
      </c>
      <c r="G226" s="530">
        <v>246821.9</v>
      </c>
      <c r="H226" s="524">
        <v>82898.3</v>
      </c>
      <c r="I226" s="414">
        <f t="shared" si="3"/>
        <v>33.58628225453252</v>
      </c>
      <c r="J226" s="512" t="s">
        <v>1195</v>
      </c>
      <c r="K226" s="505">
        <v>100</v>
      </c>
      <c r="L226" s="505">
        <v>100</v>
      </c>
      <c r="M226" s="506" t="s">
        <v>129</v>
      </c>
      <c r="N226" s="1239"/>
      <c r="O226" s="1239"/>
      <c r="P226" s="1239"/>
      <c r="Q226" s="981"/>
      <c r="R226" s="981"/>
      <c r="S226" s="531" t="s">
        <v>2560</v>
      </c>
      <c r="T226" s="531" t="s">
        <v>2560</v>
      </c>
      <c r="U226" s="531" t="s">
        <v>2560</v>
      </c>
    </row>
    <row r="227" spans="1:21" x14ac:dyDescent="0.35">
      <c r="A227" s="1068" t="s">
        <v>71</v>
      </c>
      <c r="B227" s="1008" t="s">
        <v>1030</v>
      </c>
      <c r="C227" s="999" t="s">
        <v>291</v>
      </c>
      <c r="D227" s="1048" t="s">
        <v>26</v>
      </c>
      <c r="E227" s="1048" t="s">
        <v>26</v>
      </c>
      <c r="F227" s="513" t="s">
        <v>0</v>
      </c>
      <c r="G227" s="527">
        <f>G228+G229</f>
        <v>283004.3</v>
      </c>
      <c r="H227" s="527">
        <f>H228+H229</f>
        <v>282930.09428000002</v>
      </c>
      <c r="I227" s="412">
        <f t="shared" si="3"/>
        <v>99.973779295932971</v>
      </c>
      <c r="J227" s="1244" t="s">
        <v>108</v>
      </c>
      <c r="K227" s="1244" t="s">
        <v>108</v>
      </c>
      <c r="L227" s="1244" t="s">
        <v>108</v>
      </c>
      <c r="M227" s="1244" t="s">
        <v>108</v>
      </c>
      <c r="N227" s="1244" t="s">
        <v>108</v>
      </c>
      <c r="O227" s="1244" t="s">
        <v>108</v>
      </c>
      <c r="P227" s="1244" t="s">
        <v>108</v>
      </c>
      <c r="Q227" s="1244" t="s">
        <v>108</v>
      </c>
      <c r="R227" s="1244"/>
      <c r="S227" s="1245" t="s">
        <v>2560</v>
      </c>
      <c r="T227" s="1245" t="s">
        <v>2560</v>
      </c>
      <c r="U227" s="1245" t="s">
        <v>2560</v>
      </c>
    </row>
    <row r="228" spans="1:21" x14ac:dyDescent="0.35">
      <c r="A228" s="1068"/>
      <c r="B228" s="1008" t="s">
        <v>1031</v>
      </c>
      <c r="C228" s="999" t="s">
        <v>291</v>
      </c>
      <c r="D228" s="1048"/>
      <c r="E228" s="1048"/>
      <c r="F228" s="513" t="s">
        <v>1</v>
      </c>
      <c r="G228" s="527">
        <f>G231</f>
        <v>62380.3</v>
      </c>
      <c r="H228" s="527">
        <f>H231</f>
        <v>62376.58971</v>
      </c>
      <c r="I228" s="412">
        <f t="shared" si="3"/>
        <v>99.994052144667464</v>
      </c>
      <c r="J228" s="1244"/>
      <c r="K228" s="1244"/>
      <c r="L228" s="1244"/>
      <c r="M228" s="1244"/>
      <c r="N228" s="1244"/>
      <c r="O228" s="1244"/>
      <c r="P228" s="1244"/>
      <c r="Q228" s="1244"/>
      <c r="R228" s="1244"/>
      <c r="S228" s="1245"/>
      <c r="T228" s="1245"/>
      <c r="U228" s="1245"/>
    </row>
    <row r="229" spans="1:21" x14ac:dyDescent="0.35">
      <c r="A229" s="1068"/>
      <c r="B229" s="1008" t="s">
        <v>1031</v>
      </c>
      <c r="C229" s="999" t="s">
        <v>291</v>
      </c>
      <c r="D229" s="1048"/>
      <c r="E229" s="1048"/>
      <c r="F229" s="513" t="s">
        <v>2</v>
      </c>
      <c r="G229" s="527">
        <f>G232</f>
        <v>220624</v>
      </c>
      <c r="H229" s="527">
        <f>H232</f>
        <v>220553.50457000002</v>
      </c>
      <c r="I229" s="412">
        <f t="shared" si="3"/>
        <v>99.968047252338835</v>
      </c>
      <c r="J229" s="1244"/>
      <c r="K229" s="1244"/>
      <c r="L229" s="1244"/>
      <c r="M229" s="1244"/>
      <c r="N229" s="1244"/>
      <c r="O229" s="1244"/>
      <c r="P229" s="1244"/>
      <c r="Q229" s="1244"/>
      <c r="R229" s="1244"/>
      <c r="S229" s="1245"/>
      <c r="T229" s="1245"/>
      <c r="U229" s="1245"/>
    </row>
    <row r="230" spans="1:21" x14ac:dyDescent="0.35">
      <c r="A230" s="1068"/>
      <c r="B230" s="1008" t="s">
        <v>1031</v>
      </c>
      <c r="C230" s="999" t="s">
        <v>25</v>
      </c>
      <c r="D230" s="1048" t="s">
        <v>26</v>
      </c>
      <c r="E230" s="1048" t="s">
        <v>26</v>
      </c>
      <c r="F230" s="513" t="s">
        <v>0</v>
      </c>
      <c r="G230" s="527">
        <f>G231+G232</f>
        <v>283004.3</v>
      </c>
      <c r="H230" s="527">
        <f>H231+H232</f>
        <v>282930.09428000002</v>
      </c>
      <c r="I230" s="412">
        <f t="shared" si="3"/>
        <v>99.973779295932971</v>
      </c>
      <c r="J230" s="1244"/>
      <c r="K230" s="1244"/>
      <c r="L230" s="1244"/>
      <c r="M230" s="1244"/>
      <c r="N230" s="1244"/>
      <c r="O230" s="1244"/>
      <c r="P230" s="1244"/>
      <c r="Q230" s="1244"/>
      <c r="R230" s="1244"/>
      <c r="S230" s="1245"/>
      <c r="T230" s="1245"/>
      <c r="U230" s="1245"/>
    </row>
    <row r="231" spans="1:21" x14ac:dyDescent="0.35">
      <c r="A231" s="1068"/>
      <c r="B231" s="1008" t="s">
        <v>1031</v>
      </c>
      <c r="C231" s="999" t="s">
        <v>25</v>
      </c>
      <c r="D231" s="1048"/>
      <c r="E231" s="1048"/>
      <c r="F231" s="513" t="s">
        <v>1</v>
      </c>
      <c r="G231" s="527">
        <f>G234+G247</f>
        <v>62380.3</v>
      </c>
      <c r="H231" s="527">
        <f>H234+H247</f>
        <v>62376.58971</v>
      </c>
      <c r="I231" s="412">
        <f t="shared" si="3"/>
        <v>99.994052144667464</v>
      </c>
      <c r="J231" s="1244"/>
      <c r="K231" s="1244"/>
      <c r="L231" s="1244"/>
      <c r="M231" s="1244"/>
      <c r="N231" s="1244"/>
      <c r="O231" s="1244"/>
      <c r="P231" s="1244"/>
      <c r="Q231" s="1244"/>
      <c r="R231" s="1244"/>
      <c r="S231" s="1245"/>
      <c r="T231" s="1245"/>
      <c r="U231" s="1245"/>
    </row>
    <row r="232" spans="1:21" x14ac:dyDescent="0.35">
      <c r="A232" s="1068"/>
      <c r="B232" s="1008" t="s">
        <v>1031</v>
      </c>
      <c r="C232" s="999" t="s">
        <v>25</v>
      </c>
      <c r="D232" s="1048"/>
      <c r="E232" s="1048"/>
      <c r="F232" s="513" t="s">
        <v>2</v>
      </c>
      <c r="G232" s="527">
        <f>G248</f>
        <v>220624</v>
      </c>
      <c r="H232" s="527">
        <f>H248</f>
        <v>220553.50457000002</v>
      </c>
      <c r="I232" s="412">
        <f t="shared" si="3"/>
        <v>99.968047252338835</v>
      </c>
      <c r="J232" s="1244"/>
      <c r="K232" s="1244"/>
      <c r="L232" s="1244"/>
      <c r="M232" s="1244"/>
      <c r="N232" s="1244"/>
      <c r="O232" s="1244"/>
      <c r="P232" s="1244"/>
      <c r="Q232" s="1244"/>
      <c r="R232" s="1244"/>
      <c r="S232" s="1245"/>
      <c r="T232" s="1245"/>
      <c r="U232" s="1245"/>
    </row>
    <row r="233" spans="1:21" x14ac:dyDescent="0.35">
      <c r="A233" s="1001" t="s">
        <v>73</v>
      </c>
      <c r="B233" s="1008" t="s">
        <v>1032</v>
      </c>
      <c r="C233" s="1003" t="s">
        <v>25</v>
      </c>
      <c r="D233" s="1009" t="s">
        <v>26</v>
      </c>
      <c r="E233" s="1009" t="s">
        <v>26</v>
      </c>
      <c r="F233" s="513" t="s">
        <v>0</v>
      </c>
      <c r="G233" s="527">
        <f>G234</f>
        <v>50768.5</v>
      </c>
      <c r="H233" s="527">
        <f>H234</f>
        <v>50768.5</v>
      </c>
      <c r="I233" s="412">
        <f t="shared" si="3"/>
        <v>100</v>
      </c>
      <c r="J233" s="1239" t="s">
        <v>108</v>
      </c>
      <c r="K233" s="1239" t="s">
        <v>108</v>
      </c>
      <c r="L233" s="1239" t="s">
        <v>108</v>
      </c>
      <c r="M233" s="1239" t="s">
        <v>108</v>
      </c>
      <c r="N233" s="1239" t="s">
        <v>108</v>
      </c>
      <c r="O233" s="1239" t="s">
        <v>108</v>
      </c>
      <c r="P233" s="1239" t="s">
        <v>108</v>
      </c>
      <c r="Q233" s="1239" t="s">
        <v>108</v>
      </c>
      <c r="R233" s="1239"/>
      <c r="S233" s="1240" t="s">
        <v>2560</v>
      </c>
      <c r="T233" s="1240" t="s">
        <v>2560</v>
      </c>
      <c r="U233" s="1240" t="s">
        <v>2560</v>
      </c>
    </row>
    <row r="234" spans="1:21" ht="47.25" customHeight="1" x14ac:dyDescent="0.35">
      <c r="A234" s="1001"/>
      <c r="B234" s="1008" t="s">
        <v>1033</v>
      </c>
      <c r="C234" s="1003" t="s">
        <v>25</v>
      </c>
      <c r="D234" s="1009"/>
      <c r="E234" s="1009"/>
      <c r="F234" s="511" t="s">
        <v>1</v>
      </c>
      <c r="G234" s="530">
        <f>G238+G242</f>
        <v>50768.5</v>
      </c>
      <c r="H234" s="530">
        <f>H238+H242</f>
        <v>50768.5</v>
      </c>
      <c r="I234" s="414">
        <f t="shared" si="3"/>
        <v>100</v>
      </c>
      <c r="J234" s="1239"/>
      <c r="K234" s="1239"/>
      <c r="L234" s="1239"/>
      <c r="M234" s="1239"/>
      <c r="N234" s="1239"/>
      <c r="O234" s="1239"/>
      <c r="P234" s="1239"/>
      <c r="Q234" s="1239"/>
      <c r="R234" s="1239"/>
      <c r="S234" s="1240"/>
      <c r="T234" s="1240"/>
      <c r="U234" s="1240"/>
    </row>
    <row r="235" spans="1:21" x14ac:dyDescent="0.35">
      <c r="A235" s="1001" t="s">
        <v>75</v>
      </c>
      <c r="B235" s="1002" t="s">
        <v>1034</v>
      </c>
      <c r="C235" s="1003" t="s">
        <v>25</v>
      </c>
      <c r="D235" s="982" t="s">
        <v>1117</v>
      </c>
      <c r="E235" s="982" t="s">
        <v>26</v>
      </c>
      <c r="F235" s="1008" t="s">
        <v>0</v>
      </c>
      <c r="G235" s="1032">
        <v>33651.9</v>
      </c>
      <c r="H235" s="1035">
        <v>33651.9</v>
      </c>
      <c r="I235" s="1036">
        <f t="shared" ref="I235:I307" si="4">H235/G235*100</f>
        <v>100</v>
      </c>
      <c r="J235" s="1041" t="s">
        <v>1196</v>
      </c>
      <c r="K235" s="989">
        <v>105</v>
      </c>
      <c r="L235" s="989">
        <v>105</v>
      </c>
      <c r="M235" s="989" t="s">
        <v>129</v>
      </c>
      <c r="N235" s="994" t="s">
        <v>108</v>
      </c>
      <c r="O235" s="994" t="s">
        <v>108</v>
      </c>
      <c r="P235" s="994" t="s">
        <v>108</v>
      </c>
      <c r="Q235" s="979" t="s">
        <v>1035</v>
      </c>
      <c r="R235" s="979"/>
      <c r="S235" s="958" t="s">
        <v>2560</v>
      </c>
      <c r="T235" s="958" t="s">
        <v>2560</v>
      </c>
      <c r="U235" s="958" t="s">
        <v>2560</v>
      </c>
    </row>
    <row r="236" spans="1:21" ht="36.75" customHeight="1" x14ac:dyDescent="0.35">
      <c r="A236" s="1001"/>
      <c r="B236" s="1002"/>
      <c r="C236" s="1003"/>
      <c r="D236" s="983"/>
      <c r="E236" s="983"/>
      <c r="F236" s="1008"/>
      <c r="G236" s="1070"/>
      <c r="H236" s="1035"/>
      <c r="I236" s="1071"/>
      <c r="J236" s="1041"/>
      <c r="K236" s="989"/>
      <c r="L236" s="989"/>
      <c r="M236" s="989"/>
      <c r="N236" s="995"/>
      <c r="O236" s="995"/>
      <c r="P236" s="995"/>
      <c r="Q236" s="980"/>
      <c r="R236" s="980"/>
      <c r="S236" s="958"/>
      <c r="T236" s="958"/>
      <c r="U236" s="958"/>
    </row>
    <row r="237" spans="1:21" ht="36.75" customHeight="1" x14ac:dyDescent="0.35">
      <c r="A237" s="1001"/>
      <c r="B237" s="1002"/>
      <c r="C237" s="1003" t="s">
        <v>25</v>
      </c>
      <c r="D237" s="983"/>
      <c r="E237" s="983"/>
      <c r="F237" s="1008"/>
      <c r="G237" s="1033"/>
      <c r="H237" s="1035"/>
      <c r="I237" s="1037"/>
      <c r="J237" s="1041"/>
      <c r="K237" s="989"/>
      <c r="L237" s="989"/>
      <c r="M237" s="989"/>
      <c r="N237" s="995"/>
      <c r="O237" s="995"/>
      <c r="P237" s="995"/>
      <c r="Q237" s="980"/>
      <c r="R237" s="980"/>
      <c r="S237" s="958"/>
      <c r="T237" s="958"/>
      <c r="U237" s="958"/>
    </row>
    <row r="238" spans="1:21" x14ac:dyDescent="0.35">
      <c r="A238" s="1001"/>
      <c r="B238" s="1002"/>
      <c r="C238" s="1003" t="s">
        <v>25</v>
      </c>
      <c r="D238" s="983"/>
      <c r="E238" s="983"/>
      <c r="F238" s="1010" t="s">
        <v>1</v>
      </c>
      <c r="G238" s="1017">
        <v>33651.9</v>
      </c>
      <c r="H238" s="1017">
        <v>33651.9</v>
      </c>
      <c r="I238" s="1049">
        <f t="shared" si="4"/>
        <v>100</v>
      </c>
      <c r="J238" s="1041" t="s">
        <v>1197</v>
      </c>
      <c r="K238" s="989">
        <v>95</v>
      </c>
      <c r="L238" s="989">
        <v>95</v>
      </c>
      <c r="M238" s="989" t="s">
        <v>129</v>
      </c>
      <c r="N238" s="995"/>
      <c r="O238" s="995"/>
      <c r="P238" s="995"/>
      <c r="Q238" s="980"/>
      <c r="R238" s="980"/>
      <c r="S238" s="958" t="s">
        <v>2560</v>
      </c>
      <c r="T238" s="958" t="s">
        <v>2560</v>
      </c>
      <c r="U238" s="958" t="s">
        <v>2560</v>
      </c>
    </row>
    <row r="239" spans="1:21" ht="85.5" customHeight="1" x14ac:dyDescent="0.35">
      <c r="A239" s="1001"/>
      <c r="B239" s="1002"/>
      <c r="C239" s="1003" t="s">
        <v>25</v>
      </c>
      <c r="D239" s="983"/>
      <c r="E239" s="983"/>
      <c r="F239" s="1019"/>
      <c r="G239" s="1020"/>
      <c r="H239" s="1020"/>
      <c r="I239" s="1050"/>
      <c r="J239" s="1041"/>
      <c r="K239" s="989"/>
      <c r="L239" s="989"/>
      <c r="M239" s="989"/>
      <c r="N239" s="995"/>
      <c r="O239" s="995"/>
      <c r="P239" s="995"/>
      <c r="Q239" s="980"/>
      <c r="R239" s="980"/>
      <c r="S239" s="958"/>
      <c r="T239" s="958"/>
      <c r="U239" s="958"/>
    </row>
    <row r="240" spans="1:21" ht="78.75" customHeight="1" x14ac:dyDescent="0.35">
      <c r="A240" s="1001"/>
      <c r="B240" s="1002"/>
      <c r="C240" s="1003" t="s">
        <v>25</v>
      </c>
      <c r="D240" s="984"/>
      <c r="E240" s="984"/>
      <c r="F240" s="1011"/>
      <c r="G240" s="1018"/>
      <c r="H240" s="1018"/>
      <c r="I240" s="1051"/>
      <c r="J240" s="512" t="s">
        <v>1198</v>
      </c>
      <c r="K240" s="505">
        <v>95</v>
      </c>
      <c r="L240" s="505">
        <v>95</v>
      </c>
      <c r="M240" s="506" t="s">
        <v>129</v>
      </c>
      <c r="N240" s="996"/>
      <c r="O240" s="996"/>
      <c r="P240" s="996"/>
      <c r="Q240" s="980"/>
      <c r="R240" s="980"/>
      <c r="S240" s="531" t="s">
        <v>2560</v>
      </c>
      <c r="T240" s="531" t="s">
        <v>2560</v>
      </c>
      <c r="U240" s="531" t="s">
        <v>2560</v>
      </c>
    </row>
    <row r="241" spans="1:21" ht="62.25" customHeight="1" x14ac:dyDescent="0.35">
      <c r="A241" s="1001" t="s">
        <v>1036</v>
      </c>
      <c r="B241" s="1002" t="s">
        <v>102</v>
      </c>
      <c r="C241" s="1003" t="s">
        <v>25</v>
      </c>
      <c r="D241" s="982" t="s">
        <v>1117</v>
      </c>
      <c r="E241" s="982" t="s">
        <v>26</v>
      </c>
      <c r="F241" s="513" t="s">
        <v>0</v>
      </c>
      <c r="G241" s="527">
        <v>17116.599999999999</v>
      </c>
      <c r="H241" s="527">
        <v>17116.599999999999</v>
      </c>
      <c r="I241" s="412">
        <f t="shared" si="4"/>
        <v>100</v>
      </c>
      <c r="J241" s="512" t="s">
        <v>1199</v>
      </c>
      <c r="K241" s="505">
        <v>17</v>
      </c>
      <c r="L241" s="505">
        <v>17</v>
      </c>
      <c r="M241" s="506" t="s">
        <v>129</v>
      </c>
      <c r="N241" s="979" t="s">
        <v>108</v>
      </c>
      <c r="O241" s="979" t="s">
        <v>108</v>
      </c>
      <c r="P241" s="979" t="s">
        <v>108</v>
      </c>
      <c r="Q241" s="980"/>
      <c r="R241" s="980"/>
      <c r="S241" s="531" t="s">
        <v>2560</v>
      </c>
      <c r="T241" s="531" t="s">
        <v>2560</v>
      </c>
      <c r="U241" s="531" t="s">
        <v>2560</v>
      </c>
    </row>
    <row r="242" spans="1:21" x14ac:dyDescent="0.35">
      <c r="A242" s="1001"/>
      <c r="B242" s="1002" t="s">
        <v>1037</v>
      </c>
      <c r="C242" s="1003" t="s">
        <v>25</v>
      </c>
      <c r="D242" s="983"/>
      <c r="E242" s="983"/>
      <c r="F242" s="1010" t="s">
        <v>1</v>
      </c>
      <c r="G242" s="1017">
        <f>G241</f>
        <v>17116.599999999999</v>
      </c>
      <c r="H242" s="1017">
        <f>H241</f>
        <v>17116.599999999999</v>
      </c>
      <c r="I242" s="1049">
        <f t="shared" si="4"/>
        <v>100</v>
      </c>
      <c r="J242" s="1022" t="s">
        <v>1200</v>
      </c>
      <c r="K242" s="989">
        <v>14551</v>
      </c>
      <c r="L242" s="989">
        <v>14551</v>
      </c>
      <c r="M242" s="989" t="s">
        <v>129</v>
      </c>
      <c r="N242" s="980"/>
      <c r="O242" s="980"/>
      <c r="P242" s="980"/>
      <c r="Q242" s="980"/>
      <c r="R242" s="980"/>
      <c r="S242" s="958" t="s">
        <v>2560</v>
      </c>
      <c r="T242" s="958" t="s">
        <v>2560</v>
      </c>
      <c r="U242" s="958" t="s">
        <v>2560</v>
      </c>
    </row>
    <row r="243" spans="1:21" ht="25.5" customHeight="1" x14ac:dyDescent="0.35">
      <c r="A243" s="1001"/>
      <c r="B243" s="1002" t="s">
        <v>1037</v>
      </c>
      <c r="C243" s="1003" t="s">
        <v>25</v>
      </c>
      <c r="D243" s="983"/>
      <c r="E243" s="983"/>
      <c r="F243" s="1019"/>
      <c r="G243" s="1020"/>
      <c r="H243" s="1020"/>
      <c r="I243" s="1050"/>
      <c r="J243" s="1023"/>
      <c r="K243" s="989"/>
      <c r="L243" s="989"/>
      <c r="M243" s="989"/>
      <c r="N243" s="980"/>
      <c r="O243" s="980"/>
      <c r="P243" s="980"/>
      <c r="Q243" s="980"/>
      <c r="R243" s="980"/>
      <c r="S243" s="958"/>
      <c r="T243" s="958"/>
      <c r="U243" s="958"/>
    </row>
    <row r="244" spans="1:21" x14ac:dyDescent="0.35">
      <c r="A244" s="1001"/>
      <c r="B244" s="1002" t="s">
        <v>1037</v>
      </c>
      <c r="C244" s="1003" t="s">
        <v>25</v>
      </c>
      <c r="D244" s="983"/>
      <c r="E244" s="983"/>
      <c r="F244" s="1019"/>
      <c r="G244" s="1020"/>
      <c r="H244" s="1020"/>
      <c r="I244" s="1050"/>
      <c r="J244" s="1022" t="s">
        <v>1201</v>
      </c>
      <c r="K244" s="989">
        <v>100</v>
      </c>
      <c r="L244" s="989">
        <v>100</v>
      </c>
      <c r="M244" s="989" t="s">
        <v>129</v>
      </c>
      <c r="N244" s="980"/>
      <c r="O244" s="980"/>
      <c r="P244" s="980"/>
      <c r="Q244" s="980"/>
      <c r="R244" s="980"/>
      <c r="S244" s="958" t="s">
        <v>2560</v>
      </c>
      <c r="T244" s="958" t="s">
        <v>2560</v>
      </c>
      <c r="U244" s="958" t="s">
        <v>2560</v>
      </c>
    </row>
    <row r="245" spans="1:21" ht="27" customHeight="1" x14ac:dyDescent="0.35">
      <c r="A245" s="1001"/>
      <c r="B245" s="1002" t="s">
        <v>1037</v>
      </c>
      <c r="C245" s="1003" t="s">
        <v>25</v>
      </c>
      <c r="D245" s="984"/>
      <c r="E245" s="984"/>
      <c r="F245" s="1011"/>
      <c r="G245" s="1018"/>
      <c r="H245" s="1018"/>
      <c r="I245" s="1051"/>
      <c r="J245" s="1023"/>
      <c r="K245" s="989"/>
      <c r="L245" s="989"/>
      <c r="M245" s="989"/>
      <c r="N245" s="981"/>
      <c r="O245" s="981"/>
      <c r="P245" s="981"/>
      <c r="Q245" s="980"/>
      <c r="R245" s="980"/>
      <c r="S245" s="958"/>
      <c r="T245" s="958"/>
      <c r="U245" s="958"/>
    </row>
    <row r="246" spans="1:21" ht="33" customHeight="1" x14ac:dyDescent="0.35">
      <c r="A246" s="1001" t="s">
        <v>259</v>
      </c>
      <c r="B246" s="1015" t="s">
        <v>1038</v>
      </c>
      <c r="C246" s="1003" t="s">
        <v>25</v>
      </c>
      <c r="D246" s="982" t="s">
        <v>1117</v>
      </c>
      <c r="E246" s="1009" t="s">
        <v>26</v>
      </c>
      <c r="F246" s="513" t="s">
        <v>0</v>
      </c>
      <c r="G246" s="527">
        <v>232235.8</v>
      </c>
      <c r="H246" s="527">
        <f>H247+H248</f>
        <v>232161.59428000002</v>
      </c>
      <c r="I246" s="412">
        <f t="shared" si="4"/>
        <v>99.968047251974085</v>
      </c>
      <c r="J246" s="982" t="s">
        <v>108</v>
      </c>
      <c r="K246" s="979" t="s">
        <v>108</v>
      </c>
      <c r="L246" s="979" t="s">
        <v>108</v>
      </c>
      <c r="M246" s="979" t="s">
        <v>108</v>
      </c>
      <c r="N246" s="979" t="s">
        <v>108</v>
      </c>
      <c r="O246" s="979" t="s">
        <v>108</v>
      </c>
      <c r="P246" s="979" t="s">
        <v>108</v>
      </c>
      <c r="Q246" s="980"/>
      <c r="R246" s="980"/>
      <c r="S246" s="952" t="s">
        <v>2560</v>
      </c>
      <c r="T246" s="952" t="s">
        <v>2560</v>
      </c>
      <c r="U246" s="952" t="s">
        <v>2560</v>
      </c>
    </row>
    <row r="247" spans="1:21" ht="39" customHeight="1" x14ac:dyDescent="0.35">
      <c r="A247" s="1001"/>
      <c r="B247" s="1016"/>
      <c r="C247" s="1003" t="s">
        <v>25</v>
      </c>
      <c r="D247" s="983"/>
      <c r="E247" s="1009"/>
      <c r="F247" s="511" t="s">
        <v>1</v>
      </c>
      <c r="G247" s="530">
        <v>11611.8</v>
      </c>
      <c r="H247" s="530">
        <f>H250</f>
        <v>11608.08971</v>
      </c>
      <c r="I247" s="414">
        <f t="shared" si="4"/>
        <v>99.968047245043849</v>
      </c>
      <c r="J247" s="983"/>
      <c r="K247" s="980"/>
      <c r="L247" s="980"/>
      <c r="M247" s="980"/>
      <c r="N247" s="980"/>
      <c r="O247" s="980"/>
      <c r="P247" s="980"/>
      <c r="Q247" s="980"/>
      <c r="R247" s="980"/>
      <c r="S247" s="953"/>
      <c r="T247" s="953"/>
      <c r="U247" s="953"/>
    </row>
    <row r="248" spans="1:21" ht="53.25" customHeight="1" x14ac:dyDescent="0.35">
      <c r="A248" s="1001"/>
      <c r="B248" s="1016"/>
      <c r="C248" s="1003" t="s">
        <v>25</v>
      </c>
      <c r="D248" s="983"/>
      <c r="E248" s="1009"/>
      <c r="F248" s="511" t="s">
        <v>2</v>
      </c>
      <c r="G248" s="530">
        <v>220624</v>
      </c>
      <c r="H248" s="530">
        <f>H251</f>
        <v>220553.50457000002</v>
      </c>
      <c r="I248" s="414">
        <f t="shared" si="4"/>
        <v>99.968047252338835</v>
      </c>
      <c r="J248" s="983"/>
      <c r="K248" s="980"/>
      <c r="L248" s="980"/>
      <c r="M248" s="980"/>
      <c r="N248" s="980"/>
      <c r="O248" s="980"/>
      <c r="P248" s="980"/>
      <c r="Q248" s="980"/>
      <c r="R248" s="980"/>
      <c r="S248" s="953"/>
      <c r="T248" s="953"/>
      <c r="U248" s="953"/>
    </row>
    <row r="249" spans="1:21" ht="78.75" customHeight="1" x14ac:dyDescent="0.35">
      <c r="A249" s="1046" t="s">
        <v>1039</v>
      </c>
      <c r="B249" s="1010" t="s">
        <v>1040</v>
      </c>
      <c r="C249" s="1003" t="s">
        <v>25</v>
      </c>
      <c r="D249" s="982" t="s">
        <v>1117</v>
      </c>
      <c r="E249" s="1009" t="s">
        <v>26</v>
      </c>
      <c r="F249" s="513" t="s">
        <v>0</v>
      </c>
      <c r="G249" s="527">
        <v>232235.8</v>
      </c>
      <c r="H249" s="527">
        <f>H250+H251</f>
        <v>232161.59428000002</v>
      </c>
      <c r="I249" s="412">
        <f t="shared" si="4"/>
        <v>99.968047251974085</v>
      </c>
      <c r="J249" s="1022" t="s">
        <v>1202</v>
      </c>
      <c r="K249" s="979">
        <v>63</v>
      </c>
      <c r="L249" s="979">
        <v>63</v>
      </c>
      <c r="M249" s="989" t="s">
        <v>129</v>
      </c>
      <c r="N249" s="1239" t="s">
        <v>108</v>
      </c>
      <c r="O249" s="1239" t="s">
        <v>108</v>
      </c>
      <c r="P249" s="1239" t="s">
        <v>108</v>
      </c>
      <c r="Q249" s="980"/>
      <c r="R249" s="980"/>
      <c r="S249" s="958" t="s">
        <v>2560</v>
      </c>
      <c r="T249" s="958" t="s">
        <v>2560</v>
      </c>
      <c r="U249" s="958" t="s">
        <v>2560</v>
      </c>
    </row>
    <row r="250" spans="1:21" ht="69.75" customHeight="1" x14ac:dyDescent="0.35">
      <c r="A250" s="1047"/>
      <c r="B250" s="1019"/>
      <c r="C250" s="1003" t="s">
        <v>25</v>
      </c>
      <c r="D250" s="983"/>
      <c r="E250" s="1009"/>
      <c r="F250" s="511" t="s">
        <v>1</v>
      </c>
      <c r="G250" s="530">
        <v>11611.8</v>
      </c>
      <c r="H250" s="530">
        <v>11608.08971</v>
      </c>
      <c r="I250" s="414">
        <f t="shared" si="4"/>
        <v>99.968047245043849</v>
      </c>
      <c r="J250" s="1031"/>
      <c r="K250" s="981"/>
      <c r="L250" s="981"/>
      <c r="M250" s="989"/>
      <c r="N250" s="1239"/>
      <c r="O250" s="1239"/>
      <c r="P250" s="1239"/>
      <c r="Q250" s="980"/>
      <c r="R250" s="980"/>
      <c r="S250" s="958"/>
      <c r="T250" s="958"/>
      <c r="U250" s="958"/>
    </row>
    <row r="251" spans="1:21" ht="141" customHeight="1" x14ac:dyDescent="0.35">
      <c r="A251" s="1047"/>
      <c r="B251" s="1019"/>
      <c r="C251" s="1003" t="s">
        <v>25</v>
      </c>
      <c r="D251" s="983"/>
      <c r="E251" s="1009"/>
      <c r="F251" s="511" t="s">
        <v>2</v>
      </c>
      <c r="G251" s="530">
        <v>220624</v>
      </c>
      <c r="H251" s="530">
        <v>220553.50457000002</v>
      </c>
      <c r="I251" s="414">
        <f t="shared" si="4"/>
        <v>99.968047252338835</v>
      </c>
      <c r="J251" s="421" t="s">
        <v>1203</v>
      </c>
      <c r="K251" s="505">
        <v>47</v>
      </c>
      <c r="L251" s="505">
        <v>47</v>
      </c>
      <c r="M251" s="506" t="s">
        <v>129</v>
      </c>
      <c r="N251" s="1239"/>
      <c r="O251" s="1239"/>
      <c r="P251" s="1239"/>
      <c r="Q251" s="981"/>
      <c r="R251" s="981"/>
      <c r="S251" s="531" t="s">
        <v>2560</v>
      </c>
      <c r="T251" s="531" t="s">
        <v>2560</v>
      </c>
      <c r="U251" s="531" t="s">
        <v>2560</v>
      </c>
    </row>
    <row r="252" spans="1:21" x14ac:dyDescent="0.35">
      <c r="A252" s="1068" t="s">
        <v>77</v>
      </c>
      <c r="B252" s="1008" t="s">
        <v>1041</v>
      </c>
      <c r="C252" s="999" t="s">
        <v>291</v>
      </c>
      <c r="D252" s="1048" t="s">
        <v>26</v>
      </c>
      <c r="E252" s="1048" t="s">
        <v>26</v>
      </c>
      <c r="F252" s="513" t="s">
        <v>0</v>
      </c>
      <c r="G252" s="527">
        <v>4476066</v>
      </c>
      <c r="H252" s="527">
        <v>4143384.7302400004</v>
      </c>
      <c r="I252" s="412">
        <f t="shared" si="4"/>
        <v>92.567552181759609</v>
      </c>
      <c r="J252" s="1244" t="s">
        <v>108</v>
      </c>
      <c r="K252" s="1244" t="s">
        <v>108</v>
      </c>
      <c r="L252" s="1244" t="s">
        <v>108</v>
      </c>
      <c r="M252" s="1244" t="s">
        <v>108</v>
      </c>
      <c r="N252" s="1244" t="s">
        <v>108</v>
      </c>
      <c r="O252" s="1244" t="s">
        <v>108</v>
      </c>
      <c r="P252" s="1244" t="s">
        <v>108</v>
      </c>
      <c r="Q252" s="1244" t="s">
        <v>108</v>
      </c>
      <c r="R252" s="1244"/>
      <c r="S252" s="1245" t="s">
        <v>2560</v>
      </c>
      <c r="T252" s="1245" t="s">
        <v>2560</v>
      </c>
      <c r="U252" s="1245" t="s">
        <v>2560</v>
      </c>
    </row>
    <row r="253" spans="1:21" x14ac:dyDescent="0.35">
      <c r="A253" s="1068"/>
      <c r="B253" s="1008" t="s">
        <v>1042</v>
      </c>
      <c r="C253" s="999" t="s">
        <v>291</v>
      </c>
      <c r="D253" s="1048"/>
      <c r="E253" s="1048"/>
      <c r="F253" s="513" t="s">
        <v>1</v>
      </c>
      <c r="G253" s="527">
        <v>3645099.2</v>
      </c>
      <c r="H253" s="527">
        <v>3313511.5424500005</v>
      </c>
      <c r="I253" s="412">
        <f t="shared" si="4"/>
        <v>90.903192496105461</v>
      </c>
      <c r="J253" s="1244"/>
      <c r="K253" s="1244"/>
      <c r="L253" s="1244"/>
      <c r="M253" s="1244"/>
      <c r="N253" s="1244"/>
      <c r="O253" s="1244"/>
      <c r="P253" s="1244"/>
      <c r="Q253" s="1244"/>
      <c r="R253" s="1244"/>
      <c r="S253" s="1245"/>
      <c r="T253" s="1245"/>
      <c r="U253" s="1245"/>
    </row>
    <row r="254" spans="1:21" x14ac:dyDescent="0.35">
      <c r="A254" s="1068"/>
      <c r="B254" s="1008" t="s">
        <v>1042</v>
      </c>
      <c r="C254" s="999" t="s">
        <v>291</v>
      </c>
      <c r="D254" s="1048"/>
      <c r="E254" s="1048"/>
      <c r="F254" s="513" t="s">
        <v>2</v>
      </c>
      <c r="G254" s="527">
        <v>830966.8</v>
      </c>
      <c r="H254" s="527">
        <v>829873.18779</v>
      </c>
      <c r="I254" s="412">
        <f t="shared" si="4"/>
        <v>99.868392791384679</v>
      </c>
      <c r="J254" s="1244"/>
      <c r="K254" s="1244"/>
      <c r="L254" s="1244"/>
      <c r="M254" s="1244"/>
      <c r="N254" s="1244"/>
      <c r="O254" s="1244"/>
      <c r="P254" s="1244"/>
      <c r="Q254" s="1244"/>
      <c r="R254" s="1244"/>
      <c r="S254" s="1245"/>
      <c r="T254" s="1245"/>
      <c r="U254" s="1245"/>
    </row>
    <row r="255" spans="1:21" x14ac:dyDescent="0.35">
      <c r="A255" s="1068"/>
      <c r="B255" s="1008" t="s">
        <v>1042</v>
      </c>
      <c r="C255" s="999" t="s">
        <v>25</v>
      </c>
      <c r="D255" s="1048" t="s">
        <v>26</v>
      </c>
      <c r="E255" s="1048" t="s">
        <v>26</v>
      </c>
      <c r="F255" s="513" t="s">
        <v>0</v>
      </c>
      <c r="G255" s="527">
        <v>3790503.2</v>
      </c>
      <c r="H255" s="527">
        <v>3789768.1302400003</v>
      </c>
      <c r="I255" s="412">
        <f t="shared" si="4"/>
        <v>99.980607594263489</v>
      </c>
      <c r="J255" s="1244"/>
      <c r="K255" s="1244"/>
      <c r="L255" s="1244"/>
      <c r="M255" s="1244"/>
      <c r="N255" s="1244"/>
      <c r="O255" s="1244"/>
      <c r="P255" s="1244"/>
      <c r="Q255" s="1244"/>
      <c r="R255" s="1244"/>
      <c r="S255" s="1245"/>
      <c r="T255" s="1245"/>
      <c r="U255" s="1245"/>
    </row>
    <row r="256" spans="1:21" x14ac:dyDescent="0.35">
      <c r="A256" s="1068"/>
      <c r="B256" s="1008" t="s">
        <v>1042</v>
      </c>
      <c r="C256" s="999" t="s">
        <v>25</v>
      </c>
      <c r="D256" s="1048"/>
      <c r="E256" s="1048"/>
      <c r="F256" s="513" t="s">
        <v>1</v>
      </c>
      <c r="G256" s="527">
        <v>2971619.2</v>
      </c>
      <c r="H256" s="527">
        <v>2970884.9424500004</v>
      </c>
      <c r="I256" s="412">
        <f t="shared" si="4"/>
        <v>99.975290994552751</v>
      </c>
      <c r="J256" s="1244"/>
      <c r="K256" s="1244"/>
      <c r="L256" s="1244"/>
      <c r="M256" s="1244"/>
      <c r="N256" s="1244"/>
      <c r="O256" s="1244"/>
      <c r="P256" s="1244"/>
      <c r="Q256" s="1244"/>
      <c r="R256" s="1244"/>
      <c r="S256" s="1245"/>
      <c r="T256" s="1245"/>
      <c r="U256" s="1245"/>
    </row>
    <row r="257" spans="1:21" x14ac:dyDescent="0.35">
      <c r="A257" s="1068"/>
      <c r="B257" s="1008" t="s">
        <v>1042</v>
      </c>
      <c r="C257" s="999" t="s">
        <v>25</v>
      </c>
      <c r="D257" s="1048"/>
      <c r="E257" s="1048"/>
      <c r="F257" s="513" t="s">
        <v>2</v>
      </c>
      <c r="G257" s="527">
        <v>818884</v>
      </c>
      <c r="H257" s="527">
        <v>818883.18779</v>
      </c>
      <c r="I257" s="412">
        <f t="shared" si="4"/>
        <v>99.999900815011642</v>
      </c>
      <c r="J257" s="1244"/>
      <c r="K257" s="1244"/>
      <c r="L257" s="1244"/>
      <c r="M257" s="1244"/>
      <c r="N257" s="1244"/>
      <c r="O257" s="1244"/>
      <c r="P257" s="1244"/>
      <c r="Q257" s="1244"/>
      <c r="R257" s="1244"/>
      <c r="S257" s="1245"/>
      <c r="T257" s="1245"/>
      <c r="U257" s="1245"/>
    </row>
    <row r="258" spans="1:21" ht="28.5" customHeight="1" x14ac:dyDescent="0.35">
      <c r="A258" s="1068"/>
      <c r="B258" s="1008" t="s">
        <v>1042</v>
      </c>
      <c r="C258" s="999" t="s">
        <v>292</v>
      </c>
      <c r="D258" s="1048" t="s">
        <v>26</v>
      </c>
      <c r="E258" s="1048" t="s">
        <v>26</v>
      </c>
      <c r="F258" s="513" t="s">
        <v>0</v>
      </c>
      <c r="G258" s="527">
        <v>685562.8</v>
      </c>
      <c r="H258" s="527">
        <v>353616.60000000003</v>
      </c>
      <c r="I258" s="412">
        <f t="shared" si="4"/>
        <v>51.580482488256365</v>
      </c>
      <c r="J258" s="1244"/>
      <c r="K258" s="1244"/>
      <c r="L258" s="1244"/>
      <c r="M258" s="1244"/>
      <c r="N258" s="1244"/>
      <c r="O258" s="1244"/>
      <c r="P258" s="1244"/>
      <c r="Q258" s="1244"/>
      <c r="R258" s="1244"/>
      <c r="S258" s="1245"/>
      <c r="T258" s="1245"/>
      <c r="U258" s="1245"/>
    </row>
    <row r="259" spans="1:21" ht="28.5" customHeight="1" x14ac:dyDescent="0.35">
      <c r="A259" s="1068"/>
      <c r="B259" s="1008" t="s">
        <v>1042</v>
      </c>
      <c r="C259" s="999" t="s">
        <v>292</v>
      </c>
      <c r="D259" s="1048"/>
      <c r="E259" s="1048"/>
      <c r="F259" s="513" t="s">
        <v>1</v>
      </c>
      <c r="G259" s="527">
        <v>673480</v>
      </c>
      <c r="H259" s="527">
        <v>342626.60000000003</v>
      </c>
      <c r="I259" s="412">
        <f t="shared" si="4"/>
        <v>50.874057136069375</v>
      </c>
      <c r="J259" s="1244"/>
      <c r="K259" s="1244"/>
      <c r="L259" s="1244"/>
      <c r="M259" s="1244"/>
      <c r="N259" s="1244"/>
      <c r="O259" s="1244"/>
      <c r="P259" s="1244"/>
      <c r="Q259" s="1244"/>
      <c r="R259" s="1244"/>
      <c r="S259" s="1245"/>
      <c r="T259" s="1245"/>
      <c r="U259" s="1245"/>
    </row>
    <row r="260" spans="1:21" ht="28.5" customHeight="1" x14ac:dyDescent="0.35">
      <c r="A260" s="1068"/>
      <c r="B260" s="1008" t="s">
        <v>1042</v>
      </c>
      <c r="C260" s="999" t="s">
        <v>292</v>
      </c>
      <c r="D260" s="1048"/>
      <c r="E260" s="1048"/>
      <c r="F260" s="513" t="s">
        <v>2</v>
      </c>
      <c r="G260" s="527">
        <v>12082.8</v>
      </c>
      <c r="H260" s="527">
        <v>10990</v>
      </c>
      <c r="I260" s="412">
        <f t="shared" si="4"/>
        <v>90.955738736054556</v>
      </c>
      <c r="J260" s="1244"/>
      <c r="K260" s="1244"/>
      <c r="L260" s="1244"/>
      <c r="M260" s="1244"/>
      <c r="N260" s="1244"/>
      <c r="O260" s="1244"/>
      <c r="P260" s="1244"/>
      <c r="Q260" s="1244"/>
      <c r="R260" s="1244"/>
      <c r="S260" s="1245"/>
      <c r="T260" s="1245"/>
      <c r="U260" s="1245"/>
    </row>
    <row r="261" spans="1:21" x14ac:dyDescent="0.35">
      <c r="A261" s="1001" t="s">
        <v>79</v>
      </c>
      <c r="B261" s="1008" t="s">
        <v>1043</v>
      </c>
      <c r="C261" s="1003" t="s">
        <v>25</v>
      </c>
      <c r="D261" s="1009" t="s">
        <v>26</v>
      </c>
      <c r="E261" s="1009" t="s">
        <v>26</v>
      </c>
      <c r="F261" s="513" t="s">
        <v>0</v>
      </c>
      <c r="G261" s="527">
        <v>2960170</v>
      </c>
      <c r="H261" s="527">
        <v>2959444.4801100004</v>
      </c>
      <c r="I261" s="412">
        <f t="shared" si="4"/>
        <v>99.975490600539842</v>
      </c>
      <c r="J261" s="1239" t="s">
        <v>108</v>
      </c>
      <c r="K261" s="1239" t="s">
        <v>108</v>
      </c>
      <c r="L261" s="1239" t="s">
        <v>108</v>
      </c>
      <c r="M261" s="1239" t="s">
        <v>108</v>
      </c>
      <c r="N261" s="1239" t="s">
        <v>108</v>
      </c>
      <c r="O261" s="1239" t="s">
        <v>108</v>
      </c>
      <c r="P261" s="1239" t="s">
        <v>108</v>
      </c>
      <c r="Q261" s="1239" t="s">
        <v>108</v>
      </c>
      <c r="R261" s="1239"/>
      <c r="S261" s="1240" t="s">
        <v>2560</v>
      </c>
      <c r="T261" s="1240" t="s">
        <v>2560</v>
      </c>
      <c r="U261" s="1240" t="s">
        <v>2560</v>
      </c>
    </row>
    <row r="262" spans="1:21" x14ac:dyDescent="0.35">
      <c r="A262" s="1001"/>
      <c r="B262" s="1008" t="s">
        <v>1044</v>
      </c>
      <c r="C262" s="1003" t="s">
        <v>25</v>
      </c>
      <c r="D262" s="1009"/>
      <c r="E262" s="1009"/>
      <c r="F262" s="511" t="s">
        <v>1</v>
      </c>
      <c r="G262" s="530">
        <v>2956459.2</v>
      </c>
      <c r="H262" s="530">
        <v>2955733.9424500004</v>
      </c>
      <c r="I262" s="414">
        <f t="shared" si="4"/>
        <v>99.975468711017569</v>
      </c>
      <c r="J262" s="1239"/>
      <c r="K262" s="1239"/>
      <c r="L262" s="1239"/>
      <c r="M262" s="1239"/>
      <c r="N262" s="1239"/>
      <c r="O262" s="1239"/>
      <c r="P262" s="1239"/>
      <c r="Q262" s="1239"/>
      <c r="R262" s="1239"/>
      <c r="S262" s="1240"/>
      <c r="T262" s="1240"/>
      <c r="U262" s="1240"/>
    </row>
    <row r="263" spans="1:21" ht="27" customHeight="1" x14ac:dyDescent="0.35">
      <c r="A263" s="1001"/>
      <c r="B263" s="1008" t="s">
        <v>1044</v>
      </c>
      <c r="C263" s="1003" t="s">
        <v>25</v>
      </c>
      <c r="D263" s="1009"/>
      <c r="E263" s="1009"/>
      <c r="F263" s="511" t="s">
        <v>2</v>
      </c>
      <c r="G263" s="530">
        <v>3710.8</v>
      </c>
      <c r="H263" s="530">
        <v>3710.5376599999995</v>
      </c>
      <c r="I263" s="414">
        <f t="shared" si="4"/>
        <v>99.992930365419838</v>
      </c>
      <c r="J263" s="1239"/>
      <c r="K263" s="1239"/>
      <c r="L263" s="1239"/>
      <c r="M263" s="1239"/>
      <c r="N263" s="1239"/>
      <c r="O263" s="1239"/>
      <c r="P263" s="1239"/>
      <c r="Q263" s="1239"/>
      <c r="R263" s="1239"/>
      <c r="S263" s="1240"/>
      <c r="T263" s="1240"/>
      <c r="U263" s="1240"/>
    </row>
    <row r="264" spans="1:21" ht="117" customHeight="1" x14ac:dyDescent="0.35">
      <c r="A264" s="1001" t="s">
        <v>1045</v>
      </c>
      <c r="B264" s="1002" t="s">
        <v>121</v>
      </c>
      <c r="C264" s="1003" t="s">
        <v>25</v>
      </c>
      <c r="D264" s="982" t="s">
        <v>1117</v>
      </c>
      <c r="E264" s="982" t="s">
        <v>26</v>
      </c>
      <c r="F264" s="513" t="s">
        <v>0</v>
      </c>
      <c r="G264" s="527">
        <v>291714.8</v>
      </c>
      <c r="H264" s="527">
        <v>291714.78000000003</v>
      </c>
      <c r="I264" s="412">
        <f t="shared" si="4"/>
        <v>99.999993143988604</v>
      </c>
      <c r="J264" s="422" t="s">
        <v>1170</v>
      </c>
      <c r="K264" s="503">
        <v>47000</v>
      </c>
      <c r="L264" s="503">
        <v>52284</v>
      </c>
      <c r="M264" s="503" t="s">
        <v>2789</v>
      </c>
      <c r="N264" s="1239" t="s">
        <v>108</v>
      </c>
      <c r="O264" s="1239" t="s">
        <v>108</v>
      </c>
      <c r="P264" s="1239" t="s">
        <v>108</v>
      </c>
      <c r="Q264" s="503" t="s">
        <v>921</v>
      </c>
      <c r="R264" s="503"/>
      <c r="S264" s="532" t="s">
        <v>2560</v>
      </c>
      <c r="T264" s="532" t="s">
        <v>2560</v>
      </c>
      <c r="U264" s="532" t="s">
        <v>2560</v>
      </c>
    </row>
    <row r="265" spans="1:21" ht="68.25" customHeight="1" x14ac:dyDescent="0.35">
      <c r="A265" s="1001"/>
      <c r="B265" s="1002" t="s">
        <v>1046</v>
      </c>
      <c r="C265" s="1003" t="s">
        <v>25</v>
      </c>
      <c r="D265" s="983"/>
      <c r="E265" s="983"/>
      <c r="F265" s="511" t="s">
        <v>1</v>
      </c>
      <c r="G265" s="530">
        <v>291714.8</v>
      </c>
      <c r="H265" s="530">
        <v>291714.78000000003</v>
      </c>
      <c r="I265" s="414">
        <f t="shared" si="4"/>
        <v>99.999993143988604</v>
      </c>
      <c r="J265" s="421" t="s">
        <v>1204</v>
      </c>
      <c r="K265" s="505">
        <v>0</v>
      </c>
      <c r="L265" s="505">
        <v>0</v>
      </c>
      <c r="M265" s="506" t="s">
        <v>129</v>
      </c>
      <c r="N265" s="1239"/>
      <c r="O265" s="1239"/>
      <c r="P265" s="1239"/>
      <c r="Q265" s="505" t="s">
        <v>912</v>
      </c>
      <c r="R265" s="505"/>
      <c r="S265" s="531" t="s">
        <v>2560</v>
      </c>
      <c r="T265" s="531" t="s">
        <v>2560</v>
      </c>
      <c r="U265" s="531" t="s">
        <v>2560</v>
      </c>
    </row>
    <row r="266" spans="1:21" ht="63.75" customHeight="1" x14ac:dyDescent="0.35">
      <c r="A266" s="1001" t="s">
        <v>1047</v>
      </c>
      <c r="B266" s="1002" t="s">
        <v>122</v>
      </c>
      <c r="C266" s="1003" t="s">
        <v>25</v>
      </c>
      <c r="D266" s="982" t="s">
        <v>1117</v>
      </c>
      <c r="E266" s="982" t="s">
        <v>26</v>
      </c>
      <c r="F266" s="513" t="s">
        <v>0</v>
      </c>
      <c r="G266" s="527">
        <v>68241.899999999994</v>
      </c>
      <c r="H266" s="527">
        <v>68196.055999999997</v>
      </c>
      <c r="I266" s="412">
        <f t="shared" si="4"/>
        <v>99.932821331176299</v>
      </c>
      <c r="J266" s="421" t="s">
        <v>1205</v>
      </c>
      <c r="K266" s="505">
        <v>1</v>
      </c>
      <c r="L266" s="505">
        <v>1</v>
      </c>
      <c r="M266" s="506" t="s">
        <v>129</v>
      </c>
      <c r="N266" s="1239" t="s">
        <v>108</v>
      </c>
      <c r="O266" s="1239" t="s">
        <v>108</v>
      </c>
      <c r="P266" s="1239" t="s">
        <v>108</v>
      </c>
      <c r="Q266" s="979" t="s">
        <v>1048</v>
      </c>
      <c r="R266" s="979"/>
      <c r="S266" s="531" t="s">
        <v>2560</v>
      </c>
      <c r="T266" s="531" t="s">
        <v>2560</v>
      </c>
      <c r="U266" s="531" t="s">
        <v>2560</v>
      </c>
    </row>
    <row r="267" spans="1:21" ht="87" customHeight="1" x14ac:dyDescent="0.35">
      <c r="A267" s="1001"/>
      <c r="B267" s="1002" t="s">
        <v>1049</v>
      </c>
      <c r="C267" s="1003" t="s">
        <v>25</v>
      </c>
      <c r="D267" s="983"/>
      <c r="E267" s="983"/>
      <c r="F267" s="511" t="s">
        <v>1</v>
      </c>
      <c r="G267" s="530">
        <v>68241.899999999994</v>
      </c>
      <c r="H267" s="530">
        <v>68196.055999999997</v>
      </c>
      <c r="I267" s="414">
        <f t="shared" si="4"/>
        <v>99.932821331176299</v>
      </c>
      <c r="J267" s="421" t="s">
        <v>782</v>
      </c>
      <c r="K267" s="505">
        <v>100</v>
      </c>
      <c r="L267" s="505">
        <v>100</v>
      </c>
      <c r="M267" s="506" t="s">
        <v>129</v>
      </c>
      <c r="N267" s="1239"/>
      <c r="O267" s="1239"/>
      <c r="P267" s="1239"/>
      <c r="Q267" s="981"/>
      <c r="R267" s="981"/>
      <c r="S267" s="531" t="s">
        <v>2560</v>
      </c>
      <c r="T267" s="531" t="s">
        <v>2560</v>
      </c>
      <c r="U267" s="531" t="s">
        <v>2560</v>
      </c>
    </row>
    <row r="268" spans="1:21" ht="111" customHeight="1" x14ac:dyDescent="0.35">
      <c r="A268" s="1001" t="s">
        <v>1055</v>
      </c>
      <c r="B268" s="1057" t="s">
        <v>1050</v>
      </c>
      <c r="C268" s="1003" t="s">
        <v>25</v>
      </c>
      <c r="D268" s="1056" t="s">
        <v>1206</v>
      </c>
      <c r="E268" s="1056" t="s">
        <v>26</v>
      </c>
      <c r="F268" s="513" t="s">
        <v>0</v>
      </c>
      <c r="G268" s="527">
        <v>306007.5</v>
      </c>
      <c r="H268" s="527">
        <v>305950</v>
      </c>
      <c r="I268" s="412">
        <f t="shared" si="4"/>
        <v>99.981209610875553</v>
      </c>
      <c r="J268" s="422" t="s">
        <v>1207</v>
      </c>
      <c r="K268" s="505">
        <v>30983</v>
      </c>
      <c r="L268" s="505">
        <v>30994</v>
      </c>
      <c r="M268" s="979" t="s">
        <v>2245</v>
      </c>
      <c r="N268" s="1239" t="s">
        <v>108</v>
      </c>
      <c r="O268" s="1239" t="s">
        <v>108</v>
      </c>
      <c r="P268" s="1239" t="s">
        <v>108</v>
      </c>
      <c r="Q268" s="979" t="s">
        <v>1051</v>
      </c>
      <c r="R268" s="979"/>
      <c r="S268" s="952" t="s">
        <v>2560</v>
      </c>
      <c r="T268" s="952" t="s">
        <v>2560</v>
      </c>
      <c r="U268" s="952" t="s">
        <v>2560</v>
      </c>
    </row>
    <row r="269" spans="1:21" ht="84.75" customHeight="1" x14ac:dyDescent="0.35">
      <c r="A269" s="1001"/>
      <c r="B269" s="1058"/>
      <c r="C269" s="1003" t="s">
        <v>25</v>
      </c>
      <c r="D269" s="1056"/>
      <c r="E269" s="1056"/>
      <c r="F269" s="511" t="s">
        <v>1</v>
      </c>
      <c r="G269" s="530">
        <v>306007.5</v>
      </c>
      <c r="H269" s="524">
        <v>305950</v>
      </c>
      <c r="I269" s="414">
        <f t="shared" si="4"/>
        <v>99.981209610875553</v>
      </c>
      <c r="J269" s="514" t="s">
        <v>1208</v>
      </c>
      <c r="K269" s="505">
        <v>100</v>
      </c>
      <c r="L269" s="505">
        <v>100</v>
      </c>
      <c r="M269" s="981"/>
      <c r="N269" s="1239"/>
      <c r="O269" s="1239"/>
      <c r="P269" s="1239"/>
      <c r="Q269" s="981"/>
      <c r="R269" s="981"/>
      <c r="S269" s="954"/>
      <c r="T269" s="954"/>
      <c r="U269" s="954"/>
    </row>
    <row r="270" spans="1:21" ht="128.25" customHeight="1" x14ac:dyDescent="0.35">
      <c r="A270" s="1001" t="s">
        <v>1057</v>
      </c>
      <c r="B270" s="1021" t="s">
        <v>1052</v>
      </c>
      <c r="C270" s="1003" t="s">
        <v>25</v>
      </c>
      <c r="D270" s="1056" t="s">
        <v>1209</v>
      </c>
      <c r="E270" s="1056" t="s">
        <v>26</v>
      </c>
      <c r="F270" s="513" t="s">
        <v>0</v>
      </c>
      <c r="G270" s="527">
        <v>14068</v>
      </c>
      <c r="H270" s="518">
        <v>14068</v>
      </c>
      <c r="I270" s="412">
        <f t="shared" si="4"/>
        <v>100</v>
      </c>
      <c r="J270" s="421" t="s">
        <v>1210</v>
      </c>
      <c r="K270" s="505">
        <v>4</v>
      </c>
      <c r="L270" s="505">
        <v>4</v>
      </c>
      <c r="M270" s="506" t="s">
        <v>129</v>
      </c>
      <c r="N270" s="416"/>
      <c r="O270" s="416"/>
      <c r="P270" s="416"/>
      <c r="Q270" s="979" t="s">
        <v>1053</v>
      </c>
      <c r="R270" s="979"/>
      <c r="S270" s="531" t="s">
        <v>2560</v>
      </c>
      <c r="T270" s="531" t="s">
        <v>2560</v>
      </c>
      <c r="U270" s="531" t="s">
        <v>2560</v>
      </c>
    </row>
    <row r="271" spans="1:21" ht="86.25" customHeight="1" x14ac:dyDescent="0.35">
      <c r="A271" s="1001"/>
      <c r="B271" s="1021"/>
      <c r="C271" s="1003" t="s">
        <v>25</v>
      </c>
      <c r="D271" s="1056"/>
      <c r="E271" s="1056"/>
      <c r="F271" s="511" t="s">
        <v>1</v>
      </c>
      <c r="G271" s="530">
        <v>14068</v>
      </c>
      <c r="H271" s="524">
        <v>14068</v>
      </c>
      <c r="I271" s="414">
        <f t="shared" si="4"/>
        <v>100</v>
      </c>
      <c r="J271" s="512" t="s">
        <v>1211</v>
      </c>
      <c r="K271" s="505">
        <v>100</v>
      </c>
      <c r="L271" s="505">
        <v>100</v>
      </c>
      <c r="M271" s="506" t="s">
        <v>129</v>
      </c>
      <c r="N271" s="416"/>
      <c r="O271" s="416"/>
      <c r="P271" s="416"/>
      <c r="Q271" s="981"/>
      <c r="R271" s="981"/>
      <c r="S271" s="531" t="s">
        <v>2560</v>
      </c>
      <c r="T271" s="531" t="s">
        <v>2560</v>
      </c>
      <c r="U271" s="531" t="s">
        <v>2560</v>
      </c>
    </row>
    <row r="272" spans="1:21" ht="108" customHeight="1" x14ac:dyDescent="0.35">
      <c r="A272" s="1046" t="s">
        <v>1059</v>
      </c>
      <c r="B272" s="1057" t="s">
        <v>1054</v>
      </c>
      <c r="C272" s="1010" t="s">
        <v>25</v>
      </c>
      <c r="D272" s="982" t="s">
        <v>1209</v>
      </c>
      <c r="E272" s="982" t="s">
        <v>26</v>
      </c>
      <c r="F272" s="513" t="s">
        <v>0</v>
      </c>
      <c r="G272" s="429">
        <f>G273</f>
        <v>18343.099999999999</v>
      </c>
      <c r="H272" s="429">
        <f>H273</f>
        <v>18343.099999999999</v>
      </c>
      <c r="I272" s="412">
        <f t="shared" si="4"/>
        <v>100</v>
      </c>
      <c r="J272" s="512" t="s">
        <v>1212</v>
      </c>
      <c r="K272" s="505">
        <v>23000</v>
      </c>
      <c r="L272" s="505">
        <v>23000</v>
      </c>
      <c r="M272" s="506" t="s">
        <v>129</v>
      </c>
      <c r="N272" s="416"/>
      <c r="O272" s="416"/>
      <c r="P272" s="416"/>
      <c r="Q272" s="979" t="s">
        <v>881</v>
      </c>
      <c r="R272" s="979"/>
      <c r="S272" s="531" t="s">
        <v>2560</v>
      </c>
      <c r="T272" s="531" t="s">
        <v>2560</v>
      </c>
      <c r="U272" s="531" t="s">
        <v>2560</v>
      </c>
    </row>
    <row r="273" spans="1:21" ht="111" customHeight="1" x14ac:dyDescent="0.35">
      <c r="A273" s="1047"/>
      <c r="B273" s="1076"/>
      <c r="C273" s="1019"/>
      <c r="D273" s="983"/>
      <c r="E273" s="983"/>
      <c r="F273" s="1010" t="s">
        <v>1</v>
      </c>
      <c r="G273" s="1072">
        <v>18343.099999999999</v>
      </c>
      <c r="H273" s="1072">
        <v>18343.099999999999</v>
      </c>
      <c r="I273" s="1074">
        <v>100</v>
      </c>
      <c r="J273" s="512" t="s">
        <v>2690</v>
      </c>
      <c r="K273" s="505">
        <v>12000</v>
      </c>
      <c r="L273" s="505">
        <v>12000</v>
      </c>
      <c r="M273" s="506" t="s">
        <v>129</v>
      </c>
      <c r="N273" s="416"/>
      <c r="O273" s="416"/>
      <c r="P273" s="416"/>
      <c r="Q273" s="980"/>
      <c r="R273" s="980"/>
      <c r="S273" s="531" t="s">
        <v>2560</v>
      </c>
      <c r="T273" s="531" t="s">
        <v>2560</v>
      </c>
      <c r="U273" s="531" t="s">
        <v>2560</v>
      </c>
    </row>
    <row r="274" spans="1:21" ht="88.5" customHeight="1" x14ac:dyDescent="0.35">
      <c r="A274" s="1052"/>
      <c r="B274" s="1058"/>
      <c r="C274" s="1011"/>
      <c r="D274" s="984"/>
      <c r="E274" s="984"/>
      <c r="F274" s="1011"/>
      <c r="G274" s="1073"/>
      <c r="H274" s="1073"/>
      <c r="I274" s="1075"/>
      <c r="J274" s="512" t="s">
        <v>1213</v>
      </c>
      <c r="K274" s="505">
        <v>100</v>
      </c>
      <c r="L274" s="505">
        <v>100</v>
      </c>
      <c r="M274" s="506" t="s">
        <v>129</v>
      </c>
      <c r="N274" s="416"/>
      <c r="O274" s="416"/>
      <c r="P274" s="416"/>
      <c r="Q274" s="981"/>
      <c r="R274" s="981"/>
      <c r="S274" s="531" t="s">
        <v>2560</v>
      </c>
      <c r="T274" s="531" t="s">
        <v>2560</v>
      </c>
      <c r="U274" s="531" t="s">
        <v>2560</v>
      </c>
    </row>
    <row r="275" spans="1:21" ht="65.25" customHeight="1" x14ac:dyDescent="0.35">
      <c r="A275" s="1001" t="s">
        <v>1062</v>
      </c>
      <c r="B275" s="1002" t="s">
        <v>252</v>
      </c>
      <c r="C275" s="1003" t="s">
        <v>25</v>
      </c>
      <c r="D275" s="982" t="s">
        <v>1117</v>
      </c>
      <c r="E275" s="982" t="s">
        <v>26</v>
      </c>
      <c r="F275" s="513" t="s">
        <v>0</v>
      </c>
      <c r="G275" s="527">
        <f>G276</f>
        <v>1230372.8</v>
      </c>
      <c r="H275" s="527">
        <f>H276</f>
        <v>1230369.8418800002</v>
      </c>
      <c r="I275" s="412">
        <f t="shared" si="4"/>
        <v>99.999759575309227</v>
      </c>
      <c r="J275" s="422" t="s">
        <v>1214</v>
      </c>
      <c r="K275" s="505">
        <v>121</v>
      </c>
      <c r="L275" s="505">
        <v>121</v>
      </c>
      <c r="M275" s="979" t="s">
        <v>2691</v>
      </c>
      <c r="N275" s="1239" t="s">
        <v>108</v>
      </c>
      <c r="O275" s="1239" t="s">
        <v>108</v>
      </c>
      <c r="P275" s="1239" t="s">
        <v>108</v>
      </c>
      <c r="Q275" s="979" t="s">
        <v>973</v>
      </c>
      <c r="R275" s="979"/>
      <c r="S275" s="952" t="s">
        <v>2560</v>
      </c>
      <c r="T275" s="952" t="s">
        <v>2560</v>
      </c>
      <c r="U275" s="952" t="s">
        <v>2560</v>
      </c>
    </row>
    <row r="276" spans="1:21" ht="65.25" customHeight="1" x14ac:dyDescent="0.35">
      <c r="A276" s="1001"/>
      <c r="B276" s="1002" t="s">
        <v>1056</v>
      </c>
      <c r="C276" s="1003" t="s">
        <v>25</v>
      </c>
      <c r="D276" s="983"/>
      <c r="E276" s="983"/>
      <c r="F276" s="511" t="s">
        <v>1</v>
      </c>
      <c r="G276" s="530">
        <v>1230372.8</v>
      </c>
      <c r="H276" s="530">
        <v>1230369.8418800002</v>
      </c>
      <c r="I276" s="414">
        <f t="shared" si="4"/>
        <v>99.999759575309227</v>
      </c>
      <c r="J276" s="421" t="s">
        <v>1175</v>
      </c>
      <c r="K276" s="505">
        <v>100</v>
      </c>
      <c r="L276" s="505">
        <v>100</v>
      </c>
      <c r="M276" s="981"/>
      <c r="N276" s="1239"/>
      <c r="O276" s="1239"/>
      <c r="P276" s="1239"/>
      <c r="Q276" s="981"/>
      <c r="R276" s="981"/>
      <c r="S276" s="954"/>
      <c r="T276" s="954"/>
      <c r="U276" s="954"/>
    </row>
    <row r="277" spans="1:21" ht="65.25" customHeight="1" x14ac:dyDescent="0.35">
      <c r="A277" s="1001" t="s">
        <v>1219</v>
      </c>
      <c r="B277" s="1002" t="s">
        <v>2693</v>
      </c>
      <c r="C277" s="1003" t="s">
        <v>25</v>
      </c>
      <c r="D277" s="982" t="s">
        <v>1117</v>
      </c>
      <c r="E277" s="982" t="s">
        <v>26</v>
      </c>
      <c r="F277" s="513" t="s">
        <v>0</v>
      </c>
      <c r="G277" s="527">
        <f>G278</f>
        <v>752076.7</v>
      </c>
      <c r="H277" s="527">
        <f>H278</f>
        <v>752075.08967000013</v>
      </c>
      <c r="I277" s="412">
        <f t="shared" si="4"/>
        <v>99.999785882211242</v>
      </c>
      <c r="J277" s="422" t="s">
        <v>1215</v>
      </c>
      <c r="K277" s="503">
        <v>62</v>
      </c>
      <c r="L277" s="503">
        <v>62</v>
      </c>
      <c r="M277" s="506" t="s">
        <v>129</v>
      </c>
      <c r="N277" s="1239" t="s">
        <v>108</v>
      </c>
      <c r="O277" s="1239" t="s">
        <v>108</v>
      </c>
      <c r="P277" s="1239" t="s">
        <v>108</v>
      </c>
      <c r="Q277" s="979" t="s">
        <v>2239</v>
      </c>
      <c r="R277" s="979"/>
      <c r="S277" s="532" t="s">
        <v>2560</v>
      </c>
      <c r="T277" s="532" t="s">
        <v>2560</v>
      </c>
      <c r="U277" s="532" t="s">
        <v>2560</v>
      </c>
    </row>
    <row r="278" spans="1:21" ht="60.75" customHeight="1" x14ac:dyDescent="0.35">
      <c r="A278" s="1001"/>
      <c r="B278" s="1002" t="s">
        <v>1058</v>
      </c>
      <c r="C278" s="1003" t="s">
        <v>25</v>
      </c>
      <c r="D278" s="983"/>
      <c r="E278" s="983"/>
      <c r="F278" s="511" t="s">
        <v>1</v>
      </c>
      <c r="G278" s="530">
        <v>752076.7</v>
      </c>
      <c r="H278" s="530">
        <v>752075.08967000013</v>
      </c>
      <c r="I278" s="414">
        <f t="shared" si="4"/>
        <v>99.999785882211242</v>
      </c>
      <c r="J278" s="421" t="s">
        <v>1216</v>
      </c>
      <c r="K278" s="505">
        <v>9</v>
      </c>
      <c r="L278" s="505">
        <v>8</v>
      </c>
      <c r="M278" s="505" t="s">
        <v>129</v>
      </c>
      <c r="N278" s="1239"/>
      <c r="O278" s="1239"/>
      <c r="P278" s="1239"/>
      <c r="Q278" s="981"/>
      <c r="R278" s="981"/>
      <c r="S278" s="531" t="s">
        <v>2560</v>
      </c>
      <c r="T278" s="531" t="s">
        <v>2560</v>
      </c>
      <c r="U278" s="531" t="s">
        <v>2560</v>
      </c>
    </row>
    <row r="279" spans="1:21" ht="104.25" customHeight="1" x14ac:dyDescent="0.35">
      <c r="A279" s="1001" t="s">
        <v>1066</v>
      </c>
      <c r="B279" s="1002" t="s">
        <v>116</v>
      </c>
      <c r="C279" s="1003" t="s">
        <v>25</v>
      </c>
      <c r="D279" s="982" t="s">
        <v>1117</v>
      </c>
      <c r="E279" s="982" t="s">
        <v>26</v>
      </c>
      <c r="F279" s="513" t="s">
        <v>0</v>
      </c>
      <c r="G279" s="527">
        <f>G280</f>
        <v>9278.6</v>
      </c>
      <c r="H279" s="527">
        <f>H280</f>
        <v>9277.9247500000001</v>
      </c>
      <c r="I279" s="412">
        <f t="shared" si="4"/>
        <v>99.992722501239399</v>
      </c>
      <c r="J279" s="422" t="s">
        <v>1217</v>
      </c>
      <c r="K279" s="503">
        <v>340</v>
      </c>
      <c r="L279" s="503">
        <v>292</v>
      </c>
      <c r="M279" s="523" t="s">
        <v>2791</v>
      </c>
      <c r="N279" s="1239" t="s">
        <v>108</v>
      </c>
      <c r="O279" s="1239" t="s">
        <v>108</v>
      </c>
      <c r="P279" s="1239" t="s">
        <v>108</v>
      </c>
      <c r="Q279" s="979" t="s">
        <v>1060</v>
      </c>
      <c r="R279" s="979"/>
      <c r="S279" s="534" t="s">
        <v>2560</v>
      </c>
      <c r="T279" s="534" t="s">
        <v>2560</v>
      </c>
      <c r="U279" s="534" t="s">
        <v>2560</v>
      </c>
    </row>
    <row r="280" spans="1:21" ht="40.5" x14ac:dyDescent="0.35">
      <c r="A280" s="1001"/>
      <c r="B280" s="1002" t="s">
        <v>1061</v>
      </c>
      <c r="C280" s="1003" t="s">
        <v>25</v>
      </c>
      <c r="D280" s="983"/>
      <c r="E280" s="983"/>
      <c r="F280" s="511" t="s">
        <v>1</v>
      </c>
      <c r="G280" s="530">
        <v>9278.6</v>
      </c>
      <c r="H280" s="530">
        <v>9277.9247500000001</v>
      </c>
      <c r="I280" s="414">
        <f t="shared" si="4"/>
        <v>99.992722501239399</v>
      </c>
      <c r="J280" s="421" t="s">
        <v>1218</v>
      </c>
      <c r="K280" s="505">
        <v>100</v>
      </c>
      <c r="L280" s="505">
        <v>100</v>
      </c>
      <c r="M280" s="506" t="s">
        <v>129</v>
      </c>
      <c r="N280" s="1239"/>
      <c r="O280" s="1239"/>
      <c r="P280" s="1239"/>
      <c r="Q280" s="981"/>
      <c r="R280" s="981"/>
      <c r="S280" s="531" t="s">
        <v>2560</v>
      </c>
      <c r="T280" s="531" t="s">
        <v>2560</v>
      </c>
      <c r="U280" s="531" t="s">
        <v>2560</v>
      </c>
    </row>
    <row r="281" spans="1:21" ht="40.5" x14ac:dyDescent="0.35">
      <c r="A281" s="1001" t="s">
        <v>1069</v>
      </c>
      <c r="B281" s="1002" t="s">
        <v>120</v>
      </c>
      <c r="C281" s="1003" t="s">
        <v>25</v>
      </c>
      <c r="D281" s="982" t="s">
        <v>1117</v>
      </c>
      <c r="E281" s="982" t="s">
        <v>26</v>
      </c>
      <c r="F281" s="513" t="s">
        <v>0</v>
      </c>
      <c r="G281" s="527">
        <f>G282</f>
        <v>89785.4</v>
      </c>
      <c r="H281" s="527">
        <f>H282</f>
        <v>89785.4</v>
      </c>
      <c r="I281" s="412">
        <f t="shared" si="4"/>
        <v>100</v>
      </c>
      <c r="J281" s="421" t="s">
        <v>1220</v>
      </c>
      <c r="K281" s="505">
        <v>7470</v>
      </c>
      <c r="L281" s="503">
        <v>7570</v>
      </c>
      <c r="M281" s="505"/>
      <c r="N281" s="994" t="s">
        <v>108</v>
      </c>
      <c r="O281" s="994" t="s">
        <v>108</v>
      </c>
      <c r="P281" s="994" t="s">
        <v>108</v>
      </c>
      <c r="Q281" s="979" t="s">
        <v>921</v>
      </c>
      <c r="R281" s="979"/>
      <c r="S281" s="531" t="s">
        <v>2560</v>
      </c>
      <c r="T281" s="531" t="s">
        <v>2560</v>
      </c>
      <c r="U281" s="531" t="s">
        <v>2560</v>
      </c>
    </row>
    <row r="282" spans="1:21" ht="40.5" x14ac:dyDescent="0.35">
      <c r="A282" s="1001"/>
      <c r="B282" s="1002" t="s">
        <v>1063</v>
      </c>
      <c r="C282" s="1003" t="s">
        <v>25</v>
      </c>
      <c r="D282" s="983"/>
      <c r="E282" s="983"/>
      <c r="F282" s="1010" t="s">
        <v>1</v>
      </c>
      <c r="G282" s="1017">
        <v>89785.4</v>
      </c>
      <c r="H282" s="1017">
        <v>89785.4</v>
      </c>
      <c r="I282" s="1049">
        <f t="shared" si="4"/>
        <v>100</v>
      </c>
      <c r="J282" s="515" t="s">
        <v>1131</v>
      </c>
      <c r="K282" s="505">
        <v>1900</v>
      </c>
      <c r="L282" s="505">
        <v>1900</v>
      </c>
      <c r="M282" s="506" t="s">
        <v>129</v>
      </c>
      <c r="N282" s="995"/>
      <c r="O282" s="995"/>
      <c r="P282" s="995"/>
      <c r="Q282" s="981"/>
      <c r="R282" s="981"/>
      <c r="S282" s="531" t="s">
        <v>2560</v>
      </c>
      <c r="T282" s="531" t="s">
        <v>2560</v>
      </c>
      <c r="U282" s="531" t="s">
        <v>2560</v>
      </c>
    </row>
    <row r="283" spans="1:21" x14ac:dyDescent="0.35">
      <c r="A283" s="1001"/>
      <c r="B283" s="1002" t="s">
        <v>1063</v>
      </c>
      <c r="C283" s="1003" t="s">
        <v>25</v>
      </c>
      <c r="D283" s="983"/>
      <c r="E283" s="983"/>
      <c r="F283" s="1019"/>
      <c r="G283" s="1020"/>
      <c r="H283" s="1020"/>
      <c r="I283" s="1050"/>
      <c r="J283" s="1022" t="s">
        <v>1221</v>
      </c>
      <c r="K283" s="979">
        <v>98</v>
      </c>
      <c r="L283" s="979">
        <v>98</v>
      </c>
      <c r="M283" s="989" t="s">
        <v>129</v>
      </c>
      <c r="N283" s="995"/>
      <c r="O283" s="995"/>
      <c r="P283" s="995"/>
      <c r="Q283" s="979" t="s">
        <v>1064</v>
      </c>
      <c r="R283" s="979"/>
      <c r="S283" s="958" t="s">
        <v>2560</v>
      </c>
      <c r="T283" s="958" t="s">
        <v>2560</v>
      </c>
      <c r="U283" s="958" t="s">
        <v>2560</v>
      </c>
    </row>
    <row r="284" spans="1:21" x14ac:dyDescent="0.35">
      <c r="A284" s="1001"/>
      <c r="B284" s="1002" t="s">
        <v>1063</v>
      </c>
      <c r="C284" s="1003" t="s">
        <v>25</v>
      </c>
      <c r="D284" s="984"/>
      <c r="E284" s="984"/>
      <c r="F284" s="1011"/>
      <c r="G284" s="1018"/>
      <c r="H284" s="1018"/>
      <c r="I284" s="1051"/>
      <c r="J284" s="1023"/>
      <c r="K284" s="981"/>
      <c r="L284" s="981"/>
      <c r="M284" s="989"/>
      <c r="N284" s="996"/>
      <c r="O284" s="996"/>
      <c r="P284" s="996"/>
      <c r="Q284" s="981"/>
      <c r="R284" s="981"/>
      <c r="S284" s="958"/>
      <c r="T284" s="958"/>
      <c r="U284" s="958"/>
    </row>
    <row r="285" spans="1:21" ht="57" customHeight="1" x14ac:dyDescent="0.35">
      <c r="A285" s="1001" t="s">
        <v>1225</v>
      </c>
      <c r="B285" s="1002" t="s">
        <v>118</v>
      </c>
      <c r="C285" s="1003" t="s">
        <v>25</v>
      </c>
      <c r="D285" s="982" t="s">
        <v>1117</v>
      </c>
      <c r="E285" s="1009" t="s">
        <v>26</v>
      </c>
      <c r="F285" s="430" t="s">
        <v>0</v>
      </c>
      <c r="G285" s="527">
        <f>G287</f>
        <v>3710.8</v>
      </c>
      <c r="H285" s="527">
        <f>H287</f>
        <v>3710.5376599999995</v>
      </c>
      <c r="I285" s="412">
        <f t="shared" si="4"/>
        <v>99.992930365419838</v>
      </c>
      <c r="J285" s="1022" t="s">
        <v>773</v>
      </c>
      <c r="K285" s="989">
        <v>377</v>
      </c>
      <c r="L285" s="989">
        <v>463</v>
      </c>
      <c r="M285" s="1077" t="s">
        <v>2243</v>
      </c>
      <c r="N285" s="1239" t="s">
        <v>108</v>
      </c>
      <c r="O285" s="1239" t="s">
        <v>108</v>
      </c>
      <c r="P285" s="1239" t="s">
        <v>108</v>
      </c>
      <c r="Q285" s="979" t="s">
        <v>1269</v>
      </c>
      <c r="R285" s="979"/>
      <c r="S285" s="962" t="s">
        <v>2560</v>
      </c>
      <c r="T285" s="962" t="s">
        <v>2560</v>
      </c>
      <c r="U285" s="962" t="s">
        <v>2560</v>
      </c>
    </row>
    <row r="286" spans="1:21" ht="53.25" customHeight="1" x14ac:dyDescent="0.35">
      <c r="A286" s="1001"/>
      <c r="B286" s="1002" t="s">
        <v>1065</v>
      </c>
      <c r="C286" s="1003" t="s">
        <v>25</v>
      </c>
      <c r="D286" s="983"/>
      <c r="E286" s="1009"/>
      <c r="F286" s="522" t="s">
        <v>1</v>
      </c>
      <c r="G286" s="530">
        <v>0</v>
      </c>
      <c r="H286" s="530">
        <v>0</v>
      </c>
      <c r="I286" s="414">
        <v>0</v>
      </c>
      <c r="J286" s="1023"/>
      <c r="K286" s="989"/>
      <c r="L286" s="989"/>
      <c r="M286" s="1077"/>
      <c r="N286" s="1239"/>
      <c r="O286" s="1239"/>
      <c r="P286" s="1239"/>
      <c r="Q286" s="980"/>
      <c r="R286" s="980"/>
      <c r="S286" s="962"/>
      <c r="T286" s="962"/>
      <c r="U286" s="962"/>
    </row>
    <row r="287" spans="1:21" ht="48" customHeight="1" x14ac:dyDescent="0.35">
      <c r="A287" s="1001"/>
      <c r="B287" s="1002" t="s">
        <v>1065</v>
      </c>
      <c r="C287" s="1003" t="s">
        <v>25</v>
      </c>
      <c r="D287" s="983"/>
      <c r="E287" s="1009"/>
      <c r="F287" s="522" t="s">
        <v>2</v>
      </c>
      <c r="G287" s="530">
        <v>3710.8</v>
      </c>
      <c r="H287" s="530">
        <v>3710.5376599999995</v>
      </c>
      <c r="I287" s="414">
        <v>0</v>
      </c>
      <c r="J287" s="422" t="s">
        <v>1222</v>
      </c>
      <c r="K287" s="503">
        <v>0</v>
      </c>
      <c r="L287" s="505">
        <v>0</v>
      </c>
      <c r="M287" s="506" t="s">
        <v>129</v>
      </c>
      <c r="N287" s="1239"/>
      <c r="O287" s="1239"/>
      <c r="P287" s="1239"/>
      <c r="Q287" s="981"/>
      <c r="R287" s="981"/>
      <c r="S287" s="531" t="s">
        <v>2560</v>
      </c>
      <c r="T287" s="531" t="s">
        <v>2560</v>
      </c>
      <c r="U287" s="531" t="s">
        <v>2560</v>
      </c>
    </row>
    <row r="288" spans="1:21" ht="66.75" customHeight="1" x14ac:dyDescent="0.35">
      <c r="A288" s="1001" t="s">
        <v>1226</v>
      </c>
      <c r="B288" s="1002" t="s">
        <v>119</v>
      </c>
      <c r="C288" s="1003" t="s">
        <v>25</v>
      </c>
      <c r="D288" s="982" t="s">
        <v>1117</v>
      </c>
      <c r="E288" s="982" t="s">
        <v>26</v>
      </c>
      <c r="F288" s="513" t="s">
        <v>0</v>
      </c>
      <c r="G288" s="527">
        <f>G289</f>
        <v>165789.6</v>
      </c>
      <c r="H288" s="527">
        <f>H289</f>
        <v>165266.31494999994</v>
      </c>
      <c r="I288" s="412">
        <f t="shared" si="4"/>
        <v>99.684367988100547</v>
      </c>
      <c r="J288" s="422" t="s">
        <v>1223</v>
      </c>
      <c r="K288" s="503">
        <v>58</v>
      </c>
      <c r="L288" s="503">
        <v>58</v>
      </c>
      <c r="M288" s="506" t="s">
        <v>129</v>
      </c>
      <c r="N288" s="1239" t="s">
        <v>108</v>
      </c>
      <c r="O288" s="1239" t="s">
        <v>108</v>
      </c>
      <c r="P288" s="1239" t="s">
        <v>108</v>
      </c>
      <c r="Q288" s="503" t="s">
        <v>1067</v>
      </c>
      <c r="R288" s="503"/>
      <c r="S288" s="531" t="s">
        <v>2560</v>
      </c>
      <c r="T288" s="531" t="s">
        <v>2560</v>
      </c>
      <c r="U288" s="531" t="s">
        <v>2560</v>
      </c>
    </row>
    <row r="289" spans="1:21" ht="78" customHeight="1" x14ac:dyDescent="0.35">
      <c r="A289" s="1001"/>
      <c r="B289" s="1002" t="s">
        <v>1068</v>
      </c>
      <c r="C289" s="1003" t="s">
        <v>25</v>
      </c>
      <c r="D289" s="983"/>
      <c r="E289" s="983"/>
      <c r="F289" s="511" t="s">
        <v>1</v>
      </c>
      <c r="G289" s="530">
        <v>165789.6</v>
      </c>
      <c r="H289" s="524">
        <v>165266.31494999994</v>
      </c>
      <c r="I289" s="414">
        <f t="shared" si="4"/>
        <v>99.684367988100547</v>
      </c>
      <c r="J289" s="422" t="s">
        <v>1224</v>
      </c>
      <c r="K289" s="503">
        <v>5</v>
      </c>
      <c r="L289" s="432">
        <v>6.6</v>
      </c>
      <c r="M289" s="505" t="s">
        <v>129</v>
      </c>
      <c r="N289" s="1239"/>
      <c r="O289" s="1239"/>
      <c r="P289" s="1239"/>
      <c r="Q289" s="503" t="s">
        <v>2692</v>
      </c>
      <c r="R289" s="503"/>
      <c r="S289" s="531" t="s">
        <v>2560</v>
      </c>
      <c r="T289" s="531" t="s">
        <v>2560</v>
      </c>
      <c r="U289" s="531" t="s">
        <v>2560</v>
      </c>
    </row>
    <row r="290" spans="1:21" ht="98.25" customHeight="1" x14ac:dyDescent="0.35">
      <c r="A290" s="1001" t="s">
        <v>1228</v>
      </c>
      <c r="B290" s="1002" t="s">
        <v>1070</v>
      </c>
      <c r="C290" s="1003" t="s">
        <v>25</v>
      </c>
      <c r="D290" s="982" t="s">
        <v>1117</v>
      </c>
      <c r="E290" s="982" t="s">
        <v>26</v>
      </c>
      <c r="F290" s="513" t="s">
        <v>0</v>
      </c>
      <c r="G290" s="527">
        <v>650</v>
      </c>
      <c r="H290" s="527">
        <f>H291</f>
        <v>647.84120000000007</v>
      </c>
      <c r="I290" s="412">
        <f t="shared" si="4"/>
        <v>99.667876923076932</v>
      </c>
      <c r="J290" s="422" t="s">
        <v>1217</v>
      </c>
      <c r="K290" s="503">
        <v>28</v>
      </c>
      <c r="L290" s="503">
        <v>29</v>
      </c>
      <c r="M290" s="979" t="s">
        <v>2784</v>
      </c>
      <c r="N290" s="1239" t="s">
        <v>108</v>
      </c>
      <c r="O290" s="1239" t="s">
        <v>108</v>
      </c>
      <c r="P290" s="1239" t="s">
        <v>108</v>
      </c>
      <c r="Q290" s="979" t="s">
        <v>1270</v>
      </c>
      <c r="R290" s="979"/>
      <c r="S290" s="952" t="s">
        <v>2560</v>
      </c>
      <c r="T290" s="952" t="s">
        <v>2560</v>
      </c>
      <c r="U290" s="952" t="s">
        <v>2560</v>
      </c>
    </row>
    <row r="291" spans="1:21" ht="46.5" customHeight="1" x14ac:dyDescent="0.35">
      <c r="A291" s="1001"/>
      <c r="B291" s="1002" t="s">
        <v>1071</v>
      </c>
      <c r="C291" s="1003" t="s">
        <v>25</v>
      </c>
      <c r="D291" s="983"/>
      <c r="E291" s="983"/>
      <c r="F291" s="511" t="s">
        <v>1</v>
      </c>
      <c r="G291" s="530">
        <v>650</v>
      </c>
      <c r="H291" s="530">
        <v>647.84120000000007</v>
      </c>
      <c r="I291" s="414">
        <f t="shared" si="4"/>
        <v>99.667876923076932</v>
      </c>
      <c r="J291" s="421" t="s">
        <v>1218</v>
      </c>
      <c r="K291" s="505">
        <v>100</v>
      </c>
      <c r="L291" s="528">
        <v>99.8</v>
      </c>
      <c r="M291" s="981"/>
      <c r="N291" s="1239"/>
      <c r="O291" s="1239"/>
      <c r="P291" s="1239"/>
      <c r="Q291" s="981"/>
      <c r="R291" s="981"/>
      <c r="S291" s="954"/>
      <c r="T291" s="954"/>
      <c r="U291" s="954"/>
    </row>
    <row r="292" spans="1:21" ht="75.75" customHeight="1" x14ac:dyDescent="0.35">
      <c r="A292" s="1001" t="s">
        <v>1231</v>
      </c>
      <c r="B292" s="1078" t="s">
        <v>1072</v>
      </c>
      <c r="C292" s="1002" t="s">
        <v>25</v>
      </c>
      <c r="D292" s="1056" t="s">
        <v>1117</v>
      </c>
      <c r="E292" s="1056" t="s">
        <v>26</v>
      </c>
      <c r="F292" s="513" t="s">
        <v>0</v>
      </c>
      <c r="G292" s="527">
        <f>G293</f>
        <v>143.4</v>
      </c>
      <c r="H292" s="527">
        <f>H293</f>
        <v>143.37</v>
      </c>
      <c r="I292" s="412">
        <f t="shared" si="4"/>
        <v>99.979079497907946</v>
      </c>
      <c r="J292" s="422" t="s">
        <v>2750</v>
      </c>
      <c r="K292" s="506">
        <v>49</v>
      </c>
      <c r="L292" s="506">
        <v>49</v>
      </c>
      <c r="M292" s="506" t="s">
        <v>129</v>
      </c>
      <c r="N292" s="1239" t="s">
        <v>108</v>
      </c>
      <c r="O292" s="1239" t="s">
        <v>108</v>
      </c>
      <c r="P292" s="1239" t="s">
        <v>108</v>
      </c>
      <c r="Q292" s="982" t="s">
        <v>1073</v>
      </c>
      <c r="R292" s="982"/>
      <c r="S292" s="535" t="s">
        <v>2560</v>
      </c>
      <c r="T292" s="535" t="s">
        <v>2560</v>
      </c>
      <c r="U292" s="535" t="s">
        <v>2560</v>
      </c>
    </row>
    <row r="293" spans="1:21" ht="116.25" customHeight="1" x14ac:dyDescent="0.35">
      <c r="A293" s="1001"/>
      <c r="B293" s="1078"/>
      <c r="C293" s="1002" t="s">
        <v>25</v>
      </c>
      <c r="D293" s="1056"/>
      <c r="E293" s="1056"/>
      <c r="F293" s="511" t="s">
        <v>1</v>
      </c>
      <c r="G293" s="530">
        <v>143.4</v>
      </c>
      <c r="H293" s="524">
        <v>143.37</v>
      </c>
      <c r="I293" s="414">
        <f t="shared" si="4"/>
        <v>99.979079497907946</v>
      </c>
      <c r="J293" s="422" t="s">
        <v>1227</v>
      </c>
      <c r="K293" s="520">
        <v>36</v>
      </c>
      <c r="L293" s="506">
        <v>36</v>
      </c>
      <c r="M293" s="506" t="s">
        <v>129</v>
      </c>
      <c r="N293" s="1239"/>
      <c r="O293" s="1239"/>
      <c r="P293" s="1239"/>
      <c r="Q293" s="984"/>
      <c r="R293" s="984"/>
      <c r="S293" s="535" t="s">
        <v>2560</v>
      </c>
      <c r="T293" s="535" t="s">
        <v>2560</v>
      </c>
      <c r="U293" s="535" t="s">
        <v>2560</v>
      </c>
    </row>
    <row r="294" spans="1:21" ht="63.75" customHeight="1" x14ac:dyDescent="0.35">
      <c r="A294" s="1001" t="s">
        <v>1259</v>
      </c>
      <c r="B294" s="1002" t="s">
        <v>1074</v>
      </c>
      <c r="C294" s="1002" t="s">
        <v>25</v>
      </c>
      <c r="D294" s="1061" t="s">
        <v>1209</v>
      </c>
      <c r="E294" s="1056" t="s">
        <v>26</v>
      </c>
      <c r="F294" s="513" t="s">
        <v>0</v>
      </c>
      <c r="G294" s="527">
        <f>G295</f>
        <v>5208</v>
      </c>
      <c r="H294" s="527">
        <f>H295</f>
        <v>5206.5220899999995</v>
      </c>
      <c r="I294" s="412">
        <f t="shared" si="4"/>
        <v>99.971622311827943</v>
      </c>
      <c r="J294" s="421" t="s">
        <v>1229</v>
      </c>
      <c r="K294" s="505">
        <v>400</v>
      </c>
      <c r="L294" s="505">
        <v>400</v>
      </c>
      <c r="M294" s="982" t="s">
        <v>129</v>
      </c>
      <c r="N294" s="416"/>
      <c r="O294" s="416"/>
      <c r="P294" s="416"/>
      <c r="Q294" s="982" t="s">
        <v>1051</v>
      </c>
      <c r="R294" s="982"/>
      <c r="S294" s="955" t="s">
        <v>2560</v>
      </c>
      <c r="T294" s="955" t="s">
        <v>2560</v>
      </c>
      <c r="U294" s="955" t="s">
        <v>2560</v>
      </c>
    </row>
    <row r="295" spans="1:21" ht="63.75" customHeight="1" x14ac:dyDescent="0.35">
      <c r="A295" s="1001"/>
      <c r="B295" s="1002"/>
      <c r="C295" s="1002"/>
      <c r="D295" s="1085"/>
      <c r="E295" s="1056"/>
      <c r="F295" s="511" t="s">
        <v>1</v>
      </c>
      <c r="G295" s="530">
        <v>5208</v>
      </c>
      <c r="H295" s="524">
        <v>5206.5220899999995</v>
      </c>
      <c r="I295" s="414">
        <f t="shared" si="4"/>
        <v>99.971622311827943</v>
      </c>
      <c r="J295" s="512" t="s">
        <v>1230</v>
      </c>
      <c r="K295" s="505">
        <v>100</v>
      </c>
      <c r="L295" s="505">
        <v>100</v>
      </c>
      <c r="M295" s="984"/>
      <c r="N295" s="416"/>
      <c r="O295" s="416"/>
      <c r="P295" s="416"/>
      <c r="Q295" s="983"/>
      <c r="R295" s="983"/>
      <c r="S295" s="957"/>
      <c r="T295" s="957"/>
      <c r="U295" s="957"/>
    </row>
    <row r="296" spans="1:21" ht="81" x14ac:dyDescent="0.35">
      <c r="A296" s="1001" t="s">
        <v>1260</v>
      </c>
      <c r="B296" s="1002" t="s">
        <v>1075</v>
      </c>
      <c r="C296" s="1002" t="s">
        <v>25</v>
      </c>
      <c r="D296" s="1061" t="s">
        <v>1209</v>
      </c>
      <c r="E296" s="1056" t="s">
        <v>26</v>
      </c>
      <c r="F296" s="513" t="s">
        <v>0</v>
      </c>
      <c r="G296" s="527">
        <f>G297</f>
        <v>4779.3999999999996</v>
      </c>
      <c r="H296" s="527">
        <f>H297</f>
        <v>4689.7019099999998</v>
      </c>
      <c r="I296" s="412">
        <f t="shared" si="4"/>
        <v>98.12323534334854</v>
      </c>
      <c r="J296" s="421" t="s">
        <v>1232</v>
      </c>
      <c r="K296" s="505">
        <v>15</v>
      </c>
      <c r="L296" s="506">
        <v>15</v>
      </c>
      <c r="M296" s="982" t="s">
        <v>2246</v>
      </c>
      <c r="N296" s="416"/>
      <c r="O296" s="416"/>
      <c r="P296" s="416"/>
      <c r="Q296" s="983"/>
      <c r="R296" s="983"/>
      <c r="S296" s="955" t="s">
        <v>2560</v>
      </c>
      <c r="T296" s="955" t="s">
        <v>2560</v>
      </c>
      <c r="U296" s="955" t="s">
        <v>2560</v>
      </c>
    </row>
    <row r="297" spans="1:21" ht="87.75" customHeight="1" x14ac:dyDescent="0.35">
      <c r="A297" s="1001"/>
      <c r="B297" s="1002"/>
      <c r="C297" s="1002"/>
      <c r="D297" s="1085"/>
      <c r="E297" s="1056"/>
      <c r="F297" s="511" t="s">
        <v>1</v>
      </c>
      <c r="G297" s="530">
        <v>4779.3999999999996</v>
      </c>
      <c r="H297" s="524">
        <v>4689.7019099999998</v>
      </c>
      <c r="I297" s="414">
        <f t="shared" si="4"/>
        <v>98.12323534334854</v>
      </c>
      <c r="J297" s="512" t="s">
        <v>1233</v>
      </c>
      <c r="K297" s="505">
        <v>100</v>
      </c>
      <c r="L297" s="506">
        <v>100</v>
      </c>
      <c r="M297" s="984"/>
      <c r="N297" s="416"/>
      <c r="O297" s="416"/>
      <c r="P297" s="416"/>
      <c r="Q297" s="984"/>
      <c r="R297" s="984"/>
      <c r="S297" s="957"/>
      <c r="T297" s="957"/>
      <c r="U297" s="957"/>
    </row>
    <row r="298" spans="1:21" ht="31.5" customHeight="1" x14ac:dyDescent="0.35">
      <c r="A298" s="1046" t="s">
        <v>1076</v>
      </c>
      <c r="B298" s="1079" t="s">
        <v>1077</v>
      </c>
      <c r="C298" s="1003" t="s">
        <v>25</v>
      </c>
      <c r="D298" s="982" t="s">
        <v>1117</v>
      </c>
      <c r="E298" s="1009" t="s">
        <v>26</v>
      </c>
      <c r="F298" s="513" t="s">
        <v>0</v>
      </c>
      <c r="G298" s="527">
        <f>G300</f>
        <v>486557.5</v>
      </c>
      <c r="H298" s="527">
        <f>H300</f>
        <v>486557.5</v>
      </c>
      <c r="I298" s="412">
        <f t="shared" si="4"/>
        <v>100</v>
      </c>
      <c r="J298" s="1239" t="s">
        <v>108</v>
      </c>
      <c r="K298" s="1239" t="s">
        <v>108</v>
      </c>
      <c r="L298" s="1239" t="s">
        <v>108</v>
      </c>
      <c r="M298" s="1239" t="s">
        <v>108</v>
      </c>
      <c r="N298" s="1239" t="s">
        <v>108</v>
      </c>
      <c r="O298" s="1239" t="s">
        <v>108</v>
      </c>
      <c r="P298" s="1239" t="s">
        <v>108</v>
      </c>
      <c r="Q298" s="1239" t="s">
        <v>108</v>
      </c>
      <c r="R298" s="1239"/>
      <c r="S298" s="1240" t="s">
        <v>2560</v>
      </c>
      <c r="T298" s="1240" t="s">
        <v>2560</v>
      </c>
      <c r="U298" s="1240" t="s">
        <v>2560</v>
      </c>
    </row>
    <row r="299" spans="1:21" ht="34.5" customHeight="1" x14ac:dyDescent="0.35">
      <c r="A299" s="1047"/>
      <c r="B299" s="1080"/>
      <c r="C299" s="1003" t="s">
        <v>25</v>
      </c>
      <c r="D299" s="983"/>
      <c r="E299" s="1009"/>
      <c r="F299" s="511" t="s">
        <v>1</v>
      </c>
      <c r="G299" s="530">
        <v>0</v>
      </c>
      <c r="H299" s="530">
        <v>0</v>
      </c>
      <c r="I299" s="414">
        <v>0</v>
      </c>
      <c r="J299" s="1239"/>
      <c r="K299" s="1239"/>
      <c r="L299" s="1239"/>
      <c r="M299" s="1239"/>
      <c r="N299" s="1239"/>
      <c r="O299" s="1239"/>
      <c r="P299" s="1239"/>
      <c r="Q299" s="1239"/>
      <c r="R299" s="1239"/>
      <c r="S299" s="1240"/>
      <c r="T299" s="1240"/>
      <c r="U299" s="1240"/>
    </row>
    <row r="300" spans="1:21" ht="31.5" customHeight="1" x14ac:dyDescent="0.35">
      <c r="A300" s="1047"/>
      <c r="B300" s="1080"/>
      <c r="C300" s="1003" t="s">
        <v>25</v>
      </c>
      <c r="D300" s="983"/>
      <c r="E300" s="1009"/>
      <c r="F300" s="511" t="s">
        <v>2</v>
      </c>
      <c r="G300" s="530">
        <v>486557.5</v>
      </c>
      <c r="H300" s="530">
        <v>486557.5</v>
      </c>
      <c r="I300" s="414">
        <f t="shared" si="4"/>
        <v>100</v>
      </c>
      <c r="J300" s="1239"/>
      <c r="K300" s="1239"/>
      <c r="L300" s="1239"/>
      <c r="M300" s="1239"/>
      <c r="N300" s="1239"/>
      <c r="O300" s="1239"/>
      <c r="P300" s="1239"/>
      <c r="Q300" s="1239"/>
      <c r="R300" s="1239"/>
      <c r="S300" s="1240"/>
      <c r="T300" s="1240"/>
      <c r="U300" s="1240"/>
    </row>
    <row r="301" spans="1:21" ht="33.75" customHeight="1" x14ac:dyDescent="0.35">
      <c r="A301" s="1046" t="s">
        <v>1078</v>
      </c>
      <c r="B301" s="1258" t="s">
        <v>1079</v>
      </c>
      <c r="C301" s="1003" t="s">
        <v>25</v>
      </c>
      <c r="D301" s="982" t="s">
        <v>1117</v>
      </c>
      <c r="E301" s="1009" t="s">
        <v>26</v>
      </c>
      <c r="F301" s="513" t="s">
        <v>0</v>
      </c>
      <c r="G301" s="527">
        <v>486557.5</v>
      </c>
      <c r="H301" s="527">
        <f>H303</f>
        <v>486557.5</v>
      </c>
      <c r="I301" s="412">
        <f t="shared" si="4"/>
        <v>100</v>
      </c>
      <c r="J301" s="1022" t="s">
        <v>747</v>
      </c>
      <c r="K301" s="979">
        <v>61</v>
      </c>
      <c r="L301" s="979">
        <v>61</v>
      </c>
      <c r="M301" s="1081" t="s">
        <v>2261</v>
      </c>
      <c r="N301" s="1239" t="s">
        <v>108</v>
      </c>
      <c r="O301" s="1239" t="s">
        <v>108</v>
      </c>
      <c r="P301" s="1239" t="s">
        <v>108</v>
      </c>
      <c r="Q301" s="979" t="s">
        <v>973</v>
      </c>
      <c r="R301" s="979"/>
      <c r="S301" s="963" t="s">
        <v>2560</v>
      </c>
      <c r="T301" s="963" t="s">
        <v>2560</v>
      </c>
      <c r="U301" s="963" t="s">
        <v>2560</v>
      </c>
    </row>
    <row r="302" spans="1:21" ht="28.5" customHeight="1" x14ac:dyDescent="0.35">
      <c r="A302" s="1047"/>
      <c r="B302" s="1259"/>
      <c r="C302" s="1003" t="s">
        <v>25</v>
      </c>
      <c r="D302" s="983"/>
      <c r="E302" s="1009"/>
      <c r="F302" s="511" t="s">
        <v>1</v>
      </c>
      <c r="G302" s="530">
        <v>0</v>
      </c>
      <c r="H302" s="530">
        <v>0</v>
      </c>
      <c r="I302" s="414">
        <v>0</v>
      </c>
      <c r="J302" s="1023"/>
      <c r="K302" s="981"/>
      <c r="L302" s="981"/>
      <c r="M302" s="1082"/>
      <c r="N302" s="1239"/>
      <c r="O302" s="1239"/>
      <c r="P302" s="1239"/>
      <c r="Q302" s="980"/>
      <c r="R302" s="980"/>
      <c r="S302" s="964"/>
      <c r="T302" s="964"/>
      <c r="U302" s="964"/>
    </row>
    <row r="303" spans="1:21" ht="65.25" customHeight="1" x14ac:dyDescent="0.35">
      <c r="A303" s="1047"/>
      <c r="B303" s="1259"/>
      <c r="C303" s="1003" t="s">
        <v>25</v>
      </c>
      <c r="D303" s="983"/>
      <c r="E303" s="1009"/>
      <c r="F303" s="511" t="s">
        <v>2</v>
      </c>
      <c r="G303" s="530">
        <v>486557.5</v>
      </c>
      <c r="H303" s="524">
        <v>486557.5</v>
      </c>
      <c r="I303" s="414">
        <f t="shared" si="4"/>
        <v>100</v>
      </c>
      <c r="J303" s="422" t="s">
        <v>1175</v>
      </c>
      <c r="K303" s="503">
        <v>100</v>
      </c>
      <c r="L303" s="503">
        <v>100</v>
      </c>
      <c r="M303" s="1083"/>
      <c r="N303" s="1239"/>
      <c r="O303" s="1239"/>
      <c r="P303" s="1239"/>
      <c r="Q303" s="981"/>
      <c r="R303" s="981"/>
      <c r="S303" s="965"/>
      <c r="T303" s="965"/>
      <c r="U303" s="965"/>
    </row>
    <row r="304" spans="1:21" ht="27" customHeight="1" x14ac:dyDescent="0.35">
      <c r="A304" s="1046" t="s">
        <v>1080</v>
      </c>
      <c r="B304" s="1079" t="s">
        <v>1081</v>
      </c>
      <c r="C304" s="1003" t="s">
        <v>25</v>
      </c>
      <c r="D304" s="982" t="s">
        <v>1117</v>
      </c>
      <c r="E304" s="1009" t="s">
        <v>26</v>
      </c>
      <c r="F304" s="513" t="s">
        <v>0</v>
      </c>
      <c r="G304" s="527">
        <v>202230.7</v>
      </c>
      <c r="H304" s="527">
        <f>H305+H306</f>
        <v>202221.15012999999</v>
      </c>
      <c r="I304" s="412">
        <f t="shared" si="4"/>
        <v>99.995277734785077</v>
      </c>
      <c r="J304" s="1239" t="s">
        <v>108</v>
      </c>
      <c r="K304" s="1239" t="s">
        <v>108</v>
      </c>
      <c r="L304" s="1239" t="s">
        <v>108</v>
      </c>
      <c r="M304" s="1239" t="s">
        <v>108</v>
      </c>
      <c r="N304" s="1239" t="s">
        <v>108</v>
      </c>
      <c r="O304" s="1239" t="s">
        <v>108</v>
      </c>
      <c r="P304" s="1239" t="s">
        <v>108</v>
      </c>
      <c r="Q304" s="1239" t="s">
        <v>108</v>
      </c>
      <c r="R304" s="1239"/>
      <c r="S304" s="1240" t="s">
        <v>2560</v>
      </c>
      <c r="T304" s="1240" t="s">
        <v>2560</v>
      </c>
      <c r="U304" s="1240" t="s">
        <v>2560</v>
      </c>
    </row>
    <row r="305" spans="1:21" ht="27" customHeight="1" x14ac:dyDescent="0.35">
      <c r="A305" s="1047"/>
      <c r="B305" s="1080"/>
      <c r="C305" s="1003" t="s">
        <v>25</v>
      </c>
      <c r="D305" s="983"/>
      <c r="E305" s="1009"/>
      <c r="F305" s="511" t="s">
        <v>1</v>
      </c>
      <c r="G305" s="530">
        <v>7800</v>
      </c>
      <c r="H305" s="530">
        <f>H308</f>
        <v>7791</v>
      </c>
      <c r="I305" s="414">
        <f t="shared" si="4"/>
        <v>99.884615384615387</v>
      </c>
      <c r="J305" s="1239"/>
      <c r="K305" s="1239"/>
      <c r="L305" s="1239"/>
      <c r="M305" s="1239"/>
      <c r="N305" s="1239"/>
      <c r="O305" s="1239"/>
      <c r="P305" s="1239"/>
      <c r="Q305" s="1239"/>
      <c r="R305" s="1239"/>
      <c r="S305" s="1240"/>
      <c r="T305" s="1240"/>
      <c r="U305" s="1240"/>
    </row>
    <row r="306" spans="1:21" ht="38.25" customHeight="1" x14ac:dyDescent="0.35">
      <c r="A306" s="1047"/>
      <c r="B306" s="1080"/>
      <c r="C306" s="1003" t="s">
        <v>25</v>
      </c>
      <c r="D306" s="983"/>
      <c r="E306" s="1009"/>
      <c r="F306" s="511" t="s">
        <v>2</v>
      </c>
      <c r="G306" s="530">
        <v>194430.7</v>
      </c>
      <c r="H306" s="530">
        <f>H309</f>
        <v>194430.15012999999</v>
      </c>
      <c r="I306" s="414">
        <f t="shared" si="4"/>
        <v>99.99971718972364</v>
      </c>
      <c r="J306" s="1239"/>
      <c r="K306" s="1239"/>
      <c r="L306" s="1239"/>
      <c r="M306" s="1239"/>
      <c r="N306" s="1239"/>
      <c r="O306" s="1239"/>
      <c r="P306" s="1239"/>
      <c r="Q306" s="1239"/>
      <c r="R306" s="1239"/>
      <c r="S306" s="1240"/>
      <c r="T306" s="1240"/>
      <c r="U306" s="1240"/>
    </row>
    <row r="307" spans="1:21" ht="32.25" customHeight="1" x14ac:dyDescent="0.35">
      <c r="A307" s="1046" t="s">
        <v>1082</v>
      </c>
      <c r="B307" s="1059" t="s">
        <v>1083</v>
      </c>
      <c r="C307" s="1003" t="s">
        <v>25</v>
      </c>
      <c r="D307" s="982" t="s">
        <v>1117</v>
      </c>
      <c r="E307" s="1009" t="s">
        <v>26</v>
      </c>
      <c r="F307" s="513" t="s">
        <v>0</v>
      </c>
      <c r="G307" s="527">
        <f>G308+G309</f>
        <v>202230.7</v>
      </c>
      <c r="H307" s="527">
        <f>H308+H309</f>
        <v>202221.15012999999</v>
      </c>
      <c r="I307" s="412">
        <f t="shared" si="4"/>
        <v>99.995277734785077</v>
      </c>
      <c r="J307" s="1022" t="s">
        <v>747</v>
      </c>
      <c r="K307" s="989">
        <v>37</v>
      </c>
      <c r="L307" s="989">
        <v>37</v>
      </c>
      <c r="M307" s="979" t="s">
        <v>2262</v>
      </c>
      <c r="N307" s="1239" t="s">
        <v>108</v>
      </c>
      <c r="O307" s="1239" t="s">
        <v>108</v>
      </c>
      <c r="P307" s="1239" t="s">
        <v>108</v>
      </c>
      <c r="Q307" s="979" t="s">
        <v>973</v>
      </c>
      <c r="R307" s="979"/>
      <c r="S307" s="952" t="s">
        <v>2560</v>
      </c>
      <c r="T307" s="952" t="s">
        <v>2560</v>
      </c>
      <c r="U307" s="952" t="s">
        <v>2560</v>
      </c>
    </row>
    <row r="308" spans="1:21" ht="44.25" customHeight="1" x14ac:dyDescent="0.35">
      <c r="A308" s="1047"/>
      <c r="B308" s="1060"/>
      <c r="C308" s="1003" t="s">
        <v>25</v>
      </c>
      <c r="D308" s="983"/>
      <c r="E308" s="1009"/>
      <c r="F308" s="511" t="s">
        <v>1</v>
      </c>
      <c r="G308" s="431">
        <v>7800</v>
      </c>
      <c r="H308" s="431">
        <v>7791</v>
      </c>
      <c r="I308" s="414">
        <f t="shared" ref="I308:I368" si="5">H308/G308*100</f>
        <v>99.884615384615387</v>
      </c>
      <c r="J308" s="1023"/>
      <c r="K308" s="989"/>
      <c r="L308" s="989"/>
      <c r="M308" s="980"/>
      <c r="N308" s="1239"/>
      <c r="O308" s="1239"/>
      <c r="P308" s="1239"/>
      <c r="Q308" s="980"/>
      <c r="R308" s="980"/>
      <c r="S308" s="953"/>
      <c r="T308" s="953"/>
      <c r="U308" s="953"/>
    </row>
    <row r="309" spans="1:21" ht="66.75" customHeight="1" x14ac:dyDescent="0.35">
      <c r="A309" s="1047"/>
      <c r="B309" s="1060"/>
      <c r="C309" s="1003" t="s">
        <v>25</v>
      </c>
      <c r="D309" s="983"/>
      <c r="E309" s="1009"/>
      <c r="F309" s="511" t="s">
        <v>2</v>
      </c>
      <c r="G309" s="530">
        <v>194430.7</v>
      </c>
      <c r="H309" s="530">
        <v>194430.15012999999</v>
      </c>
      <c r="I309" s="414">
        <f t="shared" si="5"/>
        <v>99.99971718972364</v>
      </c>
      <c r="J309" s="422" t="s">
        <v>1175</v>
      </c>
      <c r="K309" s="503">
        <v>100</v>
      </c>
      <c r="L309" s="503">
        <v>100</v>
      </c>
      <c r="M309" s="981"/>
      <c r="N309" s="1239"/>
      <c r="O309" s="1239"/>
      <c r="P309" s="1239"/>
      <c r="Q309" s="981"/>
      <c r="R309" s="981"/>
      <c r="S309" s="954"/>
      <c r="T309" s="954"/>
      <c r="U309" s="954"/>
    </row>
    <row r="310" spans="1:21" x14ac:dyDescent="0.35">
      <c r="A310" s="1046" t="s">
        <v>1084</v>
      </c>
      <c r="B310" s="1015" t="s">
        <v>990</v>
      </c>
      <c r="C310" s="1010" t="s">
        <v>291</v>
      </c>
      <c r="D310" s="1239" t="s">
        <v>108</v>
      </c>
      <c r="E310" s="1239" t="s">
        <v>108</v>
      </c>
      <c r="F310" s="513" t="s">
        <v>0</v>
      </c>
      <c r="G310" s="527">
        <v>153627.79999999999</v>
      </c>
      <c r="H310" s="527">
        <v>152535</v>
      </c>
      <c r="I310" s="412">
        <f t="shared" si="5"/>
        <v>99.288670409912797</v>
      </c>
      <c r="J310" s="1239" t="s">
        <v>108</v>
      </c>
      <c r="K310" s="1239" t="s">
        <v>108</v>
      </c>
      <c r="L310" s="1239" t="s">
        <v>108</v>
      </c>
      <c r="M310" s="1239" t="s">
        <v>108</v>
      </c>
      <c r="N310" s="1239" t="s">
        <v>108</v>
      </c>
      <c r="O310" s="1239" t="s">
        <v>108</v>
      </c>
      <c r="P310" s="1239" t="s">
        <v>108</v>
      </c>
      <c r="Q310" s="1239" t="s">
        <v>108</v>
      </c>
      <c r="R310" s="1239"/>
      <c r="S310" s="1240" t="s">
        <v>2560</v>
      </c>
      <c r="T310" s="1240" t="s">
        <v>2560</v>
      </c>
      <c r="U310" s="1240" t="s">
        <v>2560</v>
      </c>
    </row>
    <row r="311" spans="1:21" x14ac:dyDescent="0.35">
      <c r="A311" s="1047"/>
      <c r="B311" s="1016"/>
      <c r="C311" s="1019"/>
      <c r="D311" s="1239"/>
      <c r="E311" s="1239"/>
      <c r="F311" s="511" t="s">
        <v>1</v>
      </c>
      <c r="G311" s="530">
        <v>7360</v>
      </c>
      <c r="H311" s="530">
        <v>7360</v>
      </c>
      <c r="I311" s="414">
        <v>0</v>
      </c>
      <c r="J311" s="1239"/>
      <c r="K311" s="1239"/>
      <c r="L311" s="1239"/>
      <c r="M311" s="1239"/>
      <c r="N311" s="1239"/>
      <c r="O311" s="1239"/>
      <c r="P311" s="1239"/>
      <c r="Q311" s="1239"/>
      <c r="R311" s="1239"/>
      <c r="S311" s="1240"/>
      <c r="T311" s="1240"/>
      <c r="U311" s="1240"/>
    </row>
    <row r="312" spans="1:21" x14ac:dyDescent="0.35">
      <c r="A312" s="1047"/>
      <c r="B312" s="1016"/>
      <c r="C312" s="1019"/>
      <c r="D312" s="1239"/>
      <c r="E312" s="1239"/>
      <c r="F312" s="511" t="s">
        <v>2</v>
      </c>
      <c r="G312" s="530">
        <v>146267.79999999999</v>
      </c>
      <c r="H312" s="530">
        <v>145175</v>
      </c>
      <c r="I312" s="414">
        <f t="shared" si="5"/>
        <v>99.252877256648432</v>
      </c>
      <c r="J312" s="1239"/>
      <c r="K312" s="1239"/>
      <c r="L312" s="1239"/>
      <c r="M312" s="1239"/>
      <c r="N312" s="1239"/>
      <c r="O312" s="1239"/>
      <c r="P312" s="1239"/>
      <c r="Q312" s="1239"/>
      <c r="R312" s="1239"/>
      <c r="S312" s="1240"/>
      <c r="T312" s="1240"/>
      <c r="U312" s="1240"/>
    </row>
    <row r="313" spans="1:21" x14ac:dyDescent="0.35">
      <c r="A313" s="1047"/>
      <c r="B313" s="1016"/>
      <c r="C313" s="1010" t="s">
        <v>25</v>
      </c>
      <c r="D313" s="1239"/>
      <c r="E313" s="1239"/>
      <c r="F313" s="513" t="s">
        <v>0</v>
      </c>
      <c r="G313" s="527">
        <v>141545</v>
      </c>
      <c r="H313" s="527">
        <v>141545</v>
      </c>
      <c r="I313" s="412">
        <f t="shared" si="5"/>
        <v>100</v>
      </c>
      <c r="J313" s="1239"/>
      <c r="K313" s="1239"/>
      <c r="L313" s="1239"/>
      <c r="M313" s="1239"/>
      <c r="N313" s="1239"/>
      <c r="O313" s="1239"/>
      <c r="P313" s="1239"/>
      <c r="Q313" s="1239"/>
      <c r="R313" s="1239"/>
      <c r="S313" s="1240"/>
      <c r="T313" s="1240"/>
      <c r="U313" s="1240"/>
    </row>
    <row r="314" spans="1:21" x14ac:dyDescent="0.35">
      <c r="A314" s="1047"/>
      <c r="B314" s="1016"/>
      <c r="C314" s="1019"/>
      <c r="D314" s="1239"/>
      <c r="E314" s="1239"/>
      <c r="F314" s="511" t="s">
        <v>1</v>
      </c>
      <c r="G314" s="530">
        <v>7360</v>
      </c>
      <c r="H314" s="530">
        <v>7360</v>
      </c>
      <c r="I314" s="414">
        <v>0</v>
      </c>
      <c r="J314" s="1239"/>
      <c r="K314" s="1239"/>
      <c r="L314" s="1239"/>
      <c r="M314" s="1239"/>
      <c r="N314" s="1239"/>
      <c r="O314" s="1239"/>
      <c r="P314" s="1239"/>
      <c r="Q314" s="1239"/>
      <c r="R314" s="1239"/>
      <c r="S314" s="1240"/>
      <c r="T314" s="1240"/>
      <c r="U314" s="1240"/>
    </row>
    <row r="315" spans="1:21" x14ac:dyDescent="0.35">
      <c r="A315" s="1047"/>
      <c r="B315" s="1016"/>
      <c r="C315" s="1019"/>
      <c r="D315" s="1239"/>
      <c r="E315" s="1239"/>
      <c r="F315" s="511" t="s">
        <v>2</v>
      </c>
      <c r="G315" s="530">
        <v>134185</v>
      </c>
      <c r="H315" s="530">
        <v>134185</v>
      </c>
      <c r="I315" s="414">
        <f t="shared" si="5"/>
        <v>100</v>
      </c>
      <c r="J315" s="1239"/>
      <c r="K315" s="1239"/>
      <c r="L315" s="1239"/>
      <c r="M315" s="1239"/>
      <c r="N315" s="1239"/>
      <c r="O315" s="1239"/>
      <c r="P315" s="1239"/>
      <c r="Q315" s="1239"/>
      <c r="R315" s="1239"/>
      <c r="S315" s="1240"/>
      <c r="T315" s="1240"/>
      <c r="U315" s="1240"/>
    </row>
    <row r="316" spans="1:21" x14ac:dyDescent="0.35">
      <c r="A316" s="1047"/>
      <c r="B316" s="1016"/>
      <c r="C316" s="1010" t="s">
        <v>292</v>
      </c>
      <c r="D316" s="1239"/>
      <c r="E316" s="1239"/>
      <c r="F316" s="513" t="s">
        <v>0</v>
      </c>
      <c r="G316" s="527">
        <v>12082.8</v>
      </c>
      <c r="H316" s="527">
        <v>10990</v>
      </c>
      <c r="I316" s="412">
        <f t="shared" si="5"/>
        <v>90.955738736054556</v>
      </c>
      <c r="J316" s="1239"/>
      <c r="K316" s="1239"/>
      <c r="L316" s="1239"/>
      <c r="M316" s="1239"/>
      <c r="N316" s="1239"/>
      <c r="O316" s="1239"/>
      <c r="P316" s="1239"/>
      <c r="Q316" s="1239"/>
      <c r="R316" s="1239"/>
      <c r="S316" s="1240"/>
      <c r="T316" s="1240"/>
      <c r="U316" s="1240"/>
    </row>
    <row r="317" spans="1:21" x14ac:dyDescent="0.35">
      <c r="A317" s="1047"/>
      <c r="B317" s="1016"/>
      <c r="C317" s="1019"/>
      <c r="D317" s="1239"/>
      <c r="E317" s="1239"/>
      <c r="F317" s="511" t="s">
        <v>1</v>
      </c>
      <c r="G317" s="530">
        <v>0</v>
      </c>
      <c r="H317" s="530">
        <v>0</v>
      </c>
      <c r="I317" s="414">
        <v>0</v>
      </c>
      <c r="J317" s="1239"/>
      <c r="K317" s="1239"/>
      <c r="L317" s="1239"/>
      <c r="M317" s="1239"/>
      <c r="N317" s="1239"/>
      <c r="O317" s="1239"/>
      <c r="P317" s="1239"/>
      <c r="Q317" s="1239"/>
      <c r="R317" s="1239"/>
      <c r="S317" s="1240"/>
      <c r="T317" s="1240"/>
      <c r="U317" s="1240"/>
    </row>
    <row r="318" spans="1:21" x14ac:dyDescent="0.35">
      <c r="A318" s="1047"/>
      <c r="B318" s="1016"/>
      <c r="C318" s="1019"/>
      <c r="D318" s="1239"/>
      <c r="E318" s="1239"/>
      <c r="F318" s="511" t="s">
        <v>2</v>
      </c>
      <c r="G318" s="530">
        <v>12082.8</v>
      </c>
      <c r="H318" s="530">
        <v>10990</v>
      </c>
      <c r="I318" s="414">
        <f t="shared" si="5"/>
        <v>90.955738736054556</v>
      </c>
      <c r="J318" s="1239"/>
      <c r="K318" s="1239"/>
      <c r="L318" s="1239"/>
      <c r="M318" s="1239"/>
      <c r="N318" s="1239"/>
      <c r="O318" s="1239"/>
      <c r="P318" s="1239"/>
      <c r="Q318" s="1239"/>
      <c r="R318" s="1239"/>
      <c r="S318" s="1240"/>
      <c r="T318" s="1240"/>
      <c r="U318" s="1240"/>
    </row>
    <row r="319" spans="1:21" ht="156" customHeight="1" x14ac:dyDescent="0.35">
      <c r="A319" s="1046" t="s">
        <v>1086</v>
      </c>
      <c r="B319" s="1010" t="s">
        <v>1085</v>
      </c>
      <c r="C319" s="1003" t="s">
        <v>25</v>
      </c>
      <c r="D319" s="982" t="s">
        <v>1117</v>
      </c>
      <c r="E319" s="1009" t="s">
        <v>26</v>
      </c>
      <c r="F319" s="513" t="s">
        <v>0</v>
      </c>
      <c r="G319" s="527">
        <v>141545</v>
      </c>
      <c r="H319" s="527">
        <v>141545</v>
      </c>
      <c r="I319" s="412">
        <f t="shared" si="5"/>
        <v>100</v>
      </c>
      <c r="J319" s="1041" t="s">
        <v>1234</v>
      </c>
      <c r="K319" s="989">
        <v>17</v>
      </c>
      <c r="L319" s="989">
        <v>16</v>
      </c>
      <c r="M319" s="979" t="s">
        <v>2248</v>
      </c>
      <c r="N319" s="1239" t="s">
        <v>108</v>
      </c>
      <c r="O319" s="1239" t="s">
        <v>108</v>
      </c>
      <c r="P319" s="1239" t="s">
        <v>108</v>
      </c>
      <c r="Q319" s="979" t="s">
        <v>885</v>
      </c>
      <c r="R319" s="979"/>
      <c r="S319" s="952" t="s">
        <v>2560</v>
      </c>
      <c r="T319" s="952" t="s">
        <v>2560</v>
      </c>
      <c r="U319" s="952" t="s">
        <v>2560</v>
      </c>
    </row>
    <row r="320" spans="1:21" ht="154.5" customHeight="1" x14ac:dyDescent="0.35">
      <c r="A320" s="1047"/>
      <c r="B320" s="1019"/>
      <c r="C320" s="1003" t="s">
        <v>25</v>
      </c>
      <c r="D320" s="983"/>
      <c r="E320" s="1009"/>
      <c r="F320" s="511" t="s">
        <v>1</v>
      </c>
      <c r="G320" s="530">
        <v>7360</v>
      </c>
      <c r="H320" s="530">
        <v>7360</v>
      </c>
      <c r="I320" s="414">
        <f t="shared" si="5"/>
        <v>100</v>
      </c>
      <c r="J320" s="1041"/>
      <c r="K320" s="989"/>
      <c r="L320" s="989"/>
      <c r="M320" s="980"/>
      <c r="N320" s="1239"/>
      <c r="O320" s="1239"/>
      <c r="P320" s="1239"/>
      <c r="Q320" s="980"/>
      <c r="R320" s="980"/>
      <c r="S320" s="953"/>
      <c r="T320" s="953"/>
      <c r="U320" s="953"/>
    </row>
    <row r="321" spans="1:21" ht="166.5" customHeight="1" x14ac:dyDescent="0.35">
      <c r="A321" s="1047"/>
      <c r="B321" s="1019"/>
      <c r="C321" s="1003" t="s">
        <v>25</v>
      </c>
      <c r="D321" s="983"/>
      <c r="E321" s="1009"/>
      <c r="F321" s="511" t="s">
        <v>2</v>
      </c>
      <c r="G321" s="530">
        <v>134185</v>
      </c>
      <c r="H321" s="524">
        <v>134185</v>
      </c>
      <c r="I321" s="414">
        <f t="shared" si="5"/>
        <v>100</v>
      </c>
      <c r="J321" s="422" t="s">
        <v>1235</v>
      </c>
      <c r="K321" s="503">
        <v>100</v>
      </c>
      <c r="L321" s="503">
        <v>94.1</v>
      </c>
      <c r="M321" s="981"/>
      <c r="N321" s="1239"/>
      <c r="O321" s="1239"/>
      <c r="P321" s="1239"/>
      <c r="Q321" s="981"/>
      <c r="R321" s="981"/>
      <c r="S321" s="954"/>
      <c r="T321" s="954"/>
      <c r="U321" s="954"/>
    </row>
    <row r="322" spans="1:21" ht="28.5" customHeight="1" x14ac:dyDescent="0.35">
      <c r="A322" s="1001" t="s">
        <v>1236</v>
      </c>
      <c r="B322" s="1059" t="s">
        <v>1087</v>
      </c>
      <c r="C322" s="1003" t="s">
        <v>292</v>
      </c>
      <c r="D322" s="982" t="s">
        <v>1117</v>
      </c>
      <c r="E322" s="1009" t="s">
        <v>26</v>
      </c>
      <c r="F322" s="513" t="s">
        <v>0</v>
      </c>
      <c r="G322" s="527">
        <v>12082.8</v>
      </c>
      <c r="H322" s="527">
        <v>10990</v>
      </c>
      <c r="I322" s="412">
        <f t="shared" si="5"/>
        <v>90.955738736054556</v>
      </c>
      <c r="J322" s="1041" t="s">
        <v>1237</v>
      </c>
      <c r="K322" s="1056">
        <v>3</v>
      </c>
      <c r="L322" s="1056">
        <v>3</v>
      </c>
      <c r="M322" s="982" t="s">
        <v>2258</v>
      </c>
      <c r="N322" s="1239" t="s">
        <v>108</v>
      </c>
      <c r="O322" s="1239" t="s">
        <v>108</v>
      </c>
      <c r="P322" s="1239" t="s">
        <v>108</v>
      </c>
      <c r="Q322" s="982" t="s">
        <v>1015</v>
      </c>
      <c r="R322" s="982"/>
      <c r="S322" s="955" t="s">
        <v>2560</v>
      </c>
      <c r="T322" s="955" t="s">
        <v>2560</v>
      </c>
      <c r="U322" s="955" t="s">
        <v>2560</v>
      </c>
    </row>
    <row r="323" spans="1:21" ht="25.5" customHeight="1" x14ac:dyDescent="0.35">
      <c r="A323" s="1001"/>
      <c r="B323" s="1060"/>
      <c r="C323" s="1003" t="s">
        <v>25</v>
      </c>
      <c r="D323" s="983"/>
      <c r="E323" s="1009"/>
      <c r="F323" s="511" t="s">
        <v>1</v>
      </c>
      <c r="G323" s="530">
        <v>0</v>
      </c>
      <c r="H323" s="530">
        <v>0</v>
      </c>
      <c r="I323" s="414">
        <v>0</v>
      </c>
      <c r="J323" s="1041"/>
      <c r="K323" s="1056"/>
      <c r="L323" s="1056"/>
      <c r="M323" s="983"/>
      <c r="N323" s="1239"/>
      <c r="O323" s="1239"/>
      <c r="P323" s="1239"/>
      <c r="Q323" s="983"/>
      <c r="R323" s="983"/>
      <c r="S323" s="956"/>
      <c r="T323" s="956"/>
      <c r="U323" s="956"/>
    </row>
    <row r="324" spans="1:21" ht="65.25" customHeight="1" x14ac:dyDescent="0.35">
      <c r="A324" s="1001"/>
      <c r="B324" s="1060"/>
      <c r="C324" s="1003" t="s">
        <v>25</v>
      </c>
      <c r="D324" s="983"/>
      <c r="E324" s="1061"/>
      <c r="F324" s="511" t="s">
        <v>2</v>
      </c>
      <c r="G324" s="530">
        <v>12082.8</v>
      </c>
      <c r="H324" s="524">
        <v>10990</v>
      </c>
      <c r="I324" s="414">
        <f t="shared" si="5"/>
        <v>90.955738736054556</v>
      </c>
      <c r="J324" s="422" t="s">
        <v>1238</v>
      </c>
      <c r="K324" s="506">
        <v>100</v>
      </c>
      <c r="L324" s="506">
        <v>100</v>
      </c>
      <c r="M324" s="984"/>
      <c r="N324" s="1239"/>
      <c r="O324" s="1239"/>
      <c r="P324" s="1239"/>
      <c r="Q324" s="983"/>
      <c r="R324" s="983"/>
      <c r="S324" s="957"/>
      <c r="T324" s="957"/>
      <c r="U324" s="957"/>
    </row>
    <row r="325" spans="1:21" ht="39.75" customHeight="1" x14ac:dyDescent="0.35">
      <c r="A325" s="1001" t="s">
        <v>1088</v>
      </c>
      <c r="B325" s="1015" t="s">
        <v>2747</v>
      </c>
      <c r="C325" s="1010" t="s">
        <v>292</v>
      </c>
      <c r="D325" s="1056" t="s">
        <v>1239</v>
      </c>
      <c r="E325" s="1009" t="s">
        <v>26</v>
      </c>
      <c r="F325" s="513" t="s">
        <v>0</v>
      </c>
      <c r="G325" s="527">
        <v>68993.600000000006</v>
      </c>
      <c r="H325" s="527">
        <v>53286.400000000001</v>
      </c>
      <c r="I325" s="412">
        <f t="shared" si="5"/>
        <v>77.23383038426752</v>
      </c>
      <c r="J325" s="982" t="s">
        <v>108</v>
      </c>
      <c r="K325" s="982" t="s">
        <v>108</v>
      </c>
      <c r="L325" s="982" t="s">
        <v>108</v>
      </c>
      <c r="M325" s="982" t="s">
        <v>108</v>
      </c>
      <c r="N325" s="982" t="s">
        <v>108</v>
      </c>
      <c r="O325" s="982" t="s">
        <v>108</v>
      </c>
      <c r="P325" s="982" t="s">
        <v>108</v>
      </c>
      <c r="Q325" s="983"/>
      <c r="R325" s="983"/>
      <c r="S325" s="955" t="s">
        <v>2560</v>
      </c>
      <c r="T325" s="955" t="s">
        <v>2560</v>
      </c>
      <c r="U325" s="955" t="s">
        <v>2560</v>
      </c>
    </row>
    <row r="326" spans="1:21" ht="60" customHeight="1" x14ac:dyDescent="0.35">
      <c r="A326" s="1001"/>
      <c r="B326" s="1034"/>
      <c r="C326" s="1011"/>
      <c r="D326" s="1056"/>
      <c r="E326" s="1009"/>
      <c r="F326" s="511" t="s">
        <v>1</v>
      </c>
      <c r="G326" s="530">
        <v>68993.600000000006</v>
      </c>
      <c r="H326" s="530">
        <v>53286.400000000001</v>
      </c>
      <c r="I326" s="414">
        <f t="shared" si="5"/>
        <v>77.23383038426752</v>
      </c>
      <c r="J326" s="984"/>
      <c r="K326" s="984"/>
      <c r="L326" s="984"/>
      <c r="M326" s="984"/>
      <c r="N326" s="984"/>
      <c r="O326" s="984"/>
      <c r="P326" s="984"/>
      <c r="Q326" s="983"/>
      <c r="R326" s="983"/>
      <c r="S326" s="957"/>
      <c r="T326" s="957"/>
      <c r="U326" s="957"/>
    </row>
    <row r="327" spans="1:21" ht="105.75" customHeight="1" x14ac:dyDescent="0.35">
      <c r="A327" s="1001" t="s">
        <v>1089</v>
      </c>
      <c r="B327" s="1010" t="s">
        <v>2746</v>
      </c>
      <c r="C327" s="1010" t="s">
        <v>292</v>
      </c>
      <c r="D327" s="983" t="s">
        <v>1239</v>
      </c>
      <c r="E327" s="1084" t="s">
        <v>26</v>
      </c>
      <c r="F327" s="513" t="s">
        <v>0</v>
      </c>
      <c r="G327" s="527">
        <v>68993.600000000006</v>
      </c>
      <c r="H327" s="527">
        <v>53286.400000000001</v>
      </c>
      <c r="I327" s="412">
        <f t="shared" si="5"/>
        <v>77.23383038426752</v>
      </c>
      <c r="J327" s="421" t="s">
        <v>1237</v>
      </c>
      <c r="K327" s="520">
        <v>16</v>
      </c>
      <c r="L327" s="506">
        <v>16</v>
      </c>
      <c r="M327" s="506" t="s">
        <v>2790</v>
      </c>
      <c r="N327" s="416"/>
      <c r="O327" s="416"/>
      <c r="P327" s="416"/>
      <c r="Q327" s="983"/>
      <c r="R327" s="983"/>
      <c r="S327" s="955" t="s">
        <v>2560</v>
      </c>
      <c r="T327" s="955" t="s">
        <v>2560</v>
      </c>
      <c r="U327" s="955" t="s">
        <v>2560</v>
      </c>
    </row>
    <row r="328" spans="1:21" ht="66.75" customHeight="1" x14ac:dyDescent="0.35">
      <c r="A328" s="1001"/>
      <c r="B328" s="1011"/>
      <c r="C328" s="1011"/>
      <c r="D328" s="983"/>
      <c r="E328" s="1085"/>
      <c r="F328" s="511" t="s">
        <v>1</v>
      </c>
      <c r="G328" s="530">
        <v>68993.600000000006</v>
      </c>
      <c r="H328" s="524">
        <v>53286.400000000001</v>
      </c>
      <c r="I328" s="414">
        <f t="shared" si="5"/>
        <v>77.23383038426752</v>
      </c>
      <c r="J328" s="421" t="s">
        <v>1238</v>
      </c>
      <c r="K328" s="520">
        <v>100</v>
      </c>
      <c r="L328" s="506">
        <v>100</v>
      </c>
      <c r="M328" s="506" t="s">
        <v>129</v>
      </c>
      <c r="N328" s="416"/>
      <c r="O328" s="416"/>
      <c r="P328" s="416"/>
      <c r="Q328" s="983"/>
      <c r="R328" s="983"/>
      <c r="S328" s="957"/>
      <c r="T328" s="957"/>
      <c r="U328" s="957"/>
    </row>
    <row r="329" spans="1:21" ht="64.5" customHeight="1" x14ac:dyDescent="0.35">
      <c r="A329" s="1046" t="s">
        <v>1090</v>
      </c>
      <c r="B329" s="1079" t="s">
        <v>994</v>
      </c>
      <c r="C329" s="1003" t="s">
        <v>292</v>
      </c>
      <c r="D329" s="982" t="s">
        <v>1117</v>
      </c>
      <c r="E329" s="982" t="s">
        <v>26</v>
      </c>
      <c r="F329" s="513" t="s">
        <v>0</v>
      </c>
      <c r="G329" s="527">
        <v>320412</v>
      </c>
      <c r="H329" s="527">
        <f>H330</f>
        <v>194114.4</v>
      </c>
      <c r="I329" s="412">
        <f t="shared" si="5"/>
        <v>60.582749709748697</v>
      </c>
      <c r="J329" s="1239" t="s">
        <v>108</v>
      </c>
      <c r="K329" s="1239" t="s">
        <v>108</v>
      </c>
      <c r="L329" s="982" t="s">
        <v>108</v>
      </c>
      <c r="M329" s="1239" t="s">
        <v>108</v>
      </c>
      <c r="N329" s="1239" t="s">
        <v>108</v>
      </c>
      <c r="O329" s="1239" t="s">
        <v>108</v>
      </c>
      <c r="P329" s="1239" t="s">
        <v>108</v>
      </c>
      <c r="Q329" s="983"/>
      <c r="R329" s="983"/>
      <c r="S329" s="1240" t="s">
        <v>2560</v>
      </c>
      <c r="T329" s="1240" t="s">
        <v>2560</v>
      </c>
      <c r="U329" s="1240" t="s">
        <v>2560</v>
      </c>
    </row>
    <row r="330" spans="1:21" ht="64.5" customHeight="1" x14ac:dyDescent="0.35">
      <c r="A330" s="1047"/>
      <c r="B330" s="1080"/>
      <c r="C330" s="1003" t="s">
        <v>25</v>
      </c>
      <c r="D330" s="983"/>
      <c r="E330" s="983"/>
      <c r="F330" s="511" t="s">
        <v>1</v>
      </c>
      <c r="G330" s="530">
        <v>320412</v>
      </c>
      <c r="H330" s="530">
        <f>H333</f>
        <v>194114.4</v>
      </c>
      <c r="I330" s="414">
        <f t="shared" si="5"/>
        <v>60.582749709748697</v>
      </c>
      <c r="J330" s="1239"/>
      <c r="K330" s="1239"/>
      <c r="L330" s="984"/>
      <c r="M330" s="1239"/>
      <c r="N330" s="1239"/>
      <c r="O330" s="1239"/>
      <c r="P330" s="1239"/>
      <c r="Q330" s="983"/>
      <c r="R330" s="983"/>
      <c r="S330" s="1240"/>
      <c r="T330" s="1240"/>
      <c r="U330" s="1240"/>
    </row>
    <row r="331" spans="1:21" ht="72.75" customHeight="1" x14ac:dyDescent="0.35">
      <c r="A331" s="1046" t="s">
        <v>1091</v>
      </c>
      <c r="B331" s="1010" t="s">
        <v>1092</v>
      </c>
      <c r="C331" s="1003" t="s">
        <v>292</v>
      </c>
      <c r="D331" s="982" t="s">
        <v>1117</v>
      </c>
      <c r="E331" s="982" t="s">
        <v>26</v>
      </c>
      <c r="F331" s="1015" t="s">
        <v>0</v>
      </c>
      <c r="G331" s="1032">
        <v>320412</v>
      </c>
      <c r="H331" s="1032">
        <f>H333</f>
        <v>194114.4</v>
      </c>
      <c r="I331" s="1036">
        <f t="shared" si="5"/>
        <v>60.582749709748697</v>
      </c>
      <c r="J331" s="421" t="s">
        <v>1185</v>
      </c>
      <c r="K331" s="505">
        <v>2</v>
      </c>
      <c r="L331" s="505">
        <v>1</v>
      </c>
      <c r="M331" s="979" t="s">
        <v>2785</v>
      </c>
      <c r="N331" s="1239" t="s">
        <v>108</v>
      </c>
      <c r="O331" s="1239" t="s">
        <v>108</v>
      </c>
      <c r="P331" s="1239" t="s">
        <v>108</v>
      </c>
      <c r="Q331" s="983"/>
      <c r="R331" s="983"/>
      <c r="S331" s="952" t="s">
        <v>2560</v>
      </c>
      <c r="T331" s="952" t="s">
        <v>2560</v>
      </c>
      <c r="U331" s="952" t="s">
        <v>2560</v>
      </c>
    </row>
    <row r="332" spans="1:21" ht="84.75" customHeight="1" x14ac:dyDescent="0.35">
      <c r="A332" s="1047"/>
      <c r="B332" s="1019"/>
      <c r="C332" s="1003"/>
      <c r="D332" s="983"/>
      <c r="E332" s="983"/>
      <c r="F332" s="1034"/>
      <c r="G332" s="1033"/>
      <c r="H332" s="1033"/>
      <c r="I332" s="1037"/>
      <c r="J332" s="421" t="s">
        <v>1240</v>
      </c>
      <c r="K332" s="505">
        <v>100</v>
      </c>
      <c r="L332" s="505">
        <v>100</v>
      </c>
      <c r="M332" s="981"/>
      <c r="N332" s="1239"/>
      <c r="O332" s="1239"/>
      <c r="P332" s="1239"/>
      <c r="Q332" s="983"/>
      <c r="R332" s="983"/>
      <c r="S332" s="954"/>
      <c r="T332" s="954"/>
      <c r="U332" s="954"/>
    </row>
    <row r="333" spans="1:21" ht="99" customHeight="1" x14ac:dyDescent="0.35">
      <c r="A333" s="1047"/>
      <c r="B333" s="1019"/>
      <c r="C333" s="1003" t="s">
        <v>25</v>
      </c>
      <c r="D333" s="983"/>
      <c r="E333" s="983"/>
      <c r="F333" s="511" t="s">
        <v>1</v>
      </c>
      <c r="G333" s="530">
        <f>G331</f>
        <v>320412</v>
      </c>
      <c r="H333" s="530">
        <v>194114.4</v>
      </c>
      <c r="I333" s="414">
        <f t="shared" si="5"/>
        <v>60.582749709748697</v>
      </c>
      <c r="J333" s="421" t="s">
        <v>1241</v>
      </c>
      <c r="K333" s="505">
        <v>30</v>
      </c>
      <c r="L333" s="505">
        <v>0</v>
      </c>
      <c r="M333" s="505" t="s">
        <v>2259</v>
      </c>
      <c r="N333" s="1239"/>
      <c r="O333" s="1239"/>
      <c r="P333" s="1239"/>
      <c r="Q333" s="983"/>
      <c r="R333" s="983"/>
      <c r="S333" s="531" t="s">
        <v>2560</v>
      </c>
      <c r="T333" s="531" t="s">
        <v>2560</v>
      </c>
      <c r="U333" s="531" t="s">
        <v>2560</v>
      </c>
    </row>
    <row r="334" spans="1:21" ht="66" customHeight="1" x14ac:dyDescent="0.35">
      <c r="A334" s="1001" t="s">
        <v>1242</v>
      </c>
      <c r="B334" s="1008" t="s">
        <v>1093</v>
      </c>
      <c r="C334" s="1003" t="s">
        <v>292</v>
      </c>
      <c r="D334" s="1009" t="s">
        <v>26</v>
      </c>
      <c r="E334" s="1009" t="s">
        <v>26</v>
      </c>
      <c r="F334" s="513" t="s">
        <v>0</v>
      </c>
      <c r="G334" s="527">
        <v>234074.39999999997</v>
      </c>
      <c r="H334" s="527">
        <f>H335</f>
        <v>61912.4</v>
      </c>
      <c r="I334" s="412">
        <f t="shared" si="5"/>
        <v>26.449880892570913</v>
      </c>
      <c r="J334" s="1239" t="s">
        <v>108</v>
      </c>
      <c r="K334" s="1239" t="s">
        <v>108</v>
      </c>
      <c r="L334" s="982" t="s">
        <v>108</v>
      </c>
      <c r="M334" s="1239" t="s">
        <v>108</v>
      </c>
      <c r="N334" s="1239" t="s">
        <v>108</v>
      </c>
      <c r="O334" s="1239" t="s">
        <v>108</v>
      </c>
      <c r="P334" s="1239" t="s">
        <v>108</v>
      </c>
      <c r="Q334" s="983"/>
      <c r="R334" s="983"/>
      <c r="S334" s="1240" t="s">
        <v>2560</v>
      </c>
      <c r="T334" s="1240" t="s">
        <v>2560</v>
      </c>
      <c r="U334" s="1240" t="s">
        <v>2560</v>
      </c>
    </row>
    <row r="335" spans="1:21" ht="72.75" customHeight="1" x14ac:dyDescent="0.35">
      <c r="A335" s="1001"/>
      <c r="B335" s="1008" t="s">
        <v>1094</v>
      </c>
      <c r="C335" s="1003" t="s">
        <v>292</v>
      </c>
      <c r="D335" s="1009"/>
      <c r="E335" s="1009"/>
      <c r="F335" s="511" t="s">
        <v>1</v>
      </c>
      <c r="G335" s="530">
        <v>234074.39999999997</v>
      </c>
      <c r="H335" s="530">
        <f>H337</f>
        <v>61912.4</v>
      </c>
      <c r="I335" s="414">
        <f t="shared" si="5"/>
        <v>26.449880892570913</v>
      </c>
      <c r="J335" s="1239"/>
      <c r="K335" s="1239"/>
      <c r="L335" s="984"/>
      <c r="M335" s="1239"/>
      <c r="N335" s="1239"/>
      <c r="O335" s="1239"/>
      <c r="P335" s="1239"/>
      <c r="Q335" s="983"/>
      <c r="R335" s="983"/>
      <c r="S335" s="1240"/>
      <c r="T335" s="1240"/>
      <c r="U335" s="1240"/>
    </row>
    <row r="336" spans="1:21" ht="120.75" customHeight="1" x14ac:dyDescent="0.35">
      <c r="A336" s="1001" t="s">
        <v>1095</v>
      </c>
      <c r="B336" s="1002" t="s">
        <v>1096</v>
      </c>
      <c r="C336" s="1003" t="s">
        <v>292</v>
      </c>
      <c r="D336" s="982" t="s">
        <v>1117</v>
      </c>
      <c r="E336" s="982" t="s">
        <v>26</v>
      </c>
      <c r="F336" s="513" t="s">
        <v>0</v>
      </c>
      <c r="G336" s="527">
        <v>234074.39999999997</v>
      </c>
      <c r="H336" s="527">
        <f>H337</f>
        <v>61912.4</v>
      </c>
      <c r="I336" s="412">
        <f t="shared" si="5"/>
        <v>26.449880892570913</v>
      </c>
      <c r="J336" s="421" t="s">
        <v>1185</v>
      </c>
      <c r="K336" s="505">
        <v>19</v>
      </c>
      <c r="L336" s="505">
        <v>14</v>
      </c>
      <c r="M336" s="979" t="s">
        <v>2793</v>
      </c>
      <c r="N336" s="1239" t="s">
        <v>108</v>
      </c>
      <c r="O336" s="1239" t="s">
        <v>108</v>
      </c>
      <c r="P336" s="1239" t="s">
        <v>108</v>
      </c>
      <c r="Q336" s="983"/>
      <c r="R336" s="983"/>
      <c r="S336" s="952" t="s">
        <v>2560</v>
      </c>
      <c r="T336" s="952" t="s">
        <v>2560</v>
      </c>
      <c r="U336" s="952" t="s">
        <v>2560</v>
      </c>
    </row>
    <row r="337" spans="1:21" ht="100.5" customHeight="1" x14ac:dyDescent="0.35">
      <c r="A337" s="1001"/>
      <c r="B337" s="1002" t="s">
        <v>1243</v>
      </c>
      <c r="C337" s="1003" t="s">
        <v>292</v>
      </c>
      <c r="D337" s="983"/>
      <c r="E337" s="983"/>
      <c r="F337" s="511" t="s">
        <v>1</v>
      </c>
      <c r="G337" s="530">
        <v>234074.39999999997</v>
      </c>
      <c r="H337" s="524">
        <v>61912.4</v>
      </c>
      <c r="I337" s="414">
        <f t="shared" si="5"/>
        <v>26.449880892570913</v>
      </c>
      <c r="J337" s="422" t="s">
        <v>1244</v>
      </c>
      <c r="K337" s="503">
        <v>1</v>
      </c>
      <c r="L337" s="503">
        <v>0</v>
      </c>
      <c r="M337" s="981"/>
      <c r="N337" s="1239"/>
      <c r="O337" s="1239"/>
      <c r="P337" s="1239"/>
      <c r="Q337" s="983"/>
      <c r="R337" s="983"/>
      <c r="S337" s="954"/>
      <c r="T337" s="954"/>
      <c r="U337" s="954"/>
    </row>
    <row r="338" spans="1:21" ht="47.25" customHeight="1" x14ac:dyDescent="0.35">
      <c r="A338" s="1001" t="s">
        <v>1245</v>
      </c>
      <c r="B338" s="1086" t="s">
        <v>1097</v>
      </c>
      <c r="C338" s="1003" t="s">
        <v>292</v>
      </c>
      <c r="D338" s="1009" t="s">
        <v>26</v>
      </c>
      <c r="E338" s="1009" t="s">
        <v>26</v>
      </c>
      <c r="F338" s="513" t="s">
        <v>0</v>
      </c>
      <c r="G338" s="527">
        <v>50000</v>
      </c>
      <c r="H338" s="527">
        <f>H339</f>
        <v>33313.4</v>
      </c>
      <c r="I338" s="412">
        <f t="shared" si="5"/>
        <v>66.626800000000003</v>
      </c>
      <c r="J338" s="1239" t="s">
        <v>108</v>
      </c>
      <c r="K338" s="1239" t="s">
        <v>108</v>
      </c>
      <c r="L338" s="1239" t="s">
        <v>108</v>
      </c>
      <c r="M338" s="1239" t="s">
        <v>108</v>
      </c>
      <c r="N338" s="1239" t="s">
        <v>108</v>
      </c>
      <c r="O338" s="1239" t="s">
        <v>108</v>
      </c>
      <c r="P338" s="1239" t="s">
        <v>108</v>
      </c>
      <c r="Q338" s="983"/>
      <c r="R338" s="983"/>
      <c r="S338" s="1240" t="s">
        <v>2560</v>
      </c>
      <c r="T338" s="1240" t="s">
        <v>2560</v>
      </c>
      <c r="U338" s="1240" t="s">
        <v>2560</v>
      </c>
    </row>
    <row r="339" spans="1:21" ht="136.5" customHeight="1" x14ac:dyDescent="0.35">
      <c r="A339" s="1001"/>
      <c r="B339" s="1086"/>
      <c r="C339" s="1003" t="s">
        <v>292</v>
      </c>
      <c r="D339" s="1009"/>
      <c r="E339" s="1009"/>
      <c r="F339" s="511" t="s">
        <v>1</v>
      </c>
      <c r="G339" s="530">
        <v>50000</v>
      </c>
      <c r="H339" s="530">
        <f>H341</f>
        <v>33313.4</v>
      </c>
      <c r="I339" s="414">
        <f t="shared" si="5"/>
        <v>66.626800000000003</v>
      </c>
      <c r="J339" s="1239"/>
      <c r="K339" s="1239"/>
      <c r="L339" s="1239"/>
      <c r="M339" s="1239"/>
      <c r="N339" s="1239"/>
      <c r="O339" s="1239"/>
      <c r="P339" s="1239"/>
      <c r="Q339" s="983"/>
      <c r="R339" s="983"/>
      <c r="S339" s="1240"/>
      <c r="T339" s="1240"/>
      <c r="U339" s="1240"/>
    </row>
    <row r="340" spans="1:21" ht="40.5" x14ac:dyDescent="0.35">
      <c r="A340" s="1001" t="s">
        <v>1098</v>
      </c>
      <c r="B340" s="1002" t="s">
        <v>1099</v>
      </c>
      <c r="C340" s="1003" t="s">
        <v>292</v>
      </c>
      <c r="D340" s="982" t="s">
        <v>1117</v>
      </c>
      <c r="E340" s="982" t="s">
        <v>26</v>
      </c>
      <c r="F340" s="513" t="s">
        <v>0</v>
      </c>
      <c r="G340" s="527">
        <v>50000</v>
      </c>
      <c r="H340" s="527">
        <f>H341</f>
        <v>33313.4</v>
      </c>
      <c r="I340" s="412">
        <f t="shared" si="5"/>
        <v>66.626800000000003</v>
      </c>
      <c r="J340" s="422" t="s">
        <v>1246</v>
      </c>
      <c r="K340" s="503">
        <v>1</v>
      </c>
      <c r="L340" s="503">
        <v>1</v>
      </c>
      <c r="M340" s="979" t="s">
        <v>2786</v>
      </c>
      <c r="N340" s="1239" t="s">
        <v>108</v>
      </c>
      <c r="O340" s="1239" t="s">
        <v>108</v>
      </c>
      <c r="P340" s="1239" t="s">
        <v>108</v>
      </c>
      <c r="Q340" s="983"/>
      <c r="R340" s="983"/>
      <c r="S340" s="952" t="s">
        <v>2560</v>
      </c>
      <c r="T340" s="952" t="s">
        <v>2560</v>
      </c>
      <c r="U340" s="952" t="s">
        <v>2560</v>
      </c>
    </row>
    <row r="341" spans="1:21" ht="98.25" customHeight="1" x14ac:dyDescent="0.35">
      <c r="A341" s="1001"/>
      <c r="B341" s="1002"/>
      <c r="C341" s="1003" t="s">
        <v>292</v>
      </c>
      <c r="D341" s="983"/>
      <c r="E341" s="983"/>
      <c r="F341" s="511" t="s">
        <v>1</v>
      </c>
      <c r="G341" s="530">
        <v>50000</v>
      </c>
      <c r="H341" s="524">
        <v>33313.4</v>
      </c>
      <c r="I341" s="414">
        <f t="shared" si="5"/>
        <v>66.626800000000003</v>
      </c>
      <c r="J341" s="514" t="s">
        <v>1247</v>
      </c>
      <c r="K341" s="503">
        <v>100</v>
      </c>
      <c r="L341" s="503">
        <v>50</v>
      </c>
      <c r="M341" s="981"/>
      <c r="N341" s="1239"/>
      <c r="O341" s="1239"/>
      <c r="P341" s="1239"/>
      <c r="Q341" s="983"/>
      <c r="R341" s="983"/>
      <c r="S341" s="954"/>
      <c r="T341" s="954"/>
      <c r="U341" s="954"/>
    </row>
    <row r="342" spans="1:21" x14ac:dyDescent="0.35">
      <c r="A342" s="1068" t="s">
        <v>82</v>
      </c>
      <c r="B342" s="1008" t="s">
        <v>1100</v>
      </c>
      <c r="C342" s="999" t="s">
        <v>291</v>
      </c>
      <c r="D342" s="1048" t="s">
        <v>26</v>
      </c>
      <c r="E342" s="1048" t="s">
        <v>26</v>
      </c>
      <c r="F342" s="513" t="s">
        <v>0</v>
      </c>
      <c r="G342" s="527">
        <v>42295787.700000003</v>
      </c>
      <c r="H342" s="527">
        <f>H343+H344</f>
        <v>41302506.200000003</v>
      </c>
      <c r="I342" s="412">
        <f t="shared" si="5"/>
        <v>97.651582925833537</v>
      </c>
      <c r="J342" s="1244" t="s">
        <v>108</v>
      </c>
      <c r="K342" s="1244" t="s">
        <v>108</v>
      </c>
      <c r="L342" s="1244" t="s">
        <v>108</v>
      </c>
      <c r="M342" s="1244" t="s">
        <v>108</v>
      </c>
      <c r="N342" s="1244" t="s">
        <v>108</v>
      </c>
      <c r="O342" s="1244" t="s">
        <v>108</v>
      </c>
      <c r="P342" s="1244" t="s">
        <v>108</v>
      </c>
      <c r="Q342" s="994" t="s">
        <v>1029</v>
      </c>
      <c r="R342" s="994"/>
      <c r="S342" s="1245" t="s">
        <v>2560</v>
      </c>
      <c r="T342" s="1245" t="s">
        <v>2560</v>
      </c>
      <c r="U342" s="1245" t="s">
        <v>2560</v>
      </c>
    </row>
    <row r="343" spans="1:21" x14ac:dyDescent="0.35">
      <c r="A343" s="1068"/>
      <c r="B343" s="1008" t="s">
        <v>1101</v>
      </c>
      <c r="C343" s="999" t="s">
        <v>291</v>
      </c>
      <c r="D343" s="1048"/>
      <c r="E343" s="1048"/>
      <c r="F343" s="513" t="s">
        <v>1</v>
      </c>
      <c r="G343" s="527">
        <v>16271979.199999999</v>
      </c>
      <c r="H343" s="527">
        <f>H349</f>
        <v>16271979.199999999</v>
      </c>
      <c r="I343" s="412">
        <f t="shared" si="5"/>
        <v>100</v>
      </c>
      <c r="J343" s="1244"/>
      <c r="K343" s="1244"/>
      <c r="L343" s="1244"/>
      <c r="M343" s="1244"/>
      <c r="N343" s="1244"/>
      <c r="O343" s="1244"/>
      <c r="P343" s="1244"/>
      <c r="Q343" s="995"/>
      <c r="R343" s="995"/>
      <c r="S343" s="1245"/>
      <c r="T343" s="1245"/>
      <c r="U343" s="1245"/>
    </row>
    <row r="344" spans="1:21" x14ac:dyDescent="0.35">
      <c r="A344" s="1068"/>
      <c r="B344" s="1008" t="s">
        <v>1101</v>
      </c>
      <c r="C344" s="999" t="s">
        <v>291</v>
      </c>
      <c r="D344" s="1048"/>
      <c r="E344" s="1048"/>
      <c r="F344" s="513" t="s">
        <v>5</v>
      </c>
      <c r="G344" s="527">
        <v>26023808.5</v>
      </c>
      <c r="H344" s="527">
        <f>H347</f>
        <v>25030527</v>
      </c>
      <c r="I344" s="412">
        <f t="shared" si="5"/>
        <v>96.183181643071194</v>
      </c>
      <c r="J344" s="1244"/>
      <c r="K344" s="1244"/>
      <c r="L344" s="1244"/>
      <c r="M344" s="1244"/>
      <c r="N344" s="1244"/>
      <c r="O344" s="1244"/>
      <c r="P344" s="1244"/>
      <c r="Q344" s="995"/>
      <c r="R344" s="995"/>
      <c r="S344" s="1245"/>
      <c r="T344" s="1245"/>
      <c r="U344" s="1245"/>
    </row>
    <row r="345" spans="1:21" x14ac:dyDescent="0.35">
      <c r="A345" s="1068"/>
      <c r="B345" s="1008" t="s">
        <v>1101</v>
      </c>
      <c r="C345" s="999" t="s">
        <v>572</v>
      </c>
      <c r="D345" s="1048" t="s">
        <v>26</v>
      </c>
      <c r="E345" s="1048" t="s">
        <v>26</v>
      </c>
      <c r="F345" s="513" t="s">
        <v>0</v>
      </c>
      <c r="G345" s="527">
        <v>26023808.5</v>
      </c>
      <c r="H345" s="527">
        <f>H347</f>
        <v>25030527</v>
      </c>
      <c r="I345" s="412">
        <f t="shared" si="5"/>
        <v>96.183181643071194</v>
      </c>
      <c r="J345" s="1244"/>
      <c r="K345" s="1244"/>
      <c r="L345" s="1244"/>
      <c r="M345" s="1244"/>
      <c r="N345" s="1244"/>
      <c r="O345" s="1244"/>
      <c r="P345" s="1244"/>
      <c r="Q345" s="995"/>
      <c r="R345" s="995"/>
      <c r="S345" s="1245"/>
      <c r="T345" s="1245"/>
      <c r="U345" s="1245"/>
    </row>
    <row r="346" spans="1:21" ht="30.75" customHeight="1" x14ac:dyDescent="0.35">
      <c r="A346" s="1068"/>
      <c r="B346" s="1008" t="s">
        <v>1101</v>
      </c>
      <c r="C346" s="999" t="s">
        <v>572</v>
      </c>
      <c r="D346" s="1048"/>
      <c r="E346" s="1048"/>
      <c r="F346" s="513" t="s">
        <v>1</v>
      </c>
      <c r="G346" s="527">
        <v>0</v>
      </c>
      <c r="H346" s="527">
        <v>0</v>
      </c>
      <c r="I346" s="412">
        <v>0</v>
      </c>
      <c r="J346" s="1244"/>
      <c r="K346" s="1244"/>
      <c r="L346" s="1244"/>
      <c r="M346" s="1244"/>
      <c r="N346" s="1244"/>
      <c r="O346" s="1244"/>
      <c r="P346" s="1244"/>
      <c r="Q346" s="995"/>
      <c r="R346" s="995"/>
      <c r="S346" s="1245"/>
      <c r="T346" s="1245"/>
      <c r="U346" s="1245"/>
    </row>
    <row r="347" spans="1:21" ht="36" customHeight="1" x14ac:dyDescent="0.35">
      <c r="A347" s="1068"/>
      <c r="B347" s="1008" t="s">
        <v>1101</v>
      </c>
      <c r="C347" s="999" t="s">
        <v>572</v>
      </c>
      <c r="D347" s="1048"/>
      <c r="E347" s="1048"/>
      <c r="F347" s="513" t="s">
        <v>5</v>
      </c>
      <c r="G347" s="527">
        <f>G356+G365</f>
        <v>26023808.5</v>
      </c>
      <c r="H347" s="527">
        <f>H356+H365</f>
        <v>25030527</v>
      </c>
      <c r="I347" s="412">
        <f t="shared" si="5"/>
        <v>96.183181643071194</v>
      </c>
      <c r="J347" s="1244"/>
      <c r="K347" s="1244"/>
      <c r="L347" s="1244"/>
      <c r="M347" s="1244"/>
      <c r="N347" s="1244"/>
      <c r="O347" s="1244"/>
      <c r="P347" s="1244"/>
      <c r="Q347" s="995"/>
      <c r="R347" s="995"/>
      <c r="S347" s="1245"/>
      <c r="T347" s="1245"/>
      <c r="U347" s="1245"/>
    </row>
    <row r="348" spans="1:21" x14ac:dyDescent="0.35">
      <c r="A348" s="1068"/>
      <c r="B348" s="1008" t="s">
        <v>1101</v>
      </c>
      <c r="C348" s="999" t="s">
        <v>25</v>
      </c>
      <c r="D348" s="1048" t="s">
        <v>26</v>
      </c>
      <c r="E348" s="1048" t="s">
        <v>26</v>
      </c>
      <c r="F348" s="513" t="s">
        <v>0</v>
      </c>
      <c r="G348" s="527">
        <v>16271979.199999999</v>
      </c>
      <c r="H348" s="527">
        <f>H349</f>
        <v>16271979.199999999</v>
      </c>
      <c r="I348" s="412">
        <f t="shared" si="5"/>
        <v>100</v>
      </c>
      <c r="J348" s="1244"/>
      <c r="K348" s="1244"/>
      <c r="L348" s="1244"/>
      <c r="M348" s="1244"/>
      <c r="N348" s="1244"/>
      <c r="O348" s="1244"/>
      <c r="P348" s="1244"/>
      <c r="Q348" s="995"/>
      <c r="R348" s="995"/>
      <c r="S348" s="1245"/>
      <c r="T348" s="1245"/>
      <c r="U348" s="1245"/>
    </row>
    <row r="349" spans="1:21" ht="62.25" customHeight="1" x14ac:dyDescent="0.35">
      <c r="A349" s="1068"/>
      <c r="B349" s="1008" t="s">
        <v>1101</v>
      </c>
      <c r="C349" s="999" t="s">
        <v>25</v>
      </c>
      <c r="D349" s="1048"/>
      <c r="E349" s="1048"/>
      <c r="F349" s="513" t="s">
        <v>1</v>
      </c>
      <c r="G349" s="527">
        <v>16271979.199999999</v>
      </c>
      <c r="H349" s="527">
        <f>H351</f>
        <v>16271979.199999999</v>
      </c>
      <c r="I349" s="412">
        <f t="shared" si="5"/>
        <v>100</v>
      </c>
      <c r="J349" s="1244"/>
      <c r="K349" s="1244"/>
      <c r="L349" s="1244"/>
      <c r="M349" s="1244"/>
      <c r="N349" s="1244"/>
      <c r="O349" s="1244"/>
      <c r="P349" s="1244"/>
      <c r="Q349" s="995"/>
      <c r="R349" s="995"/>
      <c r="S349" s="1245"/>
      <c r="T349" s="1245"/>
      <c r="U349" s="1245"/>
    </row>
    <row r="350" spans="1:21" x14ac:dyDescent="0.35">
      <c r="A350" s="1001" t="s">
        <v>84</v>
      </c>
      <c r="B350" s="1008" t="s">
        <v>1102</v>
      </c>
      <c r="C350" s="1003" t="s">
        <v>25</v>
      </c>
      <c r="D350" s="1009" t="s">
        <v>26</v>
      </c>
      <c r="E350" s="1009" t="s">
        <v>26</v>
      </c>
      <c r="F350" s="513" t="s">
        <v>0</v>
      </c>
      <c r="G350" s="527">
        <v>16271979.199999999</v>
      </c>
      <c r="H350" s="527">
        <f>H351</f>
        <v>16271979.199999999</v>
      </c>
      <c r="I350" s="412">
        <f t="shared" si="5"/>
        <v>100</v>
      </c>
      <c r="J350" s="1239" t="s">
        <v>108</v>
      </c>
      <c r="K350" s="1239" t="s">
        <v>108</v>
      </c>
      <c r="L350" s="1239" t="s">
        <v>108</v>
      </c>
      <c r="M350" s="1239" t="s">
        <v>108</v>
      </c>
      <c r="N350" s="1239" t="s">
        <v>108</v>
      </c>
      <c r="O350" s="1239" t="s">
        <v>108</v>
      </c>
      <c r="P350" s="1239" t="s">
        <v>108</v>
      </c>
      <c r="Q350" s="995"/>
      <c r="R350" s="995"/>
      <c r="S350" s="1240" t="s">
        <v>2560</v>
      </c>
      <c r="T350" s="1240" t="s">
        <v>2560</v>
      </c>
      <c r="U350" s="1240" t="s">
        <v>2560</v>
      </c>
    </row>
    <row r="351" spans="1:21" ht="73.5" customHeight="1" x14ac:dyDescent="0.35">
      <c r="A351" s="1001"/>
      <c r="B351" s="1008" t="s">
        <v>1103</v>
      </c>
      <c r="C351" s="1003" t="s">
        <v>25</v>
      </c>
      <c r="D351" s="1009"/>
      <c r="E351" s="1009"/>
      <c r="F351" s="511" t="s">
        <v>1</v>
      </c>
      <c r="G351" s="530">
        <v>16271979.199999999</v>
      </c>
      <c r="H351" s="530">
        <f>H353</f>
        <v>16271979.199999999</v>
      </c>
      <c r="I351" s="414">
        <f t="shared" si="5"/>
        <v>100</v>
      </c>
      <c r="J351" s="1239"/>
      <c r="K351" s="1239"/>
      <c r="L351" s="1239"/>
      <c r="M351" s="1239"/>
      <c r="N351" s="1239"/>
      <c r="O351" s="1239"/>
      <c r="P351" s="1239"/>
      <c r="Q351" s="995"/>
      <c r="R351" s="995"/>
      <c r="S351" s="1240"/>
      <c r="T351" s="1240"/>
      <c r="U351" s="1240"/>
    </row>
    <row r="352" spans="1:21" ht="74.25" customHeight="1" x14ac:dyDescent="0.35">
      <c r="A352" s="1001" t="s">
        <v>86</v>
      </c>
      <c r="B352" s="1002" t="s">
        <v>123</v>
      </c>
      <c r="C352" s="1003" t="s">
        <v>25</v>
      </c>
      <c r="D352" s="982" t="s">
        <v>1117</v>
      </c>
      <c r="E352" s="982" t="s">
        <v>26</v>
      </c>
      <c r="F352" s="513" t="s">
        <v>0</v>
      </c>
      <c r="G352" s="527">
        <v>16271979.199999999</v>
      </c>
      <c r="H352" s="518">
        <f>H353</f>
        <v>16271979.199999999</v>
      </c>
      <c r="I352" s="412">
        <f t="shared" si="5"/>
        <v>100</v>
      </c>
      <c r="J352" s="422" t="s">
        <v>1248</v>
      </c>
      <c r="K352" s="503">
        <v>1474726</v>
      </c>
      <c r="L352" s="503">
        <v>1474726</v>
      </c>
      <c r="M352" s="1260" t="s">
        <v>129</v>
      </c>
      <c r="N352" s="1239" t="s">
        <v>108</v>
      </c>
      <c r="O352" s="1239" t="s">
        <v>108</v>
      </c>
      <c r="P352" s="1239" t="s">
        <v>108</v>
      </c>
      <c r="Q352" s="995"/>
      <c r="R352" s="995"/>
      <c r="S352" s="1240" t="s">
        <v>2560</v>
      </c>
      <c r="T352" s="1240" t="s">
        <v>2560</v>
      </c>
      <c r="U352" s="1240" t="s">
        <v>2560</v>
      </c>
    </row>
    <row r="353" spans="1:21" ht="57.75" customHeight="1" x14ac:dyDescent="0.35">
      <c r="A353" s="1001"/>
      <c r="B353" s="1002" t="s">
        <v>1104</v>
      </c>
      <c r="C353" s="1003" t="s">
        <v>25</v>
      </c>
      <c r="D353" s="983"/>
      <c r="E353" s="983"/>
      <c r="F353" s="511" t="s">
        <v>1</v>
      </c>
      <c r="G353" s="530">
        <v>16271979.199999999</v>
      </c>
      <c r="H353" s="524">
        <v>16271979.199999999</v>
      </c>
      <c r="I353" s="414">
        <f t="shared" si="5"/>
        <v>100</v>
      </c>
      <c r="J353" s="514" t="s">
        <v>1249</v>
      </c>
      <c r="K353" s="505">
        <v>100</v>
      </c>
      <c r="L353" s="505">
        <v>100</v>
      </c>
      <c r="M353" s="1260" t="s">
        <v>129</v>
      </c>
      <c r="N353" s="1239"/>
      <c r="O353" s="1239"/>
      <c r="P353" s="1239"/>
      <c r="Q353" s="995"/>
      <c r="R353" s="995"/>
      <c r="S353" s="1240"/>
      <c r="T353" s="1240"/>
      <c r="U353" s="1240"/>
    </row>
    <row r="354" spans="1:21" x14ac:dyDescent="0.35">
      <c r="A354" s="1001" t="s">
        <v>1105</v>
      </c>
      <c r="B354" s="1008" t="s">
        <v>1106</v>
      </c>
      <c r="C354" s="1003" t="s">
        <v>572</v>
      </c>
      <c r="D354" s="1009" t="s">
        <v>26</v>
      </c>
      <c r="E354" s="1009" t="s">
        <v>26</v>
      </c>
      <c r="F354" s="513" t="s">
        <v>0</v>
      </c>
      <c r="G354" s="527">
        <f>G356</f>
        <v>25739421.300000001</v>
      </c>
      <c r="H354" s="527">
        <f>H356</f>
        <v>24879851.300000001</v>
      </c>
      <c r="I354" s="412">
        <f t="shared" si="5"/>
        <v>96.660492130023144</v>
      </c>
      <c r="J354" s="1239" t="s">
        <v>108</v>
      </c>
      <c r="K354" s="1239" t="s">
        <v>108</v>
      </c>
      <c r="L354" s="1239" t="s">
        <v>108</v>
      </c>
      <c r="M354" s="1239" t="s">
        <v>108</v>
      </c>
      <c r="N354" s="1239" t="s">
        <v>108</v>
      </c>
      <c r="O354" s="1239" t="s">
        <v>108</v>
      </c>
      <c r="P354" s="1239" t="s">
        <v>108</v>
      </c>
      <c r="Q354" s="995"/>
      <c r="R354" s="995"/>
      <c r="S354" s="1240" t="s">
        <v>2560</v>
      </c>
      <c r="T354" s="1240" t="s">
        <v>2560</v>
      </c>
      <c r="U354" s="1240" t="s">
        <v>2560</v>
      </c>
    </row>
    <row r="355" spans="1:21" ht="38.25" customHeight="1" x14ac:dyDescent="0.35">
      <c r="A355" s="1001"/>
      <c r="B355" s="1008" t="s">
        <v>1107</v>
      </c>
      <c r="C355" s="1003" t="s">
        <v>572</v>
      </c>
      <c r="D355" s="1009"/>
      <c r="E355" s="1009"/>
      <c r="F355" s="511" t="s">
        <v>1</v>
      </c>
      <c r="G355" s="530">
        <v>0</v>
      </c>
      <c r="H355" s="530">
        <v>0</v>
      </c>
      <c r="I355" s="414">
        <v>0</v>
      </c>
      <c r="J355" s="1239"/>
      <c r="K355" s="1239"/>
      <c r="L355" s="1239"/>
      <c r="M355" s="1239"/>
      <c r="N355" s="1239"/>
      <c r="O355" s="1239"/>
      <c r="P355" s="1239"/>
      <c r="Q355" s="995"/>
      <c r="R355" s="995"/>
      <c r="S355" s="1240"/>
      <c r="T355" s="1240"/>
      <c r="U355" s="1240"/>
    </row>
    <row r="356" spans="1:21" ht="42" customHeight="1" x14ac:dyDescent="0.35">
      <c r="A356" s="1001"/>
      <c r="B356" s="1008" t="s">
        <v>1107</v>
      </c>
      <c r="C356" s="1003" t="s">
        <v>572</v>
      </c>
      <c r="D356" s="1009"/>
      <c r="E356" s="1009"/>
      <c r="F356" s="511" t="s">
        <v>5</v>
      </c>
      <c r="G356" s="530">
        <f>G359+G362</f>
        <v>25739421.300000001</v>
      </c>
      <c r="H356" s="530">
        <f>H359+H362</f>
        <v>24879851.300000001</v>
      </c>
      <c r="I356" s="414">
        <f t="shared" si="5"/>
        <v>96.660492130023144</v>
      </c>
      <c r="J356" s="1239"/>
      <c r="K356" s="1239"/>
      <c r="L356" s="1239"/>
      <c r="M356" s="1239"/>
      <c r="N356" s="1239"/>
      <c r="O356" s="1239"/>
      <c r="P356" s="1239"/>
      <c r="Q356" s="995"/>
      <c r="R356" s="995"/>
      <c r="S356" s="1240"/>
      <c r="T356" s="1240"/>
      <c r="U356" s="1240"/>
    </row>
    <row r="357" spans="1:21" ht="45.75" customHeight="1" x14ac:dyDescent="0.35">
      <c r="A357" s="1001" t="s">
        <v>1108</v>
      </c>
      <c r="B357" s="1002" t="s">
        <v>107</v>
      </c>
      <c r="C357" s="1003" t="s">
        <v>572</v>
      </c>
      <c r="D357" s="982" t="s">
        <v>1117</v>
      </c>
      <c r="E357" s="1009" t="s">
        <v>26</v>
      </c>
      <c r="F357" s="513" t="s">
        <v>0</v>
      </c>
      <c r="G357" s="527">
        <f>G359</f>
        <v>17677.3</v>
      </c>
      <c r="H357" s="527">
        <f>H359</f>
        <v>3647.3</v>
      </c>
      <c r="I357" s="412">
        <f t="shared" si="5"/>
        <v>20.632675804562915</v>
      </c>
      <c r="J357" s="1022" t="s">
        <v>1250</v>
      </c>
      <c r="K357" s="989">
        <v>142</v>
      </c>
      <c r="L357" s="989">
        <v>142</v>
      </c>
      <c r="M357" s="979" t="s">
        <v>2794</v>
      </c>
      <c r="N357" s="1239" t="s">
        <v>108</v>
      </c>
      <c r="O357" s="1239" t="s">
        <v>108</v>
      </c>
      <c r="P357" s="1239" t="s">
        <v>108</v>
      </c>
      <c r="Q357" s="995"/>
      <c r="R357" s="995"/>
      <c r="S357" s="952" t="s">
        <v>2560</v>
      </c>
      <c r="T357" s="952" t="s">
        <v>2560</v>
      </c>
      <c r="U357" s="952" t="s">
        <v>2560</v>
      </c>
    </row>
    <row r="358" spans="1:21" ht="51" customHeight="1" x14ac:dyDescent="0.35">
      <c r="A358" s="1001"/>
      <c r="B358" s="1002" t="s">
        <v>1109</v>
      </c>
      <c r="C358" s="1003" t="s">
        <v>572</v>
      </c>
      <c r="D358" s="983"/>
      <c r="E358" s="1009"/>
      <c r="F358" s="511" t="s">
        <v>1</v>
      </c>
      <c r="G358" s="530">
        <v>0</v>
      </c>
      <c r="H358" s="525">
        <v>0</v>
      </c>
      <c r="I358" s="414">
        <v>0</v>
      </c>
      <c r="J358" s="1023"/>
      <c r="K358" s="989"/>
      <c r="L358" s="989"/>
      <c r="M358" s="980"/>
      <c r="N358" s="1239"/>
      <c r="O358" s="1239"/>
      <c r="P358" s="1239"/>
      <c r="Q358" s="995"/>
      <c r="R358" s="995"/>
      <c r="S358" s="953"/>
      <c r="T358" s="953"/>
      <c r="U358" s="953"/>
    </row>
    <row r="359" spans="1:21" ht="68.25" customHeight="1" x14ac:dyDescent="0.35">
      <c r="A359" s="1001"/>
      <c r="B359" s="1002" t="s">
        <v>1109</v>
      </c>
      <c r="C359" s="1003" t="s">
        <v>572</v>
      </c>
      <c r="D359" s="984"/>
      <c r="E359" s="1009"/>
      <c r="F359" s="511" t="s">
        <v>5</v>
      </c>
      <c r="G359" s="530">
        <v>17677.3</v>
      </c>
      <c r="H359" s="524">
        <v>3647.3</v>
      </c>
      <c r="I359" s="414">
        <f t="shared" si="5"/>
        <v>20.632675804562915</v>
      </c>
      <c r="J359" s="422" t="s">
        <v>1251</v>
      </c>
      <c r="K359" s="432">
        <v>0</v>
      </c>
      <c r="L359" s="432">
        <v>0</v>
      </c>
      <c r="M359" s="981"/>
      <c r="N359" s="1239"/>
      <c r="O359" s="1239"/>
      <c r="P359" s="1239"/>
      <c r="Q359" s="995"/>
      <c r="R359" s="995"/>
      <c r="S359" s="954"/>
      <c r="T359" s="954"/>
      <c r="U359" s="954"/>
    </row>
    <row r="360" spans="1:21" ht="66" customHeight="1" x14ac:dyDescent="0.35">
      <c r="A360" s="1001" t="s">
        <v>1110</v>
      </c>
      <c r="B360" s="1002" t="s">
        <v>106</v>
      </c>
      <c r="C360" s="1003" t="s">
        <v>572</v>
      </c>
      <c r="D360" s="982" t="s">
        <v>1117</v>
      </c>
      <c r="E360" s="1009" t="s">
        <v>26</v>
      </c>
      <c r="F360" s="513" t="s">
        <v>0</v>
      </c>
      <c r="G360" s="527">
        <v>25721744</v>
      </c>
      <c r="H360" s="527">
        <f>H362</f>
        <v>24876204</v>
      </c>
      <c r="I360" s="412">
        <f t="shared" si="5"/>
        <v>96.712742339710715</v>
      </c>
      <c r="J360" s="1041" t="s">
        <v>1252</v>
      </c>
      <c r="K360" s="989">
        <v>2516923</v>
      </c>
      <c r="L360" s="989">
        <v>2516923</v>
      </c>
      <c r="M360" s="989" t="s">
        <v>2795</v>
      </c>
      <c r="N360" s="1239" t="s">
        <v>108</v>
      </c>
      <c r="O360" s="1239" t="s">
        <v>108</v>
      </c>
      <c r="P360" s="1239" t="s">
        <v>108</v>
      </c>
      <c r="Q360" s="995"/>
      <c r="R360" s="995"/>
      <c r="S360" s="958" t="s">
        <v>2560</v>
      </c>
      <c r="T360" s="958" t="s">
        <v>2560</v>
      </c>
      <c r="U360" s="958" t="s">
        <v>2560</v>
      </c>
    </row>
    <row r="361" spans="1:21" ht="93.75" customHeight="1" x14ac:dyDescent="0.35">
      <c r="A361" s="1001"/>
      <c r="B361" s="1002" t="s">
        <v>1111</v>
      </c>
      <c r="C361" s="1003" t="s">
        <v>572</v>
      </c>
      <c r="D361" s="983"/>
      <c r="E361" s="1009"/>
      <c r="F361" s="511" t="s">
        <v>1</v>
      </c>
      <c r="G361" s="530">
        <v>0</v>
      </c>
      <c r="H361" s="530">
        <v>0</v>
      </c>
      <c r="I361" s="414">
        <v>0</v>
      </c>
      <c r="J361" s="1041"/>
      <c r="K361" s="989"/>
      <c r="L361" s="989"/>
      <c r="M361" s="989"/>
      <c r="N361" s="1239"/>
      <c r="O361" s="1239"/>
      <c r="P361" s="1239"/>
      <c r="Q361" s="995"/>
      <c r="R361" s="995"/>
      <c r="S361" s="958"/>
      <c r="T361" s="958"/>
      <c r="U361" s="958"/>
    </row>
    <row r="362" spans="1:21" ht="88.5" customHeight="1" x14ac:dyDescent="0.35">
      <c r="A362" s="1001"/>
      <c r="B362" s="1002" t="s">
        <v>1111</v>
      </c>
      <c r="C362" s="1003" t="s">
        <v>572</v>
      </c>
      <c r="D362" s="984"/>
      <c r="E362" s="1009"/>
      <c r="F362" s="511" t="s">
        <v>5</v>
      </c>
      <c r="G362" s="530">
        <v>25721744</v>
      </c>
      <c r="H362" s="524">
        <v>24876204</v>
      </c>
      <c r="I362" s="414">
        <f t="shared" si="5"/>
        <v>96.712742339710715</v>
      </c>
      <c r="J362" s="422" t="s">
        <v>1253</v>
      </c>
      <c r="K362" s="432">
        <v>100</v>
      </c>
      <c r="L362" s="432">
        <v>100</v>
      </c>
      <c r="M362" s="1260" t="s">
        <v>129</v>
      </c>
      <c r="N362" s="1239"/>
      <c r="O362" s="1239"/>
      <c r="P362" s="1239"/>
      <c r="Q362" s="995"/>
      <c r="R362" s="995"/>
      <c r="S362" s="1261" t="s">
        <v>2560</v>
      </c>
      <c r="T362" s="1261" t="s">
        <v>2560</v>
      </c>
      <c r="U362" s="1261" t="s">
        <v>2560</v>
      </c>
    </row>
    <row r="363" spans="1:21" x14ac:dyDescent="0.35">
      <c r="A363" s="1001" t="s">
        <v>1112</v>
      </c>
      <c r="B363" s="1008" t="s">
        <v>1113</v>
      </c>
      <c r="C363" s="1003" t="s">
        <v>572</v>
      </c>
      <c r="D363" s="1009" t="s">
        <v>26</v>
      </c>
      <c r="E363" s="1009" t="s">
        <v>26</v>
      </c>
      <c r="F363" s="513" t="s">
        <v>0</v>
      </c>
      <c r="G363" s="527">
        <f>G365</f>
        <v>284387.20000000001</v>
      </c>
      <c r="H363" s="527">
        <f>H365</f>
        <v>150675.70000000001</v>
      </c>
      <c r="I363" s="412">
        <f t="shared" si="5"/>
        <v>52.982588527191098</v>
      </c>
      <c r="J363" s="1239" t="s">
        <v>108</v>
      </c>
      <c r="K363" s="1239" t="s">
        <v>108</v>
      </c>
      <c r="L363" s="1239" t="s">
        <v>108</v>
      </c>
      <c r="M363" s="1239" t="s">
        <v>108</v>
      </c>
      <c r="N363" s="1239" t="s">
        <v>108</v>
      </c>
      <c r="O363" s="1239" t="s">
        <v>108</v>
      </c>
      <c r="P363" s="1239" t="s">
        <v>108</v>
      </c>
      <c r="Q363" s="995"/>
      <c r="R363" s="995"/>
      <c r="S363" s="1240" t="s">
        <v>2560</v>
      </c>
      <c r="T363" s="1240" t="s">
        <v>2560</v>
      </c>
      <c r="U363" s="1240" t="s">
        <v>2560</v>
      </c>
    </row>
    <row r="364" spans="1:21" ht="64.5" customHeight="1" x14ac:dyDescent="0.35">
      <c r="A364" s="1001"/>
      <c r="B364" s="1008" t="s">
        <v>1114</v>
      </c>
      <c r="C364" s="1003" t="s">
        <v>572</v>
      </c>
      <c r="D364" s="1009"/>
      <c r="E364" s="1009"/>
      <c r="F364" s="511" t="s">
        <v>1</v>
      </c>
      <c r="G364" s="530">
        <v>0</v>
      </c>
      <c r="H364" s="530">
        <v>0</v>
      </c>
      <c r="I364" s="414">
        <v>0</v>
      </c>
      <c r="J364" s="1239"/>
      <c r="K364" s="1239"/>
      <c r="L364" s="1239"/>
      <c r="M364" s="1239"/>
      <c r="N364" s="1239"/>
      <c r="O364" s="1239"/>
      <c r="P364" s="1239"/>
      <c r="Q364" s="995"/>
      <c r="R364" s="995"/>
      <c r="S364" s="1240"/>
      <c r="T364" s="1240"/>
      <c r="U364" s="1240"/>
    </row>
    <row r="365" spans="1:21" ht="69" customHeight="1" x14ac:dyDescent="0.35">
      <c r="A365" s="1001"/>
      <c r="B365" s="1008" t="s">
        <v>1114</v>
      </c>
      <c r="C365" s="1003" t="s">
        <v>572</v>
      </c>
      <c r="D365" s="1009"/>
      <c r="E365" s="1009"/>
      <c r="F365" s="511" t="s">
        <v>5</v>
      </c>
      <c r="G365" s="530">
        <v>284387.20000000001</v>
      </c>
      <c r="H365" s="530">
        <f>H368</f>
        <v>150675.70000000001</v>
      </c>
      <c r="I365" s="414">
        <f t="shared" si="5"/>
        <v>52.982588527191098</v>
      </c>
      <c r="J365" s="1239"/>
      <c r="K365" s="1239"/>
      <c r="L365" s="1239"/>
      <c r="M365" s="1239"/>
      <c r="N365" s="1239"/>
      <c r="O365" s="1239"/>
      <c r="P365" s="1239"/>
      <c r="Q365" s="995"/>
      <c r="R365" s="995"/>
      <c r="S365" s="1240"/>
      <c r="T365" s="1240"/>
      <c r="U365" s="1240"/>
    </row>
    <row r="366" spans="1:21" ht="61.5" customHeight="1" x14ac:dyDescent="0.35">
      <c r="A366" s="1001" t="s">
        <v>1115</v>
      </c>
      <c r="B366" s="1002" t="s">
        <v>314</v>
      </c>
      <c r="C366" s="1003" t="s">
        <v>572</v>
      </c>
      <c r="D366" s="982" t="s">
        <v>1117</v>
      </c>
      <c r="E366" s="1009" t="s">
        <v>26</v>
      </c>
      <c r="F366" s="513" t="s">
        <v>0</v>
      </c>
      <c r="G366" s="527">
        <f>G368</f>
        <v>284387.20000000001</v>
      </c>
      <c r="H366" s="527">
        <f>H368</f>
        <v>150675.70000000001</v>
      </c>
      <c r="I366" s="412">
        <f t="shared" si="5"/>
        <v>52.982588527191098</v>
      </c>
      <c r="J366" s="1041" t="s">
        <v>1254</v>
      </c>
      <c r="K366" s="989">
        <v>63</v>
      </c>
      <c r="L366" s="989">
        <v>59</v>
      </c>
      <c r="M366" s="1273" t="s">
        <v>2796</v>
      </c>
      <c r="N366" s="1239" t="s">
        <v>108</v>
      </c>
      <c r="O366" s="1239" t="s">
        <v>108</v>
      </c>
      <c r="P366" s="1239" t="s">
        <v>108</v>
      </c>
      <c r="Q366" s="995"/>
      <c r="R366" s="995"/>
      <c r="S366" s="959" t="s">
        <v>2560</v>
      </c>
      <c r="T366" s="959" t="s">
        <v>2560</v>
      </c>
      <c r="U366" s="959" t="s">
        <v>2560</v>
      </c>
    </row>
    <row r="367" spans="1:21" ht="95.25" customHeight="1" x14ac:dyDescent="0.35">
      <c r="A367" s="1001"/>
      <c r="B367" s="1002" t="s">
        <v>1116</v>
      </c>
      <c r="C367" s="1003" t="s">
        <v>572</v>
      </c>
      <c r="D367" s="983"/>
      <c r="E367" s="1009"/>
      <c r="F367" s="511" t="s">
        <v>1</v>
      </c>
      <c r="G367" s="530">
        <v>0</v>
      </c>
      <c r="H367" s="530">
        <v>0</v>
      </c>
      <c r="I367" s="414">
        <v>0</v>
      </c>
      <c r="J367" s="1041"/>
      <c r="K367" s="989"/>
      <c r="L367" s="989"/>
      <c r="M367" s="1274"/>
      <c r="N367" s="1239"/>
      <c r="O367" s="1239"/>
      <c r="P367" s="1239"/>
      <c r="Q367" s="995"/>
      <c r="R367" s="995"/>
      <c r="S367" s="960"/>
      <c r="T367" s="960"/>
      <c r="U367" s="960"/>
    </row>
    <row r="368" spans="1:21" ht="134.25" customHeight="1" x14ac:dyDescent="0.35">
      <c r="A368" s="1001"/>
      <c r="B368" s="1002" t="s">
        <v>1116</v>
      </c>
      <c r="C368" s="1003" t="s">
        <v>572</v>
      </c>
      <c r="D368" s="984"/>
      <c r="E368" s="1009"/>
      <c r="F368" s="511" t="s">
        <v>5</v>
      </c>
      <c r="G368" s="530">
        <v>284387.20000000001</v>
      </c>
      <c r="H368" s="530">
        <v>150675.70000000001</v>
      </c>
      <c r="I368" s="414">
        <f t="shared" si="5"/>
        <v>52.982588527191098</v>
      </c>
      <c r="J368" s="421" t="s">
        <v>1255</v>
      </c>
      <c r="K368" s="528">
        <v>17.600000000000001</v>
      </c>
      <c r="L368" s="528">
        <v>21.8</v>
      </c>
      <c r="M368" s="1275"/>
      <c r="N368" s="1239"/>
      <c r="O368" s="1239"/>
      <c r="P368" s="1239"/>
      <c r="Q368" s="996"/>
      <c r="R368" s="996"/>
      <c r="S368" s="961"/>
      <c r="T368" s="961"/>
      <c r="U368" s="961"/>
    </row>
    <row r="369" spans="17:18" x14ac:dyDescent="0.35">
      <c r="Q369" s="1268"/>
      <c r="R369" s="1268"/>
    </row>
    <row r="370" spans="17:18" x14ac:dyDescent="0.35">
      <c r="Q370" s="1268"/>
      <c r="R370" s="1268"/>
    </row>
    <row r="371" spans="17:18" x14ac:dyDescent="0.35">
      <c r="Q371" s="1268"/>
      <c r="R371" s="1268"/>
    </row>
    <row r="372" spans="17:18" x14ac:dyDescent="0.35">
      <c r="Q372" s="1268"/>
      <c r="R372" s="1268"/>
    </row>
    <row r="373" spans="17:18" x14ac:dyDescent="0.35">
      <c r="Q373" s="1268"/>
      <c r="R373" s="1268"/>
    </row>
    <row r="374" spans="17:18" x14ac:dyDescent="0.35">
      <c r="Q374" s="1268"/>
      <c r="R374" s="1268"/>
    </row>
    <row r="375" spans="17:18" x14ac:dyDescent="0.35">
      <c r="Q375" s="1268"/>
      <c r="R375" s="1268"/>
    </row>
    <row r="376" spans="17:18" x14ac:dyDescent="0.35">
      <c r="Q376" s="1268"/>
      <c r="R376" s="1268"/>
    </row>
    <row r="377" spans="17:18" x14ac:dyDescent="0.35">
      <c r="Q377" s="1268"/>
      <c r="R377" s="1268"/>
    </row>
  </sheetData>
  <autoFilter ref="A7:Q368"/>
  <mergeCells count="1742">
    <mergeCell ref="A2:M2"/>
    <mergeCell ref="A3:M3"/>
    <mergeCell ref="S5:U5"/>
    <mergeCell ref="M181:M184"/>
    <mergeCell ref="M366:M368"/>
    <mergeCell ref="Q5:Q6"/>
    <mergeCell ref="Q8:Q25"/>
    <mergeCell ref="Q26:Q37"/>
    <mergeCell ref="Q38:Q40"/>
    <mergeCell ref="Q172:Q174"/>
    <mergeCell ref="Q133:Q134"/>
    <mergeCell ref="Q135:Q137"/>
    <mergeCell ref="Q138:Q139"/>
    <mergeCell ref="Q140:Q141"/>
    <mergeCell ref="Q142:Q150"/>
    <mergeCell ref="Q153:Q155"/>
    <mergeCell ref="Q322:Q341"/>
    <mergeCell ref="Q342:Q368"/>
    <mergeCell ref="Q261:Q263"/>
    <mergeCell ref="Q266:Q267"/>
    <mergeCell ref="Q268:Q269"/>
    <mergeCell ref="Q270:Q271"/>
    <mergeCell ref="Q272:Q274"/>
    <mergeCell ref="Q275:Q276"/>
    <mergeCell ref="Q181:Q184"/>
    <mergeCell ref="Q185:Q190"/>
    <mergeCell ref="Q191:Q192"/>
    <mergeCell ref="Q193:Q194"/>
    <mergeCell ref="Q195:Q196"/>
    <mergeCell ref="Q197:Q198"/>
    <mergeCell ref="Q304:Q306"/>
    <mergeCell ref="Q307:Q309"/>
    <mergeCell ref="Q298:Q300"/>
    <mergeCell ref="Q301:Q303"/>
    <mergeCell ref="Q310:Q318"/>
    <mergeCell ref="Q319:Q321"/>
    <mergeCell ref="Q285:Q287"/>
    <mergeCell ref="Q290:Q291"/>
    <mergeCell ref="Q292:Q293"/>
    <mergeCell ref="Q294:Q297"/>
    <mergeCell ref="Q281:Q282"/>
    <mergeCell ref="Q283:Q284"/>
    <mergeCell ref="Q277:Q278"/>
    <mergeCell ref="Q279:Q280"/>
    <mergeCell ref="Q227:Q232"/>
    <mergeCell ref="Q233:Q234"/>
    <mergeCell ref="Q235:Q251"/>
    <mergeCell ref="N357:N359"/>
    <mergeCell ref="O357:O359"/>
    <mergeCell ref="P357:P359"/>
    <mergeCell ref="P350:P351"/>
    <mergeCell ref="P342:P349"/>
    <mergeCell ref="O266:O267"/>
    <mergeCell ref="P266:P267"/>
    <mergeCell ref="O268:O269"/>
    <mergeCell ref="P268:P269"/>
    <mergeCell ref="P331:P333"/>
    <mergeCell ref="P292:P293"/>
    <mergeCell ref="N285:N287"/>
    <mergeCell ref="O285:O287"/>
    <mergeCell ref="P285:P287"/>
    <mergeCell ref="N322:N324"/>
    <mergeCell ref="O322:O324"/>
    <mergeCell ref="N310:N318"/>
    <mergeCell ref="P221:P222"/>
    <mergeCell ref="N225:N226"/>
    <mergeCell ref="P175:P177"/>
    <mergeCell ref="O125:O129"/>
    <mergeCell ref="P125:P129"/>
    <mergeCell ref="N266:N267"/>
    <mergeCell ref="P261:P263"/>
    <mergeCell ref="N249:N251"/>
    <mergeCell ref="O249:O251"/>
    <mergeCell ref="P249:P251"/>
    <mergeCell ref="P122:P124"/>
    <mergeCell ref="O331:O333"/>
    <mergeCell ref="O329:O330"/>
    <mergeCell ref="P329:P330"/>
    <mergeCell ref="O277:O278"/>
    <mergeCell ref="P277:P278"/>
    <mergeCell ref="O279:O280"/>
    <mergeCell ref="P279:P280"/>
    <mergeCell ref="O275:O276"/>
    <mergeCell ref="P275:P276"/>
    <mergeCell ref="N233:N234"/>
    <mergeCell ref="O233:O234"/>
    <mergeCell ref="P233:P234"/>
    <mergeCell ref="O130:O134"/>
    <mergeCell ref="P130:P134"/>
    <mergeCell ref="N153:N155"/>
    <mergeCell ref="O153:O155"/>
    <mergeCell ref="P153:P155"/>
    <mergeCell ref="N125:N129"/>
    <mergeCell ref="P197:P198"/>
    <mergeCell ref="P199:P207"/>
    <mergeCell ref="P214:P220"/>
    <mergeCell ref="Q87:Q88"/>
    <mergeCell ref="Q90:Q91"/>
    <mergeCell ref="Q94:Q96"/>
    <mergeCell ref="Q97:Q99"/>
    <mergeCell ref="Q100:Q101"/>
    <mergeCell ref="Q60:Q61"/>
    <mergeCell ref="Q62:Q64"/>
    <mergeCell ref="Q65:Q67"/>
    <mergeCell ref="Q68:Q70"/>
    <mergeCell ref="Q71:Q72"/>
    <mergeCell ref="Q74:Q77"/>
    <mergeCell ref="Q252:Q260"/>
    <mergeCell ref="Q199:Q207"/>
    <mergeCell ref="Q208:Q210"/>
    <mergeCell ref="Q211:Q224"/>
    <mergeCell ref="Q225:Q226"/>
    <mergeCell ref="Q175:Q177"/>
    <mergeCell ref="Q156:Q158"/>
    <mergeCell ref="Q159:Q160"/>
    <mergeCell ref="Q163:Q165"/>
    <mergeCell ref="Q166:Q168"/>
    <mergeCell ref="Q169:Q171"/>
    <mergeCell ref="Q178:Q180"/>
    <mergeCell ref="Q106:Q107"/>
    <mergeCell ref="Q108:Q111"/>
    <mergeCell ref="Q118:Q119"/>
    <mergeCell ref="Q122:Q124"/>
    <mergeCell ref="Q125:Q127"/>
    <mergeCell ref="Q128:Q129"/>
    <mergeCell ref="K354:K356"/>
    <mergeCell ref="L354:L356"/>
    <mergeCell ref="M354:M356"/>
    <mergeCell ref="Q42:Q43"/>
    <mergeCell ref="Q44:Q46"/>
    <mergeCell ref="Q47:Q48"/>
    <mergeCell ref="Q49:Q50"/>
    <mergeCell ref="Q51:Q55"/>
    <mergeCell ref="Q56:Q58"/>
    <mergeCell ref="K366:K367"/>
    <mergeCell ref="L366:L367"/>
    <mergeCell ref="N366:N368"/>
    <mergeCell ref="O366:O368"/>
    <mergeCell ref="P366:P368"/>
    <mergeCell ref="A366:A368"/>
    <mergeCell ref="B366:B368"/>
    <mergeCell ref="C366:C368"/>
    <mergeCell ref="D366:D368"/>
    <mergeCell ref="E366:E368"/>
    <mergeCell ref="J366:J367"/>
    <mergeCell ref="O360:O362"/>
    <mergeCell ref="P360:P362"/>
    <mergeCell ref="A363:A365"/>
    <mergeCell ref="B363:B365"/>
    <mergeCell ref="C363:C365"/>
    <mergeCell ref="D363:D365"/>
    <mergeCell ref="E363:E365"/>
    <mergeCell ref="J363:J365"/>
    <mergeCell ref="K363:K365"/>
    <mergeCell ref="L363:L365"/>
    <mergeCell ref="Q83:Q84"/>
    <mergeCell ref="M357:M359"/>
    <mergeCell ref="O122:O124"/>
    <mergeCell ref="A342:A349"/>
    <mergeCell ref="B342:B349"/>
    <mergeCell ref="C342:C344"/>
    <mergeCell ref="D342:D344"/>
    <mergeCell ref="J342:J349"/>
    <mergeCell ref="E342:E344"/>
    <mergeCell ref="A360:A362"/>
    <mergeCell ref="B360:B362"/>
    <mergeCell ref="C360:C362"/>
    <mergeCell ref="D360:D362"/>
    <mergeCell ref="E360:E362"/>
    <mergeCell ref="J360:J361"/>
    <mergeCell ref="A357:A359"/>
    <mergeCell ref="B357:B359"/>
    <mergeCell ref="C357:C359"/>
    <mergeCell ref="D357:D359"/>
    <mergeCell ref="E357:E359"/>
    <mergeCell ref="J357:J358"/>
    <mergeCell ref="E354:E356"/>
    <mergeCell ref="J354:J356"/>
    <mergeCell ref="E350:E351"/>
    <mergeCell ref="M350:M351"/>
    <mergeCell ref="N350:N351"/>
    <mergeCell ref="O350:O351"/>
    <mergeCell ref="O342:O349"/>
    <mergeCell ref="C345:C347"/>
    <mergeCell ref="D345:D347"/>
    <mergeCell ref="E345:E347"/>
    <mergeCell ref="C348:C349"/>
    <mergeCell ref="D348:D349"/>
    <mergeCell ref="E348:E349"/>
    <mergeCell ref="K342:K349"/>
    <mergeCell ref="L342:L349"/>
    <mergeCell ref="M342:M349"/>
    <mergeCell ref="N342:N349"/>
    <mergeCell ref="O336:O337"/>
    <mergeCell ref="P336:P337"/>
    <mergeCell ref="K334:K335"/>
    <mergeCell ref="A331:A333"/>
    <mergeCell ref="B331:B333"/>
    <mergeCell ref="P340:P341"/>
    <mergeCell ref="O338:O339"/>
    <mergeCell ref="P338:P339"/>
    <mergeCell ref="A340:A341"/>
    <mergeCell ref="B340:B341"/>
    <mergeCell ref="C340:C341"/>
    <mergeCell ref="D340:D341"/>
    <mergeCell ref="E340:E341"/>
    <mergeCell ref="M340:M341"/>
    <mergeCell ref="N340:N341"/>
    <mergeCell ref="O340:O341"/>
    <mergeCell ref="E338:E339"/>
    <mergeCell ref="J338:J339"/>
    <mergeCell ref="K338:K339"/>
    <mergeCell ref="L338:L339"/>
    <mergeCell ref="M338:M339"/>
    <mergeCell ref="N338:N339"/>
    <mergeCell ref="A338:A339"/>
    <mergeCell ref="B338:B339"/>
    <mergeCell ref="C338:C339"/>
    <mergeCell ref="D338:D339"/>
    <mergeCell ref="C331:C333"/>
    <mergeCell ref="D331:D333"/>
    <mergeCell ref="L334:L335"/>
    <mergeCell ref="M334:M335"/>
    <mergeCell ref="N334:N335"/>
    <mergeCell ref="O334:O335"/>
    <mergeCell ref="P334:P335"/>
    <mergeCell ref="A336:A337"/>
    <mergeCell ref="B336:B337"/>
    <mergeCell ref="C336:C337"/>
    <mergeCell ref="D336:D337"/>
    <mergeCell ref="E336:E337"/>
    <mergeCell ref="A334:A335"/>
    <mergeCell ref="B334:B335"/>
    <mergeCell ref="C334:C335"/>
    <mergeCell ref="D334:D335"/>
    <mergeCell ref="E334:E335"/>
    <mergeCell ref="J334:J335"/>
    <mergeCell ref="E331:E333"/>
    <mergeCell ref="F331:F332"/>
    <mergeCell ref="G331:G332"/>
    <mergeCell ref="H331:H332"/>
    <mergeCell ref="I331:I332"/>
    <mergeCell ref="M331:M332"/>
    <mergeCell ref="M336:M337"/>
    <mergeCell ref="N336:N337"/>
    <mergeCell ref="N331:N333"/>
    <mergeCell ref="E329:E330"/>
    <mergeCell ref="J329:J330"/>
    <mergeCell ref="K329:K330"/>
    <mergeCell ref="L329:L330"/>
    <mergeCell ref="M329:M330"/>
    <mergeCell ref="N329:N330"/>
    <mergeCell ref="N325:N326"/>
    <mergeCell ref="O325:O326"/>
    <mergeCell ref="P325:P326"/>
    <mergeCell ref="A327:A328"/>
    <mergeCell ref="B327:B328"/>
    <mergeCell ref="C327:C328"/>
    <mergeCell ref="D327:D328"/>
    <mergeCell ref="E327:E328"/>
    <mergeCell ref="P322:P324"/>
    <mergeCell ref="A325:A326"/>
    <mergeCell ref="B325:B326"/>
    <mergeCell ref="C325:C326"/>
    <mergeCell ref="A329:A330"/>
    <mergeCell ref="B329:B330"/>
    <mergeCell ref="C329:C330"/>
    <mergeCell ref="D329:D330"/>
    <mergeCell ref="L322:L323"/>
    <mergeCell ref="M322:M324"/>
    <mergeCell ref="D325:D326"/>
    <mergeCell ref="E325:E326"/>
    <mergeCell ref="J325:J326"/>
    <mergeCell ref="K325:K326"/>
    <mergeCell ref="L325:L326"/>
    <mergeCell ref="M325:M326"/>
    <mergeCell ref="L304:L306"/>
    <mergeCell ref="M304:M306"/>
    <mergeCell ref="N304:N306"/>
    <mergeCell ref="O304:O306"/>
    <mergeCell ref="P304:P306"/>
    <mergeCell ref="A307:A309"/>
    <mergeCell ref="B307:B309"/>
    <mergeCell ref="C307:C309"/>
    <mergeCell ref="D307:D309"/>
    <mergeCell ref="E307:E309"/>
    <mergeCell ref="N301:N303"/>
    <mergeCell ref="O301:O303"/>
    <mergeCell ref="P301:P303"/>
    <mergeCell ref="A304:A306"/>
    <mergeCell ref="B304:B306"/>
    <mergeCell ref="C304:C306"/>
    <mergeCell ref="D304:D306"/>
    <mergeCell ref="E304:E306"/>
    <mergeCell ref="J304:J306"/>
    <mergeCell ref="K304:K306"/>
    <mergeCell ref="K307:K308"/>
    <mergeCell ref="L307:L308"/>
    <mergeCell ref="N307:N309"/>
    <mergeCell ref="J307:J308"/>
    <mergeCell ref="M307:M309"/>
    <mergeCell ref="O307:O309"/>
    <mergeCell ref="P307:P309"/>
    <mergeCell ref="L298:L300"/>
    <mergeCell ref="M298:M300"/>
    <mergeCell ref="N298:N300"/>
    <mergeCell ref="O298:O300"/>
    <mergeCell ref="P298:P300"/>
    <mergeCell ref="A301:A303"/>
    <mergeCell ref="B301:B303"/>
    <mergeCell ref="C301:C303"/>
    <mergeCell ref="D301:D303"/>
    <mergeCell ref="E301:E303"/>
    <mergeCell ref="B298:B300"/>
    <mergeCell ref="C298:C300"/>
    <mergeCell ref="D298:D300"/>
    <mergeCell ref="E298:E300"/>
    <mergeCell ref="J298:J300"/>
    <mergeCell ref="K298:K300"/>
    <mergeCell ref="A296:A297"/>
    <mergeCell ref="B296:B297"/>
    <mergeCell ref="C296:C297"/>
    <mergeCell ref="D296:D297"/>
    <mergeCell ref="E296:E297"/>
    <mergeCell ref="M296:M297"/>
    <mergeCell ref="J301:J302"/>
    <mergeCell ref="K301:K302"/>
    <mergeCell ref="L301:L302"/>
    <mergeCell ref="M301:M303"/>
    <mergeCell ref="A298:A300"/>
    <mergeCell ref="A294:A295"/>
    <mergeCell ref="B294:B295"/>
    <mergeCell ref="C294:C295"/>
    <mergeCell ref="D294:D295"/>
    <mergeCell ref="E294:E295"/>
    <mergeCell ref="M294:M295"/>
    <mergeCell ref="A292:A293"/>
    <mergeCell ref="B292:B293"/>
    <mergeCell ref="C292:C293"/>
    <mergeCell ref="D292:D293"/>
    <mergeCell ref="E292:E293"/>
    <mergeCell ref="N292:N293"/>
    <mergeCell ref="P288:P289"/>
    <mergeCell ref="A290:A291"/>
    <mergeCell ref="B290:B291"/>
    <mergeCell ref="C290:C291"/>
    <mergeCell ref="D290:D291"/>
    <mergeCell ref="E290:E291"/>
    <mergeCell ref="M290:M291"/>
    <mergeCell ref="N290:N291"/>
    <mergeCell ref="O290:O291"/>
    <mergeCell ref="P290:P291"/>
    <mergeCell ref="O292:O293"/>
    <mergeCell ref="A288:A289"/>
    <mergeCell ref="B288:B289"/>
    <mergeCell ref="C288:C289"/>
    <mergeCell ref="D288:D289"/>
    <mergeCell ref="E288:E289"/>
    <mergeCell ref="N288:N289"/>
    <mergeCell ref="O288:O289"/>
    <mergeCell ref="D285:D287"/>
    <mergeCell ref="E285:E287"/>
    <mergeCell ref="J285:J286"/>
    <mergeCell ref="K285:K286"/>
    <mergeCell ref="L285:L286"/>
    <mergeCell ref="M285:M286"/>
    <mergeCell ref="O281:O284"/>
    <mergeCell ref="P281:P284"/>
    <mergeCell ref="F282:F284"/>
    <mergeCell ref="G282:G284"/>
    <mergeCell ref="H282:H284"/>
    <mergeCell ref="I282:I284"/>
    <mergeCell ref="J283:J284"/>
    <mergeCell ref="K283:K284"/>
    <mergeCell ref="L283:L284"/>
    <mergeCell ref="M283:M284"/>
    <mergeCell ref="A281:A284"/>
    <mergeCell ref="B281:B284"/>
    <mergeCell ref="C281:C284"/>
    <mergeCell ref="D281:D284"/>
    <mergeCell ref="E281:E284"/>
    <mergeCell ref="N281:N284"/>
    <mergeCell ref="A285:A287"/>
    <mergeCell ref="B285:B287"/>
    <mergeCell ref="C285:C287"/>
    <mergeCell ref="A279:A280"/>
    <mergeCell ref="B279:B280"/>
    <mergeCell ref="C279:C280"/>
    <mergeCell ref="D279:D280"/>
    <mergeCell ref="E279:E280"/>
    <mergeCell ref="N279:N280"/>
    <mergeCell ref="A277:A278"/>
    <mergeCell ref="B277:B278"/>
    <mergeCell ref="C277:C278"/>
    <mergeCell ref="D277:D278"/>
    <mergeCell ref="E277:E278"/>
    <mergeCell ref="N277:N278"/>
    <mergeCell ref="E272:E274"/>
    <mergeCell ref="F273:F274"/>
    <mergeCell ref="G273:G274"/>
    <mergeCell ref="H273:H274"/>
    <mergeCell ref="I273:I274"/>
    <mergeCell ref="A275:A276"/>
    <mergeCell ref="B275:B276"/>
    <mergeCell ref="C275:C276"/>
    <mergeCell ref="D275:D276"/>
    <mergeCell ref="E275:E276"/>
    <mergeCell ref="M275:M276"/>
    <mergeCell ref="N275:N276"/>
    <mergeCell ref="A272:A274"/>
    <mergeCell ref="B272:B274"/>
    <mergeCell ref="C272:C274"/>
    <mergeCell ref="D272:D274"/>
    <mergeCell ref="A264:A265"/>
    <mergeCell ref="B264:B265"/>
    <mergeCell ref="C264:C265"/>
    <mergeCell ref="D264:D265"/>
    <mergeCell ref="E264:E265"/>
    <mergeCell ref="N264:N265"/>
    <mergeCell ref="O264:O265"/>
    <mergeCell ref="P264:P265"/>
    <mergeCell ref="J261:J263"/>
    <mergeCell ref="K261:K263"/>
    <mergeCell ref="L261:L263"/>
    <mergeCell ref="M261:M263"/>
    <mergeCell ref="N261:N263"/>
    <mergeCell ref="O261:O263"/>
    <mergeCell ref="E258:E260"/>
    <mergeCell ref="A261:A263"/>
    <mergeCell ref="B261:B263"/>
    <mergeCell ref="C261:C263"/>
    <mergeCell ref="D261:D263"/>
    <mergeCell ref="E261:E263"/>
    <mergeCell ref="L252:L260"/>
    <mergeCell ref="M252:M260"/>
    <mergeCell ref="N252:N260"/>
    <mergeCell ref="O252:O260"/>
    <mergeCell ref="P252:P260"/>
    <mergeCell ref="C255:C257"/>
    <mergeCell ref="D255:D257"/>
    <mergeCell ref="E255:E257"/>
    <mergeCell ref="C258:C260"/>
    <mergeCell ref="D258:D260"/>
    <mergeCell ref="A252:A260"/>
    <mergeCell ref="B252:B260"/>
    <mergeCell ref="C252:C254"/>
    <mergeCell ref="D252:D254"/>
    <mergeCell ref="E252:E254"/>
    <mergeCell ref="J252:J260"/>
    <mergeCell ref="K252:K260"/>
    <mergeCell ref="P246:P248"/>
    <mergeCell ref="A249:A251"/>
    <mergeCell ref="B249:B251"/>
    <mergeCell ref="C249:C251"/>
    <mergeCell ref="D249:D251"/>
    <mergeCell ref="E249:E251"/>
    <mergeCell ref="J249:J250"/>
    <mergeCell ref="K249:K250"/>
    <mergeCell ref="L249:L250"/>
    <mergeCell ref="M249:M250"/>
    <mergeCell ref="N246:N248"/>
    <mergeCell ref="O246:O248"/>
    <mergeCell ref="A246:A248"/>
    <mergeCell ref="B246:B248"/>
    <mergeCell ref="C246:C248"/>
    <mergeCell ref="D246:D248"/>
    <mergeCell ref="E246:E248"/>
    <mergeCell ref="J246:J248"/>
    <mergeCell ref="K246:K248"/>
    <mergeCell ref="M246:M248"/>
    <mergeCell ref="A235:A240"/>
    <mergeCell ref="B235:B240"/>
    <mergeCell ref="C235:C240"/>
    <mergeCell ref="D235:D240"/>
    <mergeCell ref="E235:E240"/>
    <mergeCell ref="B233:B234"/>
    <mergeCell ref="C233:C234"/>
    <mergeCell ref="D233:D234"/>
    <mergeCell ref="E233:E234"/>
    <mergeCell ref="J233:J234"/>
    <mergeCell ref="K233:K234"/>
    <mergeCell ref="A233:A234"/>
    <mergeCell ref="M244:M245"/>
    <mergeCell ref="N241:N245"/>
    <mergeCell ref="O241:O245"/>
    <mergeCell ref="P241:P245"/>
    <mergeCell ref="J242:J243"/>
    <mergeCell ref="K242:K243"/>
    <mergeCell ref="J235:J237"/>
    <mergeCell ref="K235:K237"/>
    <mergeCell ref="L235:L237"/>
    <mergeCell ref="M235:M237"/>
    <mergeCell ref="F235:F237"/>
    <mergeCell ref="G235:G237"/>
    <mergeCell ref="H235:H237"/>
    <mergeCell ref="I235:I237"/>
    <mergeCell ref="N235:N240"/>
    <mergeCell ref="O235:O240"/>
    <mergeCell ref="P235:P240"/>
    <mergeCell ref="F238:F240"/>
    <mergeCell ref="G238:G240"/>
    <mergeCell ref="H238:H240"/>
    <mergeCell ref="B227:B232"/>
    <mergeCell ref="C227:C229"/>
    <mergeCell ref="D227:D229"/>
    <mergeCell ref="E227:E229"/>
    <mergeCell ref="J227:J232"/>
    <mergeCell ref="K227:K232"/>
    <mergeCell ref="L227:L232"/>
    <mergeCell ref="D223:D224"/>
    <mergeCell ref="E223:E224"/>
    <mergeCell ref="N223:N224"/>
    <mergeCell ref="O223:O224"/>
    <mergeCell ref="P223:P224"/>
    <mergeCell ref="A225:A226"/>
    <mergeCell ref="B225:B226"/>
    <mergeCell ref="C225:C226"/>
    <mergeCell ref="D225:D226"/>
    <mergeCell ref="E225:E226"/>
    <mergeCell ref="C230:C232"/>
    <mergeCell ref="D230:D232"/>
    <mergeCell ref="E230:E232"/>
    <mergeCell ref="C223:C224"/>
    <mergeCell ref="A223:A224"/>
    <mergeCell ref="B223:B224"/>
    <mergeCell ref="O225:O226"/>
    <mergeCell ref="P225:P226"/>
    <mergeCell ref="A227:A232"/>
    <mergeCell ref="M227:M232"/>
    <mergeCell ref="N227:N232"/>
    <mergeCell ref="O227:O232"/>
    <mergeCell ref="P227:P232"/>
    <mergeCell ref="A208:A210"/>
    <mergeCell ref="B208:B210"/>
    <mergeCell ref="C208:C210"/>
    <mergeCell ref="D208:D210"/>
    <mergeCell ref="E208:E210"/>
    <mergeCell ref="N195:N196"/>
    <mergeCell ref="O195:O196"/>
    <mergeCell ref="P195:P196"/>
    <mergeCell ref="A197:A198"/>
    <mergeCell ref="B197:B198"/>
    <mergeCell ref="C197:C198"/>
    <mergeCell ref="D197:D198"/>
    <mergeCell ref="E197:E198"/>
    <mergeCell ref="N197:N198"/>
    <mergeCell ref="O197:O198"/>
    <mergeCell ref="D195:D196"/>
    <mergeCell ref="E195:E196"/>
    <mergeCell ref="J195:J196"/>
    <mergeCell ref="K195:K196"/>
    <mergeCell ref="L195:L196"/>
    <mergeCell ref="M195:M196"/>
    <mergeCell ref="P208:P210"/>
    <mergeCell ref="A199:A207"/>
    <mergeCell ref="A195:A196"/>
    <mergeCell ref="B195:B196"/>
    <mergeCell ref="C195:C196"/>
    <mergeCell ref="A193:A194"/>
    <mergeCell ref="B193:B194"/>
    <mergeCell ref="C193:C194"/>
    <mergeCell ref="D193:D194"/>
    <mergeCell ref="E193:E194"/>
    <mergeCell ref="N193:N194"/>
    <mergeCell ref="O193:O194"/>
    <mergeCell ref="P193:P194"/>
    <mergeCell ref="D187:D188"/>
    <mergeCell ref="E187:E188"/>
    <mergeCell ref="C189:C190"/>
    <mergeCell ref="D189:D190"/>
    <mergeCell ref="E189:E190"/>
    <mergeCell ref="A191:A192"/>
    <mergeCell ref="B191:B192"/>
    <mergeCell ref="C191:C192"/>
    <mergeCell ref="D191:D192"/>
    <mergeCell ref="E191:E192"/>
    <mergeCell ref="K191:K192"/>
    <mergeCell ref="L191:L192"/>
    <mergeCell ref="M191:M192"/>
    <mergeCell ref="N191:N192"/>
    <mergeCell ref="J191:J192"/>
    <mergeCell ref="O191:O192"/>
    <mergeCell ref="P191:P192"/>
    <mergeCell ref="J185:J190"/>
    <mergeCell ref="K185:K190"/>
    <mergeCell ref="L185:L190"/>
    <mergeCell ref="M185:M190"/>
    <mergeCell ref="N185:N190"/>
    <mergeCell ref="A185:A190"/>
    <mergeCell ref="B185:B190"/>
    <mergeCell ref="C185:C186"/>
    <mergeCell ref="D185:D186"/>
    <mergeCell ref="E185:E186"/>
    <mergeCell ref="C187:C188"/>
    <mergeCell ref="J181:J182"/>
    <mergeCell ref="K181:K182"/>
    <mergeCell ref="L181:L182"/>
    <mergeCell ref="N181:N184"/>
    <mergeCell ref="O181:O184"/>
    <mergeCell ref="P178:P180"/>
    <mergeCell ref="A181:A184"/>
    <mergeCell ref="B181:B184"/>
    <mergeCell ref="C181:C184"/>
    <mergeCell ref="D181:D184"/>
    <mergeCell ref="E181:E184"/>
    <mergeCell ref="F181:F182"/>
    <mergeCell ref="G181:G182"/>
    <mergeCell ref="H181:H182"/>
    <mergeCell ref="I181:I182"/>
    <mergeCell ref="A178:A180"/>
    <mergeCell ref="B178:B180"/>
    <mergeCell ref="C178:C180"/>
    <mergeCell ref="D178:D180"/>
    <mergeCell ref="E178:E180"/>
    <mergeCell ref="J178:J180"/>
    <mergeCell ref="K178:K180"/>
    <mergeCell ref="P181:P184"/>
    <mergeCell ref="O185:O190"/>
    <mergeCell ref="P185:P190"/>
    <mergeCell ref="L169:L170"/>
    <mergeCell ref="M169:M170"/>
    <mergeCell ref="N169:N171"/>
    <mergeCell ref="O169:O171"/>
    <mergeCell ref="P169:P171"/>
    <mergeCell ref="A172:A174"/>
    <mergeCell ref="B172:B174"/>
    <mergeCell ref="C172:C174"/>
    <mergeCell ref="D172:D174"/>
    <mergeCell ref="E172:E174"/>
    <mergeCell ref="F169:F170"/>
    <mergeCell ref="G169:G170"/>
    <mergeCell ref="H169:H170"/>
    <mergeCell ref="F183:F184"/>
    <mergeCell ref="G183:G184"/>
    <mergeCell ref="H183:H184"/>
    <mergeCell ref="I183:I184"/>
    <mergeCell ref="L178:L180"/>
    <mergeCell ref="M178:M180"/>
    <mergeCell ref="P172:P174"/>
    <mergeCell ref="A175:A177"/>
    <mergeCell ref="B175:B177"/>
    <mergeCell ref="C175:C177"/>
    <mergeCell ref="D175:D177"/>
    <mergeCell ref="E175:E177"/>
    <mergeCell ref="J175:J176"/>
    <mergeCell ref="K175:K176"/>
    <mergeCell ref="L175:L176"/>
    <mergeCell ref="M175:M176"/>
    <mergeCell ref="J172:J174"/>
    <mergeCell ref="K172:K174"/>
    <mergeCell ref="L172:L174"/>
    <mergeCell ref="M172:M174"/>
    <mergeCell ref="N172:N174"/>
    <mergeCell ref="O172:O174"/>
    <mergeCell ref="I169:I170"/>
    <mergeCell ref="J169:J170"/>
    <mergeCell ref="K169:K170"/>
    <mergeCell ref="L166:L167"/>
    <mergeCell ref="N166:N168"/>
    <mergeCell ref="O166:O168"/>
    <mergeCell ref="P166:P168"/>
    <mergeCell ref="A169:A171"/>
    <mergeCell ref="B169:B171"/>
    <mergeCell ref="C169:C171"/>
    <mergeCell ref="D169:D171"/>
    <mergeCell ref="E169:E171"/>
    <mergeCell ref="M166:M168"/>
    <mergeCell ref="C151:C152"/>
    <mergeCell ref="D151:D152"/>
    <mergeCell ref="E151:E152"/>
    <mergeCell ref="N151:N152"/>
    <mergeCell ref="O151:O152"/>
    <mergeCell ref="P151:P152"/>
    <mergeCell ref="O156:O158"/>
    <mergeCell ref="P156:P158"/>
    <mergeCell ref="A156:A158"/>
    <mergeCell ref="B156:B158"/>
    <mergeCell ref="C156:C158"/>
    <mergeCell ref="D156:D158"/>
    <mergeCell ref="A153:A155"/>
    <mergeCell ref="B153:B155"/>
    <mergeCell ref="M163:M165"/>
    <mergeCell ref="N163:N165"/>
    <mergeCell ref="L159:L160"/>
    <mergeCell ref="N159:N162"/>
    <mergeCell ref="C153:C155"/>
    <mergeCell ref="H160:H161"/>
    <mergeCell ref="I160:I161"/>
    <mergeCell ref="N135:N137"/>
    <mergeCell ref="O135:O137"/>
    <mergeCell ref="P135:P137"/>
    <mergeCell ref="A138:A139"/>
    <mergeCell ref="B138:B139"/>
    <mergeCell ref="C138:C139"/>
    <mergeCell ref="D138:D139"/>
    <mergeCell ref="O140:O141"/>
    <mergeCell ref="P140:P141"/>
    <mergeCell ref="J142:J143"/>
    <mergeCell ref="K142:K143"/>
    <mergeCell ref="L142:L143"/>
    <mergeCell ref="E156:E158"/>
    <mergeCell ref="J156:J158"/>
    <mergeCell ref="K156:K158"/>
    <mergeCell ref="L156:L158"/>
    <mergeCell ref="M156:M158"/>
    <mergeCell ref="N156:N158"/>
    <mergeCell ref="E153:E155"/>
    <mergeCell ref="M159:M161"/>
    <mergeCell ref="J154:J155"/>
    <mergeCell ref="K154:K155"/>
    <mergeCell ref="L154:L155"/>
    <mergeCell ref="M154:M155"/>
    <mergeCell ref="O148:O150"/>
    <mergeCell ref="P148:P150"/>
    <mergeCell ref="A151:A152"/>
    <mergeCell ref="B151:B152"/>
    <mergeCell ref="G132:G134"/>
    <mergeCell ref="H132:H134"/>
    <mergeCell ref="I132:I134"/>
    <mergeCell ref="J128:J129"/>
    <mergeCell ref="K128:K129"/>
    <mergeCell ref="L128:L129"/>
    <mergeCell ref="M128:M129"/>
    <mergeCell ref="A125:A129"/>
    <mergeCell ref="B125:B129"/>
    <mergeCell ref="C125:C129"/>
    <mergeCell ref="D125:D129"/>
    <mergeCell ref="E138:E139"/>
    <mergeCell ref="N138:N139"/>
    <mergeCell ref="O138:O139"/>
    <mergeCell ref="P138:P139"/>
    <mergeCell ref="A140:A141"/>
    <mergeCell ref="B140:B141"/>
    <mergeCell ref="C140:C141"/>
    <mergeCell ref="D140:D141"/>
    <mergeCell ref="E140:E141"/>
    <mergeCell ref="N140:N141"/>
    <mergeCell ref="K133:K134"/>
    <mergeCell ref="L133:L134"/>
    <mergeCell ref="A135:A137"/>
    <mergeCell ref="B135:B137"/>
    <mergeCell ref="C135:C137"/>
    <mergeCell ref="D135:D137"/>
    <mergeCell ref="E135:E137"/>
    <mergeCell ref="J135:J137"/>
    <mergeCell ref="K135:K137"/>
    <mergeCell ref="L135:L137"/>
    <mergeCell ref="M135:M137"/>
    <mergeCell ref="B116:B117"/>
    <mergeCell ref="C116:C117"/>
    <mergeCell ref="D116:D117"/>
    <mergeCell ref="E122:E124"/>
    <mergeCell ref="J122:J124"/>
    <mergeCell ref="P118:P119"/>
    <mergeCell ref="A120:A121"/>
    <mergeCell ref="B120:B121"/>
    <mergeCell ref="C120:C121"/>
    <mergeCell ref="D120:D121"/>
    <mergeCell ref="E120:E121"/>
    <mergeCell ref="N120:N121"/>
    <mergeCell ref="O120:O121"/>
    <mergeCell ref="A130:A134"/>
    <mergeCell ref="B130:B134"/>
    <mergeCell ref="C130:C134"/>
    <mergeCell ref="D130:D134"/>
    <mergeCell ref="E130:E134"/>
    <mergeCell ref="M130:M134"/>
    <mergeCell ref="E125:E129"/>
    <mergeCell ref="J125:J126"/>
    <mergeCell ref="K125:K126"/>
    <mergeCell ref="L125:L126"/>
    <mergeCell ref="M125:M126"/>
    <mergeCell ref="F126:F129"/>
    <mergeCell ref="G126:G129"/>
    <mergeCell ref="H126:H129"/>
    <mergeCell ref="I126:I129"/>
    <mergeCell ref="N130:N134"/>
    <mergeCell ref="J133:J134"/>
    <mergeCell ref="F132:F134"/>
    <mergeCell ref="O114:O115"/>
    <mergeCell ref="P114:P115"/>
    <mergeCell ref="A112:A113"/>
    <mergeCell ref="B112:B113"/>
    <mergeCell ref="C112:C113"/>
    <mergeCell ref="D112:D113"/>
    <mergeCell ref="O110:O111"/>
    <mergeCell ref="P110:P111"/>
    <mergeCell ref="A108:A109"/>
    <mergeCell ref="B108:B109"/>
    <mergeCell ref="C108:C109"/>
    <mergeCell ref="D108:D109"/>
    <mergeCell ref="M108:M111"/>
    <mergeCell ref="A122:A124"/>
    <mergeCell ref="B122:B124"/>
    <mergeCell ref="C122:C124"/>
    <mergeCell ref="D122:D124"/>
    <mergeCell ref="K118:K119"/>
    <mergeCell ref="L118:L119"/>
    <mergeCell ref="E112:E113"/>
    <mergeCell ref="N112:N113"/>
    <mergeCell ref="O112:O113"/>
    <mergeCell ref="P112:P113"/>
    <mergeCell ref="A114:A115"/>
    <mergeCell ref="B114:B115"/>
    <mergeCell ref="C114:C115"/>
    <mergeCell ref="D114:D115"/>
    <mergeCell ref="E114:E115"/>
    <mergeCell ref="N114:N115"/>
    <mergeCell ref="M118:M119"/>
    <mergeCell ref="N118:N119"/>
    <mergeCell ref="A116:A117"/>
    <mergeCell ref="M100:M101"/>
    <mergeCell ref="N100:N101"/>
    <mergeCell ref="O100:O101"/>
    <mergeCell ref="P100:P101"/>
    <mergeCell ref="M97:M99"/>
    <mergeCell ref="N97:N99"/>
    <mergeCell ref="O97:O99"/>
    <mergeCell ref="J106:J107"/>
    <mergeCell ref="K106:K107"/>
    <mergeCell ref="L106:L107"/>
    <mergeCell ref="M106:M107"/>
    <mergeCell ref="N106:N107"/>
    <mergeCell ref="E108:E109"/>
    <mergeCell ref="N108:N109"/>
    <mergeCell ref="O108:O109"/>
    <mergeCell ref="P108:P109"/>
    <mergeCell ref="A110:A111"/>
    <mergeCell ref="B110:B111"/>
    <mergeCell ref="C110:C111"/>
    <mergeCell ref="D110:D111"/>
    <mergeCell ref="E110:E111"/>
    <mergeCell ref="N110:N111"/>
    <mergeCell ref="A104:A105"/>
    <mergeCell ref="B104:B105"/>
    <mergeCell ref="C104:C105"/>
    <mergeCell ref="D104:D105"/>
    <mergeCell ref="E104:E105"/>
    <mergeCell ref="N104:N105"/>
    <mergeCell ref="O104:O105"/>
    <mergeCell ref="P104:P105"/>
    <mergeCell ref="P97:P99"/>
    <mergeCell ref="J100:J101"/>
    <mergeCell ref="A90:A91"/>
    <mergeCell ref="B90:B91"/>
    <mergeCell ref="A106:A107"/>
    <mergeCell ref="B106:B107"/>
    <mergeCell ref="C106:C107"/>
    <mergeCell ref="D106:D107"/>
    <mergeCell ref="E106:E107"/>
    <mergeCell ref="D97:D99"/>
    <mergeCell ref="E97:E99"/>
    <mergeCell ref="A100:A101"/>
    <mergeCell ref="B100:B101"/>
    <mergeCell ref="C100:C101"/>
    <mergeCell ref="D100:D101"/>
    <mergeCell ref="E100:E101"/>
    <mergeCell ref="A102:A103"/>
    <mergeCell ref="B102:B103"/>
    <mergeCell ref="C102:C103"/>
    <mergeCell ref="D102:D103"/>
    <mergeCell ref="K100:K101"/>
    <mergeCell ref="E90:E91"/>
    <mergeCell ref="L100:L101"/>
    <mergeCell ref="P90:P91"/>
    <mergeCell ref="K97:K98"/>
    <mergeCell ref="L97:L98"/>
    <mergeCell ref="J97:J98"/>
    <mergeCell ref="A97:A99"/>
    <mergeCell ref="B97:B99"/>
    <mergeCell ref="C97:C99"/>
    <mergeCell ref="K94:K96"/>
    <mergeCell ref="A85:A86"/>
    <mergeCell ref="B85:B86"/>
    <mergeCell ref="C85:C86"/>
    <mergeCell ref="D85:D86"/>
    <mergeCell ref="E85:E86"/>
    <mergeCell ref="M85:M86"/>
    <mergeCell ref="N85:N86"/>
    <mergeCell ref="O85:O86"/>
    <mergeCell ref="L94:L96"/>
    <mergeCell ref="M94:M96"/>
    <mergeCell ref="N94:N96"/>
    <mergeCell ref="O94:O96"/>
    <mergeCell ref="P94:P96"/>
    <mergeCell ref="J94:J96"/>
    <mergeCell ref="M87:M88"/>
    <mergeCell ref="J87:J88"/>
    <mergeCell ref="K87:K88"/>
    <mergeCell ref="L87:L88"/>
    <mergeCell ref="N87:N89"/>
    <mergeCell ref="O87:O89"/>
    <mergeCell ref="A87:A89"/>
    <mergeCell ref="E81:E82"/>
    <mergeCell ref="N81:N82"/>
    <mergeCell ref="O81:O82"/>
    <mergeCell ref="P81:P82"/>
    <mergeCell ref="A83:A84"/>
    <mergeCell ref="B83:B84"/>
    <mergeCell ref="C83:C84"/>
    <mergeCell ref="D83:D84"/>
    <mergeCell ref="E83:E84"/>
    <mergeCell ref="J83:J84"/>
    <mergeCell ref="K83:K84"/>
    <mergeCell ref="L83:L84"/>
    <mergeCell ref="M83:M84"/>
    <mergeCell ref="N83:N84"/>
    <mergeCell ref="A81:A82"/>
    <mergeCell ref="B81:B82"/>
    <mergeCell ref="P85:P86"/>
    <mergeCell ref="I74:I75"/>
    <mergeCell ref="N74:N78"/>
    <mergeCell ref="O74:O78"/>
    <mergeCell ref="P74:P78"/>
    <mergeCell ref="G76:G78"/>
    <mergeCell ref="H76:H78"/>
    <mergeCell ref="I76:I78"/>
    <mergeCell ref="F72:F73"/>
    <mergeCell ref="G72:G73"/>
    <mergeCell ref="H72:H73"/>
    <mergeCell ref="I72:I73"/>
    <mergeCell ref="A74:A78"/>
    <mergeCell ref="B74:B78"/>
    <mergeCell ref="C74:C78"/>
    <mergeCell ref="D74:D78"/>
    <mergeCell ref="E74:E78"/>
    <mergeCell ref="F74:F75"/>
    <mergeCell ref="O68:O70"/>
    <mergeCell ref="P68:P70"/>
    <mergeCell ref="A71:A73"/>
    <mergeCell ref="B71:B73"/>
    <mergeCell ref="C71:C73"/>
    <mergeCell ref="D71:D73"/>
    <mergeCell ref="E71:E73"/>
    <mergeCell ref="N71:N73"/>
    <mergeCell ref="O71:O73"/>
    <mergeCell ref="P71:P73"/>
    <mergeCell ref="A68:A70"/>
    <mergeCell ref="B68:B70"/>
    <mergeCell ref="C68:C70"/>
    <mergeCell ref="D68:D70"/>
    <mergeCell ref="E68:E70"/>
    <mergeCell ref="A65:A67"/>
    <mergeCell ref="B65:B67"/>
    <mergeCell ref="C65:C67"/>
    <mergeCell ref="D65:D67"/>
    <mergeCell ref="A26:A37"/>
    <mergeCell ref="B26:B37"/>
    <mergeCell ref="C26:C30"/>
    <mergeCell ref="D26:D30"/>
    <mergeCell ref="E26:E30"/>
    <mergeCell ref="C31:C34"/>
    <mergeCell ref="D31:D34"/>
    <mergeCell ref="E31:E34"/>
    <mergeCell ref="N41:N43"/>
    <mergeCell ref="B51:B55"/>
    <mergeCell ref="C51:C55"/>
    <mergeCell ref="J45:J46"/>
    <mergeCell ref="K45:K46"/>
    <mergeCell ref="L45:L46"/>
    <mergeCell ref="M45:M46"/>
    <mergeCell ref="A47:A48"/>
    <mergeCell ref="B47:B48"/>
    <mergeCell ref="C47:C48"/>
    <mergeCell ref="D47:D48"/>
    <mergeCell ref="E47:E48"/>
    <mergeCell ref="K52:K55"/>
    <mergeCell ref="A41:A43"/>
    <mergeCell ref="H52:H55"/>
    <mergeCell ref="I52:I55"/>
    <mergeCell ref="N47:N48"/>
    <mergeCell ref="N49:N50"/>
    <mergeCell ref="E49:E50"/>
    <mergeCell ref="A51:A55"/>
    <mergeCell ref="D51:D55"/>
    <mergeCell ref="E51:E55"/>
    <mergeCell ref="N51:N55"/>
    <mergeCell ref="A49:A50"/>
    <mergeCell ref="D38:D40"/>
    <mergeCell ref="I42:I43"/>
    <mergeCell ref="E38:E40"/>
    <mergeCell ref="J38:J40"/>
    <mergeCell ref="K38:K40"/>
    <mergeCell ref="L38:L40"/>
    <mergeCell ref="M38:M40"/>
    <mergeCell ref="N38:N40"/>
    <mergeCell ref="B49:B50"/>
    <mergeCell ref="C49:C50"/>
    <mergeCell ref="O44:O46"/>
    <mergeCell ref="P44:P46"/>
    <mergeCell ref="O49:O50"/>
    <mergeCell ref="D49:D50"/>
    <mergeCell ref="J52:J55"/>
    <mergeCell ref="K49:K50"/>
    <mergeCell ref="L49:L50"/>
    <mergeCell ref="M49:M50"/>
    <mergeCell ref="P49:P50"/>
    <mergeCell ref="O51:O55"/>
    <mergeCell ref="P51:P55"/>
    <mergeCell ref="M363:M365"/>
    <mergeCell ref="N363:N365"/>
    <mergeCell ref="O363:O365"/>
    <mergeCell ref="P363:P365"/>
    <mergeCell ref="K360:K361"/>
    <mergeCell ref="L360:L361"/>
    <mergeCell ref="M360:M361"/>
    <mergeCell ref="N360:N362"/>
    <mergeCell ref="O354:O356"/>
    <mergeCell ref="P354:P356"/>
    <mergeCell ref="K357:K358"/>
    <mergeCell ref="L357:L358"/>
    <mergeCell ref="A354:A356"/>
    <mergeCell ref="B354:B356"/>
    <mergeCell ref="C354:C356"/>
    <mergeCell ref="D354:D356"/>
    <mergeCell ref="K350:K351"/>
    <mergeCell ref="L350:L351"/>
    <mergeCell ref="O352:O353"/>
    <mergeCell ref="P352:P353"/>
    <mergeCell ref="J350:J351"/>
    <mergeCell ref="A350:A351"/>
    <mergeCell ref="B350:B351"/>
    <mergeCell ref="C350:C351"/>
    <mergeCell ref="N354:N356"/>
    <mergeCell ref="A352:A353"/>
    <mergeCell ref="B352:B353"/>
    <mergeCell ref="C352:C353"/>
    <mergeCell ref="D352:D353"/>
    <mergeCell ref="E352:E353"/>
    <mergeCell ref="N352:N353"/>
    <mergeCell ref="D350:D351"/>
    <mergeCell ref="O310:O318"/>
    <mergeCell ref="P310:P318"/>
    <mergeCell ref="C316:C318"/>
    <mergeCell ref="A319:A321"/>
    <mergeCell ref="B319:B321"/>
    <mergeCell ref="C319:C321"/>
    <mergeCell ref="C313:C315"/>
    <mergeCell ref="N319:N321"/>
    <mergeCell ref="O319:O321"/>
    <mergeCell ref="P319:P321"/>
    <mergeCell ref="A322:A324"/>
    <mergeCell ref="B322:B324"/>
    <mergeCell ref="C322:C324"/>
    <mergeCell ref="D322:D324"/>
    <mergeCell ref="E322:E324"/>
    <mergeCell ref="J322:J323"/>
    <mergeCell ref="K322:K323"/>
    <mergeCell ref="D319:D321"/>
    <mergeCell ref="E319:E321"/>
    <mergeCell ref="J319:J320"/>
    <mergeCell ref="K319:K320"/>
    <mergeCell ref="L319:L320"/>
    <mergeCell ref="M319:M321"/>
    <mergeCell ref="A310:A318"/>
    <mergeCell ref="B310:B318"/>
    <mergeCell ref="C310:C312"/>
    <mergeCell ref="D310:D318"/>
    <mergeCell ref="E310:E318"/>
    <mergeCell ref="J310:J318"/>
    <mergeCell ref="K310:K318"/>
    <mergeCell ref="L310:L318"/>
    <mergeCell ref="M310:M318"/>
    <mergeCell ref="A270:A271"/>
    <mergeCell ref="B270:B271"/>
    <mergeCell ref="C270:C271"/>
    <mergeCell ref="D270:D271"/>
    <mergeCell ref="E270:E271"/>
    <mergeCell ref="A268:A269"/>
    <mergeCell ref="B268:B269"/>
    <mergeCell ref="C268:C269"/>
    <mergeCell ref="D268:D269"/>
    <mergeCell ref="E268:E269"/>
    <mergeCell ref="N268:N269"/>
    <mergeCell ref="A266:A267"/>
    <mergeCell ref="B266:B267"/>
    <mergeCell ref="C266:C267"/>
    <mergeCell ref="D266:D267"/>
    <mergeCell ref="E266:E267"/>
    <mergeCell ref="L242:L243"/>
    <mergeCell ref="M242:M243"/>
    <mergeCell ref="J244:J245"/>
    <mergeCell ref="K244:K245"/>
    <mergeCell ref="L244:L245"/>
    <mergeCell ref="M268:M269"/>
    <mergeCell ref="A241:A245"/>
    <mergeCell ref="B241:B245"/>
    <mergeCell ref="C241:C245"/>
    <mergeCell ref="D241:D245"/>
    <mergeCell ref="E241:E245"/>
    <mergeCell ref="F242:F245"/>
    <mergeCell ref="G242:G245"/>
    <mergeCell ref="H242:H245"/>
    <mergeCell ref="I242:I245"/>
    <mergeCell ref="L246:L248"/>
    <mergeCell ref="I238:I240"/>
    <mergeCell ref="J238:J239"/>
    <mergeCell ref="K238:K239"/>
    <mergeCell ref="L238:L239"/>
    <mergeCell ref="L233:L234"/>
    <mergeCell ref="M233:M234"/>
    <mergeCell ref="M238:M239"/>
    <mergeCell ref="A214:A220"/>
    <mergeCell ref="B214:B220"/>
    <mergeCell ref="C214:C216"/>
    <mergeCell ref="D214:D220"/>
    <mergeCell ref="O211:O213"/>
    <mergeCell ref="P211:P213"/>
    <mergeCell ref="A211:A213"/>
    <mergeCell ref="B211:B213"/>
    <mergeCell ref="C211:C213"/>
    <mergeCell ref="D211:D213"/>
    <mergeCell ref="C217:C218"/>
    <mergeCell ref="C219:C220"/>
    <mergeCell ref="A221:A222"/>
    <mergeCell ref="B221:B222"/>
    <mergeCell ref="C221:C222"/>
    <mergeCell ref="D221:D222"/>
    <mergeCell ref="E214:E220"/>
    <mergeCell ref="J214:J220"/>
    <mergeCell ref="K214:K220"/>
    <mergeCell ref="L214:L220"/>
    <mergeCell ref="M214:M220"/>
    <mergeCell ref="N214:N220"/>
    <mergeCell ref="E211:E213"/>
    <mergeCell ref="J211:J212"/>
    <mergeCell ref="K211:K212"/>
    <mergeCell ref="L211:L212"/>
    <mergeCell ref="M211:M212"/>
    <mergeCell ref="N211:N213"/>
    <mergeCell ref="N221:N222"/>
    <mergeCell ref="E221:E222"/>
    <mergeCell ref="O214:O220"/>
    <mergeCell ref="B199:B207"/>
    <mergeCell ref="C199:C202"/>
    <mergeCell ref="D199:D202"/>
    <mergeCell ref="J199:J207"/>
    <mergeCell ref="K199:K207"/>
    <mergeCell ref="L199:L207"/>
    <mergeCell ref="M199:M207"/>
    <mergeCell ref="E199:E202"/>
    <mergeCell ref="C203:C205"/>
    <mergeCell ref="D203:D205"/>
    <mergeCell ref="E203:E205"/>
    <mergeCell ref="N199:N207"/>
    <mergeCell ref="O199:O207"/>
    <mergeCell ref="J208:J210"/>
    <mergeCell ref="K208:K210"/>
    <mergeCell ref="L208:L210"/>
    <mergeCell ref="M208:M210"/>
    <mergeCell ref="N208:N210"/>
    <mergeCell ref="O208:O210"/>
    <mergeCell ref="C206:C207"/>
    <mergeCell ref="D206:D207"/>
    <mergeCell ref="E206:E207"/>
    <mergeCell ref="O221:O222"/>
    <mergeCell ref="N175:N177"/>
    <mergeCell ref="O175:O177"/>
    <mergeCell ref="N178:N180"/>
    <mergeCell ref="O178:O180"/>
    <mergeCell ref="K166:K167"/>
    <mergeCell ref="O159:O162"/>
    <mergeCell ref="P159:P162"/>
    <mergeCell ref="K163:K165"/>
    <mergeCell ref="L163:L165"/>
    <mergeCell ref="A159:A162"/>
    <mergeCell ref="B159:B162"/>
    <mergeCell ref="C159:C162"/>
    <mergeCell ref="D159:D162"/>
    <mergeCell ref="A166:A168"/>
    <mergeCell ref="B166:B168"/>
    <mergeCell ref="C166:C168"/>
    <mergeCell ref="D166:D168"/>
    <mergeCell ref="E166:E168"/>
    <mergeCell ref="J166:J167"/>
    <mergeCell ref="F160:F161"/>
    <mergeCell ref="G160:G161"/>
    <mergeCell ref="B163:B165"/>
    <mergeCell ref="C163:C165"/>
    <mergeCell ref="D163:D165"/>
    <mergeCell ref="E163:E165"/>
    <mergeCell ref="J163:J165"/>
    <mergeCell ref="E159:E162"/>
    <mergeCell ref="J159:J160"/>
    <mergeCell ref="K159:K160"/>
    <mergeCell ref="O163:O165"/>
    <mergeCell ref="P163:P165"/>
    <mergeCell ref="A163:A165"/>
    <mergeCell ref="D153:D155"/>
    <mergeCell ref="K148:K149"/>
    <mergeCell ref="L148:L149"/>
    <mergeCell ref="M148:M149"/>
    <mergeCell ref="N148:N150"/>
    <mergeCell ref="A145:A147"/>
    <mergeCell ref="B145:B147"/>
    <mergeCell ref="C145:C147"/>
    <mergeCell ref="D145:D147"/>
    <mergeCell ref="M142:M143"/>
    <mergeCell ref="N142:N144"/>
    <mergeCell ref="O142:O144"/>
    <mergeCell ref="P142:P144"/>
    <mergeCell ref="E145:E147"/>
    <mergeCell ref="J145:J146"/>
    <mergeCell ref="K145:K146"/>
    <mergeCell ref="L145:L146"/>
    <mergeCell ref="M145:M146"/>
    <mergeCell ref="N145:N147"/>
    <mergeCell ref="O145:O147"/>
    <mergeCell ref="P145:P147"/>
    <mergeCell ref="A148:A150"/>
    <mergeCell ref="B148:B150"/>
    <mergeCell ref="C148:C150"/>
    <mergeCell ref="D148:D150"/>
    <mergeCell ref="E148:E150"/>
    <mergeCell ref="J148:J149"/>
    <mergeCell ref="A142:A144"/>
    <mergeCell ref="B142:B144"/>
    <mergeCell ref="C142:C144"/>
    <mergeCell ref="D142:D144"/>
    <mergeCell ref="E142:E144"/>
    <mergeCell ref="P120:P121"/>
    <mergeCell ref="E116:E117"/>
    <mergeCell ref="N116:N117"/>
    <mergeCell ref="O116:O117"/>
    <mergeCell ref="P116:P117"/>
    <mergeCell ref="A118:A119"/>
    <mergeCell ref="B118:B119"/>
    <mergeCell ref="C118:C119"/>
    <mergeCell ref="D118:D119"/>
    <mergeCell ref="E118:E119"/>
    <mergeCell ref="J118:J119"/>
    <mergeCell ref="M56:M58"/>
    <mergeCell ref="N56:N58"/>
    <mergeCell ref="A56:A58"/>
    <mergeCell ref="B56:B58"/>
    <mergeCell ref="C56:C58"/>
    <mergeCell ref="D56:D58"/>
    <mergeCell ref="O56:O58"/>
    <mergeCell ref="E56:E58"/>
    <mergeCell ref="J56:J58"/>
    <mergeCell ref="E62:E64"/>
    <mergeCell ref="J62:J63"/>
    <mergeCell ref="K62:K63"/>
    <mergeCell ref="L62:L63"/>
    <mergeCell ref="M62:M63"/>
    <mergeCell ref="N62:N64"/>
    <mergeCell ref="P106:P107"/>
    <mergeCell ref="P83:P84"/>
    <mergeCell ref="N92:N93"/>
    <mergeCell ref="O92:O93"/>
    <mergeCell ref="P92:P93"/>
    <mergeCell ref="B79:B80"/>
    <mergeCell ref="K122:K124"/>
    <mergeCell ref="L122:L124"/>
    <mergeCell ref="M122:M124"/>
    <mergeCell ref="N122:N124"/>
    <mergeCell ref="O118:O119"/>
    <mergeCell ref="A59:A61"/>
    <mergeCell ref="B59:B61"/>
    <mergeCell ref="C59:C61"/>
    <mergeCell ref="D59:D61"/>
    <mergeCell ref="E59:E61"/>
    <mergeCell ref="N59:N61"/>
    <mergeCell ref="J60:J61"/>
    <mergeCell ref="K60:K61"/>
    <mergeCell ref="L60:L61"/>
    <mergeCell ref="M60:M61"/>
    <mergeCell ref="G74:G75"/>
    <mergeCell ref="H74:H75"/>
    <mergeCell ref="O106:O107"/>
    <mergeCell ref="N102:N103"/>
    <mergeCell ref="O102:O103"/>
    <mergeCell ref="E102:E103"/>
    <mergeCell ref="C81:C82"/>
    <mergeCell ref="E79:E80"/>
    <mergeCell ref="D81:D82"/>
    <mergeCell ref="O83:O84"/>
    <mergeCell ref="C87:C89"/>
    <mergeCell ref="D87:D89"/>
    <mergeCell ref="E87:E89"/>
    <mergeCell ref="F87:F88"/>
    <mergeCell ref="G87:G88"/>
    <mergeCell ref="H87:H88"/>
    <mergeCell ref="I87:I88"/>
    <mergeCell ref="A79:A80"/>
    <mergeCell ref="C16:C19"/>
    <mergeCell ref="C79:C80"/>
    <mergeCell ref="N65:N67"/>
    <mergeCell ref="O65:O67"/>
    <mergeCell ref="P65:P67"/>
    <mergeCell ref="N68:N70"/>
    <mergeCell ref="O62:O64"/>
    <mergeCell ref="P62:P64"/>
    <mergeCell ref="K65:K66"/>
    <mergeCell ref="L65:L66"/>
    <mergeCell ref="A62:A64"/>
    <mergeCell ref="B62:B64"/>
    <mergeCell ref="C62:C64"/>
    <mergeCell ref="D62:D64"/>
    <mergeCell ref="K56:K58"/>
    <mergeCell ref="L56:L58"/>
    <mergeCell ref="N79:N80"/>
    <mergeCell ref="O79:O80"/>
    <mergeCell ref="P79:P80"/>
    <mergeCell ref="F76:F78"/>
    <mergeCell ref="D79:D80"/>
    <mergeCell ref="E65:E67"/>
    <mergeCell ref="J65:J66"/>
    <mergeCell ref="K8:K25"/>
    <mergeCell ref="L8:L25"/>
    <mergeCell ref="M8:M25"/>
    <mergeCell ref="N8:N25"/>
    <mergeCell ref="A8:B25"/>
    <mergeCell ref="C8:C12"/>
    <mergeCell ref="D8:D12"/>
    <mergeCell ref="E8:E12"/>
    <mergeCell ref="P102:P103"/>
    <mergeCell ref="M65:M66"/>
    <mergeCell ref="P56:P58"/>
    <mergeCell ref="O59:O61"/>
    <mergeCell ref="P59:P61"/>
    <mergeCell ref="O41:O43"/>
    <mergeCell ref="P41:P43"/>
    <mergeCell ref="N44:N46"/>
    <mergeCell ref="O38:O40"/>
    <mergeCell ref="P38:P40"/>
    <mergeCell ref="J26:J37"/>
    <mergeCell ref="C35:C37"/>
    <mergeCell ref="D35:D37"/>
    <mergeCell ref="E35:E37"/>
    <mergeCell ref="K26:K37"/>
    <mergeCell ref="L26:L37"/>
    <mergeCell ref="O8:O25"/>
    <mergeCell ref="P8:P25"/>
    <mergeCell ref="J8:J25"/>
    <mergeCell ref="H42:H43"/>
    <mergeCell ref="C38:C40"/>
    <mergeCell ref="C20:C22"/>
    <mergeCell ref="E13:E15"/>
    <mergeCell ref="O47:O48"/>
    <mergeCell ref="P47:P48"/>
    <mergeCell ref="J49:J50"/>
    <mergeCell ref="L52:L55"/>
    <mergeCell ref="M52:M55"/>
    <mergeCell ref="F52:F55"/>
    <mergeCell ref="G52:G55"/>
    <mergeCell ref="C41:C43"/>
    <mergeCell ref="D41:D43"/>
    <mergeCell ref="B87:B89"/>
    <mergeCell ref="A94:A96"/>
    <mergeCell ref="P87:P89"/>
    <mergeCell ref="C90:C91"/>
    <mergeCell ref="D90:D91"/>
    <mergeCell ref="J90:J91"/>
    <mergeCell ref="K90:K91"/>
    <mergeCell ref="C94:C96"/>
    <mergeCell ref="A92:A93"/>
    <mergeCell ref="B92:B93"/>
    <mergeCell ref="C92:C93"/>
    <mergeCell ref="D92:D93"/>
    <mergeCell ref="E92:E93"/>
    <mergeCell ref="A1:P1"/>
    <mergeCell ref="A5:A6"/>
    <mergeCell ref="B5:B6"/>
    <mergeCell ref="C5:C6"/>
    <mergeCell ref="D5:E5"/>
    <mergeCell ref="F5:F6"/>
    <mergeCell ref="G5:G6"/>
    <mergeCell ref="H5:H6"/>
    <mergeCell ref="B94:B96"/>
    <mergeCell ref="D94:D96"/>
    <mergeCell ref="E94:E96"/>
    <mergeCell ref="L90:L91"/>
    <mergeCell ref="M90:M91"/>
    <mergeCell ref="N90:N91"/>
    <mergeCell ref="O90:O91"/>
    <mergeCell ref="I5:I6"/>
    <mergeCell ref="J5:J6"/>
    <mergeCell ref="K5:K6"/>
    <mergeCell ref="L5:L6"/>
    <mergeCell ref="M5:M6"/>
    <mergeCell ref="N5:P5"/>
    <mergeCell ref="D23:D25"/>
    <mergeCell ref="E23:E25"/>
    <mergeCell ref="C13:C15"/>
    <mergeCell ref="D13:D15"/>
    <mergeCell ref="D16:D19"/>
    <mergeCell ref="O26:O37"/>
    <mergeCell ref="P26:P37"/>
    <mergeCell ref="A44:A46"/>
    <mergeCell ref="B44:B46"/>
    <mergeCell ref="C44:C46"/>
    <mergeCell ref="D44:D46"/>
    <mergeCell ref="R5:R6"/>
    <mergeCell ref="R8:R25"/>
    <mergeCell ref="R26:R37"/>
    <mergeCell ref="R38:R40"/>
    <mergeCell ref="R42:R43"/>
    <mergeCell ref="R44:R46"/>
    <mergeCell ref="E44:E46"/>
    <mergeCell ref="E16:E19"/>
    <mergeCell ref="B41:B43"/>
    <mergeCell ref="A38:A40"/>
    <mergeCell ref="B38:B40"/>
    <mergeCell ref="D20:D22"/>
    <mergeCell ref="E20:E22"/>
    <mergeCell ref="C23:C25"/>
    <mergeCell ref="M26:M37"/>
    <mergeCell ref="N26:N37"/>
    <mergeCell ref="E41:E43"/>
    <mergeCell ref="F42:F43"/>
    <mergeCell ref="G42:G43"/>
    <mergeCell ref="R47:R48"/>
    <mergeCell ref="R49:R50"/>
    <mergeCell ref="R51:R55"/>
    <mergeCell ref="R56:R58"/>
    <mergeCell ref="R60:R61"/>
    <mergeCell ref="R62:R64"/>
    <mergeCell ref="R65:R67"/>
    <mergeCell ref="R68:R70"/>
    <mergeCell ref="R71:R72"/>
    <mergeCell ref="R74:R77"/>
    <mergeCell ref="R83:R84"/>
    <mergeCell ref="R87:R88"/>
    <mergeCell ref="R90:R91"/>
    <mergeCell ref="R94:R96"/>
    <mergeCell ref="R97:R99"/>
    <mergeCell ref="R100:R101"/>
    <mergeCell ref="R106:R107"/>
    <mergeCell ref="R108:R111"/>
    <mergeCell ref="R118:R119"/>
    <mergeCell ref="R122:R124"/>
    <mergeCell ref="R125:R127"/>
    <mergeCell ref="R128:R129"/>
    <mergeCell ref="R133:R134"/>
    <mergeCell ref="R135:R137"/>
    <mergeCell ref="R138:R139"/>
    <mergeCell ref="R140:R141"/>
    <mergeCell ref="R142:R150"/>
    <mergeCell ref="R153:R155"/>
    <mergeCell ref="R156:R158"/>
    <mergeCell ref="R159:R160"/>
    <mergeCell ref="R163:R165"/>
    <mergeCell ref="R166:R168"/>
    <mergeCell ref="R169:R171"/>
    <mergeCell ref="R172:R174"/>
    <mergeCell ref="R175:R177"/>
    <mergeCell ref="R178:R180"/>
    <mergeCell ref="R181:R184"/>
    <mergeCell ref="R185:R190"/>
    <mergeCell ref="R191:R192"/>
    <mergeCell ref="R193:R194"/>
    <mergeCell ref="R195:R196"/>
    <mergeCell ref="R197:R198"/>
    <mergeCell ref="R199:R207"/>
    <mergeCell ref="R208:R210"/>
    <mergeCell ref="R211:R224"/>
    <mergeCell ref="R292:R293"/>
    <mergeCell ref="R294:R297"/>
    <mergeCell ref="R298:R300"/>
    <mergeCell ref="R301:R303"/>
    <mergeCell ref="R304:R306"/>
    <mergeCell ref="R307:R309"/>
    <mergeCell ref="R310:R318"/>
    <mergeCell ref="R319:R321"/>
    <mergeCell ref="R322:R341"/>
    <mergeCell ref="R342:R368"/>
    <mergeCell ref="R225:R226"/>
    <mergeCell ref="R227:R232"/>
    <mergeCell ref="R233:R234"/>
    <mergeCell ref="R235:R251"/>
    <mergeCell ref="R252:R260"/>
    <mergeCell ref="R261:R263"/>
    <mergeCell ref="R266:R267"/>
    <mergeCell ref="R268:R269"/>
    <mergeCell ref="R270:R271"/>
    <mergeCell ref="R272:R274"/>
    <mergeCell ref="R275:R276"/>
    <mergeCell ref="R277:R278"/>
    <mergeCell ref="R279:R280"/>
    <mergeCell ref="R281:R282"/>
    <mergeCell ref="R283:R284"/>
    <mergeCell ref="R285:R287"/>
    <mergeCell ref="R290:R291"/>
    <mergeCell ref="S8:S25"/>
    <mergeCell ref="S26:S37"/>
    <mergeCell ref="S38:S40"/>
    <mergeCell ref="S45:S46"/>
    <mergeCell ref="S49:S50"/>
    <mergeCell ref="S52:S55"/>
    <mergeCell ref="S56:S58"/>
    <mergeCell ref="S60:S61"/>
    <mergeCell ref="S62:S63"/>
    <mergeCell ref="S65:S66"/>
    <mergeCell ref="S68:S70"/>
    <mergeCell ref="S83:S84"/>
    <mergeCell ref="S85:S86"/>
    <mergeCell ref="S87:S88"/>
    <mergeCell ref="S90:S91"/>
    <mergeCell ref="S94:S96"/>
    <mergeCell ref="S97:S99"/>
    <mergeCell ref="S100:S101"/>
    <mergeCell ref="S106:S107"/>
    <mergeCell ref="S108:S111"/>
    <mergeCell ref="S118:S119"/>
    <mergeCell ref="S122:S124"/>
    <mergeCell ref="S125:S126"/>
    <mergeCell ref="S128:S129"/>
    <mergeCell ref="S130:S134"/>
    <mergeCell ref="S135:S137"/>
    <mergeCell ref="S142:S143"/>
    <mergeCell ref="S145:S146"/>
    <mergeCell ref="S148:S149"/>
    <mergeCell ref="S154:S155"/>
    <mergeCell ref="S156:S158"/>
    <mergeCell ref="S159:S161"/>
    <mergeCell ref="S163:S165"/>
    <mergeCell ref="S166:S168"/>
    <mergeCell ref="S169:S170"/>
    <mergeCell ref="S172:S174"/>
    <mergeCell ref="S175:S176"/>
    <mergeCell ref="S178:S180"/>
    <mergeCell ref="S181:S184"/>
    <mergeCell ref="S185:S190"/>
    <mergeCell ref="S191:S192"/>
    <mergeCell ref="S195:S196"/>
    <mergeCell ref="S199:S207"/>
    <mergeCell ref="S208:S210"/>
    <mergeCell ref="S211:S212"/>
    <mergeCell ref="S214:S220"/>
    <mergeCell ref="S227:S232"/>
    <mergeCell ref="S233:S234"/>
    <mergeCell ref="S235:S237"/>
    <mergeCell ref="S238:S239"/>
    <mergeCell ref="S242:S243"/>
    <mergeCell ref="S244:S245"/>
    <mergeCell ref="S246:S248"/>
    <mergeCell ref="S249:S250"/>
    <mergeCell ref="S252:S260"/>
    <mergeCell ref="S261:S263"/>
    <mergeCell ref="S268:S269"/>
    <mergeCell ref="S275:S276"/>
    <mergeCell ref="S283:S284"/>
    <mergeCell ref="S285:S286"/>
    <mergeCell ref="S290:S291"/>
    <mergeCell ref="S294:S295"/>
    <mergeCell ref="S296:S297"/>
    <mergeCell ref="S298:S300"/>
    <mergeCell ref="S301:S303"/>
    <mergeCell ref="S304:S306"/>
    <mergeCell ref="S307:S309"/>
    <mergeCell ref="S310:S318"/>
    <mergeCell ref="S319:S321"/>
    <mergeCell ref="S322:S324"/>
    <mergeCell ref="S325:S326"/>
    <mergeCell ref="S327:S328"/>
    <mergeCell ref="S329:S330"/>
    <mergeCell ref="S331:S332"/>
    <mergeCell ref="S334:S335"/>
    <mergeCell ref="S336:S337"/>
    <mergeCell ref="S338:S339"/>
    <mergeCell ref="S340:S341"/>
    <mergeCell ref="S342:S349"/>
    <mergeCell ref="S350:S351"/>
    <mergeCell ref="S354:S356"/>
    <mergeCell ref="S357:S359"/>
    <mergeCell ref="S360:S361"/>
    <mergeCell ref="S363:S365"/>
    <mergeCell ref="S366:S368"/>
    <mergeCell ref="S352:S353"/>
    <mergeCell ref="T8:T25"/>
    <mergeCell ref="T26:T37"/>
    <mergeCell ref="T38:T40"/>
    <mergeCell ref="T45:T46"/>
    <mergeCell ref="T49:T50"/>
    <mergeCell ref="T52:T55"/>
    <mergeCell ref="T56:T58"/>
    <mergeCell ref="T60:T61"/>
    <mergeCell ref="T62:T63"/>
    <mergeCell ref="T65:T66"/>
    <mergeCell ref="T68:T70"/>
    <mergeCell ref="T83:T84"/>
    <mergeCell ref="T85:T86"/>
    <mergeCell ref="T87:T88"/>
    <mergeCell ref="T90:T91"/>
    <mergeCell ref="T94:T96"/>
    <mergeCell ref="T97:T99"/>
    <mergeCell ref="T100:T101"/>
    <mergeCell ref="T106:T107"/>
    <mergeCell ref="T108:T111"/>
    <mergeCell ref="T118:T119"/>
    <mergeCell ref="T122:T124"/>
    <mergeCell ref="T125:T126"/>
    <mergeCell ref="T128:T129"/>
    <mergeCell ref="T130:T134"/>
    <mergeCell ref="T135:T137"/>
    <mergeCell ref="T142:T143"/>
    <mergeCell ref="T145:T146"/>
    <mergeCell ref="T148:T149"/>
    <mergeCell ref="T154:T155"/>
    <mergeCell ref="T156:T158"/>
    <mergeCell ref="T159:T161"/>
    <mergeCell ref="T163:T165"/>
    <mergeCell ref="T166:T168"/>
    <mergeCell ref="T169:T170"/>
    <mergeCell ref="T172:T174"/>
    <mergeCell ref="T175:T176"/>
    <mergeCell ref="T178:T180"/>
    <mergeCell ref="T181:T184"/>
    <mergeCell ref="T185:T190"/>
    <mergeCell ref="T191:T192"/>
    <mergeCell ref="T195:T196"/>
    <mergeCell ref="T199:T207"/>
    <mergeCell ref="T208:T210"/>
    <mergeCell ref="T211:T212"/>
    <mergeCell ref="T214:T220"/>
    <mergeCell ref="T227:T232"/>
    <mergeCell ref="T233:T234"/>
    <mergeCell ref="T235:T237"/>
    <mergeCell ref="T238:T239"/>
    <mergeCell ref="T242:T243"/>
    <mergeCell ref="T244:T245"/>
    <mergeCell ref="T246:T248"/>
    <mergeCell ref="T249:T250"/>
    <mergeCell ref="T252:T260"/>
    <mergeCell ref="T261:T263"/>
    <mergeCell ref="T268:T269"/>
    <mergeCell ref="T275:T276"/>
    <mergeCell ref="T283:T284"/>
    <mergeCell ref="T285:T286"/>
    <mergeCell ref="T290:T291"/>
    <mergeCell ref="T294:T295"/>
    <mergeCell ref="T296:T297"/>
    <mergeCell ref="T298:T300"/>
    <mergeCell ref="T301:T303"/>
    <mergeCell ref="T304:T306"/>
    <mergeCell ref="T307:T309"/>
    <mergeCell ref="T310:T318"/>
    <mergeCell ref="T319:T321"/>
    <mergeCell ref="T322:T324"/>
    <mergeCell ref="T325:T326"/>
    <mergeCell ref="T327:T328"/>
    <mergeCell ref="T329:T330"/>
    <mergeCell ref="T331:T332"/>
    <mergeCell ref="T334:T335"/>
    <mergeCell ref="T336:T337"/>
    <mergeCell ref="T338:T339"/>
    <mergeCell ref="T340:T341"/>
    <mergeCell ref="T342:T349"/>
    <mergeCell ref="T350:T351"/>
    <mergeCell ref="T354:T356"/>
    <mergeCell ref="T357:T359"/>
    <mergeCell ref="T360:T361"/>
    <mergeCell ref="T363:T365"/>
    <mergeCell ref="T366:T368"/>
    <mergeCell ref="T352:T353"/>
    <mergeCell ref="U8:U25"/>
    <mergeCell ref="U26:U37"/>
    <mergeCell ref="U38:U40"/>
    <mergeCell ref="U45:U46"/>
    <mergeCell ref="U49:U50"/>
    <mergeCell ref="U52:U55"/>
    <mergeCell ref="U56:U58"/>
    <mergeCell ref="U60:U61"/>
    <mergeCell ref="U62:U63"/>
    <mergeCell ref="U65:U66"/>
    <mergeCell ref="U68:U70"/>
    <mergeCell ref="U83:U84"/>
    <mergeCell ref="U85:U86"/>
    <mergeCell ref="U87:U88"/>
    <mergeCell ref="U90:U91"/>
    <mergeCell ref="U94:U96"/>
    <mergeCell ref="U97:U99"/>
    <mergeCell ref="U100:U101"/>
    <mergeCell ref="U106:U107"/>
    <mergeCell ref="U108:U111"/>
    <mergeCell ref="U118:U119"/>
    <mergeCell ref="U122:U124"/>
    <mergeCell ref="U125:U126"/>
    <mergeCell ref="U128:U129"/>
    <mergeCell ref="U130:U134"/>
    <mergeCell ref="U135:U137"/>
    <mergeCell ref="U142:U143"/>
    <mergeCell ref="U145:U146"/>
    <mergeCell ref="U148:U149"/>
    <mergeCell ref="U154:U155"/>
    <mergeCell ref="U156:U158"/>
    <mergeCell ref="U159:U161"/>
    <mergeCell ref="U163:U165"/>
    <mergeCell ref="U166:U168"/>
    <mergeCell ref="U169:U170"/>
    <mergeCell ref="U172:U174"/>
    <mergeCell ref="U175:U176"/>
    <mergeCell ref="U178:U180"/>
    <mergeCell ref="U181:U184"/>
    <mergeCell ref="U185:U190"/>
    <mergeCell ref="U191:U192"/>
    <mergeCell ref="U195:U196"/>
    <mergeCell ref="U199:U207"/>
    <mergeCell ref="U208:U210"/>
    <mergeCell ref="U211:U212"/>
    <mergeCell ref="U214:U220"/>
    <mergeCell ref="U227:U232"/>
    <mergeCell ref="U233:U234"/>
    <mergeCell ref="U235:U237"/>
    <mergeCell ref="U238:U239"/>
    <mergeCell ref="U242:U243"/>
    <mergeCell ref="U244:U245"/>
    <mergeCell ref="U246:U248"/>
    <mergeCell ref="U249:U250"/>
    <mergeCell ref="U252:U260"/>
    <mergeCell ref="U261:U263"/>
    <mergeCell ref="U268:U269"/>
    <mergeCell ref="U275:U276"/>
    <mergeCell ref="U283:U284"/>
    <mergeCell ref="U285:U286"/>
    <mergeCell ref="U290:U291"/>
    <mergeCell ref="U294:U295"/>
    <mergeCell ref="U296:U297"/>
    <mergeCell ref="U298:U300"/>
    <mergeCell ref="U301:U303"/>
    <mergeCell ref="U304:U306"/>
    <mergeCell ref="U307:U309"/>
    <mergeCell ref="U310:U318"/>
    <mergeCell ref="U319:U321"/>
    <mergeCell ref="U322:U324"/>
    <mergeCell ref="U325:U326"/>
    <mergeCell ref="U327:U328"/>
    <mergeCell ref="U329:U330"/>
    <mergeCell ref="U331:U332"/>
    <mergeCell ref="U334:U335"/>
    <mergeCell ref="U336:U337"/>
    <mergeCell ref="U338:U339"/>
    <mergeCell ref="U340:U341"/>
    <mergeCell ref="U342:U349"/>
    <mergeCell ref="U350:U351"/>
    <mergeCell ref="U354:U356"/>
    <mergeCell ref="U357:U359"/>
    <mergeCell ref="U360:U361"/>
    <mergeCell ref="U363:U365"/>
    <mergeCell ref="U366:U368"/>
    <mergeCell ref="U352:U353"/>
  </mergeCells>
  <pageMargins left="0.27" right="0.32" top="0.37" bottom="0.41" header="0.3" footer="0.3"/>
  <pageSetup paperSize="9" scale="25" fitToHeight="0" orientation="landscape" r:id="rId1"/>
  <rowBreaks count="7" manualBreakCount="7">
    <brk id="48" max="20" man="1"/>
    <brk id="82" max="20" man="1"/>
    <brk id="119" max="20" man="1"/>
    <brk id="150" max="20" man="1"/>
    <brk id="190" max="20" man="1"/>
    <brk id="226" max="20" man="1"/>
    <brk id="300" max="20"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6">
    <tabColor rgb="FF92D050"/>
  </sheetPr>
  <dimension ref="A1:S160"/>
  <sheetViews>
    <sheetView view="pageBreakPreview" zoomScale="60" zoomScaleNormal="80" workbookViewId="0">
      <selection sqref="A1:XFD1048576"/>
    </sheetView>
  </sheetViews>
  <sheetFormatPr defaultRowHeight="15" outlineLevelRow="1" x14ac:dyDescent="0.25"/>
  <cols>
    <col min="1" max="1" width="55" style="339" customWidth="1"/>
    <col min="2" max="2" width="16.5703125" style="339" customWidth="1"/>
    <col min="3" max="3" width="16.42578125" style="339" customWidth="1"/>
    <col min="4" max="4" width="20.5703125" style="339" customWidth="1"/>
    <col min="5" max="5" width="19.85546875" style="339" customWidth="1"/>
    <col min="6" max="6" width="19.7109375" style="339" customWidth="1"/>
    <col min="7" max="7" width="10.42578125" style="339" customWidth="1"/>
    <col min="8" max="8" width="14.28515625" style="339" customWidth="1"/>
    <col min="9" max="9" width="13.42578125" style="339" customWidth="1"/>
    <col min="10" max="10" width="13" style="339" customWidth="1"/>
    <col min="11" max="11" width="20.5703125" style="339" customWidth="1"/>
    <col min="12" max="12" width="22.7109375" style="339" customWidth="1"/>
    <col min="13" max="13" width="17.5703125" style="339" customWidth="1"/>
    <col min="14" max="14" width="16.28515625" style="339" customWidth="1"/>
    <col min="15" max="15" width="15.28515625" style="339" customWidth="1"/>
    <col min="16" max="16" width="12.85546875" style="339" customWidth="1"/>
    <col min="17" max="17" width="15.28515625" style="1276" customWidth="1"/>
    <col min="18" max="18" width="9.140625" style="1276"/>
    <col min="19" max="19" width="17.28515625" style="1276" customWidth="1"/>
    <col min="20" max="16384" width="9.140625" style="1276"/>
  </cols>
  <sheetData>
    <row r="1" spans="1:17" ht="15.75" x14ac:dyDescent="0.25">
      <c r="A1" s="340"/>
      <c r="B1" s="340"/>
      <c r="C1" s="340"/>
      <c r="D1" s="340"/>
      <c r="E1" s="340"/>
      <c r="F1" s="340"/>
      <c r="G1" s="340"/>
      <c r="H1" s="340"/>
      <c r="I1" s="340"/>
      <c r="J1" s="340"/>
      <c r="K1" s="340"/>
      <c r="L1" s="341"/>
      <c r="M1" s="342"/>
      <c r="N1" s="342"/>
      <c r="O1" s="1276"/>
      <c r="P1" s="1276"/>
    </row>
    <row r="2" spans="1:17" ht="58.5" customHeight="1" x14ac:dyDescent="0.25">
      <c r="A2" s="1131" t="s">
        <v>2541</v>
      </c>
      <c r="B2" s="1131"/>
      <c r="C2" s="1131"/>
      <c r="D2" s="1131"/>
      <c r="E2" s="1131"/>
      <c r="F2" s="1131"/>
      <c r="G2" s="1131"/>
      <c r="H2" s="1131"/>
      <c r="I2" s="1131"/>
      <c r="J2" s="1131"/>
      <c r="K2" s="1131"/>
      <c r="L2" s="1131"/>
      <c r="M2" s="1131"/>
      <c r="N2" s="1131"/>
      <c r="O2" s="1131"/>
      <c r="P2" s="343"/>
    </row>
    <row r="3" spans="1:17" ht="18.75" x14ac:dyDescent="0.25">
      <c r="A3" s="537"/>
      <c r="B3" s="537"/>
      <c r="C3" s="537"/>
      <c r="D3" s="537"/>
      <c r="E3" s="537"/>
      <c r="F3" s="537"/>
      <c r="G3" s="537"/>
      <c r="H3" s="537"/>
      <c r="I3" s="537"/>
      <c r="J3" s="537"/>
      <c r="K3" s="537"/>
      <c r="L3" s="344"/>
      <c r="M3" s="344"/>
      <c r="N3" s="345"/>
      <c r="O3" s="345"/>
      <c r="P3" s="346"/>
    </row>
    <row r="4" spans="1:17" ht="69" customHeight="1" x14ac:dyDescent="0.25">
      <c r="A4" s="812" t="s">
        <v>2542</v>
      </c>
      <c r="B4" s="1127" t="s">
        <v>2543</v>
      </c>
      <c r="C4" s="1127" t="s">
        <v>2544</v>
      </c>
      <c r="D4" s="1127" t="s">
        <v>2545</v>
      </c>
      <c r="E4" s="1127" t="s">
        <v>2546</v>
      </c>
      <c r="F4" s="812" t="s">
        <v>2547</v>
      </c>
      <c r="G4" s="1127" t="s">
        <v>2548</v>
      </c>
      <c r="H4" s="812" t="s">
        <v>2549</v>
      </c>
      <c r="I4" s="812" t="s">
        <v>2550</v>
      </c>
      <c r="J4" s="1127" t="s">
        <v>2551</v>
      </c>
      <c r="K4" s="1127" t="s">
        <v>2552</v>
      </c>
      <c r="L4" s="1128" t="s">
        <v>2553</v>
      </c>
      <c r="M4" s="1128" t="s">
        <v>2554</v>
      </c>
      <c r="N4" s="1127" t="s">
        <v>2782</v>
      </c>
      <c r="O4" s="1127"/>
      <c r="P4" s="347"/>
    </row>
    <row r="5" spans="1:17" ht="109.5" customHeight="1" x14ac:dyDescent="0.25">
      <c r="A5" s="1277"/>
      <c r="B5" s="1277"/>
      <c r="C5" s="1277"/>
      <c r="D5" s="1277"/>
      <c r="E5" s="1277"/>
      <c r="F5" s="1277"/>
      <c r="G5" s="1277"/>
      <c r="H5" s="1277"/>
      <c r="I5" s="1277"/>
      <c r="J5" s="1277"/>
      <c r="K5" s="1277"/>
      <c r="L5" s="1129"/>
      <c r="M5" s="1130"/>
      <c r="N5" s="536" t="s">
        <v>2555</v>
      </c>
      <c r="O5" s="536" t="s">
        <v>2556</v>
      </c>
      <c r="P5" s="348"/>
    </row>
    <row r="6" spans="1:17" ht="15.75" customHeight="1" x14ac:dyDescent="0.25">
      <c r="A6" s="536">
        <v>1</v>
      </c>
      <c r="B6" s="536">
        <v>2</v>
      </c>
      <c r="C6" s="536">
        <v>3</v>
      </c>
      <c r="D6" s="536">
        <v>4</v>
      </c>
      <c r="E6" s="536">
        <v>5</v>
      </c>
      <c r="F6" s="536">
        <v>6</v>
      </c>
      <c r="G6" s="536">
        <v>7</v>
      </c>
      <c r="H6" s="536">
        <v>8</v>
      </c>
      <c r="I6" s="536">
        <v>9</v>
      </c>
      <c r="J6" s="536">
        <v>10</v>
      </c>
      <c r="K6" s="536">
        <v>11</v>
      </c>
      <c r="L6" s="536">
        <v>12</v>
      </c>
      <c r="M6" s="536">
        <v>13</v>
      </c>
      <c r="N6" s="536">
        <v>14</v>
      </c>
      <c r="O6" s="536">
        <v>15</v>
      </c>
      <c r="P6" s="348"/>
    </row>
    <row r="7" spans="1:17" ht="15.75" customHeight="1" x14ac:dyDescent="0.25">
      <c r="A7" s="1094" t="s">
        <v>2781</v>
      </c>
      <c r="B7" s="1095"/>
      <c r="C7" s="1095"/>
      <c r="D7" s="1095"/>
      <c r="E7" s="1095"/>
      <c r="F7" s="1095"/>
      <c r="G7" s="1095"/>
      <c r="H7" s="1095"/>
      <c r="I7" s="1095"/>
      <c r="J7" s="1095"/>
      <c r="K7" s="1096"/>
      <c r="L7" s="798" t="s">
        <v>2557</v>
      </c>
      <c r="M7" s="349" t="s">
        <v>0</v>
      </c>
      <c r="N7" s="350">
        <f>N8</f>
        <v>607956.69999999995</v>
      </c>
      <c r="O7" s="350">
        <f>O8</f>
        <v>292810.40000000002</v>
      </c>
      <c r="P7" s="351"/>
    </row>
    <row r="8" spans="1:17" ht="15.75" customHeight="1" x14ac:dyDescent="0.25">
      <c r="A8" s="1097"/>
      <c r="B8" s="1098"/>
      <c r="C8" s="1098"/>
      <c r="D8" s="1098"/>
      <c r="E8" s="1098"/>
      <c r="F8" s="1098"/>
      <c r="G8" s="1098"/>
      <c r="H8" s="1098"/>
      <c r="I8" s="1098"/>
      <c r="J8" s="1098"/>
      <c r="K8" s="1099"/>
      <c r="L8" s="798"/>
      <c r="M8" s="349" t="s">
        <v>1</v>
      </c>
      <c r="N8" s="350">
        <f>N13+N143</f>
        <v>607956.69999999995</v>
      </c>
      <c r="O8" s="350">
        <f>O13+O143</f>
        <v>292810.40000000002</v>
      </c>
      <c r="P8" s="351"/>
      <c r="Q8" s="1278"/>
    </row>
    <row r="9" spans="1:17" ht="15.75" customHeight="1" x14ac:dyDescent="0.25">
      <c r="A9" s="1097"/>
      <c r="B9" s="1098"/>
      <c r="C9" s="1098"/>
      <c r="D9" s="1098"/>
      <c r="E9" s="1098"/>
      <c r="F9" s="1098"/>
      <c r="G9" s="1098"/>
      <c r="H9" s="1098"/>
      <c r="I9" s="1098"/>
      <c r="J9" s="1098"/>
      <c r="K9" s="1099"/>
      <c r="L9" s="798"/>
      <c r="M9" s="349" t="s">
        <v>2558</v>
      </c>
      <c r="N9" s="350">
        <v>0</v>
      </c>
      <c r="O9" s="350">
        <v>0</v>
      </c>
      <c r="P9" s="351"/>
    </row>
    <row r="10" spans="1:17" ht="15.75" customHeight="1" x14ac:dyDescent="0.25">
      <c r="A10" s="1097"/>
      <c r="B10" s="1098"/>
      <c r="C10" s="1098"/>
      <c r="D10" s="1098"/>
      <c r="E10" s="1098"/>
      <c r="F10" s="1098"/>
      <c r="G10" s="1098"/>
      <c r="H10" s="1098"/>
      <c r="I10" s="1098"/>
      <c r="J10" s="1098"/>
      <c r="K10" s="1099"/>
      <c r="L10" s="798"/>
      <c r="M10" s="349" t="s">
        <v>4</v>
      </c>
      <c r="N10" s="350">
        <v>0</v>
      </c>
      <c r="O10" s="350">
        <v>0</v>
      </c>
      <c r="P10" s="351"/>
    </row>
    <row r="11" spans="1:17" ht="21" customHeight="1" x14ac:dyDescent="0.25">
      <c r="A11" s="1100"/>
      <c r="B11" s="1101"/>
      <c r="C11" s="1101"/>
      <c r="D11" s="1101"/>
      <c r="E11" s="1101"/>
      <c r="F11" s="1101"/>
      <c r="G11" s="1101"/>
      <c r="H11" s="1101"/>
      <c r="I11" s="1101"/>
      <c r="J11" s="1101"/>
      <c r="K11" s="1102"/>
      <c r="L11" s="798"/>
      <c r="M11" s="349" t="s">
        <v>5</v>
      </c>
      <c r="N11" s="350">
        <v>0</v>
      </c>
      <c r="O11" s="350">
        <v>0</v>
      </c>
      <c r="P11" s="351"/>
    </row>
    <row r="12" spans="1:17" ht="15.75" customHeight="1" x14ac:dyDescent="0.25">
      <c r="A12" s="1094" t="s">
        <v>1041</v>
      </c>
      <c r="B12" s="1095"/>
      <c r="C12" s="1095"/>
      <c r="D12" s="1095"/>
      <c r="E12" s="1095"/>
      <c r="F12" s="1095"/>
      <c r="G12" s="1095"/>
      <c r="H12" s="1095"/>
      <c r="I12" s="1095"/>
      <c r="J12" s="1095"/>
      <c r="K12" s="1096"/>
      <c r="L12" s="798" t="s">
        <v>2557</v>
      </c>
      <c r="M12" s="349" t="s">
        <v>0</v>
      </c>
      <c r="N12" s="350">
        <f>N13</f>
        <v>604486.39999999991</v>
      </c>
      <c r="O12" s="350">
        <f>O13</f>
        <v>289340.2</v>
      </c>
      <c r="P12" s="351"/>
    </row>
    <row r="13" spans="1:17" ht="15.75" customHeight="1" x14ac:dyDescent="0.25">
      <c r="A13" s="1097"/>
      <c r="B13" s="1098"/>
      <c r="C13" s="1098"/>
      <c r="D13" s="1098"/>
      <c r="E13" s="1098"/>
      <c r="F13" s="1098"/>
      <c r="G13" s="1098"/>
      <c r="H13" s="1098"/>
      <c r="I13" s="1098"/>
      <c r="J13" s="1098"/>
      <c r="K13" s="1099"/>
      <c r="L13" s="798"/>
      <c r="M13" s="349" t="s">
        <v>1</v>
      </c>
      <c r="N13" s="350">
        <f>N18+N33+N128</f>
        <v>604486.39999999991</v>
      </c>
      <c r="O13" s="350">
        <f>O18+O33+O128</f>
        <v>289340.2</v>
      </c>
      <c r="P13" s="351"/>
      <c r="Q13" s="1278"/>
    </row>
    <row r="14" spans="1:17" ht="15.75" customHeight="1" x14ac:dyDescent="0.25">
      <c r="A14" s="1097"/>
      <c r="B14" s="1098"/>
      <c r="C14" s="1098"/>
      <c r="D14" s="1098"/>
      <c r="E14" s="1098"/>
      <c r="F14" s="1098"/>
      <c r="G14" s="1098"/>
      <c r="H14" s="1098"/>
      <c r="I14" s="1098"/>
      <c r="J14" s="1098"/>
      <c r="K14" s="1099"/>
      <c r="L14" s="798"/>
      <c r="M14" s="349" t="s">
        <v>2558</v>
      </c>
      <c r="N14" s="350">
        <v>0</v>
      </c>
      <c r="O14" s="350">
        <v>0</v>
      </c>
      <c r="P14" s="351"/>
    </row>
    <row r="15" spans="1:17" ht="15.75" customHeight="1" x14ac:dyDescent="0.25">
      <c r="A15" s="1097"/>
      <c r="B15" s="1098"/>
      <c r="C15" s="1098"/>
      <c r="D15" s="1098"/>
      <c r="E15" s="1098"/>
      <c r="F15" s="1098"/>
      <c r="G15" s="1098"/>
      <c r="H15" s="1098"/>
      <c r="I15" s="1098"/>
      <c r="J15" s="1098"/>
      <c r="K15" s="1099"/>
      <c r="L15" s="798"/>
      <c r="M15" s="349" t="s">
        <v>4</v>
      </c>
      <c r="N15" s="350">
        <v>0</v>
      </c>
      <c r="O15" s="350">
        <v>0</v>
      </c>
      <c r="P15" s="351"/>
    </row>
    <row r="16" spans="1:17" ht="21" customHeight="1" x14ac:dyDescent="0.25">
      <c r="A16" s="1100"/>
      <c r="B16" s="1101"/>
      <c r="C16" s="1101"/>
      <c r="D16" s="1101"/>
      <c r="E16" s="1101"/>
      <c r="F16" s="1101"/>
      <c r="G16" s="1101"/>
      <c r="H16" s="1101"/>
      <c r="I16" s="1101"/>
      <c r="J16" s="1101"/>
      <c r="K16" s="1102"/>
      <c r="L16" s="798"/>
      <c r="M16" s="349" t="s">
        <v>5</v>
      </c>
      <c r="N16" s="350">
        <v>0</v>
      </c>
      <c r="O16" s="350">
        <v>0</v>
      </c>
      <c r="P16" s="351"/>
    </row>
    <row r="17" spans="1:17" ht="15.75" customHeight="1" x14ac:dyDescent="0.25">
      <c r="A17" s="1094" t="s">
        <v>1097</v>
      </c>
      <c r="B17" s="1095"/>
      <c r="C17" s="1095"/>
      <c r="D17" s="1095"/>
      <c r="E17" s="1095"/>
      <c r="F17" s="1095"/>
      <c r="G17" s="1095"/>
      <c r="H17" s="1095"/>
      <c r="I17" s="1095"/>
      <c r="J17" s="1095"/>
      <c r="K17" s="1096"/>
      <c r="L17" s="798" t="s">
        <v>2557</v>
      </c>
      <c r="M17" s="349" t="s">
        <v>0</v>
      </c>
      <c r="N17" s="350">
        <f>N18</f>
        <v>50000</v>
      </c>
      <c r="O17" s="350">
        <f>O18</f>
        <v>33313.4</v>
      </c>
      <c r="P17" s="351"/>
    </row>
    <row r="18" spans="1:17" ht="15.75" x14ac:dyDescent="0.25">
      <c r="A18" s="1097"/>
      <c r="B18" s="1098"/>
      <c r="C18" s="1098"/>
      <c r="D18" s="1098"/>
      <c r="E18" s="1098"/>
      <c r="F18" s="1098"/>
      <c r="G18" s="1098"/>
      <c r="H18" s="1098"/>
      <c r="I18" s="1098"/>
      <c r="J18" s="1098"/>
      <c r="K18" s="1099"/>
      <c r="L18" s="798"/>
      <c r="M18" s="349" t="s">
        <v>1</v>
      </c>
      <c r="N18" s="350">
        <f>N23</f>
        <v>50000</v>
      </c>
      <c r="O18" s="350">
        <f>O23</f>
        <v>33313.4</v>
      </c>
      <c r="P18" s="351"/>
    </row>
    <row r="19" spans="1:17" ht="15.75" x14ac:dyDescent="0.25">
      <c r="A19" s="1097"/>
      <c r="B19" s="1098"/>
      <c r="C19" s="1098"/>
      <c r="D19" s="1098"/>
      <c r="E19" s="1098"/>
      <c r="F19" s="1098"/>
      <c r="G19" s="1098"/>
      <c r="H19" s="1098"/>
      <c r="I19" s="1098"/>
      <c r="J19" s="1098"/>
      <c r="K19" s="1099"/>
      <c r="L19" s="798"/>
      <c r="M19" s="349" t="s">
        <v>2558</v>
      </c>
      <c r="N19" s="350">
        <v>0</v>
      </c>
      <c r="O19" s="350">
        <v>0</v>
      </c>
      <c r="P19" s="351"/>
    </row>
    <row r="20" spans="1:17" ht="15.75" x14ac:dyDescent="0.25">
      <c r="A20" s="1097"/>
      <c r="B20" s="1098"/>
      <c r="C20" s="1098"/>
      <c r="D20" s="1098"/>
      <c r="E20" s="1098"/>
      <c r="F20" s="1098"/>
      <c r="G20" s="1098"/>
      <c r="H20" s="1098"/>
      <c r="I20" s="1098"/>
      <c r="J20" s="1098"/>
      <c r="K20" s="1099"/>
      <c r="L20" s="798"/>
      <c r="M20" s="349" t="s">
        <v>4</v>
      </c>
      <c r="N20" s="350">
        <v>0</v>
      </c>
      <c r="O20" s="350">
        <v>0</v>
      </c>
      <c r="P20" s="351"/>
    </row>
    <row r="21" spans="1:17" ht="25.5" customHeight="1" x14ac:dyDescent="0.25">
      <c r="A21" s="1100"/>
      <c r="B21" s="1101"/>
      <c r="C21" s="1101"/>
      <c r="D21" s="1101"/>
      <c r="E21" s="1101"/>
      <c r="F21" s="1101"/>
      <c r="G21" s="1101"/>
      <c r="H21" s="1101"/>
      <c r="I21" s="1101"/>
      <c r="J21" s="1101"/>
      <c r="K21" s="1102"/>
      <c r="L21" s="798"/>
      <c r="M21" s="349" t="s">
        <v>5</v>
      </c>
      <c r="N21" s="350">
        <v>0</v>
      </c>
      <c r="O21" s="350">
        <v>0</v>
      </c>
      <c r="P21" s="351"/>
    </row>
    <row r="22" spans="1:17" ht="15.75" customHeight="1" x14ac:dyDescent="0.25">
      <c r="A22" s="801" t="s">
        <v>2559</v>
      </c>
      <c r="B22" s="786">
        <v>2017</v>
      </c>
      <c r="C22" s="786">
        <v>2020</v>
      </c>
      <c r="D22" s="786" t="s">
        <v>2560</v>
      </c>
      <c r="E22" s="786" t="s">
        <v>2560</v>
      </c>
      <c r="F22" s="786" t="s">
        <v>2561</v>
      </c>
      <c r="G22" s="786" t="s">
        <v>2562</v>
      </c>
      <c r="H22" s="1107" t="s">
        <v>2560</v>
      </c>
      <c r="I22" s="1107" t="s">
        <v>2560</v>
      </c>
      <c r="J22" s="1091" t="s">
        <v>2560</v>
      </c>
      <c r="K22" s="1091" t="s">
        <v>2563</v>
      </c>
      <c r="L22" s="812" t="s">
        <v>2557</v>
      </c>
      <c r="M22" s="501" t="s">
        <v>0</v>
      </c>
      <c r="N22" s="356">
        <f>N23</f>
        <v>50000</v>
      </c>
      <c r="O22" s="356">
        <f>O23</f>
        <v>33313.4</v>
      </c>
      <c r="P22" s="357"/>
    </row>
    <row r="23" spans="1:17" ht="15.75" x14ac:dyDescent="0.25">
      <c r="A23" s="839"/>
      <c r="B23" s="1125"/>
      <c r="C23" s="1125"/>
      <c r="D23" s="1125"/>
      <c r="E23" s="1125"/>
      <c r="F23" s="1125"/>
      <c r="G23" s="1125"/>
      <c r="H23" s="1125"/>
      <c r="I23" s="1125"/>
      <c r="J23" s="1125"/>
      <c r="K23" s="1092"/>
      <c r="L23" s="812"/>
      <c r="M23" s="501" t="s">
        <v>1</v>
      </c>
      <c r="N23" s="356">
        <v>50000</v>
      </c>
      <c r="O23" s="356">
        <v>33313.4</v>
      </c>
      <c r="P23" s="357"/>
    </row>
    <row r="24" spans="1:17" ht="15.75" x14ac:dyDescent="0.25">
      <c r="A24" s="839"/>
      <c r="B24" s="1125"/>
      <c r="C24" s="1125"/>
      <c r="D24" s="1125"/>
      <c r="E24" s="1125"/>
      <c r="F24" s="1125"/>
      <c r="G24" s="1125"/>
      <c r="H24" s="1125"/>
      <c r="I24" s="1125"/>
      <c r="J24" s="1125"/>
      <c r="K24" s="1092"/>
      <c r="L24" s="812"/>
      <c r="M24" s="501" t="s">
        <v>2</v>
      </c>
      <c r="N24" s="356">
        <v>0</v>
      </c>
      <c r="O24" s="356">
        <v>0</v>
      </c>
      <c r="P24" s="357"/>
    </row>
    <row r="25" spans="1:17" ht="15.75" x14ac:dyDescent="0.25">
      <c r="A25" s="839"/>
      <c r="B25" s="1125"/>
      <c r="C25" s="1125"/>
      <c r="D25" s="1125"/>
      <c r="E25" s="1125"/>
      <c r="F25" s="1125"/>
      <c r="G25" s="1125"/>
      <c r="H25" s="1125"/>
      <c r="I25" s="1125"/>
      <c r="J25" s="1125"/>
      <c r="K25" s="1092"/>
      <c r="L25" s="812"/>
      <c r="M25" s="501" t="s">
        <v>4</v>
      </c>
      <c r="N25" s="356">
        <v>0</v>
      </c>
      <c r="O25" s="356">
        <v>0</v>
      </c>
      <c r="P25" s="357"/>
    </row>
    <row r="26" spans="1:17" ht="30" customHeight="1" x14ac:dyDescent="0.25">
      <c r="A26" s="802"/>
      <c r="B26" s="1126"/>
      <c r="C26" s="1126"/>
      <c r="D26" s="1126"/>
      <c r="E26" s="1126"/>
      <c r="F26" s="1126"/>
      <c r="G26" s="1126"/>
      <c r="H26" s="1126"/>
      <c r="I26" s="1126"/>
      <c r="J26" s="1126"/>
      <c r="K26" s="1093"/>
      <c r="L26" s="812"/>
      <c r="M26" s="501" t="s">
        <v>5</v>
      </c>
      <c r="N26" s="356">
        <v>0</v>
      </c>
      <c r="O26" s="356">
        <v>0</v>
      </c>
      <c r="P26" s="357"/>
    </row>
    <row r="27" spans="1:17" ht="30" hidden="1" customHeight="1" x14ac:dyDescent="0.25">
      <c r="A27" s="1115" t="s">
        <v>2564</v>
      </c>
      <c r="B27" s="1108">
        <v>2019</v>
      </c>
      <c r="C27" s="1108">
        <v>2020</v>
      </c>
      <c r="D27" s="1108" t="s">
        <v>2560</v>
      </c>
      <c r="E27" s="1108" t="s">
        <v>2560</v>
      </c>
      <c r="F27" s="1108" t="s">
        <v>2565</v>
      </c>
      <c r="G27" s="1108" t="s">
        <v>2562</v>
      </c>
      <c r="H27" s="1118" t="s">
        <v>2560</v>
      </c>
      <c r="I27" s="1118" t="s">
        <v>2560</v>
      </c>
      <c r="J27" s="1119" t="s">
        <v>2560</v>
      </c>
      <c r="K27" s="1119" t="s">
        <v>2563</v>
      </c>
      <c r="L27" s="1124" t="s">
        <v>2557</v>
      </c>
      <c r="M27" s="352" t="s">
        <v>0</v>
      </c>
      <c r="N27" s="353">
        <f>N28</f>
        <v>0</v>
      </c>
      <c r="O27" s="353">
        <f>SUM(O28:O31)</f>
        <v>0</v>
      </c>
      <c r="P27" s="354"/>
      <c r="Q27" s="1279"/>
    </row>
    <row r="28" spans="1:17" ht="30" hidden="1" customHeight="1" x14ac:dyDescent="0.25">
      <c r="A28" s="1116"/>
      <c r="B28" s="1120"/>
      <c r="C28" s="1120"/>
      <c r="D28" s="1120"/>
      <c r="E28" s="1120"/>
      <c r="F28" s="1120"/>
      <c r="G28" s="1120"/>
      <c r="H28" s="1120"/>
      <c r="I28" s="1120"/>
      <c r="J28" s="1120"/>
      <c r="K28" s="1122"/>
      <c r="L28" s="1124"/>
      <c r="M28" s="352" t="s">
        <v>1</v>
      </c>
      <c r="N28" s="353">
        <v>0</v>
      </c>
      <c r="O28" s="353">
        <v>0</v>
      </c>
      <c r="P28" s="354"/>
      <c r="Q28" s="1279"/>
    </row>
    <row r="29" spans="1:17" ht="30" hidden="1" customHeight="1" x14ac:dyDescent="0.25">
      <c r="A29" s="1116"/>
      <c r="B29" s="1120"/>
      <c r="C29" s="1120"/>
      <c r="D29" s="1120"/>
      <c r="E29" s="1120"/>
      <c r="F29" s="1120"/>
      <c r="G29" s="1120"/>
      <c r="H29" s="1120"/>
      <c r="I29" s="1120"/>
      <c r="J29" s="1120"/>
      <c r="K29" s="1122"/>
      <c r="L29" s="1124"/>
      <c r="M29" s="352" t="s">
        <v>2</v>
      </c>
      <c r="N29" s="353">
        <v>0</v>
      </c>
      <c r="O29" s="353">
        <v>0</v>
      </c>
      <c r="P29" s="354"/>
      <c r="Q29" s="1279"/>
    </row>
    <row r="30" spans="1:17" ht="30" hidden="1" customHeight="1" x14ac:dyDescent="0.25">
      <c r="A30" s="1116"/>
      <c r="B30" s="1120"/>
      <c r="C30" s="1120"/>
      <c r="D30" s="1120"/>
      <c r="E30" s="1120"/>
      <c r="F30" s="1120"/>
      <c r="G30" s="1120"/>
      <c r="H30" s="1120"/>
      <c r="I30" s="1120"/>
      <c r="J30" s="1120"/>
      <c r="K30" s="1122"/>
      <c r="L30" s="1124"/>
      <c r="M30" s="352" t="s">
        <v>4</v>
      </c>
      <c r="N30" s="353">
        <v>0</v>
      </c>
      <c r="O30" s="353">
        <v>0</v>
      </c>
      <c r="P30" s="354"/>
      <c r="Q30" s="1279"/>
    </row>
    <row r="31" spans="1:17" ht="30" hidden="1" customHeight="1" x14ac:dyDescent="0.25">
      <c r="A31" s="1117"/>
      <c r="B31" s="1121"/>
      <c r="C31" s="1121"/>
      <c r="D31" s="1121"/>
      <c r="E31" s="1121"/>
      <c r="F31" s="1121"/>
      <c r="G31" s="1121"/>
      <c r="H31" s="1121"/>
      <c r="I31" s="1121"/>
      <c r="J31" s="1121"/>
      <c r="K31" s="1123"/>
      <c r="L31" s="1124"/>
      <c r="M31" s="352" t="s">
        <v>5</v>
      </c>
      <c r="N31" s="353">
        <v>0</v>
      </c>
      <c r="O31" s="353">
        <v>0</v>
      </c>
      <c r="P31" s="354"/>
      <c r="Q31" s="1279"/>
    </row>
    <row r="32" spans="1:17" ht="15.75" customHeight="1" x14ac:dyDescent="0.25">
      <c r="A32" s="1094" t="s">
        <v>1472</v>
      </c>
      <c r="B32" s="1095"/>
      <c r="C32" s="1095"/>
      <c r="D32" s="1095"/>
      <c r="E32" s="1095"/>
      <c r="F32" s="1095"/>
      <c r="G32" s="1095"/>
      <c r="H32" s="1095"/>
      <c r="I32" s="1095"/>
      <c r="J32" s="1095"/>
      <c r="K32" s="1096"/>
      <c r="L32" s="798" t="s">
        <v>2557</v>
      </c>
      <c r="M32" s="349" t="s">
        <v>0</v>
      </c>
      <c r="N32" s="350">
        <f>N33</f>
        <v>234074.39999999997</v>
      </c>
      <c r="O32" s="355">
        <f>O33</f>
        <v>61912.4</v>
      </c>
      <c r="P32" s="351"/>
      <c r="Q32" s="1279"/>
    </row>
    <row r="33" spans="1:18" ht="15.75" x14ac:dyDescent="0.25">
      <c r="A33" s="1097"/>
      <c r="B33" s="1098"/>
      <c r="C33" s="1098"/>
      <c r="D33" s="1098"/>
      <c r="E33" s="1098"/>
      <c r="F33" s="1098"/>
      <c r="G33" s="1098"/>
      <c r="H33" s="1098"/>
      <c r="I33" s="1098"/>
      <c r="J33" s="1098"/>
      <c r="K33" s="1099"/>
      <c r="L33" s="798"/>
      <c r="M33" s="349" t="s">
        <v>1</v>
      </c>
      <c r="N33" s="350">
        <f>N38+N43+N48+N53+N58+N63+N68+N73+N78+N83+N88+N93+N98+N103+N108+N113</f>
        <v>234074.39999999997</v>
      </c>
      <c r="O33" s="350">
        <f>O38+O43+O48+O53+O58+O63+O68+O73+O78+O83+O88+O93+O98+O103+O108+O113</f>
        <v>61912.4</v>
      </c>
      <c r="P33" s="351"/>
    </row>
    <row r="34" spans="1:18" ht="15.75" x14ac:dyDescent="0.25">
      <c r="A34" s="1097"/>
      <c r="B34" s="1098"/>
      <c r="C34" s="1098"/>
      <c r="D34" s="1098"/>
      <c r="E34" s="1098"/>
      <c r="F34" s="1098"/>
      <c r="G34" s="1098"/>
      <c r="H34" s="1098"/>
      <c r="I34" s="1098"/>
      <c r="J34" s="1098"/>
      <c r="K34" s="1099"/>
      <c r="L34" s="798"/>
      <c r="M34" s="349" t="s">
        <v>2558</v>
      </c>
      <c r="N34" s="350">
        <v>0</v>
      </c>
      <c r="O34" s="350">
        <v>0</v>
      </c>
      <c r="P34" s="351"/>
    </row>
    <row r="35" spans="1:18" ht="15.75" x14ac:dyDescent="0.25">
      <c r="A35" s="1097"/>
      <c r="B35" s="1098"/>
      <c r="C35" s="1098"/>
      <c r="D35" s="1098"/>
      <c r="E35" s="1098"/>
      <c r="F35" s="1098"/>
      <c r="G35" s="1098"/>
      <c r="H35" s="1098"/>
      <c r="I35" s="1098"/>
      <c r="J35" s="1098"/>
      <c r="K35" s="1099"/>
      <c r="L35" s="798"/>
      <c r="M35" s="349" t="s">
        <v>4</v>
      </c>
      <c r="N35" s="350">
        <v>0</v>
      </c>
      <c r="O35" s="350">
        <v>0</v>
      </c>
      <c r="P35" s="351"/>
    </row>
    <row r="36" spans="1:18" ht="27" customHeight="1" x14ac:dyDescent="0.25">
      <c r="A36" s="1100"/>
      <c r="B36" s="1101"/>
      <c r="C36" s="1101"/>
      <c r="D36" s="1101"/>
      <c r="E36" s="1101"/>
      <c r="F36" s="1101"/>
      <c r="G36" s="1101"/>
      <c r="H36" s="1101"/>
      <c r="I36" s="1101"/>
      <c r="J36" s="1101"/>
      <c r="K36" s="1102"/>
      <c r="L36" s="798"/>
      <c r="M36" s="349" t="s">
        <v>5</v>
      </c>
      <c r="N36" s="350">
        <v>0</v>
      </c>
      <c r="O36" s="350">
        <v>0</v>
      </c>
      <c r="P36" s="351"/>
    </row>
    <row r="37" spans="1:18" ht="15.75" customHeight="1" x14ac:dyDescent="0.25">
      <c r="A37" s="815" t="s">
        <v>2566</v>
      </c>
      <c r="B37" s="786" t="s">
        <v>2560</v>
      </c>
      <c r="C37" s="786" t="s">
        <v>2560</v>
      </c>
      <c r="D37" s="812" t="s">
        <v>2560</v>
      </c>
      <c r="E37" s="827" t="s">
        <v>2560</v>
      </c>
      <c r="F37" s="812" t="s">
        <v>2567</v>
      </c>
      <c r="G37" s="786" t="s">
        <v>2562</v>
      </c>
      <c r="H37" s="812" t="s">
        <v>2560</v>
      </c>
      <c r="I37" s="812" t="s">
        <v>2560</v>
      </c>
      <c r="J37" s="1091">
        <v>0</v>
      </c>
      <c r="K37" s="1091" t="s">
        <v>2560</v>
      </c>
      <c r="L37" s="812" t="s">
        <v>2557</v>
      </c>
      <c r="M37" s="501" t="s">
        <v>0</v>
      </c>
      <c r="N37" s="356">
        <f>N38</f>
        <v>56977.1</v>
      </c>
      <c r="O37" s="356">
        <f>O38</f>
        <v>5224.3</v>
      </c>
      <c r="P37" s="357"/>
      <c r="Q37" s="28"/>
      <c r="R37" s="28"/>
    </row>
    <row r="38" spans="1:18" ht="15.75" x14ac:dyDescent="0.25">
      <c r="A38" s="815"/>
      <c r="B38" s="787"/>
      <c r="C38" s="787"/>
      <c r="D38" s="812"/>
      <c r="E38" s="828"/>
      <c r="F38" s="812"/>
      <c r="G38" s="787"/>
      <c r="H38" s="812"/>
      <c r="I38" s="812"/>
      <c r="J38" s="787"/>
      <c r="K38" s="1092"/>
      <c r="L38" s="812"/>
      <c r="M38" s="501" t="s">
        <v>1</v>
      </c>
      <c r="N38" s="356">
        <v>56977.1</v>
      </c>
      <c r="O38" s="356">
        <v>5224.3</v>
      </c>
      <c r="P38" s="357"/>
      <c r="Q38" s="28"/>
      <c r="R38" s="28"/>
    </row>
    <row r="39" spans="1:18" ht="15.75" x14ac:dyDescent="0.25">
      <c r="A39" s="815"/>
      <c r="B39" s="787"/>
      <c r="C39" s="787"/>
      <c r="D39" s="812"/>
      <c r="E39" s="828"/>
      <c r="F39" s="812"/>
      <c r="G39" s="787"/>
      <c r="H39" s="812"/>
      <c r="I39" s="812"/>
      <c r="J39" s="787"/>
      <c r="K39" s="1092"/>
      <c r="L39" s="812"/>
      <c r="M39" s="501" t="s">
        <v>2</v>
      </c>
      <c r="N39" s="356">
        <v>0</v>
      </c>
      <c r="O39" s="356">
        <v>0</v>
      </c>
      <c r="P39" s="357"/>
      <c r="Q39" s="28"/>
      <c r="R39" s="28"/>
    </row>
    <row r="40" spans="1:18" ht="15.75" x14ac:dyDescent="0.25">
      <c r="A40" s="815"/>
      <c r="B40" s="787"/>
      <c r="C40" s="787"/>
      <c r="D40" s="812"/>
      <c r="E40" s="828"/>
      <c r="F40" s="812"/>
      <c r="G40" s="787"/>
      <c r="H40" s="812"/>
      <c r="I40" s="812"/>
      <c r="J40" s="787"/>
      <c r="K40" s="1092"/>
      <c r="L40" s="812"/>
      <c r="M40" s="501" t="s">
        <v>4</v>
      </c>
      <c r="N40" s="356">
        <v>0</v>
      </c>
      <c r="O40" s="356">
        <v>0</v>
      </c>
      <c r="P40" s="357"/>
      <c r="Q40" s="28"/>
      <c r="R40" s="28"/>
    </row>
    <row r="41" spans="1:18" ht="23.25" customHeight="1" x14ac:dyDescent="0.25">
      <c r="A41" s="815"/>
      <c r="B41" s="799"/>
      <c r="C41" s="799"/>
      <c r="D41" s="812"/>
      <c r="E41" s="829"/>
      <c r="F41" s="812"/>
      <c r="G41" s="799"/>
      <c r="H41" s="812"/>
      <c r="I41" s="812"/>
      <c r="J41" s="799"/>
      <c r="K41" s="1093"/>
      <c r="L41" s="812"/>
      <c r="M41" s="501" t="s">
        <v>5</v>
      </c>
      <c r="N41" s="356">
        <v>0</v>
      </c>
      <c r="O41" s="356">
        <v>0</v>
      </c>
      <c r="P41" s="357"/>
      <c r="Q41" s="28"/>
      <c r="R41" s="28"/>
    </row>
    <row r="42" spans="1:18" ht="25.5" customHeight="1" x14ac:dyDescent="0.25">
      <c r="A42" s="801" t="s">
        <v>2568</v>
      </c>
      <c r="B42" s="786" t="s">
        <v>2560</v>
      </c>
      <c r="C42" s="786" t="s">
        <v>2560</v>
      </c>
      <c r="D42" s="812" t="s">
        <v>2560</v>
      </c>
      <c r="E42" s="827" t="s">
        <v>2560</v>
      </c>
      <c r="F42" s="812" t="s">
        <v>2567</v>
      </c>
      <c r="G42" s="786" t="s">
        <v>2562</v>
      </c>
      <c r="H42" s="812" t="s">
        <v>2560</v>
      </c>
      <c r="I42" s="812" t="s">
        <v>2560</v>
      </c>
      <c r="J42" s="1091">
        <v>1</v>
      </c>
      <c r="K42" s="1091" t="s">
        <v>2560</v>
      </c>
      <c r="L42" s="812" t="s">
        <v>2557</v>
      </c>
      <c r="M42" s="501" t="s">
        <v>0</v>
      </c>
      <c r="N42" s="356">
        <f>N43</f>
        <v>13000</v>
      </c>
      <c r="O42" s="356">
        <f>O43</f>
        <v>0</v>
      </c>
      <c r="P42" s="357"/>
      <c r="Q42" s="28"/>
      <c r="R42" s="28"/>
    </row>
    <row r="43" spans="1:18" ht="19.5" customHeight="1" x14ac:dyDescent="0.25">
      <c r="A43" s="839"/>
      <c r="B43" s="787"/>
      <c r="C43" s="787"/>
      <c r="D43" s="812"/>
      <c r="E43" s="828"/>
      <c r="F43" s="812"/>
      <c r="G43" s="787"/>
      <c r="H43" s="812"/>
      <c r="I43" s="812"/>
      <c r="J43" s="787"/>
      <c r="K43" s="1092"/>
      <c r="L43" s="812"/>
      <c r="M43" s="501" t="s">
        <v>1</v>
      </c>
      <c r="N43" s="356">
        <v>13000</v>
      </c>
      <c r="O43" s="356">
        <v>0</v>
      </c>
      <c r="P43" s="357"/>
      <c r="Q43" s="28"/>
      <c r="R43" s="28"/>
    </row>
    <row r="44" spans="1:18" ht="21" customHeight="1" x14ac:dyDescent="0.25">
      <c r="A44" s="839"/>
      <c r="B44" s="787"/>
      <c r="C44" s="787"/>
      <c r="D44" s="812"/>
      <c r="E44" s="828"/>
      <c r="F44" s="812"/>
      <c r="G44" s="787"/>
      <c r="H44" s="812"/>
      <c r="I44" s="812"/>
      <c r="J44" s="787"/>
      <c r="K44" s="1092"/>
      <c r="L44" s="812"/>
      <c r="M44" s="501" t="s">
        <v>2</v>
      </c>
      <c r="N44" s="356">
        <v>0</v>
      </c>
      <c r="O44" s="356">
        <v>0</v>
      </c>
      <c r="P44" s="357"/>
      <c r="Q44" s="28"/>
      <c r="R44" s="28"/>
    </row>
    <row r="45" spans="1:18" ht="18" customHeight="1" x14ac:dyDescent="0.25">
      <c r="A45" s="839"/>
      <c r="B45" s="787"/>
      <c r="C45" s="787"/>
      <c r="D45" s="812"/>
      <c r="E45" s="828"/>
      <c r="F45" s="812"/>
      <c r="G45" s="787"/>
      <c r="H45" s="812"/>
      <c r="I45" s="812"/>
      <c r="J45" s="787"/>
      <c r="K45" s="1092"/>
      <c r="L45" s="812"/>
      <c r="M45" s="501" t="s">
        <v>4</v>
      </c>
      <c r="N45" s="356">
        <v>0</v>
      </c>
      <c r="O45" s="356">
        <v>0</v>
      </c>
      <c r="P45" s="357"/>
      <c r="Q45" s="28"/>
      <c r="R45" s="28"/>
    </row>
    <row r="46" spans="1:18" ht="19.5" customHeight="1" x14ac:dyDescent="0.25">
      <c r="A46" s="802"/>
      <c r="B46" s="799"/>
      <c r="C46" s="799"/>
      <c r="D46" s="812"/>
      <c r="E46" s="829"/>
      <c r="F46" s="812"/>
      <c r="G46" s="799"/>
      <c r="H46" s="812"/>
      <c r="I46" s="812"/>
      <c r="J46" s="799"/>
      <c r="K46" s="1093"/>
      <c r="L46" s="812"/>
      <c r="M46" s="501" t="s">
        <v>5</v>
      </c>
      <c r="N46" s="356">
        <v>0</v>
      </c>
      <c r="O46" s="356">
        <v>0</v>
      </c>
      <c r="P46" s="357"/>
      <c r="Q46" s="28"/>
      <c r="R46" s="28"/>
    </row>
    <row r="47" spans="1:18" s="339" customFormat="1" ht="15.75" customHeight="1" x14ac:dyDescent="0.25">
      <c r="A47" s="801" t="s">
        <v>2569</v>
      </c>
      <c r="B47" s="786">
        <v>2017</v>
      </c>
      <c r="C47" s="786">
        <v>2020</v>
      </c>
      <c r="D47" s="786" t="s">
        <v>2560</v>
      </c>
      <c r="E47" s="786" t="s">
        <v>2570</v>
      </c>
      <c r="F47" s="786" t="s">
        <v>2571</v>
      </c>
      <c r="G47" s="786" t="s">
        <v>2562</v>
      </c>
      <c r="H47" s="786" t="s">
        <v>2560</v>
      </c>
      <c r="I47" s="786" t="s">
        <v>2560</v>
      </c>
      <c r="J47" s="1091">
        <v>0</v>
      </c>
      <c r="K47" s="1091" t="s">
        <v>2572</v>
      </c>
      <c r="L47" s="812" t="s">
        <v>2557</v>
      </c>
      <c r="M47" s="501" t="s">
        <v>0</v>
      </c>
      <c r="N47" s="356">
        <f>N48</f>
        <v>3603.5999999999767</v>
      </c>
      <c r="O47" s="356">
        <f>O48</f>
        <v>2911.3</v>
      </c>
      <c r="P47" s="357"/>
      <c r="Q47" s="28"/>
      <c r="R47" s="28"/>
    </row>
    <row r="48" spans="1:18" s="339" customFormat="1" ht="15.75" customHeight="1" x14ac:dyDescent="0.25">
      <c r="A48" s="839"/>
      <c r="B48" s="787"/>
      <c r="C48" s="787"/>
      <c r="D48" s="787"/>
      <c r="E48" s="787"/>
      <c r="F48" s="787"/>
      <c r="G48" s="787"/>
      <c r="H48" s="787"/>
      <c r="I48" s="787"/>
      <c r="J48" s="787"/>
      <c r="K48" s="1092"/>
      <c r="L48" s="812"/>
      <c r="M48" s="501" t="s">
        <v>1</v>
      </c>
      <c r="N48" s="356">
        <v>3603.5999999999767</v>
      </c>
      <c r="O48" s="356">
        <v>2911.3</v>
      </c>
      <c r="P48" s="357"/>
      <c r="Q48" s="28"/>
      <c r="R48" s="28"/>
    </row>
    <row r="49" spans="1:18" s="339" customFormat="1" ht="15.75" customHeight="1" x14ac:dyDescent="0.25">
      <c r="A49" s="839"/>
      <c r="B49" s="787"/>
      <c r="C49" s="787"/>
      <c r="D49" s="787"/>
      <c r="E49" s="787"/>
      <c r="F49" s="787"/>
      <c r="G49" s="787"/>
      <c r="H49" s="787"/>
      <c r="I49" s="787"/>
      <c r="J49" s="787"/>
      <c r="K49" s="1092"/>
      <c r="L49" s="812"/>
      <c r="M49" s="501" t="s">
        <v>2</v>
      </c>
      <c r="N49" s="356">
        <v>0</v>
      </c>
      <c r="O49" s="356">
        <v>0</v>
      </c>
      <c r="P49" s="357"/>
      <c r="Q49" s="28"/>
      <c r="R49" s="28"/>
    </row>
    <row r="50" spans="1:18" s="339" customFormat="1" ht="15.75" customHeight="1" x14ac:dyDescent="0.25">
      <c r="A50" s="839"/>
      <c r="B50" s="787"/>
      <c r="C50" s="787"/>
      <c r="D50" s="787"/>
      <c r="E50" s="787"/>
      <c r="F50" s="787"/>
      <c r="G50" s="787"/>
      <c r="H50" s="787"/>
      <c r="I50" s="787"/>
      <c r="J50" s="787"/>
      <c r="K50" s="1092"/>
      <c r="L50" s="812"/>
      <c r="M50" s="501" t="s">
        <v>4</v>
      </c>
      <c r="N50" s="356">
        <v>0</v>
      </c>
      <c r="O50" s="356">
        <v>0</v>
      </c>
      <c r="P50" s="357"/>
      <c r="Q50" s="28"/>
      <c r="R50" s="28"/>
    </row>
    <row r="51" spans="1:18" s="339" customFormat="1" ht="25.5" customHeight="1" x14ac:dyDescent="0.25">
      <c r="A51" s="802"/>
      <c r="B51" s="799"/>
      <c r="C51" s="799"/>
      <c r="D51" s="799"/>
      <c r="E51" s="799"/>
      <c r="F51" s="799"/>
      <c r="G51" s="799"/>
      <c r="H51" s="799"/>
      <c r="I51" s="799"/>
      <c r="J51" s="799"/>
      <c r="K51" s="1093"/>
      <c r="L51" s="812"/>
      <c r="M51" s="501" t="s">
        <v>5</v>
      </c>
      <c r="N51" s="356">
        <v>0</v>
      </c>
      <c r="O51" s="356">
        <v>0</v>
      </c>
      <c r="P51" s="357"/>
      <c r="Q51" s="28"/>
      <c r="R51" s="28"/>
    </row>
    <row r="52" spans="1:18" s="339" customFormat="1" ht="15.75" customHeight="1" x14ac:dyDescent="0.25">
      <c r="A52" s="801" t="s">
        <v>2573</v>
      </c>
      <c r="B52" s="786">
        <v>2017</v>
      </c>
      <c r="C52" s="1108">
        <v>2022</v>
      </c>
      <c r="D52" s="1108" t="s">
        <v>2574</v>
      </c>
      <c r="E52" s="1108" t="s">
        <v>2560</v>
      </c>
      <c r="F52" s="786" t="s">
        <v>2571</v>
      </c>
      <c r="G52" s="786" t="s">
        <v>2562</v>
      </c>
      <c r="H52" s="786" t="s">
        <v>2560</v>
      </c>
      <c r="I52" s="786" t="s">
        <v>2560</v>
      </c>
      <c r="J52" s="1091">
        <v>0</v>
      </c>
      <c r="K52" s="1091" t="s">
        <v>2575</v>
      </c>
      <c r="L52" s="812" t="s">
        <v>2557</v>
      </c>
      <c r="M52" s="501" t="s">
        <v>0</v>
      </c>
      <c r="N52" s="356">
        <f>N53</f>
        <v>7431</v>
      </c>
      <c r="O52" s="356">
        <f>O53</f>
        <v>1136.7</v>
      </c>
      <c r="P52" s="357"/>
      <c r="Q52" s="28"/>
      <c r="R52" s="28"/>
    </row>
    <row r="53" spans="1:18" s="339" customFormat="1" ht="15.75" x14ac:dyDescent="0.25">
      <c r="A53" s="839"/>
      <c r="B53" s="787"/>
      <c r="C53" s="1109"/>
      <c r="D53" s="1109"/>
      <c r="E53" s="1109"/>
      <c r="F53" s="787"/>
      <c r="G53" s="787"/>
      <c r="H53" s="787"/>
      <c r="I53" s="787"/>
      <c r="J53" s="787"/>
      <c r="K53" s="1092"/>
      <c r="L53" s="812"/>
      <c r="M53" s="501" t="s">
        <v>1</v>
      </c>
      <c r="N53" s="356">
        <v>7431</v>
      </c>
      <c r="O53" s="356">
        <v>1136.7</v>
      </c>
      <c r="P53" s="357"/>
      <c r="Q53" s="28"/>
      <c r="R53" s="28"/>
    </row>
    <row r="54" spans="1:18" s="339" customFormat="1" ht="15.75" x14ac:dyDescent="0.25">
      <c r="A54" s="839"/>
      <c r="B54" s="787"/>
      <c r="C54" s="1109"/>
      <c r="D54" s="1109"/>
      <c r="E54" s="1109"/>
      <c r="F54" s="787"/>
      <c r="G54" s="787"/>
      <c r="H54" s="787"/>
      <c r="I54" s="787"/>
      <c r="J54" s="787"/>
      <c r="K54" s="1092"/>
      <c r="L54" s="812"/>
      <c r="M54" s="501" t="s">
        <v>2</v>
      </c>
      <c r="N54" s="356">
        <v>0</v>
      </c>
      <c r="O54" s="356">
        <v>0</v>
      </c>
      <c r="P54" s="357"/>
      <c r="Q54" s="28"/>
      <c r="R54" s="28"/>
    </row>
    <row r="55" spans="1:18" s="339" customFormat="1" ht="15.75" x14ac:dyDescent="0.25">
      <c r="A55" s="839"/>
      <c r="B55" s="787"/>
      <c r="C55" s="1109"/>
      <c r="D55" s="1109"/>
      <c r="E55" s="1109"/>
      <c r="F55" s="787"/>
      <c r="G55" s="787"/>
      <c r="H55" s="787"/>
      <c r="I55" s="787"/>
      <c r="J55" s="787"/>
      <c r="K55" s="1092"/>
      <c r="L55" s="812"/>
      <c r="M55" s="501" t="s">
        <v>4</v>
      </c>
      <c r="N55" s="356">
        <v>0</v>
      </c>
      <c r="O55" s="356">
        <v>0</v>
      </c>
      <c r="P55" s="357"/>
      <c r="Q55" s="28"/>
      <c r="R55" s="28"/>
    </row>
    <row r="56" spans="1:18" s="339" customFormat="1" ht="34.5" customHeight="1" x14ac:dyDescent="0.25">
      <c r="A56" s="802"/>
      <c r="B56" s="799"/>
      <c r="C56" s="1110"/>
      <c r="D56" s="1110"/>
      <c r="E56" s="1110"/>
      <c r="F56" s="799"/>
      <c r="G56" s="799"/>
      <c r="H56" s="799"/>
      <c r="I56" s="799"/>
      <c r="J56" s="799"/>
      <c r="K56" s="1093"/>
      <c r="L56" s="812"/>
      <c r="M56" s="501" t="s">
        <v>5</v>
      </c>
      <c r="N56" s="356">
        <v>0</v>
      </c>
      <c r="O56" s="356">
        <v>0</v>
      </c>
      <c r="P56" s="357"/>
      <c r="Q56" s="28"/>
      <c r="R56" s="28"/>
    </row>
    <row r="57" spans="1:18" s="339" customFormat="1" ht="15.75" customHeight="1" x14ac:dyDescent="0.25">
      <c r="A57" s="801" t="s">
        <v>2576</v>
      </c>
      <c r="B57" s="786">
        <v>2017</v>
      </c>
      <c r="C57" s="1108">
        <v>2019</v>
      </c>
      <c r="D57" s="1108" t="s">
        <v>2577</v>
      </c>
      <c r="E57" s="1112" t="s">
        <v>2578</v>
      </c>
      <c r="F57" s="786" t="s">
        <v>2571</v>
      </c>
      <c r="G57" s="786" t="s">
        <v>2562</v>
      </c>
      <c r="H57" s="786" t="s">
        <v>2560</v>
      </c>
      <c r="I57" s="786" t="s">
        <v>2560</v>
      </c>
      <c r="J57" s="1091">
        <v>0</v>
      </c>
      <c r="K57" s="1091" t="s">
        <v>2579</v>
      </c>
      <c r="L57" s="812" t="s">
        <v>2557</v>
      </c>
      <c r="M57" s="501" t="s">
        <v>0</v>
      </c>
      <c r="N57" s="356">
        <f>N58</f>
        <v>3276.7</v>
      </c>
      <c r="O57" s="356">
        <f>O58</f>
        <v>3276.6</v>
      </c>
      <c r="P57" s="357"/>
      <c r="Q57" s="28"/>
      <c r="R57" s="28"/>
    </row>
    <row r="58" spans="1:18" s="339" customFormat="1" ht="15.75" x14ac:dyDescent="0.25">
      <c r="A58" s="839"/>
      <c r="B58" s="787"/>
      <c r="C58" s="1109"/>
      <c r="D58" s="1109"/>
      <c r="E58" s="1113"/>
      <c r="F58" s="787"/>
      <c r="G58" s="787"/>
      <c r="H58" s="787"/>
      <c r="I58" s="787"/>
      <c r="J58" s="787"/>
      <c r="K58" s="1092"/>
      <c r="L58" s="812"/>
      <c r="M58" s="501" t="s">
        <v>1</v>
      </c>
      <c r="N58" s="356">
        <v>3276.7</v>
      </c>
      <c r="O58" s="356">
        <v>3276.6</v>
      </c>
      <c r="P58" s="357"/>
      <c r="Q58" s="28"/>
      <c r="R58" s="28"/>
    </row>
    <row r="59" spans="1:18" s="339" customFormat="1" ht="15.75" x14ac:dyDescent="0.25">
      <c r="A59" s="839"/>
      <c r="B59" s="787"/>
      <c r="C59" s="1109"/>
      <c r="D59" s="1109"/>
      <c r="E59" s="1113"/>
      <c r="F59" s="787"/>
      <c r="G59" s="787"/>
      <c r="H59" s="787"/>
      <c r="I59" s="787"/>
      <c r="J59" s="787"/>
      <c r="K59" s="1092"/>
      <c r="L59" s="812"/>
      <c r="M59" s="501" t="s">
        <v>2</v>
      </c>
      <c r="N59" s="356">
        <v>0</v>
      </c>
      <c r="O59" s="356">
        <v>0</v>
      </c>
      <c r="P59" s="357"/>
      <c r="Q59" s="28"/>
      <c r="R59" s="28"/>
    </row>
    <row r="60" spans="1:18" s="339" customFormat="1" ht="15.75" x14ac:dyDescent="0.25">
      <c r="A60" s="839"/>
      <c r="B60" s="787"/>
      <c r="C60" s="1109"/>
      <c r="D60" s="1109"/>
      <c r="E60" s="1113"/>
      <c r="F60" s="787"/>
      <c r="G60" s="787"/>
      <c r="H60" s="787"/>
      <c r="I60" s="787"/>
      <c r="J60" s="787"/>
      <c r="K60" s="1092"/>
      <c r="L60" s="812"/>
      <c r="M60" s="501" t="s">
        <v>4</v>
      </c>
      <c r="N60" s="356">
        <v>0</v>
      </c>
      <c r="O60" s="356">
        <v>0</v>
      </c>
      <c r="P60" s="357"/>
      <c r="Q60" s="28"/>
      <c r="R60" s="28"/>
    </row>
    <row r="61" spans="1:18" s="339" customFormat="1" ht="23.25" customHeight="1" x14ac:dyDescent="0.25">
      <c r="A61" s="802"/>
      <c r="B61" s="799"/>
      <c r="C61" s="1110"/>
      <c r="D61" s="1110"/>
      <c r="E61" s="1114"/>
      <c r="F61" s="799"/>
      <c r="G61" s="799"/>
      <c r="H61" s="799"/>
      <c r="I61" s="799"/>
      <c r="J61" s="799"/>
      <c r="K61" s="1093"/>
      <c r="L61" s="812"/>
      <c r="M61" s="501" t="s">
        <v>5</v>
      </c>
      <c r="N61" s="356">
        <v>0</v>
      </c>
      <c r="O61" s="356">
        <v>0</v>
      </c>
      <c r="P61" s="357"/>
      <c r="Q61" s="28"/>
      <c r="R61" s="28"/>
    </row>
    <row r="62" spans="1:18" s="339" customFormat="1" ht="27.75" customHeight="1" x14ac:dyDescent="0.25">
      <c r="A62" s="801" t="s">
        <v>2580</v>
      </c>
      <c r="B62" s="786">
        <v>2019</v>
      </c>
      <c r="C62" s="1108">
        <v>2021</v>
      </c>
      <c r="D62" s="1108" t="s">
        <v>2581</v>
      </c>
      <c r="E62" s="1108" t="s">
        <v>2582</v>
      </c>
      <c r="F62" s="786" t="s">
        <v>2583</v>
      </c>
      <c r="G62" s="786" t="s">
        <v>2562</v>
      </c>
      <c r="H62" s="1107">
        <v>1547478</v>
      </c>
      <c r="I62" s="786" t="s">
        <v>2560</v>
      </c>
      <c r="J62" s="1091">
        <v>0</v>
      </c>
      <c r="K62" s="1091" t="s">
        <v>2563</v>
      </c>
      <c r="L62" s="812" t="s">
        <v>2557</v>
      </c>
      <c r="M62" s="501" t="s">
        <v>0</v>
      </c>
      <c r="N62" s="356">
        <f>N63</f>
        <v>57887.5</v>
      </c>
      <c r="O62" s="356">
        <f>O63</f>
        <v>32505.200000000001</v>
      </c>
      <c r="P62" s="357"/>
      <c r="Q62" s="28"/>
      <c r="R62" s="28"/>
    </row>
    <row r="63" spans="1:18" s="339" customFormat="1" ht="22.5" customHeight="1" x14ac:dyDescent="0.25">
      <c r="A63" s="839"/>
      <c r="B63" s="787"/>
      <c r="C63" s="1109"/>
      <c r="D63" s="1109"/>
      <c r="E63" s="1109"/>
      <c r="F63" s="787"/>
      <c r="G63" s="787"/>
      <c r="H63" s="787"/>
      <c r="I63" s="787"/>
      <c r="J63" s="787"/>
      <c r="K63" s="1092"/>
      <c r="L63" s="812"/>
      <c r="M63" s="501" t="s">
        <v>1</v>
      </c>
      <c r="N63" s="356">
        <v>57887.5</v>
      </c>
      <c r="O63" s="356">
        <v>32505.200000000001</v>
      </c>
      <c r="P63" s="357"/>
      <c r="Q63" s="28"/>
      <c r="R63" s="28"/>
    </row>
    <row r="64" spans="1:18" s="339" customFormat="1" ht="23.25" customHeight="1" x14ac:dyDescent="0.25">
      <c r="A64" s="839"/>
      <c r="B64" s="787"/>
      <c r="C64" s="1109"/>
      <c r="D64" s="1109"/>
      <c r="E64" s="1109"/>
      <c r="F64" s="787"/>
      <c r="G64" s="787"/>
      <c r="H64" s="787"/>
      <c r="I64" s="787"/>
      <c r="J64" s="787"/>
      <c r="K64" s="1092"/>
      <c r="L64" s="812"/>
      <c r="M64" s="501" t="s">
        <v>2</v>
      </c>
      <c r="N64" s="356">
        <v>0</v>
      </c>
      <c r="O64" s="356">
        <v>0</v>
      </c>
      <c r="P64" s="357"/>
      <c r="Q64" s="28"/>
      <c r="R64" s="28"/>
    </row>
    <row r="65" spans="1:18" s="339" customFormat="1" ht="21" customHeight="1" x14ac:dyDescent="0.25">
      <c r="A65" s="839"/>
      <c r="B65" s="787"/>
      <c r="C65" s="1109"/>
      <c r="D65" s="1109"/>
      <c r="E65" s="1109"/>
      <c r="F65" s="787"/>
      <c r="G65" s="787"/>
      <c r="H65" s="787"/>
      <c r="I65" s="787"/>
      <c r="J65" s="787"/>
      <c r="K65" s="1092"/>
      <c r="L65" s="812"/>
      <c r="M65" s="501" t="s">
        <v>4</v>
      </c>
      <c r="N65" s="356">
        <v>0</v>
      </c>
      <c r="O65" s="356">
        <v>0</v>
      </c>
      <c r="P65" s="357"/>
      <c r="Q65" s="28"/>
      <c r="R65" s="28"/>
    </row>
    <row r="66" spans="1:18" s="339" customFormat="1" ht="24" customHeight="1" x14ac:dyDescent="0.25">
      <c r="A66" s="802"/>
      <c r="B66" s="799"/>
      <c r="C66" s="1110"/>
      <c r="D66" s="1110"/>
      <c r="E66" s="1110"/>
      <c r="F66" s="799"/>
      <c r="G66" s="799"/>
      <c r="H66" s="799"/>
      <c r="I66" s="799"/>
      <c r="J66" s="799"/>
      <c r="K66" s="1093"/>
      <c r="L66" s="812"/>
      <c r="M66" s="501" t="s">
        <v>5</v>
      </c>
      <c r="N66" s="356">
        <v>0</v>
      </c>
      <c r="O66" s="356">
        <v>0</v>
      </c>
      <c r="P66" s="357"/>
      <c r="Q66" s="28"/>
      <c r="R66" s="28"/>
    </row>
    <row r="67" spans="1:18" s="339" customFormat="1" ht="25.5" customHeight="1" x14ac:dyDescent="0.25">
      <c r="A67" s="801" t="s">
        <v>2584</v>
      </c>
      <c r="B67" s="786">
        <v>2019</v>
      </c>
      <c r="C67" s="1108">
        <v>2020</v>
      </c>
      <c r="D67" s="1108" t="s">
        <v>2585</v>
      </c>
      <c r="E67" s="1108" t="s">
        <v>2586</v>
      </c>
      <c r="F67" s="786" t="s">
        <v>2571</v>
      </c>
      <c r="G67" s="786" t="s">
        <v>2562</v>
      </c>
      <c r="H67" s="786" t="s">
        <v>2560</v>
      </c>
      <c r="I67" s="786" t="s">
        <v>2560</v>
      </c>
      <c r="J67" s="1091">
        <v>0</v>
      </c>
      <c r="K67" s="1091" t="s">
        <v>2563</v>
      </c>
      <c r="L67" s="812" t="s">
        <v>2557</v>
      </c>
      <c r="M67" s="501" t="s">
        <v>0</v>
      </c>
      <c r="N67" s="356">
        <f>N68</f>
        <v>3311.7</v>
      </c>
      <c r="O67" s="356">
        <f>O68</f>
        <v>3191.1</v>
      </c>
      <c r="P67" s="357"/>
      <c r="Q67" s="28"/>
      <c r="R67" s="28"/>
    </row>
    <row r="68" spans="1:18" s="339" customFormat="1" ht="21" customHeight="1" x14ac:dyDescent="0.25">
      <c r="A68" s="839"/>
      <c r="B68" s="787"/>
      <c r="C68" s="1109"/>
      <c r="D68" s="1109"/>
      <c r="E68" s="1109"/>
      <c r="F68" s="787"/>
      <c r="G68" s="787"/>
      <c r="H68" s="787"/>
      <c r="I68" s="787"/>
      <c r="J68" s="787"/>
      <c r="K68" s="1092"/>
      <c r="L68" s="812"/>
      <c r="M68" s="501" t="s">
        <v>1</v>
      </c>
      <c r="N68" s="356">
        <v>3311.7</v>
      </c>
      <c r="O68" s="356">
        <v>3191.1</v>
      </c>
      <c r="P68" s="357"/>
      <c r="Q68" s="28"/>
      <c r="R68" s="28"/>
    </row>
    <row r="69" spans="1:18" s="339" customFormat="1" ht="25.5" customHeight="1" x14ac:dyDescent="0.25">
      <c r="A69" s="839"/>
      <c r="B69" s="787"/>
      <c r="C69" s="1109"/>
      <c r="D69" s="1109"/>
      <c r="E69" s="1109"/>
      <c r="F69" s="787"/>
      <c r="G69" s="787"/>
      <c r="H69" s="787"/>
      <c r="I69" s="787"/>
      <c r="J69" s="787"/>
      <c r="K69" s="1092"/>
      <c r="L69" s="812"/>
      <c r="M69" s="501" t="s">
        <v>2</v>
      </c>
      <c r="N69" s="356">
        <v>0</v>
      </c>
      <c r="O69" s="356">
        <v>0</v>
      </c>
      <c r="P69" s="357"/>
      <c r="Q69" s="28"/>
      <c r="R69" s="28"/>
    </row>
    <row r="70" spans="1:18" s="339" customFormat="1" ht="23.25" customHeight="1" x14ac:dyDescent="0.25">
      <c r="A70" s="839"/>
      <c r="B70" s="787"/>
      <c r="C70" s="1109"/>
      <c r="D70" s="1109"/>
      <c r="E70" s="1109"/>
      <c r="F70" s="787"/>
      <c r="G70" s="787"/>
      <c r="H70" s="787"/>
      <c r="I70" s="787"/>
      <c r="J70" s="787"/>
      <c r="K70" s="1092"/>
      <c r="L70" s="812"/>
      <c r="M70" s="501" t="s">
        <v>4</v>
      </c>
      <c r="N70" s="356">
        <v>0</v>
      </c>
      <c r="O70" s="356">
        <v>0</v>
      </c>
      <c r="P70" s="357"/>
      <c r="Q70" s="28"/>
      <c r="R70" s="28"/>
    </row>
    <row r="71" spans="1:18" s="339" customFormat="1" ht="21.75" customHeight="1" x14ac:dyDescent="0.25">
      <c r="A71" s="802"/>
      <c r="B71" s="799"/>
      <c r="C71" s="1110"/>
      <c r="D71" s="1110"/>
      <c r="E71" s="1110"/>
      <c r="F71" s="799"/>
      <c r="G71" s="799"/>
      <c r="H71" s="799"/>
      <c r="I71" s="799"/>
      <c r="J71" s="799"/>
      <c r="K71" s="1093"/>
      <c r="L71" s="812"/>
      <c r="M71" s="501" t="s">
        <v>5</v>
      </c>
      <c r="N71" s="356">
        <v>0</v>
      </c>
      <c r="O71" s="356">
        <v>0</v>
      </c>
      <c r="P71" s="357"/>
      <c r="Q71" s="28"/>
      <c r="R71" s="28"/>
    </row>
    <row r="72" spans="1:18" s="339" customFormat="1" ht="22.5" customHeight="1" x14ac:dyDescent="0.25">
      <c r="A72" s="801" t="s">
        <v>2587</v>
      </c>
      <c r="B72" s="786">
        <v>2017</v>
      </c>
      <c r="C72" s="1108">
        <v>2020</v>
      </c>
      <c r="D72" s="1108" t="s">
        <v>2588</v>
      </c>
      <c r="E72" s="1108" t="s">
        <v>2589</v>
      </c>
      <c r="F72" s="786" t="s">
        <v>2571</v>
      </c>
      <c r="G72" s="786" t="s">
        <v>2562</v>
      </c>
      <c r="H72" s="786" t="s">
        <v>2560</v>
      </c>
      <c r="I72" s="786" t="s">
        <v>2560</v>
      </c>
      <c r="J72" s="1091">
        <v>0</v>
      </c>
      <c r="K72" s="1091" t="s">
        <v>2590</v>
      </c>
      <c r="L72" s="812" t="s">
        <v>2557</v>
      </c>
      <c r="M72" s="501" t="s">
        <v>0</v>
      </c>
      <c r="N72" s="356">
        <v>6999.5</v>
      </c>
      <c r="O72" s="356">
        <f>O73</f>
        <v>6883.2</v>
      </c>
      <c r="P72" s="357"/>
      <c r="Q72" s="28"/>
      <c r="R72" s="28"/>
    </row>
    <row r="73" spans="1:18" s="339" customFormat="1" ht="16.5" customHeight="1" x14ac:dyDescent="0.25">
      <c r="A73" s="839"/>
      <c r="B73" s="787"/>
      <c r="C73" s="1109"/>
      <c r="D73" s="1109"/>
      <c r="E73" s="1109"/>
      <c r="F73" s="787"/>
      <c r="G73" s="787"/>
      <c r="H73" s="787"/>
      <c r="I73" s="787"/>
      <c r="J73" s="787"/>
      <c r="K73" s="1092"/>
      <c r="L73" s="812"/>
      <c r="M73" s="501" t="s">
        <v>1</v>
      </c>
      <c r="N73" s="356">
        <v>6999.5</v>
      </c>
      <c r="O73" s="356">
        <v>6883.2</v>
      </c>
      <c r="P73" s="357"/>
      <c r="Q73" s="28"/>
      <c r="R73" s="28"/>
    </row>
    <row r="74" spans="1:18" s="339" customFormat="1" ht="21" customHeight="1" x14ac:dyDescent="0.25">
      <c r="A74" s="839"/>
      <c r="B74" s="787"/>
      <c r="C74" s="1109"/>
      <c r="D74" s="1109"/>
      <c r="E74" s="1109"/>
      <c r="F74" s="787"/>
      <c r="G74" s="787"/>
      <c r="H74" s="787"/>
      <c r="I74" s="787"/>
      <c r="J74" s="787"/>
      <c r="K74" s="1092"/>
      <c r="L74" s="812"/>
      <c r="M74" s="501" t="s">
        <v>2</v>
      </c>
      <c r="N74" s="356">
        <v>0</v>
      </c>
      <c r="O74" s="356">
        <v>0</v>
      </c>
      <c r="P74" s="357"/>
      <c r="Q74" s="28"/>
      <c r="R74" s="28"/>
    </row>
    <row r="75" spans="1:18" s="339" customFormat="1" ht="18" customHeight="1" x14ac:dyDescent="0.25">
      <c r="A75" s="839"/>
      <c r="B75" s="787"/>
      <c r="C75" s="1109"/>
      <c r="D75" s="1109"/>
      <c r="E75" s="1109"/>
      <c r="F75" s="787"/>
      <c r="G75" s="787"/>
      <c r="H75" s="787"/>
      <c r="I75" s="787"/>
      <c r="J75" s="787"/>
      <c r="K75" s="1092"/>
      <c r="L75" s="812"/>
      <c r="M75" s="501" t="s">
        <v>4</v>
      </c>
      <c r="N75" s="356">
        <v>0</v>
      </c>
      <c r="O75" s="356">
        <v>0</v>
      </c>
      <c r="P75" s="357"/>
      <c r="Q75" s="28"/>
      <c r="R75" s="28"/>
    </row>
    <row r="76" spans="1:18" s="339" customFormat="1" ht="18" customHeight="1" x14ac:dyDescent="0.25">
      <c r="A76" s="802"/>
      <c r="B76" s="799"/>
      <c r="C76" s="1110"/>
      <c r="D76" s="1110"/>
      <c r="E76" s="1110"/>
      <c r="F76" s="799"/>
      <c r="G76" s="799"/>
      <c r="H76" s="799"/>
      <c r="I76" s="799"/>
      <c r="J76" s="799"/>
      <c r="K76" s="1093"/>
      <c r="L76" s="812"/>
      <c r="M76" s="501" t="s">
        <v>5</v>
      </c>
      <c r="N76" s="356">
        <v>0</v>
      </c>
      <c r="O76" s="356">
        <v>0</v>
      </c>
      <c r="P76" s="357"/>
      <c r="Q76" s="28"/>
      <c r="R76" s="28"/>
    </row>
    <row r="77" spans="1:18" s="339" customFormat="1" ht="21" customHeight="1" x14ac:dyDescent="0.25">
      <c r="A77" s="801" t="s">
        <v>2591</v>
      </c>
      <c r="B77" s="786">
        <v>2020</v>
      </c>
      <c r="C77" s="786">
        <v>2020</v>
      </c>
      <c r="D77" s="1280" t="s">
        <v>2592</v>
      </c>
      <c r="E77" s="786" t="s">
        <v>2593</v>
      </c>
      <c r="F77" s="786" t="s">
        <v>2571</v>
      </c>
      <c r="G77" s="786" t="s">
        <v>2562</v>
      </c>
      <c r="H77" s="786" t="s">
        <v>2560</v>
      </c>
      <c r="I77" s="786" t="s">
        <v>2560</v>
      </c>
      <c r="J77" s="1091">
        <v>0</v>
      </c>
      <c r="K77" s="786" t="s">
        <v>2590</v>
      </c>
      <c r="L77" s="812" t="s">
        <v>2557</v>
      </c>
      <c r="M77" s="501" t="s">
        <v>0</v>
      </c>
      <c r="N77" s="356">
        <v>10000</v>
      </c>
      <c r="O77" s="356">
        <f>O78</f>
        <v>2413.6999999999998</v>
      </c>
      <c r="P77" s="357"/>
      <c r="Q77" s="28"/>
      <c r="R77" s="28"/>
    </row>
    <row r="78" spans="1:18" s="339" customFormat="1" ht="18.75" customHeight="1" x14ac:dyDescent="0.25">
      <c r="A78" s="839"/>
      <c r="B78" s="787"/>
      <c r="C78" s="787"/>
      <c r="D78" s="787"/>
      <c r="E78" s="787"/>
      <c r="F78" s="787"/>
      <c r="G78" s="787"/>
      <c r="H78" s="787"/>
      <c r="I78" s="787"/>
      <c r="J78" s="787"/>
      <c r="K78" s="787"/>
      <c r="L78" s="812"/>
      <c r="M78" s="501" t="s">
        <v>1</v>
      </c>
      <c r="N78" s="356">
        <v>10000</v>
      </c>
      <c r="O78" s="356">
        <v>2413.6999999999998</v>
      </c>
      <c r="P78" s="357"/>
      <c r="Q78" s="28"/>
      <c r="R78" s="28"/>
    </row>
    <row r="79" spans="1:18" s="339" customFormat="1" ht="19.5" customHeight="1" x14ac:dyDescent="0.25">
      <c r="A79" s="839"/>
      <c r="B79" s="787"/>
      <c r="C79" s="787"/>
      <c r="D79" s="787"/>
      <c r="E79" s="787"/>
      <c r="F79" s="787"/>
      <c r="G79" s="787"/>
      <c r="H79" s="787"/>
      <c r="I79" s="787"/>
      <c r="J79" s="787"/>
      <c r="K79" s="787"/>
      <c r="L79" s="812"/>
      <c r="M79" s="501" t="s">
        <v>2</v>
      </c>
      <c r="N79" s="356">
        <v>0</v>
      </c>
      <c r="O79" s="356">
        <v>0</v>
      </c>
      <c r="P79" s="357"/>
      <c r="Q79" s="28"/>
      <c r="R79" s="28"/>
    </row>
    <row r="80" spans="1:18" s="339" customFormat="1" ht="15.75" customHeight="1" x14ac:dyDescent="0.25">
      <c r="A80" s="839"/>
      <c r="B80" s="787"/>
      <c r="C80" s="787"/>
      <c r="D80" s="787"/>
      <c r="E80" s="787"/>
      <c r="F80" s="787"/>
      <c r="G80" s="787"/>
      <c r="H80" s="787"/>
      <c r="I80" s="787"/>
      <c r="J80" s="787"/>
      <c r="K80" s="787"/>
      <c r="L80" s="812"/>
      <c r="M80" s="501" t="s">
        <v>4</v>
      </c>
      <c r="N80" s="356">
        <v>0</v>
      </c>
      <c r="O80" s="356">
        <v>0</v>
      </c>
      <c r="P80" s="357"/>
      <c r="Q80" s="28"/>
      <c r="R80" s="28"/>
    </row>
    <row r="81" spans="1:18" s="339" customFormat="1" ht="17.25" customHeight="1" x14ac:dyDescent="0.25">
      <c r="A81" s="802"/>
      <c r="B81" s="787"/>
      <c r="C81" s="787"/>
      <c r="D81" s="787"/>
      <c r="E81" s="787"/>
      <c r="F81" s="787"/>
      <c r="G81" s="787"/>
      <c r="H81" s="787"/>
      <c r="I81" s="787"/>
      <c r="J81" s="787"/>
      <c r="K81" s="787"/>
      <c r="L81" s="812"/>
      <c r="M81" s="501" t="s">
        <v>5</v>
      </c>
      <c r="N81" s="356">
        <v>0</v>
      </c>
      <c r="O81" s="356">
        <v>0</v>
      </c>
      <c r="P81" s="357"/>
      <c r="Q81" s="28"/>
      <c r="R81" s="28"/>
    </row>
    <row r="82" spans="1:18" s="339" customFormat="1" ht="18.75" customHeight="1" x14ac:dyDescent="0.25">
      <c r="A82" s="801" t="s">
        <v>2594</v>
      </c>
      <c r="B82" s="786">
        <v>2019</v>
      </c>
      <c r="C82" s="1108">
        <v>2020</v>
      </c>
      <c r="D82" s="1108" t="s">
        <v>2592</v>
      </c>
      <c r="E82" s="1108" t="s">
        <v>2593</v>
      </c>
      <c r="F82" s="786" t="s">
        <v>2571</v>
      </c>
      <c r="G82" s="786" t="s">
        <v>2562</v>
      </c>
      <c r="H82" s="786" t="s">
        <v>2560</v>
      </c>
      <c r="I82" s="786" t="s">
        <v>2560</v>
      </c>
      <c r="J82" s="1091">
        <v>0</v>
      </c>
      <c r="K82" s="786" t="s">
        <v>2595</v>
      </c>
      <c r="L82" s="812" t="s">
        <v>2557</v>
      </c>
      <c r="M82" s="501" t="s">
        <v>0</v>
      </c>
      <c r="N82" s="356">
        <v>20000</v>
      </c>
      <c r="O82" s="356">
        <f>O83</f>
        <v>0</v>
      </c>
      <c r="P82" s="357"/>
      <c r="Q82" s="28"/>
      <c r="R82" s="28"/>
    </row>
    <row r="83" spans="1:18" s="339" customFormat="1" ht="17.25" customHeight="1" x14ac:dyDescent="0.25">
      <c r="A83" s="839"/>
      <c r="B83" s="787"/>
      <c r="C83" s="1109"/>
      <c r="D83" s="1109"/>
      <c r="E83" s="1109"/>
      <c r="F83" s="787"/>
      <c r="G83" s="787"/>
      <c r="H83" s="787"/>
      <c r="I83" s="787"/>
      <c r="J83" s="787"/>
      <c r="K83" s="787"/>
      <c r="L83" s="812"/>
      <c r="M83" s="501" t="s">
        <v>1</v>
      </c>
      <c r="N83" s="356">
        <v>20000</v>
      </c>
      <c r="O83" s="356">
        <v>0</v>
      </c>
      <c r="P83" s="357"/>
      <c r="Q83" s="28"/>
      <c r="R83" s="28"/>
    </row>
    <row r="84" spans="1:18" s="339" customFormat="1" ht="14.25" customHeight="1" x14ac:dyDescent="0.25">
      <c r="A84" s="839"/>
      <c r="B84" s="787"/>
      <c r="C84" s="1109"/>
      <c r="D84" s="1109"/>
      <c r="E84" s="1109"/>
      <c r="F84" s="787"/>
      <c r="G84" s="787"/>
      <c r="H84" s="787"/>
      <c r="I84" s="787"/>
      <c r="J84" s="787"/>
      <c r="K84" s="787"/>
      <c r="L84" s="812"/>
      <c r="M84" s="501" t="s">
        <v>2</v>
      </c>
      <c r="N84" s="356">
        <v>0</v>
      </c>
      <c r="O84" s="356">
        <v>0</v>
      </c>
      <c r="P84" s="357"/>
      <c r="Q84" s="28"/>
      <c r="R84" s="28"/>
    </row>
    <row r="85" spans="1:18" s="339" customFormat="1" ht="18" customHeight="1" x14ac:dyDescent="0.25">
      <c r="A85" s="839"/>
      <c r="B85" s="787"/>
      <c r="C85" s="1109"/>
      <c r="D85" s="1109"/>
      <c r="E85" s="1109"/>
      <c r="F85" s="787"/>
      <c r="G85" s="787"/>
      <c r="H85" s="787"/>
      <c r="I85" s="787"/>
      <c r="J85" s="787"/>
      <c r="K85" s="787"/>
      <c r="L85" s="812"/>
      <c r="M85" s="501" t="s">
        <v>4</v>
      </c>
      <c r="N85" s="356">
        <v>0</v>
      </c>
      <c r="O85" s="356">
        <v>0</v>
      </c>
      <c r="P85" s="357"/>
      <c r="Q85" s="28"/>
      <c r="R85" s="28"/>
    </row>
    <row r="86" spans="1:18" s="339" customFormat="1" ht="20.25" customHeight="1" x14ac:dyDescent="0.25">
      <c r="A86" s="802"/>
      <c r="B86" s="787"/>
      <c r="C86" s="1109"/>
      <c r="D86" s="1109"/>
      <c r="E86" s="1109"/>
      <c r="F86" s="787"/>
      <c r="G86" s="787"/>
      <c r="H86" s="787"/>
      <c r="I86" s="787"/>
      <c r="J86" s="787"/>
      <c r="K86" s="787"/>
      <c r="L86" s="812"/>
      <c r="M86" s="501" t="s">
        <v>5</v>
      </c>
      <c r="N86" s="356">
        <v>0</v>
      </c>
      <c r="O86" s="356">
        <v>0</v>
      </c>
      <c r="P86" s="357"/>
      <c r="Q86" s="28"/>
      <c r="R86" s="28"/>
    </row>
    <row r="87" spans="1:18" s="339" customFormat="1" ht="17.25" customHeight="1" x14ac:dyDescent="0.25">
      <c r="A87" s="801" t="s">
        <v>2596</v>
      </c>
      <c r="B87" s="786">
        <v>2019</v>
      </c>
      <c r="C87" s="1124" t="s">
        <v>2560</v>
      </c>
      <c r="D87" s="1124" t="s">
        <v>2560</v>
      </c>
      <c r="E87" s="1124" t="s">
        <v>2560</v>
      </c>
      <c r="F87" s="786" t="s">
        <v>2571</v>
      </c>
      <c r="G87" s="786" t="s">
        <v>2562</v>
      </c>
      <c r="H87" s="786" t="s">
        <v>2560</v>
      </c>
      <c r="I87" s="786" t="s">
        <v>2560</v>
      </c>
      <c r="J87" s="1091">
        <v>0</v>
      </c>
      <c r="K87" s="786" t="s">
        <v>2597</v>
      </c>
      <c r="L87" s="812" t="s">
        <v>2557</v>
      </c>
      <c r="M87" s="501" t="s">
        <v>0</v>
      </c>
      <c r="N87" s="356">
        <f>N88</f>
        <v>10000</v>
      </c>
      <c r="O87" s="356">
        <f>O88</f>
        <v>0</v>
      </c>
      <c r="P87" s="357"/>
      <c r="Q87" s="28"/>
      <c r="R87" s="28"/>
    </row>
    <row r="88" spans="1:18" s="339" customFormat="1" ht="18.75" customHeight="1" x14ac:dyDescent="0.25">
      <c r="A88" s="839"/>
      <c r="B88" s="787"/>
      <c r="C88" s="1124"/>
      <c r="D88" s="1124"/>
      <c r="E88" s="1124"/>
      <c r="F88" s="787"/>
      <c r="G88" s="787"/>
      <c r="H88" s="787"/>
      <c r="I88" s="787"/>
      <c r="J88" s="787"/>
      <c r="K88" s="787"/>
      <c r="L88" s="812"/>
      <c r="M88" s="501" t="s">
        <v>1</v>
      </c>
      <c r="N88" s="356">
        <v>10000</v>
      </c>
      <c r="O88" s="356">
        <v>0</v>
      </c>
      <c r="P88" s="357"/>
      <c r="Q88" s="28"/>
      <c r="R88" s="28"/>
    </row>
    <row r="89" spans="1:18" s="339" customFormat="1" ht="18.75" customHeight="1" x14ac:dyDescent="0.25">
      <c r="A89" s="839"/>
      <c r="B89" s="787"/>
      <c r="C89" s="1124"/>
      <c r="D89" s="1124"/>
      <c r="E89" s="1124"/>
      <c r="F89" s="787"/>
      <c r="G89" s="787"/>
      <c r="H89" s="787"/>
      <c r="I89" s="787"/>
      <c r="J89" s="787"/>
      <c r="K89" s="787"/>
      <c r="L89" s="812"/>
      <c r="M89" s="501" t="s">
        <v>2</v>
      </c>
      <c r="N89" s="356">
        <v>0</v>
      </c>
      <c r="O89" s="356">
        <v>0</v>
      </c>
      <c r="P89" s="357"/>
      <c r="Q89" s="28"/>
      <c r="R89" s="28"/>
    </row>
    <row r="90" spans="1:18" s="339" customFormat="1" ht="18" customHeight="1" x14ac:dyDescent="0.25">
      <c r="A90" s="839"/>
      <c r="B90" s="787"/>
      <c r="C90" s="1124"/>
      <c r="D90" s="1124"/>
      <c r="E90" s="1124"/>
      <c r="F90" s="787"/>
      <c r="G90" s="787"/>
      <c r="H90" s="787"/>
      <c r="I90" s="787"/>
      <c r="J90" s="787"/>
      <c r="K90" s="787"/>
      <c r="L90" s="812"/>
      <c r="M90" s="501" t="s">
        <v>4</v>
      </c>
      <c r="N90" s="356">
        <v>0</v>
      </c>
      <c r="O90" s="356">
        <v>0</v>
      </c>
      <c r="P90" s="357"/>
      <c r="Q90" s="28"/>
      <c r="R90" s="28"/>
    </row>
    <row r="91" spans="1:18" s="339" customFormat="1" ht="19.5" customHeight="1" x14ac:dyDescent="0.25">
      <c r="A91" s="802"/>
      <c r="B91" s="787"/>
      <c r="C91" s="1124"/>
      <c r="D91" s="1124"/>
      <c r="E91" s="1124"/>
      <c r="F91" s="787"/>
      <c r="G91" s="787"/>
      <c r="H91" s="787"/>
      <c r="I91" s="787"/>
      <c r="J91" s="787"/>
      <c r="K91" s="787"/>
      <c r="L91" s="812"/>
      <c r="M91" s="501" t="s">
        <v>5</v>
      </c>
      <c r="N91" s="356">
        <v>0</v>
      </c>
      <c r="O91" s="356">
        <v>0</v>
      </c>
      <c r="P91" s="357"/>
      <c r="Q91" s="28"/>
      <c r="R91" s="28"/>
    </row>
    <row r="92" spans="1:18" s="339" customFormat="1" ht="16.5" customHeight="1" x14ac:dyDescent="0.25">
      <c r="A92" s="815" t="s">
        <v>2598</v>
      </c>
      <c r="B92" s="812">
        <v>2020</v>
      </c>
      <c r="C92" s="1124">
        <v>2021</v>
      </c>
      <c r="D92" s="1124" t="s">
        <v>2599</v>
      </c>
      <c r="E92" s="1124" t="s">
        <v>2600</v>
      </c>
      <c r="F92" s="812" t="s">
        <v>2601</v>
      </c>
      <c r="G92" s="812" t="s">
        <v>2562</v>
      </c>
      <c r="H92" s="812" t="s">
        <v>2560</v>
      </c>
      <c r="I92" s="812" t="s">
        <v>2560</v>
      </c>
      <c r="J92" s="1090">
        <v>0</v>
      </c>
      <c r="K92" s="812" t="s">
        <v>2602</v>
      </c>
      <c r="L92" s="812" t="s">
        <v>2557</v>
      </c>
      <c r="M92" s="501" t="s">
        <v>0</v>
      </c>
      <c r="N92" s="356">
        <f>N93</f>
        <v>13668.5</v>
      </c>
      <c r="O92" s="356">
        <f>O93</f>
        <v>0</v>
      </c>
      <c r="P92" s="357"/>
      <c r="Q92" s="28"/>
      <c r="R92" s="28"/>
    </row>
    <row r="93" spans="1:18" s="339" customFormat="1" ht="17.25" customHeight="1" x14ac:dyDescent="0.25">
      <c r="A93" s="815"/>
      <c r="B93" s="812"/>
      <c r="C93" s="1124"/>
      <c r="D93" s="1124"/>
      <c r="E93" s="1124"/>
      <c r="F93" s="812"/>
      <c r="G93" s="812"/>
      <c r="H93" s="812"/>
      <c r="I93" s="812"/>
      <c r="J93" s="812"/>
      <c r="K93" s="812"/>
      <c r="L93" s="812"/>
      <c r="M93" s="501" t="s">
        <v>1</v>
      </c>
      <c r="N93" s="356">
        <v>13668.5</v>
      </c>
      <c r="O93" s="356">
        <v>0</v>
      </c>
      <c r="P93" s="357"/>
      <c r="Q93" s="28"/>
      <c r="R93" s="28"/>
    </row>
    <row r="94" spans="1:18" s="339" customFormat="1" ht="18" customHeight="1" x14ac:dyDescent="0.25">
      <c r="A94" s="815"/>
      <c r="B94" s="812"/>
      <c r="C94" s="1124"/>
      <c r="D94" s="1124"/>
      <c r="E94" s="1124"/>
      <c r="F94" s="812"/>
      <c r="G94" s="812"/>
      <c r="H94" s="812"/>
      <c r="I94" s="812"/>
      <c r="J94" s="812"/>
      <c r="K94" s="812"/>
      <c r="L94" s="812"/>
      <c r="M94" s="501" t="s">
        <v>2</v>
      </c>
      <c r="N94" s="356">
        <v>0</v>
      </c>
      <c r="O94" s="356">
        <v>0</v>
      </c>
      <c r="P94" s="357"/>
      <c r="Q94" s="28"/>
      <c r="R94" s="28"/>
    </row>
    <row r="95" spans="1:18" s="339" customFormat="1" ht="21" customHeight="1" x14ac:dyDescent="0.25">
      <c r="A95" s="815"/>
      <c r="B95" s="812"/>
      <c r="C95" s="1124"/>
      <c r="D95" s="1124"/>
      <c r="E95" s="1124"/>
      <c r="F95" s="812"/>
      <c r="G95" s="812"/>
      <c r="H95" s="812"/>
      <c r="I95" s="812"/>
      <c r="J95" s="812"/>
      <c r="K95" s="812"/>
      <c r="L95" s="812"/>
      <c r="M95" s="501" t="s">
        <v>4</v>
      </c>
      <c r="N95" s="356">
        <v>0</v>
      </c>
      <c r="O95" s="356">
        <v>0</v>
      </c>
      <c r="P95" s="357"/>
      <c r="Q95" s="28"/>
      <c r="R95" s="28"/>
    </row>
    <row r="96" spans="1:18" s="339" customFormat="1" ht="18" customHeight="1" x14ac:dyDescent="0.25">
      <c r="A96" s="815"/>
      <c r="B96" s="812"/>
      <c r="C96" s="1124"/>
      <c r="D96" s="1124"/>
      <c r="E96" s="1124"/>
      <c r="F96" s="812"/>
      <c r="G96" s="812"/>
      <c r="H96" s="812"/>
      <c r="I96" s="812"/>
      <c r="J96" s="812"/>
      <c r="K96" s="812"/>
      <c r="L96" s="812"/>
      <c r="M96" s="501" t="s">
        <v>5</v>
      </c>
      <c r="N96" s="356">
        <v>0</v>
      </c>
      <c r="O96" s="356">
        <v>0</v>
      </c>
      <c r="P96" s="357"/>
      <c r="Q96" s="28"/>
      <c r="R96" s="28"/>
    </row>
    <row r="97" spans="1:18" s="339" customFormat="1" ht="20.25" customHeight="1" x14ac:dyDescent="0.25">
      <c r="A97" s="801" t="s">
        <v>2603</v>
      </c>
      <c r="B97" s="786">
        <v>2020</v>
      </c>
      <c r="C97" s="786">
        <v>2020</v>
      </c>
      <c r="D97" s="786" t="s">
        <v>2592</v>
      </c>
      <c r="E97" s="786" t="s">
        <v>2593</v>
      </c>
      <c r="F97" s="786" t="s">
        <v>2571</v>
      </c>
      <c r="G97" s="786" t="s">
        <v>2562</v>
      </c>
      <c r="H97" s="786" t="s">
        <v>2560</v>
      </c>
      <c r="I97" s="786" t="s">
        <v>2560</v>
      </c>
      <c r="J97" s="1091">
        <v>0</v>
      </c>
      <c r="K97" s="786" t="s">
        <v>2602</v>
      </c>
      <c r="L97" s="812" t="s">
        <v>2557</v>
      </c>
      <c r="M97" s="501" t="s">
        <v>0</v>
      </c>
      <c r="N97" s="356">
        <f>N98</f>
        <v>4296.8999999999996</v>
      </c>
      <c r="O97" s="356">
        <f>O98</f>
        <v>0</v>
      </c>
      <c r="P97" s="357"/>
      <c r="Q97" s="28"/>
      <c r="R97" s="28"/>
    </row>
    <row r="98" spans="1:18" s="339" customFormat="1" ht="19.5" customHeight="1" x14ac:dyDescent="0.25">
      <c r="A98" s="839"/>
      <c r="B98" s="787"/>
      <c r="C98" s="787"/>
      <c r="D98" s="787"/>
      <c r="E98" s="787"/>
      <c r="F98" s="787"/>
      <c r="G98" s="787"/>
      <c r="H98" s="787"/>
      <c r="I98" s="787"/>
      <c r="J98" s="787"/>
      <c r="K98" s="787"/>
      <c r="L98" s="812"/>
      <c r="M98" s="501" t="s">
        <v>1</v>
      </c>
      <c r="N98" s="356">
        <v>4296.8999999999996</v>
      </c>
      <c r="O98" s="356">
        <v>0</v>
      </c>
      <c r="P98" s="357"/>
      <c r="Q98" s="28"/>
      <c r="R98" s="28"/>
    </row>
    <row r="99" spans="1:18" s="339" customFormat="1" ht="18.75" customHeight="1" x14ac:dyDescent="0.25">
      <c r="A99" s="839"/>
      <c r="B99" s="787"/>
      <c r="C99" s="787"/>
      <c r="D99" s="787"/>
      <c r="E99" s="787"/>
      <c r="F99" s="787"/>
      <c r="G99" s="787"/>
      <c r="H99" s="787"/>
      <c r="I99" s="787"/>
      <c r="J99" s="787"/>
      <c r="K99" s="787"/>
      <c r="L99" s="812"/>
      <c r="M99" s="501" t="s">
        <v>2</v>
      </c>
      <c r="N99" s="356">
        <v>0</v>
      </c>
      <c r="O99" s="356">
        <v>0</v>
      </c>
      <c r="P99" s="357"/>
      <c r="Q99" s="28"/>
      <c r="R99" s="28"/>
    </row>
    <row r="100" spans="1:18" s="339" customFormat="1" ht="16.5" customHeight="1" x14ac:dyDescent="0.25">
      <c r="A100" s="839"/>
      <c r="B100" s="787"/>
      <c r="C100" s="787"/>
      <c r="D100" s="787"/>
      <c r="E100" s="787"/>
      <c r="F100" s="787"/>
      <c r="G100" s="787"/>
      <c r="H100" s="787"/>
      <c r="I100" s="787"/>
      <c r="J100" s="787"/>
      <c r="K100" s="787"/>
      <c r="L100" s="812"/>
      <c r="M100" s="501" t="s">
        <v>4</v>
      </c>
      <c r="N100" s="356">
        <v>0</v>
      </c>
      <c r="O100" s="356">
        <v>0</v>
      </c>
      <c r="P100" s="357"/>
      <c r="Q100" s="28"/>
      <c r="R100" s="28"/>
    </row>
    <row r="101" spans="1:18" s="339" customFormat="1" ht="23.25" customHeight="1" x14ac:dyDescent="0.25">
      <c r="A101" s="802"/>
      <c r="B101" s="787"/>
      <c r="C101" s="787"/>
      <c r="D101" s="787"/>
      <c r="E101" s="787"/>
      <c r="F101" s="787"/>
      <c r="G101" s="787"/>
      <c r="H101" s="787"/>
      <c r="I101" s="787"/>
      <c r="J101" s="787"/>
      <c r="K101" s="787"/>
      <c r="L101" s="812"/>
      <c r="M101" s="501" t="s">
        <v>5</v>
      </c>
      <c r="N101" s="356">
        <v>0</v>
      </c>
      <c r="O101" s="356">
        <v>0</v>
      </c>
      <c r="P101" s="357"/>
      <c r="Q101" s="28"/>
      <c r="R101" s="28"/>
    </row>
    <row r="102" spans="1:18" s="339" customFormat="1" ht="17.25" customHeight="1" x14ac:dyDescent="0.25">
      <c r="A102" s="801" t="s">
        <v>2604</v>
      </c>
      <c r="B102" s="786">
        <v>2020</v>
      </c>
      <c r="C102" s="1108">
        <v>2020</v>
      </c>
      <c r="D102" s="1108" t="s">
        <v>2592</v>
      </c>
      <c r="E102" s="1108" t="s">
        <v>2593</v>
      </c>
      <c r="F102" s="786" t="s">
        <v>2571</v>
      </c>
      <c r="G102" s="786" t="s">
        <v>2562</v>
      </c>
      <c r="H102" s="786" t="s">
        <v>2560</v>
      </c>
      <c r="I102" s="786" t="s">
        <v>2560</v>
      </c>
      <c r="J102" s="1091">
        <v>0</v>
      </c>
      <c r="K102" s="1091" t="s">
        <v>2590</v>
      </c>
      <c r="L102" s="812" t="s">
        <v>2557</v>
      </c>
      <c r="M102" s="501" t="s">
        <v>0</v>
      </c>
      <c r="N102" s="356">
        <f>N103</f>
        <v>12000</v>
      </c>
      <c r="O102" s="356">
        <f>O103</f>
        <v>2998.5</v>
      </c>
      <c r="P102" s="357"/>
      <c r="Q102" s="28"/>
      <c r="R102" s="28"/>
    </row>
    <row r="103" spans="1:18" s="339" customFormat="1" ht="20.25" customHeight="1" x14ac:dyDescent="0.25">
      <c r="A103" s="839"/>
      <c r="B103" s="787"/>
      <c r="C103" s="1109"/>
      <c r="D103" s="1109"/>
      <c r="E103" s="1109"/>
      <c r="F103" s="787"/>
      <c r="G103" s="787"/>
      <c r="H103" s="787"/>
      <c r="I103" s="787"/>
      <c r="J103" s="787"/>
      <c r="K103" s="1092"/>
      <c r="L103" s="812"/>
      <c r="M103" s="501" t="s">
        <v>1</v>
      </c>
      <c r="N103" s="356">
        <v>12000</v>
      </c>
      <c r="O103" s="356">
        <v>2998.5</v>
      </c>
      <c r="P103" s="357"/>
      <c r="Q103" s="28"/>
      <c r="R103" s="28"/>
    </row>
    <row r="104" spans="1:18" s="339" customFormat="1" ht="18.75" customHeight="1" x14ac:dyDescent="0.25">
      <c r="A104" s="839"/>
      <c r="B104" s="787"/>
      <c r="C104" s="1109"/>
      <c r="D104" s="1109"/>
      <c r="E104" s="1109"/>
      <c r="F104" s="787"/>
      <c r="G104" s="787"/>
      <c r="H104" s="787"/>
      <c r="I104" s="787"/>
      <c r="J104" s="787"/>
      <c r="K104" s="1092"/>
      <c r="L104" s="812"/>
      <c r="M104" s="501" t="s">
        <v>2</v>
      </c>
      <c r="N104" s="356">
        <v>0</v>
      </c>
      <c r="O104" s="356">
        <v>0</v>
      </c>
      <c r="P104" s="357"/>
      <c r="Q104" s="28"/>
      <c r="R104" s="28"/>
    </row>
    <row r="105" spans="1:18" s="339" customFormat="1" ht="15.75" customHeight="1" x14ac:dyDescent="0.25">
      <c r="A105" s="839"/>
      <c r="B105" s="787"/>
      <c r="C105" s="1109"/>
      <c r="D105" s="1109"/>
      <c r="E105" s="1109"/>
      <c r="F105" s="787"/>
      <c r="G105" s="787"/>
      <c r="H105" s="787"/>
      <c r="I105" s="787"/>
      <c r="J105" s="787"/>
      <c r="K105" s="1092"/>
      <c r="L105" s="812"/>
      <c r="M105" s="501" t="s">
        <v>4</v>
      </c>
      <c r="N105" s="356">
        <v>0</v>
      </c>
      <c r="O105" s="356">
        <v>0</v>
      </c>
      <c r="P105" s="357"/>
      <c r="Q105" s="28"/>
      <c r="R105" s="28"/>
    </row>
    <row r="106" spans="1:18" s="339" customFormat="1" ht="17.25" customHeight="1" x14ac:dyDescent="0.25">
      <c r="A106" s="802"/>
      <c r="B106" s="799"/>
      <c r="C106" s="1110"/>
      <c r="D106" s="1109"/>
      <c r="E106" s="1109"/>
      <c r="F106" s="799"/>
      <c r="G106" s="799"/>
      <c r="H106" s="799"/>
      <c r="I106" s="799"/>
      <c r="J106" s="799"/>
      <c r="K106" s="1093"/>
      <c r="L106" s="812"/>
      <c r="M106" s="501" t="s">
        <v>5</v>
      </c>
      <c r="N106" s="356">
        <v>0</v>
      </c>
      <c r="O106" s="356">
        <v>0</v>
      </c>
      <c r="P106" s="357"/>
      <c r="Q106" s="28"/>
      <c r="R106" s="28"/>
    </row>
    <row r="107" spans="1:18" s="339" customFormat="1" ht="26.25" customHeight="1" x14ac:dyDescent="0.25">
      <c r="A107" s="801" t="s">
        <v>2605</v>
      </c>
      <c r="B107" s="1108">
        <v>2020</v>
      </c>
      <c r="C107" s="1108">
        <v>2022</v>
      </c>
      <c r="D107" s="1108" t="s">
        <v>2599</v>
      </c>
      <c r="E107" s="1108" t="s">
        <v>2600</v>
      </c>
      <c r="F107" s="786" t="s">
        <v>2571</v>
      </c>
      <c r="G107" s="786" t="s">
        <v>2562</v>
      </c>
      <c r="H107" s="786" t="s">
        <v>2560</v>
      </c>
      <c r="I107" s="786" t="s">
        <v>2560</v>
      </c>
      <c r="J107" s="1091">
        <v>0</v>
      </c>
      <c r="K107" s="1091" t="s">
        <v>2590</v>
      </c>
      <c r="L107" s="812" t="s">
        <v>2557</v>
      </c>
      <c r="M107" s="501" t="s">
        <v>0</v>
      </c>
      <c r="N107" s="356">
        <f>N108</f>
        <v>1621.9</v>
      </c>
      <c r="O107" s="356">
        <f>O108</f>
        <v>0</v>
      </c>
      <c r="P107" s="357"/>
      <c r="Q107" s="28"/>
      <c r="R107" s="28"/>
    </row>
    <row r="108" spans="1:18" s="339" customFormat="1" ht="19.5" customHeight="1" x14ac:dyDescent="0.25">
      <c r="A108" s="839"/>
      <c r="B108" s="1109"/>
      <c r="C108" s="1109"/>
      <c r="D108" s="1109"/>
      <c r="E108" s="1109"/>
      <c r="F108" s="787"/>
      <c r="G108" s="787"/>
      <c r="H108" s="787"/>
      <c r="I108" s="787"/>
      <c r="J108" s="787"/>
      <c r="K108" s="1092"/>
      <c r="L108" s="812"/>
      <c r="M108" s="501" t="s">
        <v>1</v>
      </c>
      <c r="N108" s="356">
        <v>1621.9</v>
      </c>
      <c r="O108" s="356">
        <v>0</v>
      </c>
      <c r="P108" s="357"/>
      <c r="Q108" s="28"/>
      <c r="R108" s="28"/>
    </row>
    <row r="109" spans="1:18" s="339" customFormat="1" ht="17.25" customHeight="1" x14ac:dyDescent="0.25">
      <c r="A109" s="839"/>
      <c r="B109" s="1109"/>
      <c r="C109" s="1109"/>
      <c r="D109" s="1109"/>
      <c r="E109" s="1109"/>
      <c r="F109" s="787"/>
      <c r="G109" s="787"/>
      <c r="H109" s="787"/>
      <c r="I109" s="787"/>
      <c r="J109" s="787"/>
      <c r="K109" s="1092"/>
      <c r="L109" s="812"/>
      <c r="M109" s="501" t="s">
        <v>2</v>
      </c>
      <c r="N109" s="356">
        <v>0</v>
      </c>
      <c r="O109" s="356">
        <v>0</v>
      </c>
      <c r="P109" s="357"/>
      <c r="Q109" s="28"/>
      <c r="R109" s="28"/>
    </row>
    <row r="110" spans="1:18" s="339" customFormat="1" ht="18.75" customHeight="1" x14ac:dyDescent="0.25">
      <c r="A110" s="839"/>
      <c r="B110" s="1109"/>
      <c r="C110" s="1109"/>
      <c r="D110" s="1109"/>
      <c r="E110" s="1109"/>
      <c r="F110" s="787"/>
      <c r="G110" s="787"/>
      <c r="H110" s="787"/>
      <c r="I110" s="787"/>
      <c r="J110" s="787"/>
      <c r="K110" s="1092"/>
      <c r="L110" s="812"/>
      <c r="M110" s="501" t="s">
        <v>4</v>
      </c>
      <c r="N110" s="356">
        <v>0</v>
      </c>
      <c r="O110" s="356">
        <v>0</v>
      </c>
      <c r="P110" s="357"/>
      <c r="Q110" s="28"/>
      <c r="R110" s="28"/>
    </row>
    <row r="111" spans="1:18" s="339" customFormat="1" ht="21" customHeight="1" x14ac:dyDescent="0.25">
      <c r="A111" s="802"/>
      <c r="B111" s="1110"/>
      <c r="C111" s="1110"/>
      <c r="D111" s="1110"/>
      <c r="E111" s="1110"/>
      <c r="F111" s="799"/>
      <c r="G111" s="799"/>
      <c r="H111" s="799"/>
      <c r="I111" s="799"/>
      <c r="J111" s="799"/>
      <c r="K111" s="1093"/>
      <c r="L111" s="812"/>
      <c r="M111" s="501" t="s">
        <v>5</v>
      </c>
      <c r="N111" s="356">
        <v>0</v>
      </c>
      <c r="O111" s="356">
        <v>0</v>
      </c>
      <c r="P111" s="357"/>
      <c r="Q111" s="28"/>
      <c r="R111" s="28"/>
    </row>
    <row r="112" spans="1:18" s="339" customFormat="1" ht="26.25" customHeight="1" x14ac:dyDescent="0.25">
      <c r="A112" s="801" t="s">
        <v>2606</v>
      </c>
      <c r="B112" s="1108">
        <v>2020</v>
      </c>
      <c r="C112" s="1108">
        <v>2020</v>
      </c>
      <c r="D112" s="1108" t="s">
        <v>2592</v>
      </c>
      <c r="E112" s="1108" t="s">
        <v>2593</v>
      </c>
      <c r="F112" s="786" t="s">
        <v>2571</v>
      </c>
      <c r="G112" s="786" t="s">
        <v>2562</v>
      </c>
      <c r="H112" s="786" t="s">
        <v>2560</v>
      </c>
      <c r="I112" s="786" t="s">
        <v>2560</v>
      </c>
      <c r="J112" s="1091">
        <v>0</v>
      </c>
      <c r="K112" s="1091" t="s">
        <v>2607</v>
      </c>
      <c r="L112" s="812" t="s">
        <v>2557</v>
      </c>
      <c r="M112" s="501" t="s">
        <v>0</v>
      </c>
      <c r="N112" s="356">
        <f>N113</f>
        <v>10000</v>
      </c>
      <c r="O112" s="356">
        <f>O113</f>
        <v>1371.8</v>
      </c>
      <c r="P112" s="357"/>
      <c r="Q112" s="28"/>
      <c r="R112" s="28"/>
    </row>
    <row r="113" spans="1:18" s="339" customFormat="1" ht="19.5" customHeight="1" x14ac:dyDescent="0.25">
      <c r="A113" s="839"/>
      <c r="B113" s="1109"/>
      <c r="C113" s="1109"/>
      <c r="D113" s="1109"/>
      <c r="E113" s="1109"/>
      <c r="F113" s="787"/>
      <c r="G113" s="787"/>
      <c r="H113" s="787"/>
      <c r="I113" s="787"/>
      <c r="J113" s="787"/>
      <c r="K113" s="1092"/>
      <c r="L113" s="812"/>
      <c r="M113" s="501" t="s">
        <v>1</v>
      </c>
      <c r="N113" s="356">
        <v>10000</v>
      </c>
      <c r="O113" s="356">
        <v>1371.8</v>
      </c>
      <c r="P113" s="357"/>
      <c r="Q113" s="28"/>
      <c r="R113" s="28"/>
    </row>
    <row r="114" spans="1:18" s="339" customFormat="1" ht="15.75" customHeight="1" x14ac:dyDescent="0.25">
      <c r="A114" s="839"/>
      <c r="B114" s="1109"/>
      <c r="C114" s="1109"/>
      <c r="D114" s="1109"/>
      <c r="E114" s="1109"/>
      <c r="F114" s="787"/>
      <c r="G114" s="787"/>
      <c r="H114" s="787"/>
      <c r="I114" s="787"/>
      <c r="J114" s="787"/>
      <c r="K114" s="1092"/>
      <c r="L114" s="812"/>
      <c r="M114" s="501" t="s">
        <v>2</v>
      </c>
      <c r="N114" s="356">
        <v>0</v>
      </c>
      <c r="O114" s="356">
        <v>0</v>
      </c>
      <c r="P114" s="357"/>
      <c r="Q114" s="28"/>
      <c r="R114" s="28"/>
    </row>
    <row r="115" spans="1:18" s="339" customFormat="1" ht="20.25" customHeight="1" x14ac:dyDescent="0.25">
      <c r="A115" s="839"/>
      <c r="B115" s="1109"/>
      <c r="C115" s="1109"/>
      <c r="D115" s="1109"/>
      <c r="E115" s="1109"/>
      <c r="F115" s="787"/>
      <c r="G115" s="787"/>
      <c r="H115" s="787"/>
      <c r="I115" s="787"/>
      <c r="J115" s="787"/>
      <c r="K115" s="1092"/>
      <c r="L115" s="812"/>
      <c r="M115" s="501" t="s">
        <v>4</v>
      </c>
      <c r="N115" s="356">
        <v>0</v>
      </c>
      <c r="O115" s="356">
        <v>0</v>
      </c>
      <c r="P115" s="357"/>
      <c r="Q115" s="28"/>
      <c r="R115" s="28"/>
    </row>
    <row r="116" spans="1:18" s="339" customFormat="1" ht="18" customHeight="1" x14ac:dyDescent="0.25">
      <c r="A116" s="802"/>
      <c r="B116" s="1110"/>
      <c r="C116" s="1110"/>
      <c r="D116" s="1109"/>
      <c r="E116" s="1109"/>
      <c r="F116" s="799"/>
      <c r="G116" s="799"/>
      <c r="H116" s="799"/>
      <c r="I116" s="799"/>
      <c r="J116" s="799"/>
      <c r="K116" s="1093"/>
      <c r="L116" s="812"/>
      <c r="M116" s="501" t="s">
        <v>5</v>
      </c>
      <c r="N116" s="356">
        <v>0</v>
      </c>
      <c r="O116" s="356">
        <v>0</v>
      </c>
      <c r="P116" s="357"/>
      <c r="Q116" s="28"/>
      <c r="R116" s="28"/>
    </row>
    <row r="117" spans="1:18" s="339" customFormat="1" ht="15.75" hidden="1" customHeight="1" outlineLevel="1" x14ac:dyDescent="0.25">
      <c r="A117" s="1094" t="s">
        <v>2608</v>
      </c>
      <c r="B117" s="1095"/>
      <c r="C117" s="1095"/>
      <c r="D117" s="1095"/>
      <c r="E117" s="1095"/>
      <c r="F117" s="1095"/>
      <c r="G117" s="1095"/>
      <c r="H117" s="1095"/>
      <c r="I117" s="1095"/>
      <c r="J117" s="1095"/>
      <c r="K117" s="1096"/>
      <c r="L117" s="798" t="s">
        <v>2557</v>
      </c>
      <c r="M117" s="349" t="s">
        <v>0</v>
      </c>
      <c r="N117" s="350">
        <v>0</v>
      </c>
      <c r="O117" s="350"/>
      <c r="P117" s="351"/>
      <c r="Q117" s="28"/>
      <c r="R117" s="28"/>
    </row>
    <row r="118" spans="1:18" s="339" customFormat="1" ht="15.75" hidden="1" outlineLevel="1" x14ac:dyDescent="0.25">
      <c r="A118" s="1097"/>
      <c r="B118" s="1098"/>
      <c r="C118" s="1098"/>
      <c r="D118" s="1098"/>
      <c r="E118" s="1098"/>
      <c r="F118" s="1098"/>
      <c r="G118" s="1098"/>
      <c r="H118" s="1098"/>
      <c r="I118" s="1098"/>
      <c r="J118" s="1098"/>
      <c r="K118" s="1099"/>
      <c r="L118" s="798"/>
      <c r="M118" s="349" t="s">
        <v>1</v>
      </c>
      <c r="N118" s="350">
        <v>0</v>
      </c>
      <c r="O118" s="350"/>
      <c r="P118" s="351"/>
      <c r="Q118" s="28"/>
      <c r="R118" s="28"/>
    </row>
    <row r="119" spans="1:18" s="339" customFormat="1" ht="15.75" hidden="1" outlineLevel="1" x14ac:dyDescent="0.25">
      <c r="A119" s="1097"/>
      <c r="B119" s="1098"/>
      <c r="C119" s="1098"/>
      <c r="D119" s="1098"/>
      <c r="E119" s="1098"/>
      <c r="F119" s="1098"/>
      <c r="G119" s="1098"/>
      <c r="H119" s="1098"/>
      <c r="I119" s="1098"/>
      <c r="J119" s="1098"/>
      <c r="K119" s="1099"/>
      <c r="L119" s="798"/>
      <c r="M119" s="349" t="s">
        <v>2</v>
      </c>
      <c r="N119" s="350">
        <v>0</v>
      </c>
      <c r="O119" s="356"/>
      <c r="P119" s="351"/>
      <c r="Q119" s="28"/>
      <c r="R119" s="28"/>
    </row>
    <row r="120" spans="1:18" s="339" customFormat="1" ht="15.75" hidden="1" outlineLevel="1" x14ac:dyDescent="0.25">
      <c r="A120" s="1097"/>
      <c r="B120" s="1098"/>
      <c r="C120" s="1098"/>
      <c r="D120" s="1098"/>
      <c r="E120" s="1098"/>
      <c r="F120" s="1098"/>
      <c r="G120" s="1098"/>
      <c r="H120" s="1098"/>
      <c r="I120" s="1098"/>
      <c r="J120" s="1098"/>
      <c r="K120" s="1099"/>
      <c r="L120" s="798"/>
      <c r="M120" s="349" t="s">
        <v>4</v>
      </c>
      <c r="N120" s="350">
        <v>0</v>
      </c>
      <c r="O120" s="356"/>
      <c r="P120" s="351"/>
      <c r="Q120" s="28"/>
      <c r="R120" s="28"/>
    </row>
    <row r="121" spans="1:18" s="339" customFormat="1" ht="15.75" hidden="1" outlineLevel="1" x14ac:dyDescent="0.25">
      <c r="A121" s="1100"/>
      <c r="B121" s="1101"/>
      <c r="C121" s="1101"/>
      <c r="D121" s="1101"/>
      <c r="E121" s="1101"/>
      <c r="F121" s="1101"/>
      <c r="G121" s="1101"/>
      <c r="H121" s="1101"/>
      <c r="I121" s="1101"/>
      <c r="J121" s="1101"/>
      <c r="K121" s="1102"/>
      <c r="L121" s="798"/>
      <c r="M121" s="349" t="s">
        <v>5</v>
      </c>
      <c r="N121" s="350">
        <v>0</v>
      </c>
      <c r="O121" s="356"/>
      <c r="P121" s="351"/>
      <c r="Q121" s="28"/>
      <c r="R121" s="28"/>
    </row>
    <row r="122" spans="1:18" s="339" customFormat="1" ht="27" hidden="1" customHeight="1" outlineLevel="1" x14ac:dyDescent="0.25">
      <c r="A122" s="801" t="s">
        <v>2609</v>
      </c>
      <c r="B122" s="786">
        <v>2019</v>
      </c>
      <c r="C122" s="786">
        <v>2022</v>
      </c>
      <c r="D122" s="786" t="s">
        <v>2610</v>
      </c>
      <c r="E122" s="786" t="s">
        <v>2611</v>
      </c>
      <c r="F122" s="786" t="s">
        <v>2612</v>
      </c>
      <c r="G122" s="786" t="s">
        <v>2562</v>
      </c>
      <c r="H122" s="786" t="s">
        <v>2560</v>
      </c>
      <c r="I122" s="786" t="s">
        <v>2560</v>
      </c>
      <c r="J122" s="1091">
        <v>0</v>
      </c>
      <c r="K122" s="1091" t="s">
        <v>2613</v>
      </c>
      <c r="L122" s="812" t="s">
        <v>2557</v>
      </c>
      <c r="M122" s="501" t="s">
        <v>0</v>
      </c>
      <c r="N122" s="356">
        <v>0</v>
      </c>
      <c r="O122" s="356"/>
      <c r="P122" s="357"/>
      <c r="Q122" s="28"/>
      <c r="R122" s="28"/>
    </row>
    <row r="123" spans="1:18" s="339" customFormat="1" ht="27.75" hidden="1" customHeight="1" outlineLevel="1" x14ac:dyDescent="0.25">
      <c r="A123" s="839"/>
      <c r="B123" s="787"/>
      <c r="C123" s="787"/>
      <c r="D123" s="787"/>
      <c r="E123" s="787"/>
      <c r="F123" s="787"/>
      <c r="G123" s="787"/>
      <c r="H123" s="787"/>
      <c r="I123" s="787"/>
      <c r="J123" s="1092"/>
      <c r="K123" s="1092"/>
      <c r="L123" s="812"/>
      <c r="M123" s="501" t="s">
        <v>1</v>
      </c>
      <c r="N123" s="356">
        <v>0</v>
      </c>
      <c r="O123" s="356"/>
      <c r="P123" s="357"/>
      <c r="Q123" s="28"/>
      <c r="R123" s="28"/>
    </row>
    <row r="124" spans="1:18" s="339" customFormat="1" ht="20.25" hidden="1" customHeight="1" outlineLevel="1" x14ac:dyDescent="0.25">
      <c r="A124" s="839"/>
      <c r="B124" s="787"/>
      <c r="C124" s="787"/>
      <c r="D124" s="787"/>
      <c r="E124" s="787"/>
      <c r="F124" s="787"/>
      <c r="G124" s="787"/>
      <c r="H124" s="787"/>
      <c r="I124" s="787"/>
      <c r="J124" s="1092"/>
      <c r="K124" s="1092"/>
      <c r="L124" s="812"/>
      <c r="M124" s="501" t="s">
        <v>2</v>
      </c>
      <c r="N124" s="356">
        <v>0</v>
      </c>
      <c r="O124" s="356"/>
      <c r="P124" s="357"/>
      <c r="Q124" s="28"/>
      <c r="R124" s="28"/>
    </row>
    <row r="125" spans="1:18" s="339" customFormat="1" ht="20.25" hidden="1" customHeight="1" outlineLevel="1" x14ac:dyDescent="0.25">
      <c r="A125" s="839"/>
      <c r="B125" s="787"/>
      <c r="C125" s="787"/>
      <c r="D125" s="787"/>
      <c r="E125" s="787"/>
      <c r="F125" s="787"/>
      <c r="G125" s="787"/>
      <c r="H125" s="787"/>
      <c r="I125" s="787"/>
      <c r="J125" s="1092"/>
      <c r="K125" s="1092"/>
      <c r="L125" s="812"/>
      <c r="M125" s="501" t="s">
        <v>4</v>
      </c>
      <c r="N125" s="356">
        <v>0</v>
      </c>
      <c r="O125" s="356"/>
      <c r="P125" s="357"/>
      <c r="Q125" s="28"/>
      <c r="R125" s="28"/>
    </row>
    <row r="126" spans="1:18" s="339" customFormat="1" ht="24" hidden="1" customHeight="1" outlineLevel="1" x14ac:dyDescent="0.25">
      <c r="A126" s="802"/>
      <c r="B126" s="799"/>
      <c r="C126" s="799"/>
      <c r="D126" s="799"/>
      <c r="E126" s="799"/>
      <c r="F126" s="799"/>
      <c r="G126" s="799"/>
      <c r="H126" s="799"/>
      <c r="I126" s="799"/>
      <c r="J126" s="1093"/>
      <c r="K126" s="1093"/>
      <c r="L126" s="812"/>
      <c r="M126" s="501" t="s">
        <v>5</v>
      </c>
      <c r="N126" s="356">
        <v>0</v>
      </c>
      <c r="O126" s="356"/>
      <c r="P126" s="357"/>
      <c r="Q126" s="28"/>
      <c r="R126" s="28"/>
    </row>
    <row r="127" spans="1:18" s="339" customFormat="1" ht="27" customHeight="1" collapsed="1" x14ac:dyDescent="0.25">
      <c r="A127" s="1094" t="s">
        <v>994</v>
      </c>
      <c r="B127" s="1095"/>
      <c r="C127" s="1095"/>
      <c r="D127" s="1095"/>
      <c r="E127" s="1095"/>
      <c r="F127" s="1095"/>
      <c r="G127" s="1095"/>
      <c r="H127" s="1095"/>
      <c r="I127" s="1095"/>
      <c r="J127" s="1095"/>
      <c r="K127" s="1096"/>
      <c r="L127" s="798" t="s">
        <v>2557</v>
      </c>
      <c r="M127" s="349" t="s">
        <v>0</v>
      </c>
      <c r="N127" s="350">
        <f>N128</f>
        <v>320412</v>
      </c>
      <c r="O127" s="350">
        <f>O128</f>
        <v>194114.4</v>
      </c>
      <c r="P127" s="351"/>
      <c r="Q127" s="28"/>
      <c r="R127" s="28"/>
    </row>
    <row r="128" spans="1:18" s="339" customFormat="1" ht="15.75" x14ac:dyDescent="0.25">
      <c r="A128" s="1097"/>
      <c r="B128" s="1098"/>
      <c r="C128" s="1098"/>
      <c r="D128" s="1098"/>
      <c r="E128" s="1098"/>
      <c r="F128" s="1098"/>
      <c r="G128" s="1098"/>
      <c r="H128" s="1098"/>
      <c r="I128" s="1098"/>
      <c r="J128" s="1098"/>
      <c r="K128" s="1099"/>
      <c r="L128" s="798"/>
      <c r="M128" s="349" t="s">
        <v>1</v>
      </c>
      <c r="N128" s="350">
        <f>N133+N138</f>
        <v>320412</v>
      </c>
      <c r="O128" s="350">
        <f>O133+O138</f>
        <v>194114.4</v>
      </c>
      <c r="P128" s="351"/>
      <c r="Q128" s="28"/>
      <c r="R128" s="28"/>
    </row>
    <row r="129" spans="1:19" s="339" customFormat="1" ht="15.75" x14ac:dyDescent="0.25">
      <c r="A129" s="1097"/>
      <c r="B129" s="1098"/>
      <c r="C129" s="1098"/>
      <c r="D129" s="1098"/>
      <c r="E129" s="1098"/>
      <c r="F129" s="1098"/>
      <c r="G129" s="1098"/>
      <c r="H129" s="1098"/>
      <c r="I129" s="1098"/>
      <c r="J129" s="1098"/>
      <c r="K129" s="1099"/>
      <c r="L129" s="798"/>
      <c r="M129" s="349" t="s">
        <v>2</v>
      </c>
      <c r="N129" s="350">
        <v>0</v>
      </c>
      <c r="O129" s="350">
        <v>0</v>
      </c>
      <c r="P129" s="351"/>
      <c r="Q129" s="28"/>
      <c r="R129" s="28"/>
    </row>
    <row r="130" spans="1:19" s="339" customFormat="1" ht="15.75" x14ac:dyDescent="0.25">
      <c r="A130" s="1097"/>
      <c r="B130" s="1098"/>
      <c r="C130" s="1098"/>
      <c r="D130" s="1098"/>
      <c r="E130" s="1098"/>
      <c r="F130" s="1098"/>
      <c r="G130" s="1098"/>
      <c r="H130" s="1098"/>
      <c r="I130" s="1098"/>
      <c r="J130" s="1098"/>
      <c r="K130" s="1099"/>
      <c r="L130" s="798"/>
      <c r="M130" s="349" t="s">
        <v>4</v>
      </c>
      <c r="N130" s="350">
        <v>0</v>
      </c>
      <c r="O130" s="350">
        <v>0</v>
      </c>
      <c r="P130" s="351"/>
      <c r="Q130" s="28"/>
      <c r="R130" s="28"/>
    </row>
    <row r="131" spans="1:19" s="339" customFormat="1" ht="15.75" x14ac:dyDescent="0.25">
      <c r="A131" s="1100"/>
      <c r="B131" s="1101"/>
      <c r="C131" s="1101"/>
      <c r="D131" s="1101"/>
      <c r="E131" s="1101"/>
      <c r="F131" s="1101"/>
      <c r="G131" s="1101"/>
      <c r="H131" s="1101"/>
      <c r="I131" s="1101"/>
      <c r="J131" s="1101"/>
      <c r="K131" s="1102"/>
      <c r="L131" s="798"/>
      <c r="M131" s="349" t="s">
        <v>5</v>
      </c>
      <c r="N131" s="350">
        <v>0</v>
      </c>
      <c r="O131" s="350">
        <v>0</v>
      </c>
      <c r="P131" s="351"/>
      <c r="Q131" s="28"/>
      <c r="R131" s="28"/>
    </row>
    <row r="132" spans="1:19" s="339" customFormat="1" ht="17.25" customHeight="1" x14ac:dyDescent="0.25">
      <c r="A132" s="815" t="s">
        <v>2614</v>
      </c>
      <c r="B132" s="1108">
        <v>2015</v>
      </c>
      <c r="C132" s="1108">
        <v>2019</v>
      </c>
      <c r="D132" s="1108" t="s">
        <v>2615</v>
      </c>
      <c r="E132" s="1108" t="s">
        <v>2616</v>
      </c>
      <c r="F132" s="786" t="s">
        <v>2583</v>
      </c>
      <c r="G132" s="786" t="s">
        <v>2562</v>
      </c>
      <c r="H132" s="1107">
        <v>629482.28</v>
      </c>
      <c r="I132" s="803">
        <v>338663.6</v>
      </c>
      <c r="J132" s="1091">
        <v>0</v>
      </c>
      <c r="K132" s="1091" t="s">
        <v>2563</v>
      </c>
      <c r="L132" s="812" t="s">
        <v>2557</v>
      </c>
      <c r="M132" s="501" t="s">
        <v>0</v>
      </c>
      <c r="N132" s="356">
        <f>N133</f>
        <v>300412</v>
      </c>
      <c r="O132" s="356">
        <f>O133</f>
        <v>194114.4</v>
      </c>
      <c r="P132" s="357"/>
      <c r="Q132" s="28"/>
      <c r="R132" s="28"/>
    </row>
    <row r="133" spans="1:19" s="339" customFormat="1" ht="15.75" x14ac:dyDescent="0.25">
      <c r="A133" s="815"/>
      <c r="B133" s="1109"/>
      <c r="C133" s="1109"/>
      <c r="D133" s="1109"/>
      <c r="E133" s="1109"/>
      <c r="F133" s="787"/>
      <c r="G133" s="787"/>
      <c r="H133" s="787"/>
      <c r="I133" s="838"/>
      <c r="J133" s="787"/>
      <c r="K133" s="1092"/>
      <c r="L133" s="812"/>
      <c r="M133" s="501" t="s">
        <v>1</v>
      </c>
      <c r="N133" s="356">
        <v>300412</v>
      </c>
      <c r="O133" s="356">
        <v>194114.4</v>
      </c>
      <c r="P133" s="357"/>
      <c r="Q133" s="28"/>
      <c r="R133" s="28"/>
    </row>
    <row r="134" spans="1:19" s="339" customFormat="1" ht="15.75" x14ac:dyDescent="0.25">
      <c r="A134" s="815"/>
      <c r="B134" s="1109"/>
      <c r="C134" s="1109"/>
      <c r="D134" s="1109"/>
      <c r="E134" s="1109"/>
      <c r="F134" s="787"/>
      <c r="G134" s="787"/>
      <c r="H134" s="787"/>
      <c r="I134" s="838"/>
      <c r="J134" s="787"/>
      <c r="K134" s="1092"/>
      <c r="L134" s="812"/>
      <c r="M134" s="501" t="s">
        <v>2</v>
      </c>
      <c r="N134" s="356">
        <v>0</v>
      </c>
      <c r="O134" s="356">
        <v>0</v>
      </c>
      <c r="P134" s="357"/>
      <c r="Q134" s="28"/>
      <c r="R134" s="28"/>
    </row>
    <row r="135" spans="1:19" s="339" customFormat="1" ht="15.75" x14ac:dyDescent="0.25">
      <c r="A135" s="815"/>
      <c r="B135" s="1109"/>
      <c r="C135" s="1109"/>
      <c r="D135" s="1109"/>
      <c r="E135" s="1109"/>
      <c r="F135" s="787"/>
      <c r="G135" s="787"/>
      <c r="H135" s="787"/>
      <c r="I135" s="838"/>
      <c r="J135" s="787"/>
      <c r="K135" s="1092"/>
      <c r="L135" s="812"/>
      <c r="M135" s="501" t="s">
        <v>4</v>
      </c>
      <c r="N135" s="356">
        <v>0</v>
      </c>
      <c r="O135" s="356">
        <v>0</v>
      </c>
      <c r="P135" s="357"/>
      <c r="Q135" s="28"/>
      <c r="R135" s="28"/>
    </row>
    <row r="136" spans="1:19" s="339" customFormat="1" ht="36.75" customHeight="1" x14ac:dyDescent="0.25">
      <c r="A136" s="815"/>
      <c r="B136" s="1110"/>
      <c r="C136" s="1110"/>
      <c r="D136" s="1110"/>
      <c r="E136" s="1110"/>
      <c r="F136" s="799"/>
      <c r="G136" s="799"/>
      <c r="H136" s="799"/>
      <c r="I136" s="804"/>
      <c r="J136" s="799"/>
      <c r="K136" s="1093"/>
      <c r="L136" s="812"/>
      <c r="M136" s="501" t="s">
        <v>5</v>
      </c>
      <c r="N136" s="356">
        <v>0</v>
      </c>
      <c r="O136" s="356">
        <v>0</v>
      </c>
      <c r="P136" s="357"/>
      <c r="Q136" s="28"/>
      <c r="R136" s="28"/>
    </row>
    <row r="137" spans="1:19" s="339" customFormat="1" ht="15.75" x14ac:dyDescent="0.25">
      <c r="A137" s="1103" t="s">
        <v>2617</v>
      </c>
      <c r="B137" s="1124">
        <v>2019</v>
      </c>
      <c r="C137" s="1124">
        <v>2021</v>
      </c>
      <c r="D137" s="1124" t="s">
        <v>2560</v>
      </c>
      <c r="E137" s="1124" t="s">
        <v>2560</v>
      </c>
      <c r="F137" s="1281" t="s">
        <v>2571</v>
      </c>
      <c r="G137" s="786" t="s">
        <v>2562</v>
      </c>
      <c r="H137" s="812" t="s">
        <v>2560</v>
      </c>
      <c r="I137" s="812" t="s">
        <v>2560</v>
      </c>
      <c r="J137" s="1090">
        <v>0</v>
      </c>
      <c r="K137" s="1091" t="s">
        <v>2563</v>
      </c>
      <c r="L137" s="786" t="s">
        <v>2557</v>
      </c>
      <c r="M137" s="349" t="s">
        <v>0</v>
      </c>
      <c r="N137" s="356">
        <v>20000</v>
      </c>
      <c r="O137" s="356">
        <f>O138</f>
        <v>0</v>
      </c>
      <c r="P137" s="357"/>
      <c r="Q137" s="28"/>
      <c r="R137" s="28"/>
    </row>
    <row r="138" spans="1:19" s="339" customFormat="1" ht="15.75" x14ac:dyDescent="0.25">
      <c r="A138" s="1104"/>
      <c r="B138" s="1124"/>
      <c r="C138" s="1124"/>
      <c r="D138" s="1124"/>
      <c r="E138" s="1124"/>
      <c r="F138" s="1282"/>
      <c r="G138" s="787"/>
      <c r="H138" s="812"/>
      <c r="I138" s="812"/>
      <c r="J138" s="812"/>
      <c r="K138" s="1092"/>
      <c r="L138" s="787"/>
      <c r="M138" s="349" t="s">
        <v>1</v>
      </c>
      <c r="N138" s="356">
        <v>20000</v>
      </c>
      <c r="O138" s="356">
        <v>0</v>
      </c>
      <c r="P138" s="357"/>
      <c r="Q138" s="28"/>
      <c r="R138" s="28"/>
    </row>
    <row r="139" spans="1:19" s="339" customFormat="1" ht="15.75" x14ac:dyDescent="0.25">
      <c r="A139" s="1104"/>
      <c r="B139" s="1124"/>
      <c r="C139" s="1124"/>
      <c r="D139" s="1124"/>
      <c r="E139" s="1124"/>
      <c r="F139" s="1282"/>
      <c r="G139" s="787"/>
      <c r="H139" s="812"/>
      <c r="I139" s="812"/>
      <c r="J139" s="812"/>
      <c r="K139" s="1092"/>
      <c r="L139" s="787"/>
      <c r="M139" s="349" t="s">
        <v>2</v>
      </c>
      <c r="N139" s="356">
        <v>0</v>
      </c>
      <c r="O139" s="356">
        <v>0</v>
      </c>
      <c r="P139" s="357"/>
      <c r="Q139" s="28"/>
      <c r="R139" s="28"/>
    </row>
    <row r="140" spans="1:19" s="339" customFormat="1" ht="15.75" x14ac:dyDescent="0.25">
      <c r="A140" s="1104"/>
      <c r="B140" s="1124"/>
      <c r="C140" s="1124"/>
      <c r="D140" s="1124"/>
      <c r="E140" s="1124"/>
      <c r="F140" s="1282"/>
      <c r="G140" s="787"/>
      <c r="H140" s="812"/>
      <c r="I140" s="812"/>
      <c r="J140" s="812"/>
      <c r="K140" s="1092"/>
      <c r="L140" s="787"/>
      <c r="M140" s="349" t="s">
        <v>4</v>
      </c>
      <c r="N140" s="356">
        <v>0</v>
      </c>
      <c r="O140" s="356">
        <v>0</v>
      </c>
      <c r="P140" s="357"/>
      <c r="Q140" s="28"/>
      <c r="R140" s="28"/>
    </row>
    <row r="141" spans="1:19" s="339" customFormat="1" ht="22.5" customHeight="1" x14ac:dyDescent="0.25">
      <c r="A141" s="1105"/>
      <c r="B141" s="1124"/>
      <c r="C141" s="1124"/>
      <c r="D141" s="1124"/>
      <c r="E141" s="1124"/>
      <c r="F141" s="1283"/>
      <c r="G141" s="799"/>
      <c r="H141" s="812"/>
      <c r="I141" s="812"/>
      <c r="J141" s="812"/>
      <c r="K141" s="1093"/>
      <c r="L141" s="799"/>
      <c r="M141" s="349" t="s">
        <v>5</v>
      </c>
      <c r="N141" s="356">
        <v>0</v>
      </c>
      <c r="O141" s="356">
        <v>0</v>
      </c>
      <c r="P141" s="357"/>
      <c r="Q141" s="28"/>
      <c r="R141" s="28"/>
    </row>
    <row r="142" spans="1:19" s="339" customFormat="1" ht="15.75" customHeight="1" x14ac:dyDescent="0.25">
      <c r="A142" s="1094" t="s">
        <v>1007</v>
      </c>
      <c r="B142" s="1095"/>
      <c r="C142" s="1095"/>
      <c r="D142" s="1095"/>
      <c r="E142" s="1095"/>
      <c r="F142" s="1095"/>
      <c r="G142" s="1095"/>
      <c r="H142" s="1095"/>
      <c r="I142" s="1095"/>
      <c r="J142" s="1095"/>
      <c r="K142" s="1096"/>
      <c r="L142" s="798" t="s">
        <v>2557</v>
      </c>
      <c r="M142" s="349" t="s">
        <v>0</v>
      </c>
      <c r="N142" s="350">
        <f>N143</f>
        <v>3470.3000000000466</v>
      </c>
      <c r="O142" s="350">
        <f>O143</f>
        <v>3470.2</v>
      </c>
      <c r="P142" s="351"/>
      <c r="Q142" s="28"/>
      <c r="R142" s="28"/>
    </row>
    <row r="143" spans="1:19" s="339" customFormat="1" ht="15.75" x14ac:dyDescent="0.25">
      <c r="A143" s="1097"/>
      <c r="B143" s="1098"/>
      <c r="C143" s="1098"/>
      <c r="D143" s="1098"/>
      <c r="E143" s="1098"/>
      <c r="F143" s="1098"/>
      <c r="G143" s="1098"/>
      <c r="H143" s="1098"/>
      <c r="I143" s="1098"/>
      <c r="J143" s="1098"/>
      <c r="K143" s="1099"/>
      <c r="L143" s="798"/>
      <c r="M143" s="349" t="s">
        <v>1</v>
      </c>
      <c r="N143" s="350">
        <f>N148</f>
        <v>3470.3000000000466</v>
      </c>
      <c r="O143" s="350">
        <f>O148</f>
        <v>3470.2</v>
      </c>
      <c r="P143" s="351"/>
      <c r="Q143" s="28"/>
      <c r="R143" s="28"/>
    </row>
    <row r="144" spans="1:19" s="339" customFormat="1" ht="15.75" x14ac:dyDescent="0.25">
      <c r="A144" s="1097"/>
      <c r="B144" s="1098"/>
      <c r="C144" s="1098"/>
      <c r="D144" s="1098"/>
      <c r="E144" s="1098"/>
      <c r="F144" s="1098"/>
      <c r="G144" s="1098"/>
      <c r="H144" s="1098"/>
      <c r="I144" s="1098"/>
      <c r="J144" s="1098"/>
      <c r="K144" s="1099"/>
      <c r="L144" s="798"/>
      <c r="M144" s="349" t="s">
        <v>2</v>
      </c>
      <c r="N144" s="350">
        <v>0</v>
      </c>
      <c r="O144" s="350">
        <v>0</v>
      </c>
      <c r="P144" s="351"/>
      <c r="Q144" s="28"/>
      <c r="R144" s="28"/>
      <c r="S144" s="358"/>
    </row>
    <row r="145" spans="1:18" s="339" customFormat="1" ht="15.75" x14ac:dyDescent="0.25">
      <c r="A145" s="1097"/>
      <c r="B145" s="1098"/>
      <c r="C145" s="1098"/>
      <c r="D145" s="1098"/>
      <c r="E145" s="1098"/>
      <c r="F145" s="1098"/>
      <c r="G145" s="1098"/>
      <c r="H145" s="1098"/>
      <c r="I145" s="1098"/>
      <c r="J145" s="1098"/>
      <c r="K145" s="1099"/>
      <c r="L145" s="798"/>
      <c r="M145" s="349" t="s">
        <v>4</v>
      </c>
      <c r="N145" s="350">
        <v>0</v>
      </c>
      <c r="O145" s="350">
        <v>0</v>
      </c>
      <c r="P145" s="351"/>
      <c r="Q145" s="28"/>
      <c r="R145" s="28"/>
    </row>
    <row r="146" spans="1:18" s="339" customFormat="1" ht="24.75" customHeight="1" x14ac:dyDescent="0.25">
      <c r="A146" s="1100"/>
      <c r="B146" s="1101"/>
      <c r="C146" s="1101"/>
      <c r="D146" s="1101"/>
      <c r="E146" s="1101"/>
      <c r="F146" s="1101"/>
      <c r="G146" s="1101"/>
      <c r="H146" s="1101"/>
      <c r="I146" s="1101"/>
      <c r="J146" s="1101"/>
      <c r="K146" s="1102"/>
      <c r="L146" s="798"/>
      <c r="M146" s="349" t="s">
        <v>5</v>
      </c>
      <c r="N146" s="350">
        <v>0</v>
      </c>
      <c r="O146" s="350">
        <v>0</v>
      </c>
      <c r="P146" s="351"/>
      <c r="Q146" s="28"/>
      <c r="R146" s="28"/>
    </row>
    <row r="147" spans="1:18" s="339" customFormat="1" ht="15.75" customHeight="1" x14ac:dyDescent="0.25">
      <c r="A147" s="1094" t="s">
        <v>1442</v>
      </c>
      <c r="B147" s="1095"/>
      <c r="C147" s="1095"/>
      <c r="D147" s="1095"/>
      <c r="E147" s="1095"/>
      <c r="F147" s="1095"/>
      <c r="G147" s="1095"/>
      <c r="H147" s="1095"/>
      <c r="I147" s="1095"/>
      <c r="J147" s="1095"/>
      <c r="K147" s="1096"/>
      <c r="L147" s="798" t="s">
        <v>2557</v>
      </c>
      <c r="M147" s="349" t="s">
        <v>0</v>
      </c>
      <c r="N147" s="350">
        <f>N148</f>
        <v>3470.3000000000466</v>
      </c>
      <c r="O147" s="350">
        <f>O148</f>
        <v>3470.2</v>
      </c>
      <c r="P147" s="351"/>
      <c r="Q147" s="28"/>
      <c r="R147" s="28"/>
    </row>
    <row r="148" spans="1:18" s="339" customFormat="1" ht="15.75" x14ac:dyDescent="0.25">
      <c r="A148" s="1097"/>
      <c r="B148" s="1098"/>
      <c r="C148" s="1098"/>
      <c r="D148" s="1098"/>
      <c r="E148" s="1098"/>
      <c r="F148" s="1098"/>
      <c r="G148" s="1098"/>
      <c r="H148" s="1098"/>
      <c r="I148" s="1098"/>
      <c r="J148" s="1098"/>
      <c r="K148" s="1099"/>
      <c r="L148" s="798"/>
      <c r="M148" s="349" t="s">
        <v>1</v>
      </c>
      <c r="N148" s="350">
        <f>N153</f>
        <v>3470.3000000000466</v>
      </c>
      <c r="O148" s="350">
        <f>O153</f>
        <v>3470.2</v>
      </c>
      <c r="P148" s="351"/>
      <c r="Q148" s="28"/>
      <c r="R148" s="28"/>
    </row>
    <row r="149" spans="1:18" s="339" customFormat="1" ht="15.75" x14ac:dyDescent="0.25">
      <c r="A149" s="1097"/>
      <c r="B149" s="1098"/>
      <c r="C149" s="1098"/>
      <c r="D149" s="1098"/>
      <c r="E149" s="1098"/>
      <c r="F149" s="1098"/>
      <c r="G149" s="1098"/>
      <c r="H149" s="1098"/>
      <c r="I149" s="1098"/>
      <c r="J149" s="1098"/>
      <c r="K149" s="1099"/>
      <c r="L149" s="798"/>
      <c r="M149" s="349" t="s">
        <v>2</v>
      </c>
      <c r="N149" s="350">
        <v>0</v>
      </c>
      <c r="O149" s="350">
        <v>0</v>
      </c>
      <c r="P149" s="351"/>
      <c r="Q149" s="28"/>
      <c r="R149" s="28"/>
    </row>
    <row r="150" spans="1:18" s="339" customFormat="1" ht="15.75" x14ac:dyDescent="0.25">
      <c r="A150" s="1097"/>
      <c r="B150" s="1098"/>
      <c r="C150" s="1098"/>
      <c r="D150" s="1098"/>
      <c r="E150" s="1098"/>
      <c r="F150" s="1098"/>
      <c r="G150" s="1098"/>
      <c r="H150" s="1098"/>
      <c r="I150" s="1098"/>
      <c r="J150" s="1098"/>
      <c r="K150" s="1099"/>
      <c r="L150" s="798"/>
      <c r="M150" s="349" t="s">
        <v>4</v>
      </c>
      <c r="N150" s="350">
        <v>0</v>
      </c>
      <c r="O150" s="350">
        <v>0</v>
      </c>
      <c r="P150" s="351"/>
      <c r="Q150" s="28"/>
      <c r="R150" s="28"/>
    </row>
    <row r="151" spans="1:18" s="339" customFormat="1" ht="21" customHeight="1" x14ac:dyDescent="0.25">
      <c r="A151" s="1100"/>
      <c r="B151" s="1101"/>
      <c r="C151" s="1101"/>
      <c r="D151" s="1101"/>
      <c r="E151" s="1101"/>
      <c r="F151" s="1101"/>
      <c r="G151" s="1101"/>
      <c r="H151" s="1101"/>
      <c r="I151" s="1101"/>
      <c r="J151" s="1101"/>
      <c r="K151" s="1102"/>
      <c r="L151" s="798"/>
      <c r="M151" s="349" t="s">
        <v>5</v>
      </c>
      <c r="N151" s="350">
        <v>0</v>
      </c>
      <c r="O151" s="350">
        <v>0</v>
      </c>
      <c r="P151" s="351"/>
      <c r="Q151" s="28"/>
      <c r="R151" s="28"/>
    </row>
    <row r="152" spans="1:18" s="339" customFormat="1" ht="15.75" customHeight="1" x14ac:dyDescent="0.25">
      <c r="A152" s="815" t="s">
        <v>2618</v>
      </c>
      <c r="B152" s="812">
        <v>2018</v>
      </c>
      <c r="C152" s="812">
        <v>2022</v>
      </c>
      <c r="D152" s="812" t="s">
        <v>2619</v>
      </c>
      <c r="E152" s="812" t="s">
        <v>2620</v>
      </c>
      <c r="F152" s="812" t="s">
        <v>2583</v>
      </c>
      <c r="G152" s="812" t="s">
        <v>2562</v>
      </c>
      <c r="H152" s="816">
        <v>5100000</v>
      </c>
      <c r="I152" s="816">
        <v>5069112.0999999996</v>
      </c>
      <c r="J152" s="1090">
        <v>0.02</v>
      </c>
      <c r="K152" s="1091" t="s">
        <v>2563</v>
      </c>
      <c r="L152" s="812" t="s">
        <v>2557</v>
      </c>
      <c r="M152" s="501" t="s">
        <v>0</v>
      </c>
      <c r="N152" s="356">
        <f>N153</f>
        <v>3470.3000000000466</v>
      </c>
      <c r="O152" s="356">
        <f>O153</f>
        <v>3470.2</v>
      </c>
      <c r="P152" s="357"/>
      <c r="Q152" s="28"/>
      <c r="R152" s="28"/>
    </row>
    <row r="153" spans="1:18" s="339" customFormat="1" ht="15.75" x14ac:dyDescent="0.25">
      <c r="A153" s="815"/>
      <c r="B153" s="812"/>
      <c r="C153" s="812"/>
      <c r="D153" s="812"/>
      <c r="E153" s="812"/>
      <c r="F153" s="812"/>
      <c r="G153" s="812"/>
      <c r="H153" s="816"/>
      <c r="I153" s="816"/>
      <c r="J153" s="812"/>
      <c r="K153" s="1092"/>
      <c r="L153" s="812"/>
      <c r="M153" s="501" t="s">
        <v>1</v>
      </c>
      <c r="N153" s="356">
        <v>3470.3000000000466</v>
      </c>
      <c r="O153" s="356">
        <v>3470.2</v>
      </c>
      <c r="P153" s="357"/>
      <c r="Q153" s="28"/>
      <c r="R153" s="28"/>
    </row>
    <row r="154" spans="1:18" s="339" customFormat="1" ht="15.75" x14ac:dyDescent="0.25">
      <c r="A154" s="815"/>
      <c r="B154" s="812"/>
      <c r="C154" s="812"/>
      <c r="D154" s="812"/>
      <c r="E154" s="812"/>
      <c r="F154" s="812"/>
      <c r="G154" s="812"/>
      <c r="H154" s="816"/>
      <c r="I154" s="816"/>
      <c r="J154" s="812"/>
      <c r="K154" s="1092"/>
      <c r="L154" s="812"/>
      <c r="M154" s="501" t="s">
        <v>2</v>
      </c>
      <c r="N154" s="356">
        <v>0</v>
      </c>
      <c r="O154" s="356">
        <v>0</v>
      </c>
      <c r="P154" s="357"/>
      <c r="Q154" s="28"/>
      <c r="R154" s="28"/>
    </row>
    <row r="155" spans="1:18" s="339" customFormat="1" ht="15.75" x14ac:dyDescent="0.25">
      <c r="A155" s="815"/>
      <c r="B155" s="812"/>
      <c r="C155" s="812"/>
      <c r="D155" s="812"/>
      <c r="E155" s="812"/>
      <c r="F155" s="812"/>
      <c r="G155" s="812"/>
      <c r="H155" s="816"/>
      <c r="I155" s="816"/>
      <c r="J155" s="812"/>
      <c r="K155" s="1092"/>
      <c r="L155" s="812"/>
      <c r="M155" s="501" t="s">
        <v>4</v>
      </c>
      <c r="N155" s="356">
        <v>0</v>
      </c>
      <c r="O155" s="356">
        <v>0</v>
      </c>
      <c r="P155" s="357"/>
      <c r="Q155" s="28"/>
      <c r="R155" s="28"/>
    </row>
    <row r="156" spans="1:18" s="339" customFormat="1" ht="36.75" customHeight="1" x14ac:dyDescent="0.25">
      <c r="A156" s="815"/>
      <c r="B156" s="812"/>
      <c r="C156" s="812"/>
      <c r="D156" s="812"/>
      <c r="E156" s="812"/>
      <c r="F156" s="812"/>
      <c r="G156" s="812"/>
      <c r="H156" s="816"/>
      <c r="I156" s="816"/>
      <c r="J156" s="812"/>
      <c r="K156" s="1093"/>
      <c r="L156" s="812"/>
      <c r="M156" s="501" t="s">
        <v>5</v>
      </c>
      <c r="N156" s="356">
        <v>0</v>
      </c>
      <c r="O156" s="356">
        <v>0</v>
      </c>
      <c r="P156" s="357"/>
      <c r="R156" s="28"/>
    </row>
    <row r="157" spans="1:18" ht="16.5" x14ac:dyDescent="0.25">
      <c r="A157" s="359"/>
      <c r="B157" s="359"/>
      <c r="C157" s="359"/>
      <c r="D157" s="359"/>
      <c r="E157" s="359"/>
      <c r="F157" s="359"/>
      <c r="G157" s="359"/>
      <c r="H157" s="359"/>
      <c r="I157" s="359"/>
      <c r="J157" s="359"/>
      <c r="K157" s="359"/>
      <c r="L157" s="359"/>
      <c r="M157" s="359"/>
      <c r="N157" s="360"/>
      <c r="O157" s="360"/>
      <c r="P157" s="361"/>
      <c r="Q157" s="28"/>
      <c r="R157" s="28"/>
    </row>
    <row r="158" spans="1:18" ht="15.75" x14ac:dyDescent="0.25">
      <c r="A158" s="1087"/>
      <c r="B158" s="1087"/>
      <c r="C158" s="1087"/>
      <c r="D158" s="1087"/>
      <c r="E158" s="1087"/>
      <c r="F158" s="1087"/>
      <c r="G158" s="1087"/>
      <c r="H158" s="1087"/>
      <c r="I158" s="1087"/>
      <c r="J158" s="1087"/>
      <c r="K158" s="1087"/>
      <c r="L158" s="1087"/>
      <c r="M158" s="1087"/>
      <c r="N158" s="538"/>
      <c r="O158" s="28"/>
      <c r="P158" s="28"/>
      <c r="Q158" s="28"/>
      <c r="R158" s="28"/>
    </row>
    <row r="159" spans="1:18" ht="15.75" x14ac:dyDescent="0.25">
      <c r="A159" s="1088" t="s">
        <v>2621</v>
      </c>
      <c r="B159" s="1088"/>
      <c r="C159" s="1088"/>
      <c r="D159" s="1088"/>
      <c r="E159" s="1088"/>
      <c r="F159" s="1088"/>
      <c r="G159" s="1088"/>
      <c r="H159" s="1088"/>
      <c r="I159" s="1088"/>
      <c r="J159" s="1088"/>
      <c r="K159" s="1088"/>
      <c r="L159" s="1088"/>
      <c r="M159" s="1088"/>
      <c r="N159" s="539"/>
      <c r="O159" s="28"/>
      <c r="P159" s="28"/>
      <c r="Q159" s="1284"/>
      <c r="R159" s="28"/>
    </row>
    <row r="160" spans="1:18" ht="15.75" x14ac:dyDescent="0.25">
      <c r="A160" s="362"/>
      <c r="B160" s="362"/>
      <c r="C160" s="362"/>
      <c r="D160" s="362"/>
      <c r="E160" s="362"/>
      <c r="F160" s="362"/>
      <c r="G160" s="362"/>
      <c r="H160" s="362"/>
      <c r="I160" s="362"/>
      <c r="J160" s="362"/>
      <c r="K160" s="362"/>
      <c r="L160" s="362"/>
      <c r="M160" s="362"/>
      <c r="N160" s="362"/>
      <c r="O160" s="362"/>
      <c r="P160" s="362"/>
    </row>
  </sheetData>
  <autoFilter ref="A5:Q156"/>
  <mergeCells count="297">
    <mergeCell ref="J4:J5"/>
    <mergeCell ref="K4:K5"/>
    <mergeCell ref="L4:L5"/>
    <mergeCell ref="M4:M5"/>
    <mergeCell ref="N4:O4"/>
    <mergeCell ref="A12:K16"/>
    <mergeCell ref="L12:L16"/>
    <mergeCell ref="A2:O2"/>
    <mergeCell ref="A4:A5"/>
    <mergeCell ref="B4:B5"/>
    <mergeCell ref="C4:C5"/>
    <mergeCell ref="D4:D5"/>
    <mergeCell ref="E4:E5"/>
    <mergeCell ref="F4:F5"/>
    <mergeCell ref="G4:G5"/>
    <mergeCell ref="H4:H5"/>
    <mergeCell ref="I4:I5"/>
    <mergeCell ref="A7:K11"/>
    <mergeCell ref="L7:L11"/>
    <mergeCell ref="A27:A31"/>
    <mergeCell ref="B27:B31"/>
    <mergeCell ref="C27:C31"/>
    <mergeCell ref="D27:D31"/>
    <mergeCell ref="E27:E31"/>
    <mergeCell ref="F27:F31"/>
    <mergeCell ref="A17:K21"/>
    <mergeCell ref="L17:L21"/>
    <mergeCell ref="A22:A26"/>
    <mergeCell ref="B22:B26"/>
    <mergeCell ref="C22:C26"/>
    <mergeCell ref="D22:D26"/>
    <mergeCell ref="E22:E26"/>
    <mergeCell ref="F22:F26"/>
    <mergeCell ref="G22:G26"/>
    <mergeCell ref="H22:H26"/>
    <mergeCell ref="G27:G31"/>
    <mergeCell ref="H27:H31"/>
    <mergeCell ref="I27:I31"/>
    <mergeCell ref="J27:J31"/>
    <mergeCell ref="K27:K31"/>
    <mergeCell ref="L27:L31"/>
    <mergeCell ref="I22:I26"/>
    <mergeCell ref="J22:J26"/>
    <mergeCell ref="K22:K26"/>
    <mergeCell ref="L22:L26"/>
    <mergeCell ref="A42:A46"/>
    <mergeCell ref="B42:B46"/>
    <mergeCell ref="C42:C46"/>
    <mergeCell ref="D42:D46"/>
    <mergeCell ref="E42:E46"/>
    <mergeCell ref="F42:F46"/>
    <mergeCell ref="A32:K36"/>
    <mergeCell ref="L32:L36"/>
    <mergeCell ref="A37:A41"/>
    <mergeCell ref="B37:B41"/>
    <mergeCell ref="C37:C41"/>
    <mergeCell ref="D37:D41"/>
    <mergeCell ref="E37:E41"/>
    <mergeCell ref="F37:F41"/>
    <mergeCell ref="G37:G41"/>
    <mergeCell ref="H37:H41"/>
    <mergeCell ref="G42:G46"/>
    <mergeCell ref="H42:H46"/>
    <mergeCell ref="I42:I46"/>
    <mergeCell ref="J42:J46"/>
    <mergeCell ref="K42:K46"/>
    <mergeCell ref="L42:L46"/>
    <mergeCell ref="I37:I41"/>
    <mergeCell ref="J37:J41"/>
    <mergeCell ref="K37:K41"/>
    <mergeCell ref="L37:L41"/>
    <mergeCell ref="G47:G51"/>
    <mergeCell ref="H47:H51"/>
    <mergeCell ref="I47:I51"/>
    <mergeCell ref="J47:J51"/>
    <mergeCell ref="K47:K51"/>
    <mergeCell ref="L47:L51"/>
    <mergeCell ref="A47:A51"/>
    <mergeCell ref="B47:B51"/>
    <mergeCell ref="C47:C51"/>
    <mergeCell ref="D47:D51"/>
    <mergeCell ref="E47:E51"/>
    <mergeCell ref="F47:F51"/>
    <mergeCell ref="G52:G56"/>
    <mergeCell ref="H52:H56"/>
    <mergeCell ref="I52:I56"/>
    <mergeCell ref="J52:J56"/>
    <mergeCell ref="K52:K56"/>
    <mergeCell ref="L52:L56"/>
    <mergeCell ref="A52:A56"/>
    <mergeCell ref="B52:B56"/>
    <mergeCell ref="C52:C56"/>
    <mergeCell ref="D52:D56"/>
    <mergeCell ref="E52:E56"/>
    <mergeCell ref="F52:F56"/>
    <mergeCell ref="G57:G61"/>
    <mergeCell ref="H57:H61"/>
    <mergeCell ref="I57:I61"/>
    <mergeCell ref="J57:J61"/>
    <mergeCell ref="K57:K61"/>
    <mergeCell ref="L57:L61"/>
    <mergeCell ref="A57:A61"/>
    <mergeCell ref="B57:B61"/>
    <mergeCell ref="C57:C61"/>
    <mergeCell ref="D57:D61"/>
    <mergeCell ref="E57:E61"/>
    <mergeCell ref="F57:F61"/>
    <mergeCell ref="G62:G66"/>
    <mergeCell ref="H62:H66"/>
    <mergeCell ref="I62:I66"/>
    <mergeCell ref="J62:J66"/>
    <mergeCell ref="K62:K66"/>
    <mergeCell ref="L62:L66"/>
    <mergeCell ref="A62:A66"/>
    <mergeCell ref="B62:B66"/>
    <mergeCell ref="C62:C66"/>
    <mergeCell ref="D62:D66"/>
    <mergeCell ref="E62:E66"/>
    <mergeCell ref="F62:F66"/>
    <mergeCell ref="G67:G71"/>
    <mergeCell ref="H67:H71"/>
    <mergeCell ref="I67:I71"/>
    <mergeCell ref="J67:J71"/>
    <mergeCell ref="K67:K71"/>
    <mergeCell ref="L67:L71"/>
    <mergeCell ref="A67:A71"/>
    <mergeCell ref="B67:B71"/>
    <mergeCell ref="C67:C71"/>
    <mergeCell ref="D67:D71"/>
    <mergeCell ref="E67:E71"/>
    <mergeCell ref="F67:F71"/>
    <mergeCell ref="G72:G76"/>
    <mergeCell ref="H72:H76"/>
    <mergeCell ref="I72:I76"/>
    <mergeCell ref="J72:J76"/>
    <mergeCell ref="K72:K76"/>
    <mergeCell ref="L72:L76"/>
    <mergeCell ref="A72:A76"/>
    <mergeCell ref="B72:B76"/>
    <mergeCell ref="C72:C76"/>
    <mergeCell ref="D72:D76"/>
    <mergeCell ref="E72:E76"/>
    <mergeCell ref="F72:F76"/>
    <mergeCell ref="G77:G81"/>
    <mergeCell ref="H77:H81"/>
    <mergeCell ref="I77:I81"/>
    <mergeCell ref="J77:J81"/>
    <mergeCell ref="K77:K81"/>
    <mergeCell ref="L77:L81"/>
    <mergeCell ref="A77:A81"/>
    <mergeCell ref="B77:B81"/>
    <mergeCell ref="C77:C81"/>
    <mergeCell ref="D77:D81"/>
    <mergeCell ref="E77:E81"/>
    <mergeCell ref="F77:F81"/>
    <mergeCell ref="G82:G86"/>
    <mergeCell ref="H82:H86"/>
    <mergeCell ref="I82:I86"/>
    <mergeCell ref="J82:J86"/>
    <mergeCell ref="K82:K86"/>
    <mergeCell ref="L82:L86"/>
    <mergeCell ref="A82:A86"/>
    <mergeCell ref="B82:B86"/>
    <mergeCell ref="C82:C86"/>
    <mergeCell ref="D82:D86"/>
    <mergeCell ref="E82:E86"/>
    <mergeCell ref="F82:F86"/>
    <mergeCell ref="G87:G91"/>
    <mergeCell ref="H87:H91"/>
    <mergeCell ref="I87:I91"/>
    <mergeCell ref="J87:J91"/>
    <mergeCell ref="K87:K91"/>
    <mergeCell ref="L87:L91"/>
    <mergeCell ref="A87:A91"/>
    <mergeCell ref="B87:B91"/>
    <mergeCell ref="C87:C91"/>
    <mergeCell ref="D87:D91"/>
    <mergeCell ref="E87:E91"/>
    <mergeCell ref="F87:F91"/>
    <mergeCell ref="G92:G96"/>
    <mergeCell ref="H92:H96"/>
    <mergeCell ref="I92:I96"/>
    <mergeCell ref="J92:J96"/>
    <mergeCell ref="K92:K96"/>
    <mergeCell ref="L92:L96"/>
    <mergeCell ref="A92:A96"/>
    <mergeCell ref="B92:B96"/>
    <mergeCell ref="C92:C96"/>
    <mergeCell ref="D92:D96"/>
    <mergeCell ref="E92:E96"/>
    <mergeCell ref="F92:F96"/>
    <mergeCell ref="G97:G101"/>
    <mergeCell ref="H97:H101"/>
    <mergeCell ref="I97:I101"/>
    <mergeCell ref="J97:J101"/>
    <mergeCell ref="K97:K101"/>
    <mergeCell ref="L97:L101"/>
    <mergeCell ref="A97:A101"/>
    <mergeCell ref="B97:B101"/>
    <mergeCell ref="C97:C101"/>
    <mergeCell ref="D97:D101"/>
    <mergeCell ref="E97:E101"/>
    <mergeCell ref="F97:F101"/>
    <mergeCell ref="G102:G106"/>
    <mergeCell ref="H102:H106"/>
    <mergeCell ref="I102:I106"/>
    <mergeCell ref="J102:J106"/>
    <mergeCell ref="K102:K106"/>
    <mergeCell ref="L102:L106"/>
    <mergeCell ref="A102:A106"/>
    <mergeCell ref="B102:B106"/>
    <mergeCell ref="C102:C106"/>
    <mergeCell ref="D102:D106"/>
    <mergeCell ref="E102:E106"/>
    <mergeCell ref="F102:F106"/>
    <mergeCell ref="G107:G111"/>
    <mergeCell ref="H107:H111"/>
    <mergeCell ref="I107:I111"/>
    <mergeCell ref="J107:J111"/>
    <mergeCell ref="K107:K111"/>
    <mergeCell ref="L107:L111"/>
    <mergeCell ref="A107:A111"/>
    <mergeCell ref="B107:B111"/>
    <mergeCell ref="C107:C111"/>
    <mergeCell ref="D107:D111"/>
    <mergeCell ref="E107:E111"/>
    <mergeCell ref="F107:F111"/>
    <mergeCell ref="G112:G116"/>
    <mergeCell ref="H112:H116"/>
    <mergeCell ref="I112:I116"/>
    <mergeCell ref="J112:J116"/>
    <mergeCell ref="K112:K116"/>
    <mergeCell ref="L112:L116"/>
    <mergeCell ref="A112:A116"/>
    <mergeCell ref="B112:B116"/>
    <mergeCell ref="C112:C116"/>
    <mergeCell ref="D112:D116"/>
    <mergeCell ref="E112:E116"/>
    <mergeCell ref="F112:F116"/>
    <mergeCell ref="I122:I126"/>
    <mergeCell ref="J122:J126"/>
    <mergeCell ref="K122:K126"/>
    <mergeCell ref="L122:L126"/>
    <mergeCell ref="A127:K131"/>
    <mergeCell ref="L127:L131"/>
    <mergeCell ref="A117:K121"/>
    <mergeCell ref="L117:L121"/>
    <mergeCell ref="A122:A126"/>
    <mergeCell ref="B122:B126"/>
    <mergeCell ref="C122:C126"/>
    <mergeCell ref="D122:D126"/>
    <mergeCell ref="E122:E126"/>
    <mergeCell ref="F122:F126"/>
    <mergeCell ref="G122:G126"/>
    <mergeCell ref="H122:H126"/>
    <mergeCell ref="G132:G136"/>
    <mergeCell ref="H132:H136"/>
    <mergeCell ref="I132:I136"/>
    <mergeCell ref="J132:J136"/>
    <mergeCell ref="K132:K136"/>
    <mergeCell ref="L132:L136"/>
    <mergeCell ref="A132:A136"/>
    <mergeCell ref="B132:B136"/>
    <mergeCell ref="C132:C136"/>
    <mergeCell ref="D132:D136"/>
    <mergeCell ref="E132:E136"/>
    <mergeCell ref="F132:F136"/>
    <mergeCell ref="G137:G141"/>
    <mergeCell ref="H137:H141"/>
    <mergeCell ref="I137:I141"/>
    <mergeCell ref="J137:J141"/>
    <mergeCell ref="K137:K141"/>
    <mergeCell ref="L137:L141"/>
    <mergeCell ref="A137:A141"/>
    <mergeCell ref="B137:B141"/>
    <mergeCell ref="C137:C141"/>
    <mergeCell ref="D137:D141"/>
    <mergeCell ref="E137:E141"/>
    <mergeCell ref="F137:F141"/>
    <mergeCell ref="A158:M158"/>
    <mergeCell ref="A159:M159"/>
    <mergeCell ref="G152:G156"/>
    <mergeCell ref="H152:H156"/>
    <mergeCell ref="I152:I156"/>
    <mergeCell ref="J152:J156"/>
    <mergeCell ref="K152:K156"/>
    <mergeCell ref="L152:L156"/>
    <mergeCell ref="A142:K146"/>
    <mergeCell ref="L142:L146"/>
    <mergeCell ref="A147:K151"/>
    <mergeCell ref="L147:L151"/>
    <mergeCell ref="A152:A156"/>
    <mergeCell ref="B152:B156"/>
    <mergeCell ref="C152:C156"/>
    <mergeCell ref="D152:D156"/>
    <mergeCell ref="E152:E156"/>
    <mergeCell ref="F152:F156"/>
  </mergeCells>
  <pageMargins left="3.937007874015748E-2" right="3.937007874015748E-2" top="1.1811023622047245" bottom="0" header="0.78740157480314965" footer="0.31496062992125984"/>
  <pageSetup paperSize="9" scale="38" fitToHeight="0" orientation="landscape" r:id="rId1"/>
  <headerFooter differentFirst="1">
    <oddHeader>&amp;C&amp;P</oddHead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7">
    <tabColor rgb="FF92D050"/>
  </sheetPr>
  <dimension ref="A1:N24"/>
  <sheetViews>
    <sheetView view="pageBreakPreview" zoomScale="80" zoomScaleNormal="100" zoomScaleSheetLayoutView="80" workbookViewId="0">
      <selection sqref="A1:XFD1048576"/>
    </sheetView>
  </sheetViews>
  <sheetFormatPr defaultRowHeight="15" x14ac:dyDescent="0.25"/>
  <cols>
    <col min="1" max="1" width="33.42578125" style="1" customWidth="1"/>
    <col min="2" max="2" width="27.42578125" style="1" customWidth="1"/>
    <col min="3" max="3" width="10" style="1" customWidth="1"/>
    <col min="4" max="5" width="13.85546875" style="1" customWidth="1"/>
    <col min="6" max="6" width="10" style="1" customWidth="1"/>
    <col min="7" max="7" width="13.28515625" style="1" customWidth="1"/>
    <col min="8" max="8" width="12.7109375" style="1" customWidth="1"/>
    <col min="9" max="9" width="10" style="1" customWidth="1"/>
    <col min="10" max="10" width="13.85546875" style="1" customWidth="1"/>
    <col min="11" max="11" width="13" style="1" customWidth="1"/>
    <col min="12" max="12" width="10" style="1" customWidth="1"/>
    <col min="13" max="13" width="13.140625" style="1" customWidth="1"/>
    <col min="14" max="14" width="13.28515625" style="1" customWidth="1"/>
    <col min="15" max="16384" width="9.140625" style="1"/>
  </cols>
  <sheetData>
    <row r="1" spans="1:14" ht="21" x14ac:dyDescent="0.35">
      <c r="A1" s="363"/>
    </row>
    <row r="2" spans="1:14" ht="18.75" x14ac:dyDescent="0.3">
      <c r="A2" s="1208" t="s">
        <v>2713</v>
      </c>
      <c r="B2" s="1208"/>
      <c r="C2" s="1208"/>
      <c r="D2" s="1208"/>
      <c r="E2" s="1208"/>
      <c r="F2" s="1208"/>
      <c r="G2" s="1208"/>
      <c r="H2" s="1208"/>
      <c r="I2" s="1208"/>
      <c r="J2" s="1208"/>
      <c r="K2" s="1208"/>
      <c r="L2" s="1208"/>
      <c r="M2" s="1208"/>
      <c r="N2" s="1208"/>
    </row>
    <row r="3" spans="1:14" ht="18.75" x14ac:dyDescent="0.3">
      <c r="A3" s="728" t="s">
        <v>1263</v>
      </c>
      <c r="B3" s="728"/>
      <c r="C3" s="728"/>
      <c r="D3" s="728"/>
      <c r="E3" s="728"/>
      <c r="F3" s="728"/>
      <c r="G3" s="728"/>
      <c r="H3" s="728"/>
      <c r="I3" s="728"/>
      <c r="J3" s="728"/>
      <c r="K3" s="728"/>
      <c r="L3" s="728"/>
      <c r="M3" s="728"/>
      <c r="N3" s="728"/>
    </row>
    <row r="4" spans="1:14" ht="15.75" x14ac:dyDescent="0.25">
      <c r="A4" s="1134" t="s">
        <v>2622</v>
      </c>
      <c r="B4" s="1134"/>
      <c r="C4" s="1134"/>
      <c r="D4" s="1134"/>
      <c r="E4" s="1134"/>
      <c r="F4" s="1134"/>
      <c r="G4" s="1134"/>
      <c r="H4" s="1134"/>
      <c r="I4" s="1134"/>
      <c r="J4" s="1134"/>
      <c r="K4" s="1134"/>
      <c r="L4" s="1134"/>
      <c r="M4" s="1134"/>
      <c r="N4" s="1134"/>
    </row>
    <row r="5" spans="1:14" x14ac:dyDescent="0.25">
      <c r="A5" s="1135" t="s">
        <v>2623</v>
      </c>
      <c r="B5" s="1135"/>
      <c r="C5" s="1135"/>
      <c r="D5" s="1135"/>
      <c r="E5" s="1135"/>
      <c r="F5" s="1135"/>
      <c r="G5" s="1135"/>
      <c r="H5" s="1135"/>
      <c r="I5" s="1135"/>
      <c r="J5" s="1135"/>
      <c r="K5" s="1135"/>
      <c r="L5" s="1135"/>
      <c r="M5" s="1135"/>
      <c r="N5" s="1135"/>
    </row>
    <row r="6" spans="1:14" s="7" customFormat="1" ht="29.25" customHeight="1" x14ac:dyDescent="0.25">
      <c r="A6" s="736" t="s">
        <v>2624</v>
      </c>
      <c r="B6" s="736" t="s">
        <v>2625</v>
      </c>
      <c r="C6" s="1136" t="s">
        <v>2626</v>
      </c>
      <c r="D6" s="1136"/>
      <c r="E6" s="1136"/>
      <c r="F6" s="1136" t="s">
        <v>2627</v>
      </c>
      <c r="G6" s="1136"/>
      <c r="H6" s="1136"/>
      <c r="I6" s="1136" t="s">
        <v>2628</v>
      </c>
      <c r="J6" s="1136"/>
      <c r="K6" s="1136"/>
      <c r="L6" s="1136" t="s">
        <v>2629</v>
      </c>
      <c r="M6" s="1136"/>
      <c r="N6" s="1136"/>
    </row>
    <row r="7" spans="1:14" s="7" customFormat="1" ht="31.5" customHeight="1" x14ac:dyDescent="0.25">
      <c r="A7" s="736"/>
      <c r="B7" s="736"/>
      <c r="C7" s="540" t="s">
        <v>2630</v>
      </c>
      <c r="D7" s="540" t="s">
        <v>2631</v>
      </c>
      <c r="E7" s="540" t="s">
        <v>2632</v>
      </c>
      <c r="F7" s="540" t="s">
        <v>2630</v>
      </c>
      <c r="G7" s="540" t="s">
        <v>2631</v>
      </c>
      <c r="H7" s="540" t="s">
        <v>2632</v>
      </c>
      <c r="I7" s="540" t="s">
        <v>2630</v>
      </c>
      <c r="J7" s="540" t="s">
        <v>2631</v>
      </c>
      <c r="K7" s="540" t="s">
        <v>2632</v>
      </c>
      <c r="L7" s="540" t="s">
        <v>2630</v>
      </c>
      <c r="M7" s="540" t="s">
        <v>2631</v>
      </c>
      <c r="N7" s="540" t="s">
        <v>2632</v>
      </c>
    </row>
    <row r="8" spans="1:14" ht="15.75" x14ac:dyDescent="0.25">
      <c r="A8" s="244">
        <v>1</v>
      </c>
      <c r="B8" s="364">
        <v>2</v>
      </c>
      <c r="C8" s="244">
        <v>3</v>
      </c>
      <c r="D8" s="364">
        <v>4</v>
      </c>
      <c r="E8" s="244">
        <v>5</v>
      </c>
      <c r="F8" s="364">
        <v>6</v>
      </c>
      <c r="G8" s="244">
        <v>7</v>
      </c>
      <c r="H8" s="364">
        <v>8</v>
      </c>
      <c r="I8" s="244">
        <v>9</v>
      </c>
      <c r="J8" s="364">
        <v>10</v>
      </c>
      <c r="K8" s="244">
        <v>11</v>
      </c>
      <c r="L8" s="364">
        <v>12</v>
      </c>
      <c r="M8" s="244">
        <v>13</v>
      </c>
      <c r="N8" s="364">
        <v>14</v>
      </c>
    </row>
    <row r="9" spans="1:14" ht="22.5" customHeight="1" x14ac:dyDescent="0.25">
      <c r="A9" s="733" t="s">
        <v>878</v>
      </c>
      <c r="B9" s="734"/>
      <c r="C9" s="734"/>
      <c r="D9" s="734"/>
      <c r="E9" s="734"/>
      <c r="F9" s="734"/>
      <c r="G9" s="734"/>
      <c r="H9" s="734"/>
      <c r="I9" s="734"/>
      <c r="J9" s="734"/>
      <c r="K9" s="734"/>
      <c r="L9" s="734"/>
      <c r="M9" s="734"/>
      <c r="N9" s="735"/>
    </row>
    <row r="10" spans="1:14" ht="18.75" customHeight="1" x14ac:dyDescent="0.25">
      <c r="A10" s="733" t="s">
        <v>932</v>
      </c>
      <c r="B10" s="734"/>
      <c r="C10" s="734"/>
      <c r="D10" s="734"/>
      <c r="E10" s="734"/>
      <c r="F10" s="734"/>
      <c r="G10" s="734"/>
      <c r="H10" s="734"/>
      <c r="I10" s="734"/>
      <c r="J10" s="734"/>
      <c r="K10" s="734"/>
      <c r="L10" s="734"/>
      <c r="M10" s="734"/>
      <c r="N10" s="735"/>
    </row>
    <row r="11" spans="1:14" ht="37.5" customHeight="1" x14ac:dyDescent="0.25">
      <c r="A11" s="1285" t="s">
        <v>935</v>
      </c>
      <c r="B11" s="365" t="s">
        <v>2563</v>
      </c>
      <c r="C11" s="366" t="s">
        <v>2560</v>
      </c>
      <c r="D11" s="366" t="s">
        <v>2560</v>
      </c>
      <c r="E11" s="366" t="s">
        <v>2560</v>
      </c>
      <c r="F11" s="367">
        <v>174.4</v>
      </c>
      <c r="G11" s="366" t="s">
        <v>2560</v>
      </c>
      <c r="H11" s="368">
        <f>F11</f>
        <v>174.4</v>
      </c>
      <c r="I11" s="367">
        <v>1239</v>
      </c>
      <c r="J11" s="366" t="s">
        <v>2560</v>
      </c>
      <c r="K11" s="367">
        <f>I11</f>
        <v>1239</v>
      </c>
      <c r="L11" s="366" t="s">
        <v>2560</v>
      </c>
      <c r="M11" s="366" t="s">
        <v>2560</v>
      </c>
      <c r="N11" s="366" t="s">
        <v>2560</v>
      </c>
    </row>
    <row r="12" spans="1:14" ht="40.5" customHeight="1" x14ac:dyDescent="0.25">
      <c r="A12" s="1285"/>
      <c r="B12" s="365" t="s">
        <v>2633</v>
      </c>
      <c r="C12" s="366" t="s">
        <v>2560</v>
      </c>
      <c r="D12" s="366" t="s">
        <v>2560</v>
      </c>
      <c r="E12" s="366" t="s">
        <v>2560</v>
      </c>
      <c r="F12" s="367">
        <v>386.4</v>
      </c>
      <c r="G12" s="366" t="s">
        <v>2560</v>
      </c>
      <c r="H12" s="368">
        <f t="shared" ref="H12:H20" si="0">F12</f>
        <v>386.4</v>
      </c>
      <c r="I12" s="367">
        <v>135.5</v>
      </c>
      <c r="J12" s="366" t="s">
        <v>2560</v>
      </c>
      <c r="K12" s="367">
        <f t="shared" ref="K12:K20" si="1">I12</f>
        <v>135.5</v>
      </c>
      <c r="L12" s="366" t="s">
        <v>2560</v>
      </c>
      <c r="M12" s="366" t="s">
        <v>2560</v>
      </c>
      <c r="N12" s="366" t="s">
        <v>2560</v>
      </c>
    </row>
    <row r="13" spans="1:14" ht="38.25" customHeight="1" x14ac:dyDescent="0.25">
      <c r="A13" s="1285"/>
      <c r="B13" s="365" t="s">
        <v>2634</v>
      </c>
      <c r="C13" s="366" t="s">
        <v>2560</v>
      </c>
      <c r="D13" s="366" t="s">
        <v>2560</v>
      </c>
      <c r="E13" s="366" t="s">
        <v>2560</v>
      </c>
      <c r="F13" s="367">
        <v>276.62099000000001</v>
      </c>
      <c r="G13" s="366" t="s">
        <v>2560</v>
      </c>
      <c r="H13" s="368">
        <f t="shared" si="0"/>
        <v>276.62099000000001</v>
      </c>
      <c r="I13" s="367">
        <v>1914.56206</v>
      </c>
      <c r="J13" s="366" t="s">
        <v>2560</v>
      </c>
      <c r="K13" s="367">
        <f t="shared" si="1"/>
        <v>1914.56206</v>
      </c>
      <c r="L13" s="366" t="s">
        <v>2560</v>
      </c>
      <c r="M13" s="366" t="s">
        <v>2560</v>
      </c>
      <c r="N13" s="366" t="s">
        <v>2560</v>
      </c>
    </row>
    <row r="14" spans="1:14" ht="39" customHeight="1" x14ac:dyDescent="0.25">
      <c r="A14" s="1285"/>
      <c r="B14" s="365" t="s">
        <v>2635</v>
      </c>
      <c r="C14" s="366" t="s">
        <v>2560</v>
      </c>
      <c r="D14" s="366" t="s">
        <v>2560</v>
      </c>
      <c r="E14" s="366" t="s">
        <v>2560</v>
      </c>
      <c r="F14" s="367">
        <v>619.20000000000005</v>
      </c>
      <c r="G14" s="366" t="s">
        <v>2560</v>
      </c>
      <c r="H14" s="368">
        <f t="shared" si="0"/>
        <v>619.20000000000005</v>
      </c>
      <c r="I14" s="367">
        <v>1011.896</v>
      </c>
      <c r="J14" s="366" t="s">
        <v>2560</v>
      </c>
      <c r="K14" s="367">
        <f t="shared" si="1"/>
        <v>1011.896</v>
      </c>
      <c r="L14" s="366" t="s">
        <v>2560</v>
      </c>
      <c r="M14" s="366" t="s">
        <v>2560</v>
      </c>
      <c r="N14" s="366" t="s">
        <v>2560</v>
      </c>
    </row>
    <row r="15" spans="1:14" ht="45" customHeight="1" x14ac:dyDescent="0.25">
      <c r="A15" s="1285"/>
      <c r="B15" s="365" t="s">
        <v>2636</v>
      </c>
      <c r="C15" s="366" t="s">
        <v>2560</v>
      </c>
      <c r="D15" s="366" t="s">
        <v>2560</v>
      </c>
      <c r="E15" s="366" t="s">
        <v>2560</v>
      </c>
      <c r="F15" s="367">
        <v>253.52529999999999</v>
      </c>
      <c r="G15" s="366" t="s">
        <v>2560</v>
      </c>
      <c r="H15" s="368">
        <f t="shared" si="0"/>
        <v>253.52529999999999</v>
      </c>
      <c r="I15" s="367">
        <v>550.51895999999999</v>
      </c>
      <c r="J15" s="366" t="s">
        <v>2560</v>
      </c>
      <c r="K15" s="367">
        <f t="shared" si="1"/>
        <v>550.51895999999999</v>
      </c>
      <c r="L15" s="366" t="s">
        <v>2560</v>
      </c>
      <c r="M15" s="366" t="s">
        <v>2560</v>
      </c>
      <c r="N15" s="366" t="s">
        <v>2560</v>
      </c>
    </row>
    <row r="16" spans="1:14" ht="44.25" customHeight="1" x14ac:dyDescent="0.25">
      <c r="A16" s="1285"/>
      <c r="B16" s="365" t="s">
        <v>2637</v>
      </c>
      <c r="C16" s="366" t="s">
        <v>2560</v>
      </c>
      <c r="D16" s="366" t="s">
        <v>2560</v>
      </c>
      <c r="E16" s="366" t="s">
        <v>2560</v>
      </c>
      <c r="F16" s="367">
        <v>968.6</v>
      </c>
      <c r="G16" s="366" t="s">
        <v>2560</v>
      </c>
      <c r="H16" s="368">
        <f t="shared" si="0"/>
        <v>968.6</v>
      </c>
      <c r="I16" s="367">
        <v>1502.7</v>
      </c>
      <c r="J16" s="366" t="s">
        <v>2560</v>
      </c>
      <c r="K16" s="367">
        <f t="shared" si="1"/>
        <v>1502.7</v>
      </c>
      <c r="L16" s="366" t="s">
        <v>2560</v>
      </c>
      <c r="M16" s="366" t="s">
        <v>2560</v>
      </c>
      <c r="N16" s="366" t="s">
        <v>2560</v>
      </c>
    </row>
    <row r="17" spans="1:14" ht="40.5" customHeight="1" x14ac:dyDescent="0.25">
      <c r="A17" s="1285"/>
      <c r="B17" s="365" t="s">
        <v>2638</v>
      </c>
      <c r="C17" s="366" t="s">
        <v>2560</v>
      </c>
      <c r="D17" s="366" t="s">
        <v>2560</v>
      </c>
      <c r="E17" s="366" t="s">
        <v>2560</v>
      </c>
      <c r="F17" s="367">
        <v>46</v>
      </c>
      <c r="G17" s="366" t="s">
        <v>2560</v>
      </c>
      <c r="H17" s="368">
        <f t="shared" si="0"/>
        <v>46</v>
      </c>
      <c r="I17" s="367">
        <v>132.65479999999999</v>
      </c>
      <c r="J17" s="366" t="s">
        <v>2560</v>
      </c>
      <c r="K17" s="367">
        <f t="shared" si="1"/>
        <v>132.65479999999999</v>
      </c>
      <c r="L17" s="366" t="s">
        <v>2560</v>
      </c>
      <c r="M17" s="366" t="s">
        <v>2560</v>
      </c>
      <c r="N17" s="366" t="s">
        <v>2560</v>
      </c>
    </row>
    <row r="18" spans="1:14" ht="46.5" customHeight="1" x14ac:dyDescent="0.25">
      <c r="A18" s="1285"/>
      <c r="B18" s="365" t="s">
        <v>2639</v>
      </c>
      <c r="C18" s="366" t="s">
        <v>2560</v>
      </c>
      <c r="D18" s="366" t="s">
        <v>2560</v>
      </c>
      <c r="E18" s="366" t="s">
        <v>2560</v>
      </c>
      <c r="F18" s="367">
        <v>53.262450000000001</v>
      </c>
      <c r="G18" s="366" t="s">
        <v>2560</v>
      </c>
      <c r="H18" s="368">
        <f t="shared" si="0"/>
        <v>53.262450000000001</v>
      </c>
      <c r="I18" s="367">
        <v>227.73239000000001</v>
      </c>
      <c r="J18" s="366" t="s">
        <v>2560</v>
      </c>
      <c r="K18" s="367">
        <f t="shared" si="1"/>
        <v>227.73239000000001</v>
      </c>
      <c r="L18" s="366" t="s">
        <v>2560</v>
      </c>
      <c r="M18" s="366" t="s">
        <v>2560</v>
      </c>
      <c r="N18" s="366" t="s">
        <v>2560</v>
      </c>
    </row>
    <row r="19" spans="1:14" ht="38.25" customHeight="1" x14ac:dyDescent="0.25">
      <c r="A19" s="1285"/>
      <c r="B19" s="365" t="s">
        <v>2640</v>
      </c>
      <c r="C19" s="366" t="s">
        <v>2560</v>
      </c>
      <c r="D19" s="366" t="s">
        <v>2560</v>
      </c>
      <c r="E19" s="366" t="s">
        <v>2560</v>
      </c>
      <c r="F19" s="367">
        <v>50.430230000000002</v>
      </c>
      <c r="G19" s="366" t="s">
        <v>2560</v>
      </c>
      <c r="H19" s="368">
        <f t="shared" si="0"/>
        <v>50.430230000000002</v>
      </c>
      <c r="I19" s="367">
        <v>7.9605699999999997</v>
      </c>
      <c r="J19" s="366" t="s">
        <v>2560</v>
      </c>
      <c r="K19" s="367">
        <f t="shared" si="1"/>
        <v>7.9605699999999997</v>
      </c>
      <c r="L19" s="366" t="s">
        <v>2560</v>
      </c>
      <c r="M19" s="366" t="s">
        <v>2560</v>
      </c>
      <c r="N19" s="366" t="s">
        <v>2560</v>
      </c>
    </row>
    <row r="20" spans="1:14" ht="29.25" customHeight="1" x14ac:dyDescent="0.25">
      <c r="A20" s="1286"/>
      <c r="B20" s="365" t="s">
        <v>2641</v>
      </c>
      <c r="C20" s="366" t="s">
        <v>2560</v>
      </c>
      <c r="D20" s="366" t="s">
        <v>2560</v>
      </c>
      <c r="E20" s="366" t="s">
        <v>2560</v>
      </c>
      <c r="F20" s="367">
        <v>194.446</v>
      </c>
      <c r="G20" s="366" t="s">
        <v>2560</v>
      </c>
      <c r="H20" s="368">
        <f t="shared" si="0"/>
        <v>194.446</v>
      </c>
      <c r="I20" s="367">
        <v>1509.1805099999999</v>
      </c>
      <c r="J20" s="366" t="s">
        <v>2560</v>
      </c>
      <c r="K20" s="367">
        <f t="shared" si="1"/>
        <v>1509.1805099999999</v>
      </c>
      <c r="L20" s="366" t="s">
        <v>2560</v>
      </c>
      <c r="M20" s="366" t="s">
        <v>2560</v>
      </c>
      <c r="N20" s="366" t="s">
        <v>2560</v>
      </c>
    </row>
    <row r="21" spans="1:14" s="2" customFormat="1" ht="20.25" customHeight="1" x14ac:dyDescent="0.25">
      <c r="A21" s="1132" t="s">
        <v>2642</v>
      </c>
      <c r="B21" s="1133"/>
      <c r="C21" s="369" t="s">
        <v>2560</v>
      </c>
      <c r="D21" s="369" t="s">
        <v>2560</v>
      </c>
      <c r="E21" s="369" t="s">
        <v>2560</v>
      </c>
      <c r="F21" s="370">
        <f>SUM(F11:F20)</f>
        <v>3022.8849700000001</v>
      </c>
      <c r="G21" s="369" t="s">
        <v>2560</v>
      </c>
      <c r="H21" s="370">
        <f>SUM(H11:H20)</f>
        <v>3022.8849700000001</v>
      </c>
      <c r="I21" s="370">
        <f>SUM(I11:I20)</f>
        <v>8231.7052899999999</v>
      </c>
      <c r="J21" s="369" t="s">
        <v>2560</v>
      </c>
      <c r="K21" s="370">
        <f>SUM(K11:K20)</f>
        <v>8231.7052899999999</v>
      </c>
      <c r="L21" s="369" t="s">
        <v>2560</v>
      </c>
      <c r="M21" s="369" t="s">
        <v>2560</v>
      </c>
      <c r="N21" s="369" t="s">
        <v>2560</v>
      </c>
    </row>
    <row r="22" spans="1:14" x14ac:dyDescent="0.25">
      <c r="H22" s="371"/>
      <c r="K22" s="371"/>
    </row>
    <row r="24" spans="1:14" x14ac:dyDescent="0.25">
      <c r="H24" s="5"/>
      <c r="K24" s="5"/>
    </row>
  </sheetData>
  <mergeCells count="14">
    <mergeCell ref="A9:N9"/>
    <mergeCell ref="A10:N10"/>
    <mergeCell ref="A11:A20"/>
    <mergeCell ref="A21:B21"/>
    <mergeCell ref="A2:N2"/>
    <mergeCell ref="A3:N3"/>
    <mergeCell ref="A4:N4"/>
    <mergeCell ref="A5:N5"/>
    <mergeCell ref="A6:A7"/>
    <mergeCell ref="B6:B7"/>
    <mergeCell ref="C6:E6"/>
    <mergeCell ref="F6:H6"/>
    <mergeCell ref="I6:K6"/>
    <mergeCell ref="L6:N6"/>
  </mergeCells>
  <pageMargins left="0.15748031496062992" right="0.15748031496062992" top="0.15748031496062992" bottom="0.74803149606299213" header="0.31496062992125984" footer="0.31496062992125984"/>
  <pageSetup paperSize="9" scale="64"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3">
    <tabColor rgb="FF92D050"/>
  </sheetPr>
  <dimension ref="A1:M32"/>
  <sheetViews>
    <sheetView view="pageBreakPreview" zoomScaleNormal="100" zoomScaleSheetLayoutView="100" workbookViewId="0">
      <selection activeCell="E13" sqref="E13:M22"/>
    </sheetView>
  </sheetViews>
  <sheetFormatPr defaultRowHeight="15" x14ac:dyDescent="0.25"/>
  <cols>
    <col min="1" max="1" width="26.28515625" style="1" customWidth="1"/>
    <col min="2" max="4" width="30.85546875" style="1" customWidth="1"/>
    <col min="5" max="5" width="24.140625" style="1" customWidth="1"/>
    <col min="6" max="16384" width="9.140625" style="1"/>
  </cols>
  <sheetData>
    <row r="1" spans="1:7" ht="15.75" x14ac:dyDescent="0.25">
      <c r="A1" s="1287" t="s">
        <v>2780</v>
      </c>
      <c r="B1" s="1287"/>
      <c r="C1" s="1287"/>
      <c r="D1" s="1287"/>
    </row>
    <row r="2" spans="1:7" ht="18.75" x14ac:dyDescent="0.3">
      <c r="A2" s="728" t="s">
        <v>1263</v>
      </c>
      <c r="B2" s="728"/>
      <c r="C2" s="728"/>
      <c r="D2" s="728"/>
    </row>
    <row r="3" spans="1:7" ht="13.5" customHeight="1" x14ac:dyDescent="0.25">
      <c r="A3" s="1140" t="s">
        <v>2622</v>
      </c>
      <c r="B3" s="1140"/>
      <c r="C3" s="1140"/>
      <c r="D3" s="1140"/>
    </row>
    <row r="4" spans="1:7" ht="11.25" customHeight="1" x14ac:dyDescent="0.25">
      <c r="A4" s="372"/>
    </row>
    <row r="5" spans="1:7" s="7" customFormat="1" ht="21" customHeight="1" x14ac:dyDescent="0.25">
      <c r="A5" s="1136" t="s">
        <v>2554</v>
      </c>
      <c r="B5" s="1136" t="s">
        <v>2643</v>
      </c>
      <c r="C5" s="1136"/>
      <c r="D5" s="1136" t="s">
        <v>2644</v>
      </c>
      <c r="E5" s="1288"/>
    </row>
    <row r="6" spans="1:7" s="7" customFormat="1" ht="18.75" customHeight="1" x14ac:dyDescent="0.25">
      <c r="A6" s="1136"/>
      <c r="B6" s="540" t="s">
        <v>2645</v>
      </c>
      <c r="C6" s="540" t="s">
        <v>2646</v>
      </c>
      <c r="D6" s="1136"/>
      <c r="E6" s="1288"/>
    </row>
    <row r="7" spans="1:7" x14ac:dyDescent="0.25">
      <c r="A7" s="540">
        <v>1</v>
      </c>
      <c r="B7" s="540">
        <v>2</v>
      </c>
      <c r="C7" s="540">
        <v>3</v>
      </c>
      <c r="D7" s="540">
        <v>4</v>
      </c>
      <c r="E7" s="1289"/>
    </row>
    <row r="8" spans="1:7" ht="16.5" customHeight="1" x14ac:dyDescent="0.25">
      <c r="A8" s="1136" t="s">
        <v>2647</v>
      </c>
      <c r="B8" s="1136"/>
      <c r="C8" s="1136"/>
      <c r="D8" s="1136"/>
      <c r="E8" s="1290"/>
    </row>
    <row r="9" spans="1:7" x14ac:dyDescent="0.25">
      <c r="A9" s="494" t="s">
        <v>2648</v>
      </c>
      <c r="B9" s="495">
        <f t="shared" ref="B9:C12" si="0">B14+B19+B24+B29</f>
        <v>0</v>
      </c>
      <c r="C9" s="495">
        <f t="shared" si="0"/>
        <v>0</v>
      </c>
      <c r="D9" s="495">
        <v>0</v>
      </c>
      <c r="E9" s="1290"/>
    </row>
    <row r="10" spans="1:7" ht="15" customHeight="1" x14ac:dyDescent="0.25">
      <c r="A10" s="494" t="s">
        <v>2649</v>
      </c>
      <c r="B10" s="495">
        <f>B15+B20+B25+B30</f>
        <v>607956.69999999995</v>
      </c>
      <c r="C10" s="495">
        <f t="shared" si="0"/>
        <v>292810.40000000002</v>
      </c>
      <c r="D10" s="495">
        <f>C10/B10*100</f>
        <v>48.163035295112309</v>
      </c>
      <c r="E10" s="1291"/>
      <c r="F10" s="1292"/>
      <c r="G10" s="1292"/>
    </row>
    <row r="11" spans="1:7" x14ac:dyDescent="0.25">
      <c r="A11" s="494" t="s">
        <v>2650</v>
      </c>
      <c r="B11" s="495">
        <f>B16+B21+B26+B31</f>
        <v>58029702.369999997</v>
      </c>
      <c r="C11" s="495">
        <f t="shared" si="0"/>
        <v>56784403.240430005</v>
      </c>
      <c r="D11" s="495">
        <f>C11/B11*100</f>
        <v>97.854031506779222</v>
      </c>
      <c r="E11" s="1291"/>
      <c r="F11" s="1292"/>
      <c r="G11" s="1292"/>
    </row>
    <row r="12" spans="1:7" x14ac:dyDescent="0.25">
      <c r="A12" s="494" t="s">
        <v>2651</v>
      </c>
      <c r="B12" s="495">
        <f>B17+B22+B27+B32</f>
        <v>58637659.069999993</v>
      </c>
      <c r="C12" s="495">
        <f t="shared" si="0"/>
        <v>57077213.640430003</v>
      </c>
      <c r="D12" s="495">
        <f>C12/B12*100</f>
        <v>97.33883402864501</v>
      </c>
      <c r="E12" s="1291"/>
      <c r="F12" s="1292"/>
      <c r="G12" s="1292"/>
    </row>
    <row r="13" spans="1:7" ht="15" customHeight="1" x14ac:dyDescent="0.25">
      <c r="A13" s="1137" t="s">
        <v>2652</v>
      </c>
      <c r="B13" s="1138"/>
      <c r="C13" s="1138"/>
      <c r="D13" s="1139"/>
      <c r="E13" s="1290"/>
    </row>
    <row r="14" spans="1:7" x14ac:dyDescent="0.25">
      <c r="A14" s="494" t="s">
        <v>2648</v>
      </c>
      <c r="B14" s="495">
        <f>B19+B24+B29+B34</f>
        <v>0</v>
      </c>
      <c r="C14" s="495">
        <f>C19+C24+C29+C34</f>
        <v>0</v>
      </c>
      <c r="D14" s="495">
        <v>0</v>
      </c>
      <c r="E14" s="1290"/>
    </row>
    <row r="15" spans="1:7" x14ac:dyDescent="0.25">
      <c r="A15" s="494" t="s">
        <v>2649</v>
      </c>
      <c r="B15" s="495">
        <f>'[1]Объекты кап.строительства 2019'!O9+'Объекты кап.строительства 2019'!N143</f>
        <v>607956.69999999995</v>
      </c>
      <c r="C15" s="495">
        <f>'[1]Объекты кап.строительства 2019'!P9+'Объекты кап.строительства 2019'!O143</f>
        <v>292810.40000000002</v>
      </c>
      <c r="D15" s="495">
        <f>C15/B15*100</f>
        <v>48.163035295112309</v>
      </c>
      <c r="E15" s="1290"/>
    </row>
    <row r="16" spans="1:7" x14ac:dyDescent="0.25">
      <c r="A16" s="494" t="s">
        <v>2650</v>
      </c>
      <c r="B16" s="495">
        <f>'[1]отчет по мероприятиям год'!G10-B15</f>
        <v>29002923.370000001</v>
      </c>
      <c r="C16" s="495">
        <f>'[1]отчет по мероприятиям год'!H10-C15</f>
        <v>28946135.620150004</v>
      </c>
      <c r="D16" s="495">
        <f>C16/B16*100</f>
        <v>99.804199910727831</v>
      </c>
      <c r="E16" s="1290"/>
    </row>
    <row r="17" spans="1:13" x14ac:dyDescent="0.25">
      <c r="A17" s="494" t="s">
        <v>2651</v>
      </c>
      <c r="B17" s="495">
        <f>SUM(B14:B16)</f>
        <v>29610880.07</v>
      </c>
      <c r="C17" s="495">
        <f>SUM(C14:C16)</f>
        <v>29238946.020150002</v>
      </c>
      <c r="D17" s="495">
        <f>C17/B17*100</f>
        <v>98.743927742198991</v>
      </c>
      <c r="E17" s="1290"/>
    </row>
    <row r="18" spans="1:13" ht="15" customHeight="1" x14ac:dyDescent="0.25">
      <c r="A18" s="1137" t="s">
        <v>2653</v>
      </c>
      <c r="B18" s="1138"/>
      <c r="C18" s="1138"/>
      <c r="D18" s="1139"/>
      <c r="E18" s="1290"/>
    </row>
    <row r="19" spans="1:13" x14ac:dyDescent="0.25">
      <c r="A19" s="494" t="s">
        <v>2648</v>
      </c>
      <c r="B19" s="495">
        <f>B24+B29+B34+B39</f>
        <v>0</v>
      </c>
      <c r="C19" s="495">
        <f>C24+C29+C34+C39</f>
        <v>0</v>
      </c>
      <c r="D19" s="495">
        <v>0</v>
      </c>
      <c r="E19" s="1290"/>
    </row>
    <row r="20" spans="1:13" ht="15" customHeight="1" x14ac:dyDescent="0.25">
      <c r="A20" s="494" t="s">
        <v>2649</v>
      </c>
      <c r="B20" s="495">
        <v>0</v>
      </c>
      <c r="C20" s="495">
        <v>0</v>
      </c>
      <c r="D20" s="495">
        <v>0</v>
      </c>
      <c r="E20" s="1291"/>
      <c r="F20" s="1292"/>
      <c r="G20" s="1292"/>
      <c r="H20" s="1292"/>
      <c r="I20" s="1292"/>
      <c r="J20" s="1292"/>
      <c r="K20" s="1292"/>
      <c r="L20" s="1292"/>
      <c r="M20" s="1292"/>
    </row>
    <row r="21" spans="1:13" x14ac:dyDescent="0.25">
      <c r="A21" s="494" t="s">
        <v>2650</v>
      </c>
      <c r="B21" s="495">
        <f>'[1]отчет по мероприятиям год'!G11</f>
        <v>2741715.4</v>
      </c>
      <c r="C21" s="495">
        <f>'[1]отчет по мероприятиям год'!H11</f>
        <v>2707839.6202800004</v>
      </c>
      <c r="D21" s="495">
        <f>C21/B21*100</f>
        <v>98.764431212663453</v>
      </c>
      <c r="E21" s="1290"/>
    </row>
    <row r="22" spans="1:13" x14ac:dyDescent="0.25">
      <c r="A22" s="494" t="s">
        <v>2651</v>
      </c>
      <c r="B22" s="495">
        <f>SUM(B19:B21)</f>
        <v>2741715.4</v>
      </c>
      <c r="C22" s="495">
        <f>SUM(C19:C21)</f>
        <v>2707839.6202800004</v>
      </c>
      <c r="D22" s="495">
        <f>C22/B22*100</f>
        <v>98.764431212663453</v>
      </c>
      <c r="E22" s="1290"/>
    </row>
    <row r="23" spans="1:13" x14ac:dyDescent="0.25">
      <c r="A23" s="1137" t="s">
        <v>2654</v>
      </c>
      <c r="B23" s="1138"/>
      <c r="C23" s="1138"/>
      <c r="D23" s="1139"/>
      <c r="E23" s="1290"/>
    </row>
    <row r="24" spans="1:13" x14ac:dyDescent="0.25">
      <c r="A24" s="494" t="s">
        <v>2648</v>
      </c>
      <c r="B24" s="495">
        <f>B29+B34+B39+B44</f>
        <v>0</v>
      </c>
      <c r="C24" s="495">
        <f>C29+C34+C39+C44</f>
        <v>0</v>
      </c>
      <c r="D24" s="495">
        <v>0</v>
      </c>
      <c r="E24" s="1290"/>
    </row>
    <row r="25" spans="1:13" x14ac:dyDescent="0.25">
      <c r="A25" s="494" t="s">
        <v>2649</v>
      </c>
      <c r="B25" s="495">
        <v>0</v>
      </c>
      <c r="C25" s="495">
        <v>0</v>
      </c>
      <c r="D25" s="495">
        <v>0</v>
      </c>
      <c r="E25" s="1290"/>
    </row>
    <row r="26" spans="1:13" x14ac:dyDescent="0.25">
      <c r="A26" s="494" t="s">
        <v>2650</v>
      </c>
      <c r="B26" s="495">
        <f>'[1]отчет по мероприятиям год'!G23</f>
        <v>9654.2000000000007</v>
      </c>
      <c r="C26" s="495">
        <f>'[1]отчет по мероприятиям год'!H23</f>
        <v>8231.7000000000007</v>
      </c>
      <c r="D26" s="495">
        <f>C26/B26*100</f>
        <v>85.265480309088275</v>
      </c>
      <c r="E26" s="1290"/>
    </row>
    <row r="27" spans="1:13" x14ac:dyDescent="0.25">
      <c r="A27" s="494" t="s">
        <v>2651</v>
      </c>
      <c r="B27" s="495">
        <f>SUM(B24:B26)</f>
        <v>9654.2000000000007</v>
      </c>
      <c r="C27" s="495">
        <f>SUM(C24:C26)</f>
        <v>8231.7000000000007</v>
      </c>
      <c r="D27" s="495">
        <f>C27/B27*100</f>
        <v>85.265480309088275</v>
      </c>
      <c r="E27" s="1290"/>
    </row>
    <row r="28" spans="1:13" x14ac:dyDescent="0.25">
      <c r="A28" s="1137" t="s">
        <v>2655</v>
      </c>
      <c r="B28" s="1138"/>
      <c r="C28" s="1138"/>
      <c r="D28" s="1139"/>
      <c r="E28" s="1290"/>
    </row>
    <row r="29" spans="1:13" x14ac:dyDescent="0.25">
      <c r="A29" s="494" t="s">
        <v>2648</v>
      </c>
      <c r="B29" s="495">
        <f>B34+B39+B44+B49</f>
        <v>0</v>
      </c>
      <c r="C29" s="495">
        <f>C34+C39+C44+C49</f>
        <v>0</v>
      </c>
      <c r="D29" s="495">
        <v>0</v>
      </c>
      <c r="E29" s="1290"/>
    </row>
    <row r="30" spans="1:13" x14ac:dyDescent="0.25">
      <c r="A30" s="494" t="s">
        <v>2649</v>
      </c>
      <c r="B30" s="495">
        <v>0</v>
      </c>
      <c r="C30" s="495">
        <v>0</v>
      </c>
      <c r="D30" s="495">
        <v>0</v>
      </c>
      <c r="E30" s="1290"/>
    </row>
    <row r="31" spans="1:13" x14ac:dyDescent="0.25">
      <c r="A31" s="494" t="s">
        <v>2650</v>
      </c>
      <c r="B31" s="495">
        <f>'Отчет по плану меропритий 2019'!G12</f>
        <v>26275409.399999999</v>
      </c>
      <c r="C31" s="495">
        <f>'Отчет по плану меропритий 2019'!H12</f>
        <v>25122196.300000001</v>
      </c>
      <c r="D31" s="495">
        <f>C31/B31*100</f>
        <v>95.611055635920948</v>
      </c>
      <c r="E31" s="1290"/>
    </row>
    <row r="32" spans="1:13" ht="15.75" x14ac:dyDescent="0.25">
      <c r="A32" s="494" t="s">
        <v>2651</v>
      </c>
      <c r="B32" s="495">
        <f>SUM(B29:B31)</f>
        <v>26275409.399999999</v>
      </c>
      <c r="C32" s="495">
        <f>SUM(C29:C31)</f>
        <v>25122196.300000001</v>
      </c>
      <c r="D32" s="495">
        <f>C32/B32*100</f>
        <v>95.611055635920948</v>
      </c>
      <c r="E32" s="1293" t="s">
        <v>2194</v>
      </c>
    </row>
  </sheetData>
  <mergeCells count="13">
    <mergeCell ref="A8:D8"/>
    <mergeCell ref="A1:D1"/>
    <mergeCell ref="A2:D2"/>
    <mergeCell ref="A3:D3"/>
    <mergeCell ref="A5:A6"/>
    <mergeCell ref="B5:C5"/>
    <mergeCell ref="D5:D6"/>
    <mergeCell ref="E10:G12"/>
    <mergeCell ref="A13:D13"/>
    <mergeCell ref="A18:D18"/>
    <mergeCell ref="A23:D23"/>
    <mergeCell ref="A28:D28"/>
    <mergeCell ref="E20:M20"/>
  </mergeCells>
  <pageMargins left="0.15748031496062992" right="0.15748031496062992" top="0.74803149606299213" bottom="0.19685039370078741" header="0.31496062992125984" footer="0.31496062992125984"/>
  <pageSetup paperSize="9" scale="65"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4">
    <tabColor rgb="FF92D050"/>
  </sheetPr>
  <dimension ref="A1:N14"/>
  <sheetViews>
    <sheetView view="pageBreakPreview" topLeftCell="A13" zoomScale="60" zoomScaleNormal="55" workbookViewId="0">
      <selection activeCell="K7" sqref="K7"/>
    </sheetView>
  </sheetViews>
  <sheetFormatPr defaultColWidth="9.140625" defaultRowHeight="18.75" x14ac:dyDescent="0.25"/>
  <cols>
    <col min="1" max="1" width="30.7109375" style="375" customWidth="1"/>
    <col min="2" max="2" width="15.28515625" style="375" customWidth="1"/>
    <col min="3" max="3" width="20.5703125" style="375" customWidth="1"/>
    <col min="4" max="4" width="25" style="375" customWidth="1"/>
    <col min="5" max="5" width="17.7109375" style="375" customWidth="1"/>
    <col min="6" max="7" width="19.5703125" style="375" customWidth="1"/>
    <col min="8" max="8" width="26.42578125" style="375" customWidth="1"/>
    <col min="9" max="9" width="19.140625" style="375" customWidth="1"/>
    <col min="10" max="10" width="21.28515625" style="375" customWidth="1"/>
    <col min="11" max="11" width="17.85546875" style="375" customWidth="1"/>
    <col min="12" max="12" width="18.28515625" style="375" customWidth="1"/>
    <col min="13" max="13" width="15.7109375" style="375" customWidth="1"/>
    <col min="14" max="14" width="105.85546875" style="375" customWidth="1"/>
    <col min="15" max="15" width="28.140625" style="375" customWidth="1"/>
    <col min="16" max="16384" width="9.140625" style="375"/>
  </cols>
  <sheetData>
    <row r="1" spans="1:14" ht="42.75" customHeight="1" x14ac:dyDescent="0.25">
      <c r="A1" s="373"/>
      <c r="B1" s="373"/>
      <c r="C1" s="373"/>
      <c r="D1" s="373"/>
      <c r="E1" s="373"/>
      <c r="F1" s="373"/>
      <c r="G1" s="373"/>
      <c r="H1" s="373"/>
      <c r="I1" s="373"/>
      <c r="J1" s="373"/>
      <c r="K1" s="373"/>
      <c r="L1" s="373"/>
      <c r="M1" s="373"/>
      <c r="N1" s="374" t="s">
        <v>2656</v>
      </c>
    </row>
    <row r="2" spans="1:14" ht="66" customHeight="1" x14ac:dyDescent="0.25">
      <c r="A2" s="1141" t="s">
        <v>2657</v>
      </c>
      <c r="B2" s="1141"/>
      <c r="C2" s="1141"/>
      <c r="D2" s="1141"/>
      <c r="E2" s="1141"/>
      <c r="F2" s="1141"/>
      <c r="G2" s="1141"/>
      <c r="H2" s="1141"/>
      <c r="I2" s="1141"/>
      <c r="J2" s="1141"/>
      <c r="K2" s="1141"/>
      <c r="L2" s="1141"/>
      <c r="M2" s="1141"/>
      <c r="N2" s="1141"/>
    </row>
    <row r="3" spans="1:14" ht="19.5" customHeight="1" x14ac:dyDescent="0.25">
      <c r="A3" s="1141"/>
      <c r="B3" s="1141"/>
      <c r="C3" s="1141"/>
      <c r="D3" s="1141"/>
      <c r="E3" s="1141"/>
      <c r="F3" s="1141"/>
      <c r="G3" s="1141"/>
      <c r="H3" s="1141"/>
      <c r="I3" s="1141"/>
      <c r="J3" s="1141"/>
      <c r="K3" s="1141"/>
      <c r="L3" s="1141"/>
      <c r="M3" s="1141"/>
      <c r="N3" s="1141"/>
    </row>
    <row r="4" spans="1:14" ht="253.5" customHeight="1" x14ac:dyDescent="0.25">
      <c r="A4" s="302"/>
      <c r="B4" s="302" t="s">
        <v>2658</v>
      </c>
      <c r="C4" s="302" t="s">
        <v>2659</v>
      </c>
      <c r="D4" s="302" t="s">
        <v>2660</v>
      </c>
      <c r="E4" s="302" t="s">
        <v>2661</v>
      </c>
      <c r="F4" s="302" t="s">
        <v>2662</v>
      </c>
      <c r="G4" s="302" t="s">
        <v>2663</v>
      </c>
      <c r="H4" s="302" t="s">
        <v>2664</v>
      </c>
      <c r="I4" s="302" t="s">
        <v>2665</v>
      </c>
      <c r="J4" s="302" t="s">
        <v>2666</v>
      </c>
      <c r="K4" s="302" t="s">
        <v>2667</v>
      </c>
      <c r="L4" s="302" t="s">
        <v>2668</v>
      </c>
      <c r="M4" s="302" t="s">
        <v>2669</v>
      </c>
      <c r="N4" s="302" t="s">
        <v>2670</v>
      </c>
    </row>
    <row r="5" spans="1:14" s="303" customFormat="1" ht="15" x14ac:dyDescent="0.25">
      <c r="A5" s="301">
        <v>1</v>
      </c>
      <c r="B5" s="301" t="s">
        <v>2671</v>
      </c>
      <c r="C5" s="301">
        <v>3</v>
      </c>
      <c r="D5" s="301">
        <v>4</v>
      </c>
      <c r="E5" s="301">
        <v>5</v>
      </c>
      <c r="F5" s="301">
        <v>6</v>
      </c>
      <c r="G5" s="301">
        <v>7</v>
      </c>
      <c r="H5" s="301" t="s">
        <v>2672</v>
      </c>
      <c r="I5" s="301">
        <v>9</v>
      </c>
      <c r="J5" s="301">
        <v>10</v>
      </c>
      <c r="K5" s="301">
        <v>11</v>
      </c>
      <c r="L5" s="301">
        <v>12</v>
      </c>
      <c r="M5" s="301" t="s">
        <v>2673</v>
      </c>
      <c r="N5" s="301">
        <v>14</v>
      </c>
    </row>
    <row r="6" spans="1:14" ht="409.5" customHeight="1" x14ac:dyDescent="0.25">
      <c r="A6" s="302" t="s">
        <v>2674</v>
      </c>
      <c r="B6" s="376">
        <f>B7</f>
        <v>17180.39999999851</v>
      </c>
      <c r="C6" s="376">
        <f t="shared" ref="C6:M6" si="0">C7</f>
        <v>29238654.5</v>
      </c>
      <c r="D6" s="376">
        <f t="shared" si="0"/>
        <v>2203657.2999999998</v>
      </c>
      <c r="E6" s="376">
        <f t="shared" si="0"/>
        <v>752076.7</v>
      </c>
      <c r="F6" s="376">
        <f t="shared" si="0"/>
        <v>1068720.3999999999</v>
      </c>
      <c r="G6" s="376">
        <f t="shared" si="0"/>
        <v>25197019.700000003</v>
      </c>
      <c r="H6" s="376">
        <f t="shared" si="0"/>
        <v>0</v>
      </c>
      <c r="I6" s="302">
        <f t="shared" si="0"/>
        <v>0</v>
      </c>
      <c r="J6" s="302">
        <f t="shared" si="0"/>
        <v>0</v>
      </c>
      <c r="K6" s="302">
        <v>0</v>
      </c>
      <c r="L6" s="302">
        <f t="shared" si="0"/>
        <v>0</v>
      </c>
      <c r="M6" s="377">
        <f t="shared" si="0"/>
        <v>0</v>
      </c>
      <c r="N6" s="1142" t="s">
        <v>2675</v>
      </c>
    </row>
    <row r="7" spans="1:14" ht="408.75" customHeight="1" x14ac:dyDescent="0.25">
      <c r="A7" s="302" t="s">
        <v>2676</v>
      </c>
      <c r="B7" s="376">
        <f>C7-D7-E7-F7-G7</f>
        <v>17180.39999999851</v>
      </c>
      <c r="C7" s="376">
        <v>29238654.5</v>
      </c>
      <c r="D7" s="376">
        <f>2955734-E7</f>
        <v>2203657.2999999998</v>
      </c>
      <c r="E7" s="376">
        <v>752076.7</v>
      </c>
      <c r="F7" s="376">
        <v>1068720.3999999999</v>
      </c>
      <c r="G7" s="376">
        <f>C7-D7-E7-F7-4383.5-12796.9</f>
        <v>25197019.700000003</v>
      </c>
      <c r="H7" s="376">
        <f>I7+J7+K7+L7</f>
        <v>0</v>
      </c>
      <c r="I7" s="302">
        <v>0</v>
      </c>
      <c r="J7" s="302">
        <v>0</v>
      </c>
      <c r="K7" s="302">
        <v>0</v>
      </c>
      <c r="L7" s="302">
        <v>0</v>
      </c>
      <c r="M7" s="377">
        <f>H7/B7*100</f>
        <v>0</v>
      </c>
      <c r="N7" s="1142"/>
    </row>
    <row r="8" spans="1:14" s="381" customFormat="1" ht="126.75" hidden="1" customHeight="1" x14ac:dyDescent="0.25">
      <c r="A8" s="378"/>
      <c r="B8" s="378"/>
      <c r="C8" s="379" t="s">
        <v>2677</v>
      </c>
      <c r="D8" s="379" t="s">
        <v>2678</v>
      </c>
      <c r="E8" s="379" t="s">
        <v>2679</v>
      </c>
      <c r="F8" s="379" t="s">
        <v>2680</v>
      </c>
      <c r="G8" s="379" t="s">
        <v>2681</v>
      </c>
      <c r="H8" s="378"/>
      <c r="I8" s="378"/>
      <c r="J8" s="378"/>
      <c r="K8" s="378"/>
      <c r="L8" s="378"/>
      <c r="M8" s="378"/>
      <c r="N8" s="380"/>
    </row>
    <row r="9" spans="1:14" s="385" customFormat="1" ht="30.75" customHeight="1" x14ac:dyDescent="0.25">
      <c r="A9" s="382"/>
      <c r="B9" s="382"/>
      <c r="C9" s="383" t="s">
        <v>2682</v>
      </c>
      <c r="D9" s="383" t="s">
        <v>2683</v>
      </c>
      <c r="E9" s="383" t="s">
        <v>2684</v>
      </c>
      <c r="F9" s="383" t="s">
        <v>2685</v>
      </c>
      <c r="G9" s="384" t="s">
        <v>2686</v>
      </c>
      <c r="H9" s="382"/>
      <c r="I9" s="382"/>
      <c r="J9" s="382"/>
      <c r="K9" s="382"/>
      <c r="L9" s="382"/>
      <c r="M9" s="382"/>
      <c r="N9" s="382"/>
    </row>
    <row r="10" spans="1:14" ht="20.25" x14ac:dyDescent="0.25">
      <c r="A10" s="386"/>
      <c r="B10" s="387"/>
      <c r="C10" s="387"/>
      <c r="D10" s="387"/>
      <c r="E10" s="387"/>
      <c r="F10" s="387"/>
      <c r="G10" s="387"/>
      <c r="H10" s="387"/>
      <c r="I10" s="387"/>
    </row>
    <row r="11" spans="1:14" ht="20.25" x14ac:dyDescent="0.25">
      <c r="A11" s="386"/>
      <c r="B11" s="387"/>
      <c r="C11" s="387"/>
      <c r="D11" s="388"/>
      <c r="E11" s="387"/>
      <c r="F11" s="387"/>
      <c r="G11" s="387"/>
      <c r="H11" s="387"/>
      <c r="I11" s="387"/>
    </row>
    <row r="12" spans="1:14" ht="20.25" x14ac:dyDescent="0.25">
      <c r="A12" s="386"/>
      <c r="B12" s="387"/>
      <c r="C12" s="387"/>
      <c r="D12" s="387"/>
      <c r="E12" s="387"/>
      <c r="F12" s="387"/>
      <c r="G12" s="387"/>
      <c r="H12" s="387"/>
      <c r="I12" s="387"/>
    </row>
    <row r="13" spans="1:14" ht="20.25" x14ac:dyDescent="0.25">
      <c r="A13" s="386"/>
      <c r="B13" s="387"/>
      <c r="C13" s="387"/>
      <c r="D13" s="387"/>
      <c r="E13" s="387"/>
      <c r="F13" s="387"/>
      <c r="G13" s="387"/>
      <c r="H13" s="387"/>
      <c r="I13" s="387"/>
    </row>
    <row r="14" spans="1:14" ht="20.25" x14ac:dyDescent="0.25">
      <c r="A14" s="386"/>
      <c r="B14" s="387"/>
      <c r="C14" s="387"/>
      <c r="D14" s="387"/>
      <c r="E14" s="387"/>
      <c r="F14" s="387"/>
      <c r="G14" s="387"/>
      <c r="H14" s="387"/>
      <c r="I14" s="387"/>
    </row>
  </sheetData>
  <mergeCells count="3">
    <mergeCell ref="A2:N2"/>
    <mergeCell ref="A3:N3"/>
    <mergeCell ref="N6:N7"/>
  </mergeCells>
  <pageMargins left="0.51181102362204722" right="0.51181102362204722" top="0.35433070866141736" bottom="0.35433070866141736" header="0.31496062992125984" footer="0.31496062992125984"/>
  <pageSetup paperSize="9" scale="35"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Z335"/>
  <sheetViews>
    <sheetView view="pageBreakPreview" zoomScale="50" zoomScaleNormal="90" zoomScaleSheetLayoutView="50" workbookViewId="0">
      <selection activeCell="N62" sqref="A26:N83"/>
    </sheetView>
  </sheetViews>
  <sheetFormatPr defaultRowHeight="15" outlineLevelRow="1" x14ac:dyDescent="0.25"/>
  <cols>
    <col min="1" max="1" width="45.85546875" style="9" customWidth="1"/>
    <col min="2" max="2" width="16.5703125" style="9" customWidth="1"/>
    <col min="3" max="13" width="18.7109375" style="451" customWidth="1"/>
    <col min="14" max="15" width="19.140625" style="451" customWidth="1"/>
    <col min="16" max="16" width="9.85546875" style="9" customWidth="1"/>
    <col min="17" max="16384" width="9.140625" style="9"/>
  </cols>
  <sheetData>
    <row r="1" spans="1:16" ht="9.75" customHeight="1" x14ac:dyDescent="0.25">
      <c r="A1" s="315"/>
      <c r="C1" s="436"/>
      <c r="D1" s="436"/>
      <c r="E1" s="436"/>
      <c r="F1" s="436"/>
      <c r="G1" s="436"/>
      <c r="H1" s="436"/>
      <c r="I1" s="436"/>
      <c r="J1" s="436"/>
      <c r="K1" s="436"/>
      <c r="L1" s="436"/>
      <c r="M1" s="436"/>
      <c r="N1" s="436"/>
      <c r="O1" s="436"/>
    </row>
    <row r="2" spans="1:16" ht="42.75" customHeight="1" x14ac:dyDescent="0.25">
      <c r="A2" s="1147" t="s">
        <v>2698</v>
      </c>
      <c r="B2" s="1147"/>
      <c r="C2" s="1147"/>
      <c r="D2" s="1147"/>
      <c r="E2" s="1147"/>
      <c r="F2" s="1147"/>
      <c r="G2" s="1147"/>
      <c r="H2" s="1147"/>
      <c r="I2" s="1147"/>
      <c r="J2" s="1147"/>
      <c r="K2" s="1147"/>
      <c r="L2" s="1147"/>
      <c r="M2" s="1147"/>
      <c r="N2" s="1147"/>
      <c r="O2" s="1147"/>
    </row>
    <row r="3" spans="1:16" ht="14.25" customHeight="1" x14ac:dyDescent="0.25">
      <c r="A3" s="1140"/>
      <c r="B3" s="1140"/>
      <c r="C3" s="1140"/>
      <c r="D3" s="1140"/>
      <c r="E3" s="1140"/>
      <c r="F3" s="1140"/>
      <c r="G3" s="1140"/>
      <c r="H3" s="1140"/>
      <c r="I3" s="1140"/>
      <c r="J3" s="1140"/>
      <c r="K3" s="1140"/>
      <c r="L3" s="1140"/>
      <c r="M3" s="1140"/>
      <c r="N3" s="1140"/>
      <c r="O3" s="1140"/>
    </row>
    <row r="4" spans="1:16" ht="28.5" customHeight="1" x14ac:dyDescent="0.25">
      <c r="A4" s="732" t="s">
        <v>2268</v>
      </c>
      <c r="B4" s="585" t="s">
        <v>2269</v>
      </c>
      <c r="C4" s="1148" t="s">
        <v>2270</v>
      </c>
      <c r="D4" s="1149"/>
      <c r="E4" s="1149"/>
      <c r="F4" s="1149"/>
      <c r="G4" s="1149"/>
      <c r="H4" s="1149"/>
      <c r="I4" s="1149"/>
      <c r="J4" s="1149"/>
      <c r="K4" s="1149"/>
      <c r="L4" s="1149"/>
      <c r="M4" s="1149"/>
      <c r="N4" s="1149"/>
      <c r="O4" s="1149"/>
    </row>
    <row r="5" spans="1:16" ht="75" x14ac:dyDescent="0.25">
      <c r="A5" s="732"/>
      <c r="B5" s="587"/>
      <c r="C5" s="434" t="s">
        <v>2271</v>
      </c>
      <c r="D5" s="434" t="s">
        <v>2272</v>
      </c>
      <c r="E5" s="434" t="s">
        <v>2273</v>
      </c>
      <c r="F5" s="434" t="s">
        <v>2274</v>
      </c>
      <c r="G5" s="434" t="s">
        <v>2275</v>
      </c>
      <c r="H5" s="434" t="s">
        <v>2276</v>
      </c>
      <c r="I5" s="434" t="s">
        <v>2277</v>
      </c>
      <c r="J5" s="434" t="s">
        <v>2278</v>
      </c>
      <c r="K5" s="434" t="s">
        <v>2279</v>
      </c>
      <c r="L5" s="434" t="s">
        <v>2280</v>
      </c>
      <c r="M5" s="434" t="s">
        <v>2281</v>
      </c>
      <c r="N5" s="434" t="s">
        <v>2282</v>
      </c>
      <c r="O5" s="433" t="s">
        <v>2697</v>
      </c>
    </row>
    <row r="6" spans="1:16" x14ac:dyDescent="0.25">
      <c r="A6" s="314">
        <v>1</v>
      </c>
      <c r="B6" s="434">
        <v>2</v>
      </c>
      <c r="C6" s="434">
        <v>3</v>
      </c>
      <c r="D6" s="434">
        <v>4</v>
      </c>
      <c r="E6" s="434">
        <v>5</v>
      </c>
      <c r="F6" s="434">
        <v>6</v>
      </c>
      <c r="G6" s="434">
        <v>7</v>
      </c>
      <c r="H6" s="434">
        <v>8</v>
      </c>
      <c r="I6" s="434">
        <v>9</v>
      </c>
      <c r="J6" s="434">
        <v>10</v>
      </c>
      <c r="K6" s="434">
        <v>11</v>
      </c>
      <c r="L6" s="434">
        <v>12</v>
      </c>
      <c r="M6" s="434">
        <v>13</v>
      </c>
      <c r="N6" s="434">
        <v>14</v>
      </c>
      <c r="O6" s="434">
        <v>15</v>
      </c>
    </row>
    <row r="7" spans="1:16" s="441" customFormat="1" ht="14.25" x14ac:dyDescent="0.2">
      <c r="A7" s="1143" t="s">
        <v>2699</v>
      </c>
      <c r="B7" s="437" t="s">
        <v>0</v>
      </c>
      <c r="C7" s="440">
        <f t="shared" ref="C7:O7" si="0">C8+C9</f>
        <v>28178526.900000002</v>
      </c>
      <c r="D7" s="440">
        <f t="shared" si="0"/>
        <v>28272778.600000001</v>
      </c>
      <c r="E7" s="440">
        <f t="shared" si="0"/>
        <v>30418288.640000001</v>
      </c>
      <c r="F7" s="440">
        <f t="shared" si="0"/>
        <v>30418288.640000001</v>
      </c>
      <c r="G7" s="440">
        <f t="shared" si="0"/>
        <v>30418288.640000001</v>
      </c>
      <c r="H7" s="440">
        <f t="shared" si="0"/>
        <v>32008759.799999997</v>
      </c>
      <c r="I7" s="440">
        <f t="shared" si="0"/>
        <v>32081176.5</v>
      </c>
      <c r="J7" s="440">
        <f t="shared" si="0"/>
        <v>32386751.5</v>
      </c>
      <c r="K7" s="440">
        <f t="shared" si="0"/>
        <v>32909859.299999997</v>
      </c>
      <c r="L7" s="440">
        <f t="shared" si="0"/>
        <v>33332351.970000003</v>
      </c>
      <c r="M7" s="440">
        <f t="shared" si="0"/>
        <v>32616621.800000001</v>
      </c>
      <c r="N7" s="440">
        <f t="shared" si="0"/>
        <v>32538839</v>
      </c>
      <c r="O7" s="440">
        <f t="shared" si="0"/>
        <v>32352595.469999999</v>
      </c>
      <c r="P7" s="441" t="s">
        <v>0</v>
      </c>
    </row>
    <row r="8" spans="1:16" s="441" customFormat="1" ht="42.75" x14ac:dyDescent="0.2">
      <c r="A8" s="1144"/>
      <c r="B8" s="437" t="s">
        <v>2284</v>
      </c>
      <c r="C8" s="440">
        <f t="shared" ref="C8:O8" si="1">C27+C193+C206+C228+C251+C301</f>
        <v>27672371.300000001</v>
      </c>
      <c r="D8" s="440">
        <f t="shared" si="1"/>
        <v>27766623</v>
      </c>
      <c r="E8" s="440">
        <f t="shared" si="1"/>
        <v>27766623</v>
      </c>
      <c r="F8" s="440">
        <f t="shared" si="1"/>
        <v>27766623</v>
      </c>
      <c r="G8" s="440">
        <f t="shared" si="1"/>
        <v>27766623</v>
      </c>
      <c r="H8" s="440">
        <f t="shared" si="1"/>
        <v>29356009.399999999</v>
      </c>
      <c r="I8" s="440">
        <f t="shared" si="1"/>
        <v>29428426.100000001</v>
      </c>
      <c r="J8" s="440">
        <f t="shared" si="1"/>
        <v>29734001.099999998</v>
      </c>
      <c r="K8" s="440">
        <f t="shared" si="1"/>
        <v>30257108.899999999</v>
      </c>
      <c r="L8" s="440">
        <f t="shared" si="1"/>
        <v>30608701.370000001</v>
      </c>
      <c r="M8" s="440">
        <f t="shared" si="1"/>
        <v>29881615.600000001</v>
      </c>
      <c r="N8" s="440">
        <f t="shared" si="1"/>
        <v>29803832.800000001</v>
      </c>
      <c r="O8" s="440">
        <f t="shared" si="1"/>
        <v>29610880.07</v>
      </c>
      <c r="P8" s="441" t="s">
        <v>2284</v>
      </c>
    </row>
    <row r="9" spans="1:16" s="441" customFormat="1" ht="128.25" x14ac:dyDescent="0.2">
      <c r="A9" s="1144"/>
      <c r="B9" s="437" t="s">
        <v>2285</v>
      </c>
      <c r="C9" s="440">
        <f t="shared" ref="C9:O9" si="2">C28+C194+C207+C229+C252</f>
        <v>506155.60000000003</v>
      </c>
      <c r="D9" s="440">
        <f t="shared" si="2"/>
        <v>506155.6</v>
      </c>
      <c r="E9" s="440">
        <f t="shared" si="2"/>
        <v>2651665.64</v>
      </c>
      <c r="F9" s="440">
        <f t="shared" si="2"/>
        <v>2651665.64</v>
      </c>
      <c r="G9" s="440">
        <f t="shared" si="2"/>
        <v>2651665.64</v>
      </c>
      <c r="H9" s="440">
        <f t="shared" si="2"/>
        <v>2652750.4000000004</v>
      </c>
      <c r="I9" s="440">
        <f t="shared" si="2"/>
        <v>2652750.4000000004</v>
      </c>
      <c r="J9" s="440">
        <f t="shared" si="2"/>
        <v>2652750.4000000004</v>
      </c>
      <c r="K9" s="440">
        <f t="shared" si="2"/>
        <v>2652750.4000000004</v>
      </c>
      <c r="L9" s="440">
        <f t="shared" si="2"/>
        <v>2723650.6</v>
      </c>
      <c r="M9" s="440">
        <f t="shared" si="2"/>
        <v>2735006.2</v>
      </c>
      <c r="N9" s="440">
        <f t="shared" si="2"/>
        <v>2735006.2</v>
      </c>
      <c r="O9" s="440">
        <f t="shared" si="2"/>
        <v>2741715.4000000004</v>
      </c>
      <c r="P9" s="441" t="s">
        <v>2285</v>
      </c>
    </row>
    <row r="10" spans="1:16" ht="75" outlineLevel="1" x14ac:dyDescent="0.25">
      <c r="A10" s="1144"/>
      <c r="B10" s="321" t="s">
        <v>2286</v>
      </c>
      <c r="C10" s="442" t="s">
        <v>2287</v>
      </c>
      <c r="D10" s="442" t="s">
        <v>2287</v>
      </c>
      <c r="E10" s="443" t="s">
        <v>2287</v>
      </c>
      <c r="F10" s="443" t="s">
        <v>2287</v>
      </c>
      <c r="G10" s="443" t="s">
        <v>2700</v>
      </c>
      <c r="H10" s="443" t="s">
        <v>2287</v>
      </c>
      <c r="I10" s="443" t="s">
        <v>2287</v>
      </c>
      <c r="J10" s="443" t="s">
        <v>2287</v>
      </c>
      <c r="K10" s="443" t="s">
        <v>2287</v>
      </c>
      <c r="L10" s="443" t="s">
        <v>2287</v>
      </c>
      <c r="M10" s="443" t="s">
        <v>2287</v>
      </c>
      <c r="N10" s="443" t="s">
        <v>2287</v>
      </c>
      <c r="O10" s="443" t="s">
        <v>2287</v>
      </c>
    </row>
    <row r="11" spans="1:16" ht="90" outlineLevel="1" x14ac:dyDescent="0.25">
      <c r="A11" s="1144"/>
      <c r="B11" s="321" t="s">
        <v>2288</v>
      </c>
      <c r="C11" s="442" t="s">
        <v>2289</v>
      </c>
      <c r="D11" s="442" t="s">
        <v>2289</v>
      </c>
      <c r="E11" s="443" t="s">
        <v>2289</v>
      </c>
      <c r="F11" s="443" t="s">
        <v>2289</v>
      </c>
      <c r="G11" s="443" t="s">
        <v>2701</v>
      </c>
      <c r="H11" s="443" t="s">
        <v>2289</v>
      </c>
      <c r="I11" s="443" t="s">
        <v>2289</v>
      </c>
      <c r="J11" s="443" t="s">
        <v>2289</v>
      </c>
      <c r="K11" s="443" t="s">
        <v>2289</v>
      </c>
      <c r="L11" s="443" t="s">
        <v>2289</v>
      </c>
      <c r="M11" s="443" t="s">
        <v>2289</v>
      </c>
      <c r="N11" s="443" t="s">
        <v>2289</v>
      </c>
      <c r="O11" s="443" t="s">
        <v>2289</v>
      </c>
    </row>
    <row r="12" spans="1:16" ht="60" outlineLevel="1" x14ac:dyDescent="0.25">
      <c r="A12" s="1144"/>
      <c r="B12" s="321" t="s">
        <v>2290</v>
      </c>
      <c r="C12" s="442" t="s">
        <v>2291</v>
      </c>
      <c r="D12" s="442" t="s">
        <v>2291</v>
      </c>
      <c r="E12" s="443" t="s">
        <v>2291</v>
      </c>
      <c r="F12" s="443" t="s">
        <v>2291</v>
      </c>
      <c r="G12" s="443" t="s">
        <v>2702</v>
      </c>
      <c r="H12" s="443" t="s">
        <v>2291</v>
      </c>
      <c r="I12" s="443" t="s">
        <v>2291</v>
      </c>
      <c r="J12" s="443" t="s">
        <v>2291</v>
      </c>
      <c r="K12" s="443" t="s">
        <v>2291</v>
      </c>
      <c r="L12" s="443" t="s">
        <v>2291</v>
      </c>
      <c r="M12" s="443" t="s">
        <v>2291</v>
      </c>
      <c r="N12" s="443" t="s">
        <v>2291</v>
      </c>
      <c r="O12" s="443" t="s">
        <v>2291</v>
      </c>
    </row>
    <row r="13" spans="1:16" ht="90" outlineLevel="1" x14ac:dyDescent="0.25">
      <c r="A13" s="1144"/>
      <c r="B13" s="321" t="s">
        <v>2292</v>
      </c>
      <c r="C13" s="442" t="s">
        <v>2293</v>
      </c>
      <c r="D13" s="442" t="s">
        <v>2293</v>
      </c>
      <c r="E13" s="443" t="s">
        <v>2293</v>
      </c>
      <c r="F13" s="443" t="s">
        <v>2293</v>
      </c>
      <c r="G13" s="443" t="s">
        <v>2703</v>
      </c>
      <c r="H13" s="443" t="s">
        <v>2293</v>
      </c>
      <c r="I13" s="443" t="s">
        <v>2293</v>
      </c>
      <c r="J13" s="443" t="s">
        <v>2293</v>
      </c>
      <c r="K13" s="443" t="s">
        <v>2293</v>
      </c>
      <c r="L13" s="443" t="s">
        <v>2293</v>
      </c>
      <c r="M13" s="443" t="s">
        <v>2293</v>
      </c>
      <c r="N13" s="443" t="s">
        <v>2293</v>
      </c>
      <c r="O13" s="443" t="s">
        <v>2293</v>
      </c>
    </row>
    <row r="14" spans="1:16" ht="60" outlineLevel="1" x14ac:dyDescent="0.25">
      <c r="A14" s="1144"/>
      <c r="B14" s="321" t="s">
        <v>2294</v>
      </c>
      <c r="C14" s="442" t="s">
        <v>2295</v>
      </c>
      <c r="D14" s="442" t="s">
        <v>2295</v>
      </c>
      <c r="E14" s="443" t="s">
        <v>2295</v>
      </c>
      <c r="F14" s="443" t="s">
        <v>2295</v>
      </c>
      <c r="G14" s="443" t="s">
        <v>2704</v>
      </c>
      <c r="H14" s="443" t="s">
        <v>2295</v>
      </c>
      <c r="I14" s="443" t="s">
        <v>2295</v>
      </c>
      <c r="J14" s="443" t="s">
        <v>2295</v>
      </c>
      <c r="K14" s="443" t="s">
        <v>2295</v>
      </c>
      <c r="L14" s="443">
        <v>15</v>
      </c>
      <c r="M14" s="443">
        <f>L14</f>
        <v>15</v>
      </c>
      <c r="N14" s="443">
        <f>L14</f>
        <v>15</v>
      </c>
      <c r="O14" s="443">
        <f>M14</f>
        <v>15</v>
      </c>
    </row>
    <row r="15" spans="1:16" ht="60" outlineLevel="1" x14ac:dyDescent="0.25">
      <c r="A15" s="1144"/>
      <c r="B15" s="321" t="s">
        <v>2296</v>
      </c>
      <c r="C15" s="442" t="s">
        <v>2297</v>
      </c>
      <c r="D15" s="442" t="s">
        <v>2297</v>
      </c>
      <c r="E15" s="443" t="s">
        <v>2297</v>
      </c>
      <c r="F15" s="443" t="s">
        <v>2297</v>
      </c>
      <c r="G15" s="443" t="s">
        <v>2705</v>
      </c>
      <c r="H15" s="443" t="s">
        <v>2297</v>
      </c>
      <c r="I15" s="443" t="s">
        <v>2297</v>
      </c>
      <c r="J15" s="443" t="s">
        <v>2297</v>
      </c>
      <c r="K15" s="443" t="s">
        <v>2297</v>
      </c>
      <c r="L15" s="443" t="s">
        <v>2297</v>
      </c>
      <c r="M15" s="443" t="s">
        <v>2297</v>
      </c>
      <c r="N15" s="443" t="s">
        <v>2297</v>
      </c>
      <c r="O15" s="443" t="s">
        <v>2297</v>
      </c>
    </row>
    <row r="16" spans="1:16" ht="27.75" customHeight="1" outlineLevel="1" x14ac:dyDescent="0.25">
      <c r="A16" s="1144"/>
      <c r="B16" s="321" t="s">
        <v>2298</v>
      </c>
      <c r="C16" s="442" t="s">
        <v>1283</v>
      </c>
      <c r="D16" s="442" t="s">
        <v>1283</v>
      </c>
      <c r="E16" s="443" t="s">
        <v>1283</v>
      </c>
      <c r="F16" s="443" t="s">
        <v>1283</v>
      </c>
      <c r="G16" s="443" t="s">
        <v>1673</v>
      </c>
      <c r="H16" s="443" t="s">
        <v>1283</v>
      </c>
      <c r="I16" s="443" t="s">
        <v>1283</v>
      </c>
      <c r="J16" s="443" t="s">
        <v>1283</v>
      </c>
      <c r="K16" s="443" t="s">
        <v>1283</v>
      </c>
      <c r="L16" s="443" t="s">
        <v>1283</v>
      </c>
      <c r="M16" s="443" t="s">
        <v>1283</v>
      </c>
      <c r="N16" s="443" t="s">
        <v>1283</v>
      </c>
      <c r="O16" s="443" t="s">
        <v>1283</v>
      </c>
    </row>
    <row r="17" spans="1:26" ht="60" outlineLevel="1" x14ac:dyDescent="0.25">
      <c r="A17" s="1144"/>
      <c r="B17" s="321" t="s">
        <v>2299</v>
      </c>
      <c r="C17" s="442" t="s">
        <v>2300</v>
      </c>
      <c r="D17" s="442" t="s">
        <v>2300</v>
      </c>
      <c r="E17" s="443" t="s">
        <v>2300</v>
      </c>
      <c r="F17" s="443" t="s">
        <v>2300</v>
      </c>
      <c r="G17" s="443" t="s">
        <v>2706</v>
      </c>
      <c r="H17" s="443" t="s">
        <v>2300</v>
      </c>
      <c r="I17" s="443" t="s">
        <v>2300</v>
      </c>
      <c r="J17" s="443" t="s">
        <v>2300</v>
      </c>
      <c r="K17" s="443" t="s">
        <v>2300</v>
      </c>
      <c r="L17" s="443" t="s">
        <v>2300</v>
      </c>
      <c r="M17" s="443" t="s">
        <v>2300</v>
      </c>
      <c r="N17" s="443" t="s">
        <v>2300</v>
      </c>
      <c r="O17" s="443" t="s">
        <v>2300</v>
      </c>
    </row>
    <row r="18" spans="1:26" ht="409.5" outlineLevel="1" x14ac:dyDescent="0.25">
      <c r="A18" s="1144"/>
      <c r="B18" s="321" t="s">
        <v>2301</v>
      </c>
      <c r="C18" s="442" t="s">
        <v>1289</v>
      </c>
      <c r="D18" s="442" t="s">
        <v>1289</v>
      </c>
      <c r="E18" s="443" t="s">
        <v>1289</v>
      </c>
      <c r="F18" s="443" t="s">
        <v>1289</v>
      </c>
      <c r="G18" s="443" t="s">
        <v>1289</v>
      </c>
      <c r="H18" s="443" t="s">
        <v>1289</v>
      </c>
      <c r="I18" s="443" t="s">
        <v>1289</v>
      </c>
      <c r="J18" s="443" t="s">
        <v>1289</v>
      </c>
      <c r="K18" s="443" t="s">
        <v>1289</v>
      </c>
      <c r="L18" s="443" t="s">
        <v>1289</v>
      </c>
      <c r="M18" s="443" t="s">
        <v>1289</v>
      </c>
      <c r="N18" s="443" t="s">
        <v>1289</v>
      </c>
      <c r="O18" s="443" t="s">
        <v>1289</v>
      </c>
    </row>
    <row r="19" spans="1:26" ht="285" outlineLevel="1" x14ac:dyDescent="0.25">
      <c r="A19" s="1144"/>
      <c r="B19" s="321" t="s">
        <v>2302</v>
      </c>
      <c r="C19" s="442" t="s">
        <v>318</v>
      </c>
      <c r="D19" s="442" t="s">
        <v>318</v>
      </c>
      <c r="E19" s="443" t="s">
        <v>318</v>
      </c>
      <c r="F19" s="443" t="s">
        <v>318</v>
      </c>
      <c r="G19" s="443" t="s">
        <v>318</v>
      </c>
      <c r="H19" s="443" t="s">
        <v>318</v>
      </c>
      <c r="I19" s="443" t="s">
        <v>318</v>
      </c>
      <c r="J19" s="443" t="s">
        <v>318</v>
      </c>
      <c r="K19" s="443" t="s">
        <v>318</v>
      </c>
      <c r="L19" s="443" t="s">
        <v>318</v>
      </c>
      <c r="M19" s="443" t="s">
        <v>318</v>
      </c>
      <c r="N19" s="443" t="s">
        <v>318</v>
      </c>
      <c r="O19" s="443" t="s">
        <v>318</v>
      </c>
    </row>
    <row r="20" spans="1:26" ht="300" outlineLevel="1" x14ac:dyDescent="0.25">
      <c r="A20" s="1144"/>
      <c r="B20" s="321" t="s">
        <v>2303</v>
      </c>
      <c r="C20" s="442" t="s">
        <v>318</v>
      </c>
      <c r="D20" s="442" t="s">
        <v>318</v>
      </c>
      <c r="E20" s="443" t="s">
        <v>318</v>
      </c>
      <c r="F20" s="443" t="s">
        <v>318</v>
      </c>
      <c r="G20" s="443" t="s">
        <v>318</v>
      </c>
      <c r="H20" s="443" t="s">
        <v>318</v>
      </c>
      <c r="I20" s="443" t="s">
        <v>318</v>
      </c>
      <c r="J20" s="443" t="s">
        <v>318</v>
      </c>
      <c r="K20" s="443" t="s">
        <v>318</v>
      </c>
      <c r="L20" s="443" t="s">
        <v>318</v>
      </c>
      <c r="M20" s="443" t="s">
        <v>318</v>
      </c>
      <c r="N20" s="443" t="s">
        <v>318</v>
      </c>
      <c r="O20" s="443" t="s">
        <v>318</v>
      </c>
    </row>
    <row r="21" spans="1:26" ht="90" outlineLevel="1" x14ac:dyDescent="0.25">
      <c r="A21" s="1144"/>
      <c r="B21" s="321" t="s">
        <v>2304</v>
      </c>
      <c r="C21" s="442" t="s">
        <v>129</v>
      </c>
      <c r="D21" s="442" t="s">
        <v>129</v>
      </c>
      <c r="E21" s="442" t="s">
        <v>129</v>
      </c>
      <c r="F21" s="442" t="s">
        <v>129</v>
      </c>
      <c r="G21" s="442" t="s">
        <v>129</v>
      </c>
      <c r="H21" s="442" t="s">
        <v>129</v>
      </c>
      <c r="I21" s="442" t="s">
        <v>129</v>
      </c>
      <c r="J21" s="442" t="s">
        <v>129</v>
      </c>
      <c r="K21" s="442" t="s">
        <v>129</v>
      </c>
      <c r="L21" s="442" t="s">
        <v>129</v>
      </c>
      <c r="M21" s="442" t="s">
        <v>129</v>
      </c>
      <c r="N21" s="442" t="s">
        <v>129</v>
      </c>
      <c r="O21" s="443" t="s">
        <v>2287</v>
      </c>
    </row>
    <row r="22" spans="1:26" ht="120" outlineLevel="1" x14ac:dyDescent="0.25">
      <c r="A22" s="1144"/>
      <c r="B22" s="321" t="s">
        <v>2305</v>
      </c>
      <c r="C22" s="442" t="s">
        <v>2306</v>
      </c>
      <c r="D22" s="442" t="s">
        <v>2306</v>
      </c>
      <c r="E22" s="443" t="s">
        <v>2306</v>
      </c>
      <c r="F22" s="443" t="s">
        <v>2306</v>
      </c>
      <c r="G22" s="443" t="s">
        <v>2707</v>
      </c>
      <c r="H22" s="443" t="s">
        <v>2306</v>
      </c>
      <c r="I22" s="443" t="s">
        <v>2306</v>
      </c>
      <c r="J22" s="443" t="s">
        <v>2306</v>
      </c>
      <c r="K22" s="443" t="s">
        <v>2306</v>
      </c>
      <c r="L22" s="443" t="s">
        <v>2306</v>
      </c>
      <c r="M22" s="443" t="s">
        <v>2306</v>
      </c>
      <c r="N22" s="443" t="s">
        <v>2306</v>
      </c>
      <c r="O22" s="443" t="s">
        <v>129</v>
      </c>
    </row>
    <row r="23" spans="1:26" ht="135" outlineLevel="1" x14ac:dyDescent="0.25">
      <c r="A23" s="1144"/>
      <c r="B23" s="321" t="s">
        <v>2307</v>
      </c>
      <c r="C23" s="442" t="s">
        <v>2308</v>
      </c>
      <c r="D23" s="442" t="s">
        <v>2308</v>
      </c>
      <c r="E23" s="443" t="s">
        <v>129</v>
      </c>
      <c r="F23" s="443" t="s">
        <v>129</v>
      </c>
      <c r="G23" s="443" t="s">
        <v>129</v>
      </c>
      <c r="H23" s="443" t="s">
        <v>129</v>
      </c>
      <c r="I23" s="443" t="s">
        <v>129</v>
      </c>
      <c r="J23" s="443" t="s">
        <v>129</v>
      </c>
      <c r="K23" s="443" t="s">
        <v>129</v>
      </c>
      <c r="L23" s="443" t="s">
        <v>129</v>
      </c>
      <c r="M23" s="443" t="s">
        <v>129</v>
      </c>
      <c r="N23" s="443" t="s">
        <v>129</v>
      </c>
      <c r="O23" s="443" t="s">
        <v>129</v>
      </c>
    </row>
    <row r="24" spans="1:26" ht="75" outlineLevel="1" x14ac:dyDescent="0.25">
      <c r="A24" s="1144"/>
      <c r="B24" s="321" t="s">
        <v>2309</v>
      </c>
      <c r="C24" s="442" t="s">
        <v>129</v>
      </c>
      <c r="D24" s="442" t="s">
        <v>129</v>
      </c>
      <c r="E24" s="442" t="s">
        <v>2310</v>
      </c>
      <c r="F24" s="443" t="s">
        <v>2310</v>
      </c>
      <c r="G24" s="443" t="s">
        <v>2708</v>
      </c>
      <c r="H24" s="443" t="s">
        <v>2310</v>
      </c>
      <c r="I24" s="443" t="s">
        <v>2310</v>
      </c>
      <c r="J24" s="443" t="s">
        <v>2310</v>
      </c>
      <c r="K24" s="443" t="s">
        <v>2310</v>
      </c>
      <c r="L24" s="443" t="s">
        <v>2310</v>
      </c>
      <c r="M24" s="443" t="s">
        <v>2310</v>
      </c>
      <c r="N24" s="443" t="s">
        <v>2310</v>
      </c>
      <c r="O24" s="443" t="s">
        <v>2310</v>
      </c>
    </row>
    <row r="25" spans="1:26" ht="135" outlineLevel="1" x14ac:dyDescent="0.25">
      <c r="A25" s="1144"/>
      <c r="B25" s="321" t="s">
        <v>2311</v>
      </c>
      <c r="C25" s="442" t="s">
        <v>129</v>
      </c>
      <c r="D25" s="442" t="s">
        <v>129</v>
      </c>
      <c r="E25" s="442" t="s">
        <v>129</v>
      </c>
      <c r="F25" s="442" t="s">
        <v>129</v>
      </c>
      <c r="G25" s="442" t="s">
        <v>129</v>
      </c>
      <c r="H25" s="442" t="s">
        <v>129</v>
      </c>
      <c r="I25" s="442" t="s">
        <v>129</v>
      </c>
      <c r="J25" s="442" t="s">
        <v>2312</v>
      </c>
      <c r="K25" s="443" t="str">
        <f>J25</f>
        <v>21.5</v>
      </c>
      <c r="L25" s="443" t="str">
        <f>K25</f>
        <v>21.5</v>
      </c>
      <c r="M25" s="443" t="str">
        <f>L25</f>
        <v>21.5</v>
      </c>
      <c r="N25" s="443" t="str">
        <f>L25</f>
        <v>21.5</v>
      </c>
      <c r="O25" s="443" t="str">
        <f>M25</f>
        <v>21.5</v>
      </c>
    </row>
    <row r="26" spans="1:26" s="441" customFormat="1" ht="15" customHeight="1" x14ac:dyDescent="0.2">
      <c r="A26" s="1143" t="s">
        <v>878</v>
      </c>
      <c r="B26" s="437" t="s">
        <v>0</v>
      </c>
      <c r="C26" s="440">
        <f t="shared" ref="C26:N26" si="3">C27+C28</f>
        <v>8599557.8000000026</v>
      </c>
      <c r="D26" s="440">
        <f t="shared" si="3"/>
        <v>8608164.7000000011</v>
      </c>
      <c r="E26" s="440">
        <f t="shared" si="3"/>
        <v>9705794.7000000011</v>
      </c>
      <c r="F26" s="440">
        <f t="shared" si="3"/>
        <v>9748769.0999999996</v>
      </c>
      <c r="G26" s="440">
        <f t="shared" si="3"/>
        <v>9748769.0999999996</v>
      </c>
      <c r="H26" s="440">
        <f t="shared" si="3"/>
        <v>10903096.9</v>
      </c>
      <c r="I26" s="440">
        <f t="shared" si="3"/>
        <v>10803096.9</v>
      </c>
      <c r="J26" s="440">
        <f t="shared" si="3"/>
        <v>10803096.899999999</v>
      </c>
      <c r="K26" s="440">
        <f t="shared" si="3"/>
        <v>10841096.9</v>
      </c>
      <c r="L26" s="440">
        <f t="shared" si="3"/>
        <v>11150187.970000003</v>
      </c>
      <c r="M26" s="440">
        <f t="shared" si="3"/>
        <v>11155323.100000001</v>
      </c>
      <c r="N26" s="440">
        <f t="shared" si="3"/>
        <v>11155655.100000001</v>
      </c>
      <c r="O26" s="440">
        <f>O27+O28</f>
        <v>11162545.470000001</v>
      </c>
      <c r="P26" s="441" t="s">
        <v>0</v>
      </c>
    </row>
    <row r="27" spans="1:26" s="444" customFormat="1" x14ac:dyDescent="0.25">
      <c r="A27" s="1144"/>
      <c r="B27" s="324" t="s">
        <v>1</v>
      </c>
      <c r="C27" s="443">
        <f>C85+C92+C96+C102+C107+C111+C115+C127+C133+C137+C141+C147+C155+C159+C166+C178+C184+C121</f>
        <v>8145113.0000000028</v>
      </c>
      <c r="D27" s="443">
        <f>D85+D92+D96+D102+D107+D111+D115+D127+D133+D137+D141+D147+D155+D159+D166+D178+D184+D121</f>
        <v>8153719.9000000004</v>
      </c>
      <c r="E27" s="443">
        <f>E85+E92+E96+E102+E107+E111+E115+E127+E133+E137+E141+E147+E155+E159+E166+E178+E184+E121</f>
        <v>8153719.9000000004</v>
      </c>
      <c r="F27" s="443">
        <f>F85+F92+F96+F102+F107+F111+F115+F127+F133+F137+F141+F147+F155+F159+F166+F178+F184</f>
        <v>8196694.2999999998</v>
      </c>
      <c r="G27" s="443">
        <f>G85+G92+G96+G102+G107+G111+G115+G127+G133+G137+G141+G147+G155+G159+G166+G178+G184</f>
        <v>8196694.2999999998</v>
      </c>
      <c r="H27" s="443">
        <f>H85+H92+H96+H102+H107+H111+H115+H127+H133+H137+H141+H147+H155+H159+H166+H178+H184</f>
        <v>9349937.3000000007</v>
      </c>
      <c r="I27" s="443">
        <f>I92+I96+I102+I107+I111+I115+I127+I133+I137+I141+I147+I155+I159+I166+I178+I184</f>
        <v>9249937.3000000007</v>
      </c>
      <c r="J27" s="443">
        <f>J85+J92+J96+J102+J107+J111+J115+J127+J133+J137+J141+J147+J155+J159+J166+J178+J184</f>
        <v>9249937.2999999989</v>
      </c>
      <c r="K27" s="443">
        <f>K85+K92+K96+K102+K107+K111+K115+K127+K133+K137+K141+K147+K155+K159+K166+K178+K184</f>
        <v>9287937.3000000007</v>
      </c>
      <c r="L27" s="443">
        <f t="shared" ref="L27" si="4">L85+L92+L96+L102+L107+L111+L115+L127+L133+L137+L141+L147+L155+L159+L166+L178+L184</f>
        <v>9526128.1700000018</v>
      </c>
      <c r="M27" s="443">
        <f>M85+M92+M96+M102+M107+M111+M115+M127+M133+M137+M141+M147+M155+M159+M166+M178+M184</f>
        <v>9519907.7000000011</v>
      </c>
      <c r="N27" s="443">
        <f>N85+N92+N96+N102+N107+N111+N115+N127+N133+N137+N141+N147+N155+N159+N166+N178+N184</f>
        <v>9520239.7000000011</v>
      </c>
      <c r="O27" s="443">
        <f>O85+O92+O96+O102+O107+O111+O115+O127+O133+O137+O141+O147+O155+O159+O166+O178+O184</f>
        <v>9520420.870000001</v>
      </c>
      <c r="P27" s="441" t="s">
        <v>2284</v>
      </c>
      <c r="Q27" s="441"/>
      <c r="R27" s="441"/>
      <c r="S27" s="441"/>
      <c r="T27" s="441"/>
      <c r="U27" s="441"/>
      <c r="V27" s="441"/>
      <c r="W27" s="441"/>
      <c r="X27" s="441"/>
      <c r="Y27" s="441"/>
      <c r="Z27" s="441"/>
    </row>
    <row r="28" spans="1:26" s="444" customFormat="1" ht="33.75" customHeight="1" x14ac:dyDescent="0.25">
      <c r="A28" s="1144"/>
      <c r="B28" s="324" t="s">
        <v>2</v>
      </c>
      <c r="C28" s="443">
        <f t="shared" ref="C28:L28" si="5">C86+C93+C97+C103+C108+C112+C116+C128+C134+C138+C142+C148+C156+C160+C167+C179+C185+C190</f>
        <v>454444.80000000005</v>
      </c>
      <c r="D28" s="443">
        <f t="shared" si="5"/>
        <v>454444.79999999999</v>
      </c>
      <c r="E28" s="443">
        <f t="shared" si="5"/>
        <v>1552074.8</v>
      </c>
      <c r="F28" s="443">
        <f t="shared" si="5"/>
        <v>1552074.8</v>
      </c>
      <c r="G28" s="443">
        <f t="shared" si="5"/>
        <v>1552074.8</v>
      </c>
      <c r="H28" s="443">
        <f t="shared" si="5"/>
        <v>1553159.6</v>
      </c>
      <c r="I28" s="443">
        <f t="shared" si="5"/>
        <v>1553159.6</v>
      </c>
      <c r="J28" s="443">
        <f t="shared" si="5"/>
        <v>1553159.6</v>
      </c>
      <c r="K28" s="443">
        <f t="shared" si="5"/>
        <v>1553159.6</v>
      </c>
      <c r="L28" s="443">
        <f t="shared" si="5"/>
        <v>1624059.8</v>
      </c>
      <c r="M28" s="443">
        <f>M86+M93+M97+M103+M108+M112+M116+M128+M134+M138+M142+M148+M156+M160+M167+M179+M185+M190</f>
        <v>1635415.4</v>
      </c>
      <c r="N28" s="443">
        <f>N86+N93+N97+N103+N108+N112+N116+N128+N134+N138+N142+N148+N156+N160+N167+N179+N185+N190</f>
        <v>1635415.4</v>
      </c>
      <c r="O28" s="443">
        <f>O86+O93+O97+O103+O108+O112+O116+O128+O134+O138+O142+O148+O156+O160+O167+O179+O185+O190</f>
        <v>1642124.6</v>
      </c>
      <c r="P28" s="441" t="s">
        <v>2285</v>
      </c>
      <c r="Q28" s="441"/>
      <c r="R28" s="441"/>
      <c r="S28" s="441"/>
      <c r="T28" s="441"/>
      <c r="U28" s="441"/>
      <c r="V28" s="441"/>
      <c r="W28" s="441"/>
      <c r="X28" s="441"/>
      <c r="Y28" s="441"/>
      <c r="Z28" s="441"/>
    </row>
    <row r="29" spans="1:26" ht="48" customHeight="1" outlineLevel="1" x14ac:dyDescent="0.25">
      <c r="A29" s="1144"/>
      <c r="B29" s="324" t="s">
        <v>2313</v>
      </c>
      <c r="C29" s="442" t="s">
        <v>2314</v>
      </c>
      <c r="D29" s="442" t="s">
        <v>2314</v>
      </c>
      <c r="E29" s="443" t="s">
        <v>2314</v>
      </c>
      <c r="F29" s="443" t="s">
        <v>2314</v>
      </c>
      <c r="G29" s="443" t="s">
        <v>2314</v>
      </c>
      <c r="H29" s="443" t="s">
        <v>2314</v>
      </c>
      <c r="I29" s="443" t="s">
        <v>2314</v>
      </c>
      <c r="J29" s="443" t="s">
        <v>2314</v>
      </c>
      <c r="K29" s="443" t="s">
        <v>2314</v>
      </c>
      <c r="L29" s="443" t="s">
        <v>2314</v>
      </c>
      <c r="M29" s="443" t="s">
        <v>2314</v>
      </c>
      <c r="N29" s="443" t="s">
        <v>2314</v>
      </c>
      <c r="O29" s="443" t="s">
        <v>2314</v>
      </c>
      <c r="P29" s="9" t="b">
        <f>O29='[2]Приложение 7'!G33</f>
        <v>1</v>
      </c>
    </row>
    <row r="30" spans="1:26" ht="48" customHeight="1" outlineLevel="1" x14ac:dyDescent="0.25">
      <c r="A30" s="1144"/>
      <c r="B30" s="324" t="s">
        <v>2315</v>
      </c>
      <c r="C30" s="442" t="s">
        <v>2316</v>
      </c>
      <c r="D30" s="442" t="s">
        <v>2316</v>
      </c>
      <c r="E30" s="443" t="s">
        <v>2316</v>
      </c>
      <c r="F30" s="443" t="s">
        <v>2316</v>
      </c>
      <c r="G30" s="443" t="s">
        <v>2316</v>
      </c>
      <c r="H30" s="443" t="s">
        <v>2316</v>
      </c>
      <c r="I30" s="443" t="s">
        <v>2316</v>
      </c>
      <c r="J30" s="443" t="s">
        <v>2316</v>
      </c>
      <c r="K30" s="443" t="s">
        <v>2316</v>
      </c>
      <c r="L30" s="443" t="s">
        <v>2317</v>
      </c>
      <c r="M30" s="443" t="str">
        <f>L30</f>
        <v>22.8</v>
      </c>
      <c r="N30" s="443" t="str">
        <f>L30</f>
        <v>22.8</v>
      </c>
      <c r="O30" s="443" t="str">
        <f>M30</f>
        <v>22.8</v>
      </c>
      <c r="P30" s="9" t="b">
        <f>O30='[2]Приложение 7'!G34</f>
        <v>1</v>
      </c>
    </row>
    <row r="31" spans="1:26" ht="90" outlineLevel="1" x14ac:dyDescent="0.25">
      <c r="A31" s="1144"/>
      <c r="B31" s="324" t="s">
        <v>2318</v>
      </c>
      <c r="C31" s="442" t="s">
        <v>1307</v>
      </c>
      <c r="D31" s="442" t="s">
        <v>1307</v>
      </c>
      <c r="E31" s="443" t="s">
        <v>1307</v>
      </c>
      <c r="F31" s="443" t="s">
        <v>1307</v>
      </c>
      <c r="G31" s="443" t="s">
        <v>1307</v>
      </c>
      <c r="H31" s="443" t="s">
        <v>1307</v>
      </c>
      <c r="I31" s="443" t="s">
        <v>1307</v>
      </c>
      <c r="J31" s="443" t="s">
        <v>1307</v>
      </c>
      <c r="K31" s="443" t="s">
        <v>1307</v>
      </c>
      <c r="L31" s="443" t="s">
        <v>1307</v>
      </c>
      <c r="M31" s="443" t="s">
        <v>1307</v>
      </c>
      <c r="N31" s="443" t="s">
        <v>1307</v>
      </c>
      <c r="O31" s="443" t="s">
        <v>1307</v>
      </c>
      <c r="P31" s="9" t="b">
        <f>O31='[2]Приложение 7'!G35</f>
        <v>1</v>
      </c>
    </row>
    <row r="32" spans="1:26" ht="90" outlineLevel="1" x14ac:dyDescent="0.25">
      <c r="A32" s="1144"/>
      <c r="B32" s="324" t="s">
        <v>2319</v>
      </c>
      <c r="C32" s="442" t="s">
        <v>2320</v>
      </c>
      <c r="D32" s="442" t="s">
        <v>2320</v>
      </c>
      <c r="E32" s="443" t="s">
        <v>2320</v>
      </c>
      <c r="F32" s="443" t="s">
        <v>2320</v>
      </c>
      <c r="G32" s="443" t="s">
        <v>2320</v>
      </c>
      <c r="H32" s="443" t="s">
        <v>2320</v>
      </c>
      <c r="I32" s="443" t="s">
        <v>2320</v>
      </c>
      <c r="J32" s="443" t="s">
        <v>2320</v>
      </c>
      <c r="K32" s="443" t="s">
        <v>2320</v>
      </c>
      <c r="L32" s="443" t="s">
        <v>2320</v>
      </c>
      <c r="M32" s="443" t="s">
        <v>2320</v>
      </c>
      <c r="N32" s="443" t="s">
        <v>2320</v>
      </c>
      <c r="O32" s="443" t="s">
        <v>2320</v>
      </c>
      <c r="P32" s="9" t="b">
        <f>O32='[2]Приложение 7'!G36</f>
        <v>1</v>
      </c>
    </row>
    <row r="33" spans="1:16" ht="105" outlineLevel="1" x14ac:dyDescent="0.25">
      <c r="A33" s="1144"/>
      <c r="B33" s="324" t="s">
        <v>2321</v>
      </c>
      <c r="C33" s="442" t="s">
        <v>2322</v>
      </c>
      <c r="D33" s="442" t="s">
        <v>2322</v>
      </c>
      <c r="E33" s="443" t="s">
        <v>2322</v>
      </c>
      <c r="F33" s="443" t="s">
        <v>2322</v>
      </c>
      <c r="G33" s="443" t="s">
        <v>2322</v>
      </c>
      <c r="H33" s="443" t="s">
        <v>2322</v>
      </c>
      <c r="I33" s="443" t="s">
        <v>2322</v>
      </c>
      <c r="J33" s="443" t="s">
        <v>2322</v>
      </c>
      <c r="K33" s="443" t="s">
        <v>2322</v>
      </c>
      <c r="L33" s="443" t="s">
        <v>2322</v>
      </c>
      <c r="M33" s="443" t="s">
        <v>2322</v>
      </c>
      <c r="N33" s="443" t="s">
        <v>2322</v>
      </c>
      <c r="O33" s="443" t="s">
        <v>2322</v>
      </c>
      <c r="P33" s="9" t="b">
        <f>O33='[2]Приложение 7'!G37</f>
        <v>1</v>
      </c>
    </row>
    <row r="34" spans="1:16" ht="120" outlineLevel="1" x14ac:dyDescent="0.25">
      <c r="A34" s="1144"/>
      <c r="B34" s="324" t="s">
        <v>2323</v>
      </c>
      <c r="C34" s="442" t="s">
        <v>2324</v>
      </c>
      <c r="D34" s="442" t="s">
        <v>2324</v>
      </c>
      <c r="E34" s="443" t="s">
        <v>2324</v>
      </c>
      <c r="F34" s="443" t="s">
        <v>2324</v>
      </c>
      <c r="G34" s="443" t="s">
        <v>2324</v>
      </c>
      <c r="H34" s="443" t="s">
        <v>2324</v>
      </c>
      <c r="I34" s="443" t="s">
        <v>2324</v>
      </c>
      <c r="J34" s="443" t="s">
        <v>2324</v>
      </c>
      <c r="K34" s="443" t="s">
        <v>2324</v>
      </c>
      <c r="L34" s="443" t="s">
        <v>2324</v>
      </c>
      <c r="M34" s="443" t="s">
        <v>2324</v>
      </c>
      <c r="N34" s="443" t="s">
        <v>2324</v>
      </c>
      <c r="O34" s="443" t="s">
        <v>2324</v>
      </c>
      <c r="P34" s="9" t="b">
        <f>O34='[2]Приложение 7'!G38</f>
        <v>1</v>
      </c>
    </row>
    <row r="35" spans="1:16" ht="18" customHeight="1" outlineLevel="1" x14ac:dyDescent="0.25">
      <c r="A35" s="1144"/>
      <c r="B35" s="324" t="s">
        <v>2325</v>
      </c>
      <c r="C35" s="442" t="s">
        <v>2326</v>
      </c>
      <c r="D35" s="442" t="s">
        <v>2326</v>
      </c>
      <c r="E35" s="443" t="s">
        <v>2326</v>
      </c>
      <c r="F35" s="443" t="s">
        <v>2326</v>
      </c>
      <c r="G35" s="443" t="s">
        <v>2326</v>
      </c>
      <c r="H35" s="443" t="s">
        <v>2326</v>
      </c>
      <c r="I35" s="443" t="s">
        <v>2326</v>
      </c>
      <c r="J35" s="443" t="s">
        <v>2326</v>
      </c>
      <c r="K35" s="443" t="s">
        <v>2326</v>
      </c>
      <c r="L35" s="443" t="s">
        <v>2326</v>
      </c>
      <c r="M35" s="443" t="s">
        <v>2326</v>
      </c>
      <c r="N35" s="443" t="s">
        <v>2326</v>
      </c>
      <c r="O35" s="443" t="s">
        <v>2326</v>
      </c>
      <c r="P35" s="9" t="b">
        <f>O35='[2]Приложение 7'!G39</f>
        <v>1</v>
      </c>
    </row>
    <row r="36" spans="1:16" ht="18.75" customHeight="1" outlineLevel="1" x14ac:dyDescent="0.25">
      <c r="A36" s="1144"/>
      <c r="B36" s="324" t="s">
        <v>2327</v>
      </c>
      <c r="C36" s="442" t="s">
        <v>2328</v>
      </c>
      <c r="D36" s="442" t="s">
        <v>2328</v>
      </c>
      <c r="E36" s="443" t="s">
        <v>2328</v>
      </c>
      <c r="F36" s="443" t="s">
        <v>2328</v>
      </c>
      <c r="G36" s="443" t="s">
        <v>2328</v>
      </c>
      <c r="H36" s="443" t="s">
        <v>2328</v>
      </c>
      <c r="I36" s="443" t="s">
        <v>2328</v>
      </c>
      <c r="J36" s="443" t="s">
        <v>2328</v>
      </c>
      <c r="K36" s="443" t="s">
        <v>2328</v>
      </c>
      <c r="L36" s="443" t="s">
        <v>2328</v>
      </c>
      <c r="M36" s="443" t="s">
        <v>2328</v>
      </c>
      <c r="N36" s="443" t="s">
        <v>2328</v>
      </c>
      <c r="O36" s="443" t="s">
        <v>2328</v>
      </c>
      <c r="P36" s="9" t="b">
        <f>O36='[2]Приложение 7'!G40</f>
        <v>1</v>
      </c>
    </row>
    <row r="37" spans="1:16" ht="33.75" customHeight="1" outlineLevel="1" x14ac:dyDescent="0.25">
      <c r="A37" s="1144"/>
      <c r="B37" s="324" t="s">
        <v>2329</v>
      </c>
      <c r="C37" s="442" t="s">
        <v>2330</v>
      </c>
      <c r="D37" s="442" t="s">
        <v>2330</v>
      </c>
      <c r="E37" s="443" t="s">
        <v>2330</v>
      </c>
      <c r="F37" s="443" t="s">
        <v>2330</v>
      </c>
      <c r="G37" s="443" t="s">
        <v>2330</v>
      </c>
      <c r="H37" s="443" t="s">
        <v>2330</v>
      </c>
      <c r="I37" s="443" t="s">
        <v>2330</v>
      </c>
      <c r="J37" s="443" t="s">
        <v>2330</v>
      </c>
      <c r="K37" s="443" t="s">
        <v>2330</v>
      </c>
      <c r="L37" s="443" t="s">
        <v>2330</v>
      </c>
      <c r="M37" s="443" t="s">
        <v>2330</v>
      </c>
      <c r="N37" s="443" t="s">
        <v>2330</v>
      </c>
      <c r="O37" s="443" t="s">
        <v>2330</v>
      </c>
      <c r="P37" s="9" t="b">
        <f>O37='[2]Приложение 7'!G41</f>
        <v>1</v>
      </c>
    </row>
    <row r="38" spans="1:16" ht="24.75" customHeight="1" outlineLevel="1" x14ac:dyDescent="0.25">
      <c r="A38" s="1144"/>
      <c r="B38" s="324" t="s">
        <v>2331</v>
      </c>
      <c r="C38" s="442" t="s">
        <v>1313</v>
      </c>
      <c r="D38" s="442" t="s">
        <v>1313</v>
      </c>
      <c r="E38" s="443" t="s">
        <v>1313</v>
      </c>
      <c r="F38" s="443" t="s">
        <v>1313</v>
      </c>
      <c r="G38" s="443" t="s">
        <v>1313</v>
      </c>
      <c r="H38" s="443" t="s">
        <v>1313</v>
      </c>
      <c r="I38" s="443" t="s">
        <v>1313</v>
      </c>
      <c r="J38" s="443" t="s">
        <v>1313</v>
      </c>
      <c r="K38" s="443" t="s">
        <v>1313</v>
      </c>
      <c r="L38" s="443" t="s">
        <v>1313</v>
      </c>
      <c r="M38" s="443" t="s">
        <v>1313</v>
      </c>
      <c r="N38" s="443" t="s">
        <v>1313</v>
      </c>
      <c r="O38" s="443" t="s">
        <v>1313</v>
      </c>
      <c r="P38" s="9" t="b">
        <f>O38='[2]Приложение 7'!G42</f>
        <v>1</v>
      </c>
    </row>
    <row r="39" spans="1:16" ht="24.75" customHeight="1" outlineLevel="1" x14ac:dyDescent="0.25">
      <c r="A39" s="1144"/>
      <c r="B39" s="324" t="s">
        <v>2332</v>
      </c>
      <c r="C39" s="435" t="s">
        <v>2333</v>
      </c>
      <c r="D39" s="442" t="s">
        <v>2333</v>
      </c>
      <c r="E39" s="443" t="s">
        <v>2333</v>
      </c>
      <c r="F39" s="443" t="s">
        <v>2333</v>
      </c>
      <c r="G39" s="443" t="s">
        <v>2333</v>
      </c>
      <c r="H39" s="443" t="s">
        <v>2333</v>
      </c>
      <c r="I39" s="443" t="s">
        <v>2333</v>
      </c>
      <c r="J39" s="443" t="s">
        <v>2333</v>
      </c>
      <c r="K39" s="443" t="s">
        <v>2333</v>
      </c>
      <c r="L39" s="443" t="s">
        <v>2333</v>
      </c>
      <c r="M39" s="443" t="s">
        <v>2333</v>
      </c>
      <c r="N39" s="443" t="s">
        <v>2333</v>
      </c>
      <c r="O39" s="443" t="s">
        <v>2333</v>
      </c>
      <c r="P39" s="9" t="b">
        <f>O39='[2]Приложение 7'!G43</f>
        <v>1</v>
      </c>
    </row>
    <row r="40" spans="1:16" ht="48.75" customHeight="1" outlineLevel="1" x14ac:dyDescent="0.25">
      <c r="A40" s="1144"/>
      <c r="B40" s="324" t="s">
        <v>2334</v>
      </c>
      <c r="C40" s="442" t="s">
        <v>2335</v>
      </c>
      <c r="D40" s="442" t="s">
        <v>2335</v>
      </c>
      <c r="E40" s="443" t="s">
        <v>2335</v>
      </c>
      <c r="F40" s="443" t="s">
        <v>2335</v>
      </c>
      <c r="G40" s="443" t="s">
        <v>2335</v>
      </c>
      <c r="H40" s="443" t="s">
        <v>2335</v>
      </c>
      <c r="I40" s="443" t="s">
        <v>2335</v>
      </c>
      <c r="J40" s="443" t="s">
        <v>2335</v>
      </c>
      <c r="K40" s="443" t="s">
        <v>2335</v>
      </c>
      <c r="L40" s="443" t="s">
        <v>2335</v>
      </c>
      <c r="M40" s="443" t="s">
        <v>2335</v>
      </c>
      <c r="N40" s="443" t="s">
        <v>2335</v>
      </c>
      <c r="O40" s="443" t="s">
        <v>2335</v>
      </c>
      <c r="P40" s="9" t="b">
        <f>O40='[2]Приложение 7'!G44</f>
        <v>1</v>
      </c>
    </row>
    <row r="41" spans="1:16" ht="375" outlineLevel="1" x14ac:dyDescent="0.25">
      <c r="A41" s="1144"/>
      <c r="B41" s="324" t="s">
        <v>1319</v>
      </c>
      <c r="C41" s="442" t="s">
        <v>2336</v>
      </c>
      <c r="D41" s="442" t="s">
        <v>2336</v>
      </c>
      <c r="E41" s="443" t="s">
        <v>2336</v>
      </c>
      <c r="F41" s="443" t="s">
        <v>2336</v>
      </c>
      <c r="G41" s="443" t="s">
        <v>2336</v>
      </c>
      <c r="H41" s="443" t="s">
        <v>2336</v>
      </c>
      <c r="I41" s="443" t="s">
        <v>2336</v>
      </c>
      <c r="J41" s="443" t="s">
        <v>2336</v>
      </c>
      <c r="K41" s="443" t="s">
        <v>2336</v>
      </c>
      <c r="L41" s="443" t="s">
        <v>2336</v>
      </c>
      <c r="M41" s="443" t="s">
        <v>2336</v>
      </c>
      <c r="N41" s="443" t="s">
        <v>2336</v>
      </c>
      <c r="O41" s="443" t="s">
        <v>2336</v>
      </c>
      <c r="P41" s="9" t="b">
        <f>O41='[2]Приложение 7'!G45</f>
        <v>1</v>
      </c>
    </row>
    <row r="42" spans="1:16" ht="105" outlineLevel="1" x14ac:dyDescent="0.25">
      <c r="A42" s="1144"/>
      <c r="B42" s="324" t="s">
        <v>2337</v>
      </c>
      <c r="C42" s="442" t="s">
        <v>1300</v>
      </c>
      <c r="D42" s="442" t="s">
        <v>1300</v>
      </c>
      <c r="E42" s="443" t="s">
        <v>1300</v>
      </c>
      <c r="F42" s="443" t="s">
        <v>1300</v>
      </c>
      <c r="G42" s="443" t="s">
        <v>1300</v>
      </c>
      <c r="H42" s="443" t="s">
        <v>1300</v>
      </c>
      <c r="I42" s="443" t="s">
        <v>1300</v>
      </c>
      <c r="J42" s="443" t="s">
        <v>1300</v>
      </c>
      <c r="K42" s="443" t="s">
        <v>1300</v>
      </c>
      <c r="L42" s="443" t="s">
        <v>1300</v>
      </c>
      <c r="M42" s="443" t="s">
        <v>1300</v>
      </c>
      <c r="N42" s="443" t="s">
        <v>1300</v>
      </c>
      <c r="O42" s="443" t="s">
        <v>1300</v>
      </c>
      <c r="P42" s="9" t="b">
        <f>O42='[2]Приложение 7'!G46</f>
        <v>1</v>
      </c>
    </row>
    <row r="43" spans="1:16" ht="120" outlineLevel="1" x14ac:dyDescent="0.25">
      <c r="A43" s="1144"/>
      <c r="B43" s="324" t="s">
        <v>2338</v>
      </c>
      <c r="C43" s="442" t="s">
        <v>1321</v>
      </c>
      <c r="D43" s="442" t="s">
        <v>1321</v>
      </c>
      <c r="E43" s="443" t="s">
        <v>1321</v>
      </c>
      <c r="F43" s="443" t="s">
        <v>1321</v>
      </c>
      <c r="G43" s="443" t="s">
        <v>1321</v>
      </c>
      <c r="H43" s="443" t="s">
        <v>1321</v>
      </c>
      <c r="I43" s="443" t="s">
        <v>1321</v>
      </c>
      <c r="J43" s="443" t="s">
        <v>1321</v>
      </c>
      <c r="K43" s="443" t="s">
        <v>1321</v>
      </c>
      <c r="L43" s="443" t="s">
        <v>1321</v>
      </c>
      <c r="M43" s="443" t="s">
        <v>1321</v>
      </c>
      <c r="N43" s="443" t="s">
        <v>1321</v>
      </c>
      <c r="O43" s="443" t="s">
        <v>1321</v>
      </c>
      <c r="P43" s="9" t="b">
        <f>O43='[2]Приложение 7'!G47</f>
        <v>1</v>
      </c>
    </row>
    <row r="44" spans="1:16" ht="105" outlineLevel="1" x14ac:dyDescent="0.25">
      <c r="A44" s="1144"/>
      <c r="B44" s="324" t="s">
        <v>2339</v>
      </c>
      <c r="C44" s="442" t="s">
        <v>2340</v>
      </c>
      <c r="D44" s="442" t="s">
        <v>2340</v>
      </c>
      <c r="E44" s="443" t="s">
        <v>2340</v>
      </c>
      <c r="F44" s="443" t="s">
        <v>2340</v>
      </c>
      <c r="G44" s="443" t="s">
        <v>2340</v>
      </c>
      <c r="H44" s="443" t="s">
        <v>2340</v>
      </c>
      <c r="I44" s="443" t="s">
        <v>2340</v>
      </c>
      <c r="J44" s="443" t="s">
        <v>2340</v>
      </c>
      <c r="K44" s="443" t="s">
        <v>2340</v>
      </c>
      <c r="L44" s="443">
        <v>20</v>
      </c>
      <c r="M44" s="443">
        <f>L44</f>
        <v>20</v>
      </c>
      <c r="N44" s="443">
        <f>L44</f>
        <v>20</v>
      </c>
      <c r="O44" s="443">
        <f>M44</f>
        <v>20</v>
      </c>
      <c r="P44" s="9" t="b">
        <f>O44='[2]Приложение 7'!G48</f>
        <v>0</v>
      </c>
    </row>
    <row r="45" spans="1:16" ht="120" outlineLevel="1" x14ac:dyDescent="0.25">
      <c r="A45" s="1144"/>
      <c r="B45" s="324" t="s">
        <v>2341</v>
      </c>
      <c r="C45" s="442" t="s">
        <v>2342</v>
      </c>
      <c r="D45" s="442" t="s">
        <v>2342</v>
      </c>
      <c r="E45" s="443" t="s">
        <v>2342</v>
      </c>
      <c r="F45" s="443" t="s">
        <v>2342</v>
      </c>
      <c r="G45" s="443" t="s">
        <v>2342</v>
      </c>
      <c r="H45" s="443" t="s">
        <v>2342</v>
      </c>
      <c r="I45" s="443" t="s">
        <v>2342</v>
      </c>
      <c r="J45" s="443" t="s">
        <v>2342</v>
      </c>
      <c r="K45" s="443" t="s">
        <v>2342</v>
      </c>
      <c r="L45" s="443" t="s">
        <v>2342</v>
      </c>
      <c r="M45" s="443" t="s">
        <v>2342</v>
      </c>
      <c r="N45" s="443" t="s">
        <v>2342</v>
      </c>
      <c r="O45" s="443" t="s">
        <v>2342</v>
      </c>
      <c r="P45" s="9" t="b">
        <f>O45='[2]Приложение 7'!G49</f>
        <v>1</v>
      </c>
    </row>
    <row r="46" spans="1:16" ht="240" outlineLevel="1" x14ac:dyDescent="0.25">
      <c r="A46" s="1144"/>
      <c r="B46" s="324" t="s">
        <v>2343</v>
      </c>
      <c r="C46" s="435">
        <v>52</v>
      </c>
      <c r="D46" s="442">
        <v>52</v>
      </c>
      <c r="E46" s="443">
        <v>52</v>
      </c>
      <c r="F46" s="443">
        <v>52</v>
      </c>
      <c r="G46" s="443">
        <v>52</v>
      </c>
      <c r="H46" s="443">
        <v>52</v>
      </c>
      <c r="I46" s="443">
        <v>52</v>
      </c>
      <c r="J46" s="443">
        <v>52</v>
      </c>
      <c r="K46" s="443">
        <v>52</v>
      </c>
      <c r="L46" s="443">
        <v>65</v>
      </c>
      <c r="M46" s="443">
        <f>L46</f>
        <v>65</v>
      </c>
      <c r="N46" s="443">
        <f>L46</f>
        <v>65</v>
      </c>
      <c r="O46" s="443">
        <f>M46</f>
        <v>65</v>
      </c>
      <c r="P46" s="9" t="b">
        <f>O46='[2]Приложение 7'!G50</f>
        <v>1</v>
      </c>
    </row>
    <row r="47" spans="1:16" ht="180" outlineLevel="1" x14ac:dyDescent="0.25">
      <c r="A47" s="1144"/>
      <c r="B47" s="324" t="s">
        <v>2344</v>
      </c>
      <c r="C47" s="442" t="s">
        <v>318</v>
      </c>
      <c r="D47" s="442" t="s">
        <v>318</v>
      </c>
      <c r="E47" s="443" t="s">
        <v>318</v>
      </c>
      <c r="F47" s="443" t="s">
        <v>318</v>
      </c>
      <c r="G47" s="443" t="s">
        <v>318</v>
      </c>
      <c r="H47" s="443" t="s">
        <v>318</v>
      </c>
      <c r="I47" s="443" t="s">
        <v>318</v>
      </c>
      <c r="J47" s="443" t="s">
        <v>318</v>
      </c>
      <c r="K47" s="443" t="s">
        <v>318</v>
      </c>
      <c r="L47" s="443" t="s">
        <v>318</v>
      </c>
      <c r="M47" s="443" t="s">
        <v>318</v>
      </c>
      <c r="N47" s="443" t="s">
        <v>318</v>
      </c>
      <c r="O47" s="443" t="s">
        <v>318</v>
      </c>
      <c r="P47" s="9" t="b">
        <f>O47='[2]Приложение 7'!G51</f>
        <v>1</v>
      </c>
    </row>
    <row r="48" spans="1:16" ht="105" outlineLevel="1" x14ac:dyDescent="0.25">
      <c r="A48" s="1144"/>
      <c r="B48" s="324" t="s">
        <v>2345</v>
      </c>
      <c r="C48" s="442">
        <v>11468</v>
      </c>
      <c r="D48" s="442">
        <v>11468</v>
      </c>
      <c r="E48" s="443">
        <v>11468</v>
      </c>
      <c r="F48" s="443">
        <v>11468</v>
      </c>
      <c r="G48" s="443">
        <v>11468</v>
      </c>
      <c r="H48" s="442">
        <f>12248+82</f>
        <v>12330</v>
      </c>
      <c r="I48" s="443">
        <f>H48</f>
        <v>12330</v>
      </c>
      <c r="J48" s="443">
        <f t="shared" ref="J48:M49" si="6">I48</f>
        <v>12330</v>
      </c>
      <c r="K48" s="443">
        <f t="shared" si="6"/>
        <v>12330</v>
      </c>
      <c r="L48" s="442">
        <f>12248+82+281</f>
        <v>12611</v>
      </c>
      <c r="M48" s="443">
        <f t="shared" si="6"/>
        <v>12611</v>
      </c>
      <c r="N48" s="443">
        <f>L48</f>
        <v>12611</v>
      </c>
      <c r="O48" s="442">
        <f>8728+O49</f>
        <v>12873</v>
      </c>
      <c r="P48" s="9" t="b">
        <f>O48='[2]Приложение 7'!G52</f>
        <v>1</v>
      </c>
    </row>
    <row r="49" spans="1:16" ht="195" outlineLevel="1" x14ac:dyDescent="0.25">
      <c r="A49" s="1144"/>
      <c r="B49" s="324" t="s">
        <v>2346</v>
      </c>
      <c r="C49" s="442">
        <v>3711</v>
      </c>
      <c r="D49" s="442">
        <v>3711</v>
      </c>
      <c r="E49" s="443">
        <v>3711</v>
      </c>
      <c r="F49" s="443">
        <v>3711</v>
      </c>
      <c r="G49" s="443">
        <v>3711</v>
      </c>
      <c r="H49" s="442">
        <f>3727+82</f>
        <v>3809</v>
      </c>
      <c r="I49" s="443">
        <f>H49</f>
        <v>3809</v>
      </c>
      <c r="J49" s="443">
        <f t="shared" si="6"/>
        <v>3809</v>
      </c>
      <c r="K49" s="443">
        <f t="shared" si="6"/>
        <v>3809</v>
      </c>
      <c r="L49" s="442">
        <f>3727+82+281</f>
        <v>4090</v>
      </c>
      <c r="M49" s="443">
        <f t="shared" si="6"/>
        <v>4090</v>
      </c>
      <c r="N49" s="443">
        <f>L49</f>
        <v>4090</v>
      </c>
      <c r="O49" s="442">
        <v>4145</v>
      </c>
      <c r="P49" s="9" t="b">
        <f>O49='[2]Приложение 7'!G53</f>
        <v>1</v>
      </c>
    </row>
    <row r="50" spans="1:16" ht="60" outlineLevel="1" x14ac:dyDescent="0.25">
      <c r="A50" s="1144"/>
      <c r="B50" s="324" t="s">
        <v>2347</v>
      </c>
      <c r="C50" s="442" t="s">
        <v>2348</v>
      </c>
      <c r="D50" s="442" t="s">
        <v>2348</v>
      </c>
      <c r="E50" s="443" t="s">
        <v>2348</v>
      </c>
      <c r="F50" s="443" t="s">
        <v>2348</v>
      </c>
      <c r="G50" s="443" t="s">
        <v>2348</v>
      </c>
      <c r="H50" s="443" t="s">
        <v>2348</v>
      </c>
      <c r="I50" s="443" t="s">
        <v>2348</v>
      </c>
      <c r="J50" s="443" t="s">
        <v>2348</v>
      </c>
      <c r="K50" s="443" t="s">
        <v>2348</v>
      </c>
      <c r="L50" s="443" t="s">
        <v>2348</v>
      </c>
      <c r="M50" s="443" t="s">
        <v>2348</v>
      </c>
      <c r="N50" s="443" t="s">
        <v>2348</v>
      </c>
      <c r="O50" s="443" t="s">
        <v>2348</v>
      </c>
      <c r="P50" s="9" t="b">
        <f>O50='[2]Приложение 7'!G54</f>
        <v>1</v>
      </c>
    </row>
    <row r="51" spans="1:16" ht="120" outlineLevel="1" x14ac:dyDescent="0.25">
      <c r="A51" s="1144"/>
      <c r="B51" s="324" t="s">
        <v>2349</v>
      </c>
      <c r="C51" s="442" t="s">
        <v>2350</v>
      </c>
      <c r="D51" s="442" t="s">
        <v>2350</v>
      </c>
      <c r="E51" s="443" t="s">
        <v>2350</v>
      </c>
      <c r="F51" s="443" t="s">
        <v>2350</v>
      </c>
      <c r="G51" s="443" t="s">
        <v>2350</v>
      </c>
      <c r="H51" s="443" t="s">
        <v>2350</v>
      </c>
      <c r="I51" s="443" t="s">
        <v>2350</v>
      </c>
      <c r="J51" s="443">
        <v>90</v>
      </c>
      <c r="K51" s="443">
        <f t="shared" ref="K51:M52" si="7">J51</f>
        <v>90</v>
      </c>
      <c r="L51" s="443">
        <f t="shared" si="7"/>
        <v>90</v>
      </c>
      <c r="M51" s="443">
        <f t="shared" si="7"/>
        <v>90</v>
      </c>
      <c r="N51" s="443">
        <f>L51</f>
        <v>90</v>
      </c>
      <c r="O51" s="443">
        <f>M51</f>
        <v>90</v>
      </c>
      <c r="P51" s="9" t="b">
        <f>O51='[2]Приложение 7'!G55</f>
        <v>0</v>
      </c>
    </row>
    <row r="52" spans="1:16" ht="120" outlineLevel="1" x14ac:dyDescent="0.25">
      <c r="A52" s="1144"/>
      <c r="B52" s="324" t="s">
        <v>2351</v>
      </c>
      <c r="C52" s="442" t="s">
        <v>1332</v>
      </c>
      <c r="D52" s="442" t="s">
        <v>1332</v>
      </c>
      <c r="E52" s="443" t="s">
        <v>1332</v>
      </c>
      <c r="F52" s="443" t="s">
        <v>1332</v>
      </c>
      <c r="G52" s="443" t="s">
        <v>1332</v>
      </c>
      <c r="H52" s="443">
        <v>32</v>
      </c>
      <c r="I52" s="443">
        <f>H52</f>
        <v>32</v>
      </c>
      <c r="J52" s="443">
        <v>35</v>
      </c>
      <c r="K52" s="443">
        <f t="shared" si="7"/>
        <v>35</v>
      </c>
      <c r="L52" s="443">
        <f t="shared" si="7"/>
        <v>35</v>
      </c>
      <c r="M52" s="443">
        <f t="shared" si="7"/>
        <v>35</v>
      </c>
      <c r="N52" s="443">
        <f>L52</f>
        <v>35</v>
      </c>
      <c r="O52" s="443">
        <f>M52</f>
        <v>35</v>
      </c>
      <c r="P52" s="9" t="b">
        <f>O52='[2]Приложение 7'!G56</f>
        <v>0</v>
      </c>
    </row>
    <row r="53" spans="1:16" ht="195" outlineLevel="1" x14ac:dyDescent="0.25">
      <c r="A53" s="1144"/>
      <c r="B53" s="324" t="s">
        <v>2352</v>
      </c>
      <c r="C53" s="435" t="s">
        <v>2353</v>
      </c>
      <c r="D53" s="442" t="s">
        <v>2353</v>
      </c>
      <c r="E53" s="443" t="s">
        <v>2353</v>
      </c>
      <c r="F53" s="443" t="s">
        <v>2353</v>
      </c>
      <c r="G53" s="443" t="s">
        <v>2353</v>
      </c>
      <c r="H53" s="443" t="s">
        <v>2353</v>
      </c>
      <c r="I53" s="443" t="s">
        <v>2353</v>
      </c>
      <c r="J53" s="443" t="s">
        <v>2353</v>
      </c>
      <c r="K53" s="443" t="s">
        <v>2353</v>
      </c>
      <c r="L53" s="443" t="s">
        <v>2353</v>
      </c>
      <c r="M53" s="443" t="s">
        <v>2353</v>
      </c>
      <c r="N53" s="443" t="s">
        <v>2353</v>
      </c>
      <c r="O53" s="443" t="s">
        <v>2353</v>
      </c>
      <c r="P53" s="9" t="b">
        <f>O53='[2]Приложение 7'!G57</f>
        <v>1</v>
      </c>
    </row>
    <row r="54" spans="1:16" ht="195" outlineLevel="1" x14ac:dyDescent="0.25">
      <c r="A54" s="1144"/>
      <c r="B54" s="324" t="s">
        <v>2354</v>
      </c>
      <c r="C54" s="442" t="s">
        <v>2355</v>
      </c>
      <c r="D54" s="442" t="s">
        <v>2355</v>
      </c>
      <c r="E54" s="443" t="s">
        <v>2355</v>
      </c>
      <c r="F54" s="443" t="s">
        <v>2355</v>
      </c>
      <c r="G54" s="443" t="s">
        <v>2355</v>
      </c>
      <c r="H54" s="443" t="s">
        <v>2355</v>
      </c>
      <c r="I54" s="443" t="s">
        <v>2355</v>
      </c>
      <c r="J54" s="443" t="s">
        <v>2355</v>
      </c>
      <c r="K54" s="443" t="s">
        <v>2355</v>
      </c>
      <c r="L54" s="443" t="s">
        <v>2355</v>
      </c>
      <c r="M54" s="443" t="s">
        <v>2355</v>
      </c>
      <c r="N54" s="443" t="s">
        <v>2355</v>
      </c>
      <c r="O54" s="443" t="s">
        <v>2355</v>
      </c>
      <c r="P54" s="9" t="b">
        <f>O54='[2]Приложение 7'!G58</f>
        <v>1</v>
      </c>
    </row>
    <row r="55" spans="1:16" ht="180" outlineLevel="1" x14ac:dyDescent="0.25">
      <c r="A55" s="1144"/>
      <c r="B55" s="324" t="s">
        <v>2356</v>
      </c>
      <c r="C55" s="442" t="s">
        <v>319</v>
      </c>
      <c r="D55" s="442" t="s">
        <v>319</v>
      </c>
      <c r="E55" s="443" t="s">
        <v>129</v>
      </c>
      <c r="F55" s="443" t="s">
        <v>129</v>
      </c>
      <c r="G55" s="443" t="s">
        <v>129</v>
      </c>
      <c r="H55" s="443" t="s">
        <v>129</v>
      </c>
      <c r="I55" s="443" t="s">
        <v>129</v>
      </c>
      <c r="J55" s="443" t="s">
        <v>129</v>
      </c>
      <c r="K55" s="443" t="s">
        <v>129</v>
      </c>
      <c r="L55" s="443" t="s">
        <v>129</v>
      </c>
      <c r="M55" s="443" t="s">
        <v>129</v>
      </c>
      <c r="N55" s="443" t="s">
        <v>129</v>
      </c>
      <c r="O55" s="443" t="s">
        <v>129</v>
      </c>
      <c r="P55" s="9" t="b">
        <f>O55='[2]Приложение 7'!G59</f>
        <v>0</v>
      </c>
    </row>
    <row r="56" spans="1:16" ht="90" outlineLevel="1" x14ac:dyDescent="0.25">
      <c r="A56" s="1144"/>
      <c r="B56" s="321" t="s">
        <v>2357</v>
      </c>
      <c r="C56" s="442" t="s">
        <v>129</v>
      </c>
      <c r="D56" s="442" t="s">
        <v>129</v>
      </c>
      <c r="E56" s="443">
        <v>73</v>
      </c>
      <c r="F56" s="443">
        <v>73</v>
      </c>
      <c r="G56" s="443">
        <v>73</v>
      </c>
      <c r="H56" s="443">
        <v>73</v>
      </c>
      <c r="I56" s="443">
        <v>73</v>
      </c>
      <c r="J56" s="443">
        <v>73</v>
      </c>
      <c r="K56" s="443">
        <v>73</v>
      </c>
      <c r="L56" s="443">
        <v>73</v>
      </c>
      <c r="M56" s="443">
        <v>73</v>
      </c>
      <c r="N56" s="443">
        <v>73</v>
      </c>
      <c r="O56" s="443">
        <v>73</v>
      </c>
      <c r="P56" s="9" t="b">
        <f>O56='[2]Приложение 7'!G60</f>
        <v>0</v>
      </c>
    </row>
    <row r="57" spans="1:16" ht="270" outlineLevel="1" x14ac:dyDescent="0.25">
      <c r="A57" s="1144"/>
      <c r="B57" s="324" t="s">
        <v>2358</v>
      </c>
      <c r="C57" s="442" t="s">
        <v>2359</v>
      </c>
      <c r="D57" s="442" t="s">
        <v>2359</v>
      </c>
      <c r="E57" s="443" t="s">
        <v>2359</v>
      </c>
      <c r="F57" s="443" t="s">
        <v>2359</v>
      </c>
      <c r="G57" s="443" t="s">
        <v>2359</v>
      </c>
      <c r="H57" s="443" t="s">
        <v>2359</v>
      </c>
      <c r="I57" s="443" t="s">
        <v>2359</v>
      </c>
      <c r="J57" s="443" t="s">
        <v>2359</v>
      </c>
      <c r="K57" s="443" t="s">
        <v>2359</v>
      </c>
      <c r="L57" s="443" t="s">
        <v>2359</v>
      </c>
      <c r="M57" s="443" t="s">
        <v>2359</v>
      </c>
      <c r="N57" s="443" t="s">
        <v>2359</v>
      </c>
      <c r="O57" s="443" t="s">
        <v>2359</v>
      </c>
      <c r="P57" s="9" t="b">
        <f>O57='[2]Приложение 7'!G61</f>
        <v>0</v>
      </c>
    </row>
    <row r="58" spans="1:16" ht="300" outlineLevel="1" x14ac:dyDescent="0.25">
      <c r="A58" s="1144"/>
      <c r="B58" s="324" t="s">
        <v>2360</v>
      </c>
      <c r="C58" s="442" t="s">
        <v>1314</v>
      </c>
      <c r="D58" s="442" t="s">
        <v>1314</v>
      </c>
      <c r="E58" s="443" t="s">
        <v>1314</v>
      </c>
      <c r="F58" s="443" t="s">
        <v>1314</v>
      </c>
      <c r="G58" s="443" t="s">
        <v>1314</v>
      </c>
      <c r="H58" s="443" t="s">
        <v>1314</v>
      </c>
      <c r="I58" s="443" t="s">
        <v>1314</v>
      </c>
      <c r="J58" s="443" t="s">
        <v>1314</v>
      </c>
      <c r="K58" s="443" t="s">
        <v>1314</v>
      </c>
      <c r="L58" s="443" t="s">
        <v>1314</v>
      </c>
      <c r="M58" s="443" t="s">
        <v>1314</v>
      </c>
      <c r="N58" s="443" t="s">
        <v>1314</v>
      </c>
      <c r="O58" s="443" t="s">
        <v>1314</v>
      </c>
      <c r="P58" s="9" t="b">
        <f>O58='[2]Приложение 7'!G62</f>
        <v>0</v>
      </c>
    </row>
    <row r="59" spans="1:16" ht="270" outlineLevel="1" x14ac:dyDescent="0.25">
      <c r="A59" s="1144"/>
      <c r="B59" s="324" t="s">
        <v>2361</v>
      </c>
      <c r="C59" s="442" t="s">
        <v>1347</v>
      </c>
      <c r="D59" s="442" t="s">
        <v>1347</v>
      </c>
      <c r="E59" s="443" t="s">
        <v>1347</v>
      </c>
      <c r="F59" s="443" t="s">
        <v>1347</v>
      </c>
      <c r="G59" s="443" t="s">
        <v>1347</v>
      </c>
      <c r="H59" s="443" t="s">
        <v>1347</v>
      </c>
      <c r="I59" s="443" t="s">
        <v>1347</v>
      </c>
      <c r="J59" s="443" t="s">
        <v>1347</v>
      </c>
      <c r="K59" s="443" t="s">
        <v>1347</v>
      </c>
      <c r="L59" s="443" t="s">
        <v>1347</v>
      </c>
      <c r="M59" s="443" t="s">
        <v>1347</v>
      </c>
      <c r="N59" s="443" t="s">
        <v>1347</v>
      </c>
      <c r="O59" s="443" t="s">
        <v>1347</v>
      </c>
      <c r="P59" s="9" t="b">
        <f>O59='[2]Приложение 7'!G63</f>
        <v>0</v>
      </c>
    </row>
    <row r="60" spans="1:16" ht="120" outlineLevel="1" x14ac:dyDescent="0.25">
      <c r="A60" s="1144"/>
      <c r="B60" s="324" t="s">
        <v>2362</v>
      </c>
      <c r="C60" s="442" t="s">
        <v>1313</v>
      </c>
      <c r="D60" s="442" t="s">
        <v>1313</v>
      </c>
      <c r="E60" s="443" t="s">
        <v>1313</v>
      </c>
      <c r="F60" s="443" t="s">
        <v>1313</v>
      </c>
      <c r="G60" s="443" t="s">
        <v>1313</v>
      </c>
      <c r="H60" s="443" t="s">
        <v>1313</v>
      </c>
      <c r="I60" s="443" t="s">
        <v>1313</v>
      </c>
      <c r="J60" s="443" t="s">
        <v>1313</v>
      </c>
      <c r="K60" s="443" t="s">
        <v>1313</v>
      </c>
      <c r="L60" s="443" t="s">
        <v>1313</v>
      </c>
      <c r="M60" s="443" t="s">
        <v>1313</v>
      </c>
      <c r="N60" s="443" t="s">
        <v>1313</v>
      </c>
      <c r="O60" s="443" t="s">
        <v>1313</v>
      </c>
      <c r="P60" s="9" t="b">
        <f>O60='[2]Приложение 7'!G64</f>
        <v>0</v>
      </c>
    </row>
    <row r="61" spans="1:16" ht="105" outlineLevel="1" x14ac:dyDescent="0.25">
      <c r="A61" s="1144"/>
      <c r="B61" s="324" t="s">
        <v>2363</v>
      </c>
      <c r="C61" s="442" t="s">
        <v>2364</v>
      </c>
      <c r="D61" s="442" t="s">
        <v>2364</v>
      </c>
      <c r="E61" s="443" t="s">
        <v>2364</v>
      </c>
      <c r="F61" s="443" t="s">
        <v>2364</v>
      </c>
      <c r="G61" s="443" t="s">
        <v>2364</v>
      </c>
      <c r="H61" s="443" t="s">
        <v>2364</v>
      </c>
      <c r="I61" s="443" t="s">
        <v>2364</v>
      </c>
      <c r="J61" s="443" t="s">
        <v>2364</v>
      </c>
      <c r="K61" s="443" t="s">
        <v>2364</v>
      </c>
      <c r="L61" s="443" t="s">
        <v>2364</v>
      </c>
      <c r="M61" s="443" t="s">
        <v>2364</v>
      </c>
      <c r="N61" s="443" t="s">
        <v>2364</v>
      </c>
      <c r="O61" s="443" t="s">
        <v>2364</v>
      </c>
      <c r="P61" s="9" t="b">
        <f>O61='[2]Приложение 7'!G65</f>
        <v>0</v>
      </c>
    </row>
    <row r="62" spans="1:16" ht="120" outlineLevel="1" x14ac:dyDescent="0.25">
      <c r="A62" s="1144"/>
      <c r="B62" s="324" t="s">
        <v>2365</v>
      </c>
      <c r="C62" s="442" t="s">
        <v>2366</v>
      </c>
      <c r="D62" s="442" t="s">
        <v>2366</v>
      </c>
      <c r="E62" s="443" t="s">
        <v>2366</v>
      </c>
      <c r="F62" s="443" t="s">
        <v>2366</v>
      </c>
      <c r="G62" s="443" t="s">
        <v>2366</v>
      </c>
      <c r="H62" s="443" t="s">
        <v>2366</v>
      </c>
      <c r="I62" s="443" t="s">
        <v>2366</v>
      </c>
      <c r="J62" s="443" t="s">
        <v>2366</v>
      </c>
      <c r="K62" s="443" t="s">
        <v>2366</v>
      </c>
      <c r="L62" s="443" t="s">
        <v>2366</v>
      </c>
      <c r="M62" s="443" t="s">
        <v>2366</v>
      </c>
      <c r="N62" s="443" t="s">
        <v>2366</v>
      </c>
      <c r="O62" s="443" t="s">
        <v>2366</v>
      </c>
      <c r="P62" s="9" t="b">
        <f>O62='[2]Приложение 7'!G66</f>
        <v>0</v>
      </c>
    </row>
    <row r="63" spans="1:16" ht="105" outlineLevel="1" x14ac:dyDescent="0.25">
      <c r="A63" s="1144"/>
      <c r="B63" s="324" t="s">
        <v>2367</v>
      </c>
      <c r="C63" s="442" t="s">
        <v>2368</v>
      </c>
      <c r="D63" s="442" t="s">
        <v>2368</v>
      </c>
      <c r="E63" s="443" t="s">
        <v>2368</v>
      </c>
      <c r="F63" s="443" t="s">
        <v>2368</v>
      </c>
      <c r="G63" s="443" t="s">
        <v>2368</v>
      </c>
      <c r="H63" s="443" t="s">
        <v>2368</v>
      </c>
      <c r="I63" s="443" t="s">
        <v>2368</v>
      </c>
      <c r="J63" s="443" t="s">
        <v>2368</v>
      </c>
      <c r="K63" s="443" t="s">
        <v>2368</v>
      </c>
      <c r="L63" s="443" t="s">
        <v>2368</v>
      </c>
      <c r="M63" s="443" t="s">
        <v>2368</v>
      </c>
      <c r="N63" s="443" t="s">
        <v>2368</v>
      </c>
      <c r="O63" s="443" t="s">
        <v>2368</v>
      </c>
      <c r="P63" s="9" t="b">
        <f>O63='[2]Приложение 7'!G67</f>
        <v>0</v>
      </c>
    </row>
    <row r="64" spans="1:16" ht="300" outlineLevel="1" x14ac:dyDescent="0.25">
      <c r="A64" s="1144"/>
      <c r="B64" s="324" t="s">
        <v>2369</v>
      </c>
      <c r="C64" s="442" t="s">
        <v>1354</v>
      </c>
      <c r="D64" s="442" t="s">
        <v>1354</v>
      </c>
      <c r="E64" s="443" t="s">
        <v>1354</v>
      </c>
      <c r="F64" s="443" t="s">
        <v>1354</v>
      </c>
      <c r="G64" s="443" t="s">
        <v>1354</v>
      </c>
      <c r="H64" s="443" t="s">
        <v>1354</v>
      </c>
      <c r="I64" s="443" t="s">
        <v>1354</v>
      </c>
      <c r="J64" s="443" t="s">
        <v>1354</v>
      </c>
      <c r="K64" s="443" t="s">
        <v>1354</v>
      </c>
      <c r="L64" s="443" t="s">
        <v>1354</v>
      </c>
      <c r="M64" s="443" t="s">
        <v>1354</v>
      </c>
      <c r="N64" s="443" t="s">
        <v>1354</v>
      </c>
      <c r="O64" s="443" t="s">
        <v>1354</v>
      </c>
      <c r="P64" s="9" t="b">
        <f>O64='[2]Приложение 7'!G68</f>
        <v>0</v>
      </c>
    </row>
    <row r="65" spans="1:16" ht="135" outlineLevel="1" x14ac:dyDescent="0.25">
      <c r="A65" s="1144"/>
      <c r="B65" s="324" t="s">
        <v>2370</v>
      </c>
      <c r="C65" s="442" t="s">
        <v>449</v>
      </c>
      <c r="D65" s="442" t="s">
        <v>449</v>
      </c>
      <c r="E65" s="443" t="s">
        <v>129</v>
      </c>
      <c r="F65" s="443" t="s">
        <v>129</v>
      </c>
      <c r="G65" s="443" t="s">
        <v>129</v>
      </c>
      <c r="H65" s="443" t="s">
        <v>129</v>
      </c>
      <c r="I65" s="443" t="s">
        <v>129</v>
      </c>
      <c r="J65" s="443" t="s">
        <v>129</v>
      </c>
      <c r="K65" s="443" t="s">
        <v>129</v>
      </c>
      <c r="L65" s="443" t="s">
        <v>129</v>
      </c>
      <c r="M65" s="443" t="s">
        <v>129</v>
      </c>
      <c r="N65" s="443" t="s">
        <v>129</v>
      </c>
      <c r="O65" s="443" t="s">
        <v>129</v>
      </c>
      <c r="P65" s="9" t="b">
        <f>O65='[2]Приложение 7'!G69</f>
        <v>0</v>
      </c>
    </row>
    <row r="66" spans="1:16" ht="120" outlineLevel="1" x14ac:dyDescent="0.25">
      <c r="A66" s="1144"/>
      <c r="B66" s="324" t="s">
        <v>2371</v>
      </c>
      <c r="C66" s="445" t="s">
        <v>2372</v>
      </c>
      <c r="D66" s="442" t="s">
        <v>2372</v>
      </c>
      <c r="E66" s="443" t="s">
        <v>129</v>
      </c>
      <c r="F66" s="443" t="s">
        <v>129</v>
      </c>
      <c r="G66" s="443" t="s">
        <v>129</v>
      </c>
      <c r="H66" s="443" t="s">
        <v>129</v>
      </c>
      <c r="I66" s="443" t="s">
        <v>129</v>
      </c>
      <c r="J66" s="443" t="s">
        <v>129</v>
      </c>
      <c r="K66" s="443" t="s">
        <v>129</v>
      </c>
      <c r="L66" s="443" t="s">
        <v>129</v>
      </c>
      <c r="M66" s="443" t="s">
        <v>129</v>
      </c>
      <c r="N66" s="443" t="s">
        <v>129</v>
      </c>
      <c r="O66" s="443" t="s">
        <v>129</v>
      </c>
      <c r="P66" s="9" t="b">
        <f>O66='[2]Приложение 7'!G70</f>
        <v>0</v>
      </c>
    </row>
    <row r="67" spans="1:16" ht="135" outlineLevel="1" x14ac:dyDescent="0.25">
      <c r="A67" s="1144"/>
      <c r="B67" s="324" t="s">
        <v>2373</v>
      </c>
      <c r="C67" s="445" t="s">
        <v>129</v>
      </c>
      <c r="D67" s="442" t="s">
        <v>129</v>
      </c>
      <c r="E67" s="442" t="s">
        <v>1358</v>
      </c>
      <c r="F67" s="443" t="s">
        <v>1358</v>
      </c>
      <c r="G67" s="443" t="s">
        <v>1358</v>
      </c>
      <c r="H67" s="443" t="s">
        <v>1358</v>
      </c>
      <c r="I67" s="443" t="s">
        <v>1358</v>
      </c>
      <c r="J67" s="443" t="s">
        <v>1358</v>
      </c>
      <c r="K67" s="443" t="s">
        <v>1358</v>
      </c>
      <c r="L67" s="443" t="s">
        <v>1358</v>
      </c>
      <c r="M67" s="443" t="s">
        <v>1358</v>
      </c>
      <c r="N67" s="443" t="s">
        <v>1358</v>
      </c>
      <c r="O67" s="443" t="s">
        <v>129</v>
      </c>
      <c r="P67" s="9" t="b">
        <f>O67='[2]Приложение 7'!G71</f>
        <v>0</v>
      </c>
    </row>
    <row r="68" spans="1:16" ht="120" outlineLevel="1" x14ac:dyDescent="0.25">
      <c r="A68" s="1144"/>
      <c r="B68" s="324" t="s">
        <v>2374</v>
      </c>
      <c r="C68" s="445" t="s">
        <v>129</v>
      </c>
      <c r="D68" s="442" t="s">
        <v>129</v>
      </c>
      <c r="E68" s="442" t="s">
        <v>129</v>
      </c>
      <c r="F68" s="442" t="s">
        <v>129</v>
      </c>
      <c r="G68" s="442" t="s">
        <v>129</v>
      </c>
      <c r="H68" s="442" t="s">
        <v>129</v>
      </c>
      <c r="I68" s="442" t="s">
        <v>129</v>
      </c>
      <c r="J68" s="442" t="s">
        <v>129</v>
      </c>
      <c r="K68" s="442" t="s">
        <v>129</v>
      </c>
      <c r="L68" s="442" t="s">
        <v>129</v>
      </c>
      <c r="M68" s="442" t="s">
        <v>129</v>
      </c>
      <c r="N68" s="442" t="s">
        <v>129</v>
      </c>
      <c r="O68" s="443" t="s">
        <v>1360</v>
      </c>
    </row>
    <row r="69" spans="1:16" ht="270" outlineLevel="1" x14ac:dyDescent="0.25">
      <c r="A69" s="1144"/>
      <c r="B69" s="324" t="s">
        <v>2375</v>
      </c>
      <c r="C69" s="445" t="s">
        <v>2376</v>
      </c>
      <c r="D69" s="442" t="s">
        <v>2376</v>
      </c>
      <c r="E69" s="443" t="s">
        <v>2376</v>
      </c>
      <c r="F69" s="443" t="s">
        <v>2376</v>
      </c>
      <c r="G69" s="443" t="s">
        <v>2376</v>
      </c>
      <c r="H69" s="443" t="s">
        <v>2376</v>
      </c>
      <c r="I69" s="443" t="s">
        <v>2376</v>
      </c>
      <c r="J69" s="443" t="s">
        <v>2376</v>
      </c>
      <c r="K69" s="443" t="s">
        <v>2376</v>
      </c>
      <c r="L69" s="443" t="s">
        <v>2376</v>
      </c>
      <c r="M69" s="443" t="s">
        <v>2376</v>
      </c>
      <c r="N69" s="443" t="s">
        <v>2376</v>
      </c>
      <c r="O69" s="443" t="s">
        <v>2376</v>
      </c>
      <c r="P69" s="9" t="b">
        <f>O69='[2]Приложение 7'!G72</f>
        <v>0</v>
      </c>
    </row>
    <row r="70" spans="1:16" ht="240" outlineLevel="1" x14ac:dyDescent="0.25">
      <c r="A70" s="1144"/>
      <c r="B70" s="324" t="s">
        <v>2377</v>
      </c>
      <c r="C70" s="445" t="s">
        <v>2376</v>
      </c>
      <c r="D70" s="442" t="s">
        <v>2376</v>
      </c>
      <c r="E70" s="443" t="s">
        <v>2376</v>
      </c>
      <c r="F70" s="443" t="s">
        <v>2376</v>
      </c>
      <c r="G70" s="443" t="s">
        <v>2376</v>
      </c>
      <c r="H70" s="443" t="s">
        <v>2376</v>
      </c>
      <c r="I70" s="443" t="s">
        <v>2376</v>
      </c>
      <c r="J70" s="443" t="s">
        <v>2376</v>
      </c>
      <c r="K70" s="443" t="s">
        <v>2376</v>
      </c>
      <c r="L70" s="443" t="s">
        <v>2376</v>
      </c>
      <c r="M70" s="443" t="s">
        <v>2376</v>
      </c>
      <c r="N70" s="443" t="s">
        <v>2376</v>
      </c>
      <c r="O70" s="443" t="s">
        <v>2376</v>
      </c>
      <c r="P70" s="9" t="b">
        <f>O70='[2]Приложение 7'!G73</f>
        <v>0</v>
      </c>
    </row>
    <row r="71" spans="1:16" ht="60" outlineLevel="1" x14ac:dyDescent="0.25">
      <c r="A71" s="1144"/>
      <c r="B71" s="324" t="s">
        <v>2378</v>
      </c>
      <c r="C71" s="445">
        <v>1</v>
      </c>
      <c r="D71" s="442">
        <v>1</v>
      </c>
      <c r="E71" s="443">
        <v>1</v>
      </c>
      <c r="F71" s="443">
        <v>1</v>
      </c>
      <c r="G71" s="443">
        <v>1</v>
      </c>
      <c r="H71" s="443">
        <v>1</v>
      </c>
      <c r="I71" s="443">
        <v>1</v>
      </c>
      <c r="J71" s="443">
        <v>1</v>
      </c>
      <c r="K71" s="443">
        <v>1</v>
      </c>
      <c r="L71" s="443">
        <v>1</v>
      </c>
      <c r="M71" s="443">
        <v>1</v>
      </c>
      <c r="N71" s="443">
        <v>1</v>
      </c>
      <c r="O71" s="443">
        <v>1</v>
      </c>
      <c r="P71" s="9" t="b">
        <f>O71='[2]Приложение 7'!G74</f>
        <v>0</v>
      </c>
    </row>
    <row r="72" spans="1:16" ht="75" outlineLevel="1" x14ac:dyDescent="0.25">
      <c r="A72" s="1144"/>
      <c r="B72" s="324" t="s">
        <v>2379</v>
      </c>
      <c r="C72" s="442" t="s">
        <v>1343</v>
      </c>
      <c r="D72" s="442" t="s">
        <v>1343</v>
      </c>
      <c r="E72" s="443" t="s">
        <v>1343</v>
      </c>
      <c r="F72" s="443" t="s">
        <v>1343</v>
      </c>
      <c r="G72" s="443" t="s">
        <v>1343</v>
      </c>
      <c r="H72" s="443" t="s">
        <v>1343</v>
      </c>
      <c r="I72" s="443" t="s">
        <v>1343</v>
      </c>
      <c r="J72" s="443" t="s">
        <v>1343</v>
      </c>
      <c r="K72" s="443" t="s">
        <v>1343</v>
      </c>
      <c r="L72" s="443" t="s">
        <v>1343</v>
      </c>
      <c r="M72" s="443" t="s">
        <v>1343</v>
      </c>
      <c r="N72" s="443" t="s">
        <v>1343</v>
      </c>
      <c r="O72" s="443" t="s">
        <v>1343</v>
      </c>
      <c r="P72" s="9" t="b">
        <f>O72='[2]Приложение 7'!G75</f>
        <v>0</v>
      </c>
    </row>
    <row r="73" spans="1:16" ht="105" outlineLevel="1" x14ac:dyDescent="0.25">
      <c r="A73" s="1144"/>
      <c r="B73" s="324" t="s">
        <v>2380</v>
      </c>
      <c r="C73" s="442" t="s">
        <v>2381</v>
      </c>
      <c r="D73" s="442" t="s">
        <v>2381</v>
      </c>
      <c r="E73" s="443" t="s">
        <v>2381</v>
      </c>
      <c r="F73" s="443" t="s">
        <v>2381</v>
      </c>
      <c r="G73" s="443" t="s">
        <v>2381</v>
      </c>
      <c r="H73" s="443" t="s">
        <v>2381</v>
      </c>
      <c r="I73" s="443" t="s">
        <v>2381</v>
      </c>
      <c r="J73" s="443" t="s">
        <v>2381</v>
      </c>
      <c r="K73" s="443" t="s">
        <v>2381</v>
      </c>
      <c r="L73" s="443" t="s">
        <v>2381</v>
      </c>
      <c r="M73" s="443" t="s">
        <v>2381</v>
      </c>
      <c r="N73" s="443" t="s">
        <v>2381</v>
      </c>
      <c r="O73" s="443" t="s">
        <v>2381</v>
      </c>
      <c r="P73" s="9" t="b">
        <f>O73='[2]Приложение 7'!G76</f>
        <v>0</v>
      </c>
    </row>
    <row r="74" spans="1:16" ht="105" outlineLevel="1" x14ac:dyDescent="0.25">
      <c r="A74" s="1144"/>
      <c r="B74" s="324" t="s">
        <v>2382</v>
      </c>
      <c r="C74" s="442" t="s">
        <v>129</v>
      </c>
      <c r="D74" s="442" t="s">
        <v>129</v>
      </c>
      <c r="E74" s="442" t="s">
        <v>2383</v>
      </c>
      <c r="F74" s="443" t="s">
        <v>2383</v>
      </c>
      <c r="G74" s="443" t="s">
        <v>2383</v>
      </c>
      <c r="H74" s="443" t="s">
        <v>2383</v>
      </c>
      <c r="I74" s="443" t="s">
        <v>2383</v>
      </c>
      <c r="J74" s="443" t="s">
        <v>2383</v>
      </c>
      <c r="K74" s="443" t="s">
        <v>2383</v>
      </c>
      <c r="L74" s="443" t="s">
        <v>2383</v>
      </c>
      <c r="M74" s="443" t="s">
        <v>2383</v>
      </c>
      <c r="N74" s="443" t="s">
        <v>2383</v>
      </c>
      <c r="O74" s="443" t="s">
        <v>2383</v>
      </c>
      <c r="P74" s="9" t="b">
        <f>O74='[2]Приложение 7'!G77</f>
        <v>0</v>
      </c>
    </row>
    <row r="75" spans="1:16" ht="150" outlineLevel="1" x14ac:dyDescent="0.25">
      <c r="A75" s="1144"/>
      <c r="B75" s="324" t="s">
        <v>2384</v>
      </c>
      <c r="C75" s="442" t="s">
        <v>129</v>
      </c>
      <c r="D75" s="442">
        <v>323</v>
      </c>
      <c r="E75" s="443">
        <v>323</v>
      </c>
      <c r="F75" s="443">
        <v>323</v>
      </c>
      <c r="G75" s="443">
        <v>323</v>
      </c>
      <c r="H75" s="443">
        <v>323</v>
      </c>
      <c r="I75" s="443">
        <v>323</v>
      </c>
      <c r="J75" s="443">
        <v>323</v>
      </c>
      <c r="K75" s="443">
        <v>323</v>
      </c>
      <c r="L75" s="443">
        <v>323</v>
      </c>
      <c r="M75" s="443">
        <v>323</v>
      </c>
      <c r="N75" s="443">
        <v>323</v>
      </c>
      <c r="O75" s="443">
        <v>323</v>
      </c>
      <c r="P75" s="9" t="b">
        <f>O75='[2]Приложение 7'!G78</f>
        <v>0</v>
      </c>
    </row>
    <row r="76" spans="1:16" ht="165" outlineLevel="1" x14ac:dyDescent="0.25">
      <c r="A76" s="1144"/>
      <c r="B76" s="321" t="s">
        <v>2385</v>
      </c>
      <c r="C76" s="442" t="s">
        <v>129</v>
      </c>
      <c r="D76" s="442" t="s">
        <v>129</v>
      </c>
      <c r="E76" s="442" t="s">
        <v>129</v>
      </c>
      <c r="F76" s="442" t="s">
        <v>129</v>
      </c>
      <c r="G76" s="442" t="s">
        <v>129</v>
      </c>
      <c r="H76" s="442" t="s">
        <v>129</v>
      </c>
      <c r="I76" s="442" t="s">
        <v>129</v>
      </c>
      <c r="J76" s="442" t="s">
        <v>1090</v>
      </c>
      <c r="K76" s="443" t="str">
        <f>J76</f>
        <v>5.6</v>
      </c>
      <c r="L76" s="443" t="str">
        <f t="shared" ref="L76:M76" si="8">K76</f>
        <v>5.6</v>
      </c>
      <c r="M76" s="443" t="str">
        <f t="shared" si="8"/>
        <v>5.6</v>
      </c>
      <c r="N76" s="443" t="str">
        <f t="shared" ref="N76:O83" si="9">L76</f>
        <v>5.6</v>
      </c>
      <c r="O76" s="443" t="str">
        <f t="shared" si="9"/>
        <v>5.6</v>
      </c>
      <c r="P76" s="9" t="b">
        <f>O76='[2]Приложение 7'!G79</f>
        <v>0</v>
      </c>
    </row>
    <row r="77" spans="1:16" ht="75" outlineLevel="1" x14ac:dyDescent="0.25">
      <c r="A77" s="1144"/>
      <c r="B77" s="321" t="s">
        <v>2386</v>
      </c>
      <c r="C77" s="442" t="s">
        <v>129</v>
      </c>
      <c r="D77" s="442" t="s">
        <v>129</v>
      </c>
      <c r="E77" s="442" t="s">
        <v>129</v>
      </c>
      <c r="F77" s="442" t="s">
        <v>129</v>
      </c>
      <c r="G77" s="442" t="s">
        <v>129</v>
      </c>
      <c r="H77" s="442" t="s">
        <v>129</v>
      </c>
      <c r="I77" s="442" t="s">
        <v>129</v>
      </c>
      <c r="J77" s="442" t="s">
        <v>2387</v>
      </c>
      <c r="K77" s="443" t="str">
        <f t="shared" ref="K77:M83" si="10">J77</f>
        <v>42.7</v>
      </c>
      <c r="L77" s="443" t="str">
        <f t="shared" si="10"/>
        <v>42.7</v>
      </c>
      <c r="M77" s="443" t="str">
        <f t="shared" si="10"/>
        <v>42.7</v>
      </c>
      <c r="N77" s="443" t="str">
        <f t="shared" si="9"/>
        <v>42.7</v>
      </c>
      <c r="O77" s="443" t="str">
        <f t="shared" si="9"/>
        <v>42.7</v>
      </c>
      <c r="P77" s="9" t="b">
        <f>O77='[2]Приложение 7'!G80</f>
        <v>0</v>
      </c>
    </row>
    <row r="78" spans="1:16" ht="105" outlineLevel="1" x14ac:dyDescent="0.25">
      <c r="A78" s="1144"/>
      <c r="B78" s="321" t="s">
        <v>2388</v>
      </c>
      <c r="C78" s="442" t="s">
        <v>129</v>
      </c>
      <c r="D78" s="442" t="s">
        <v>129</v>
      </c>
      <c r="E78" s="442" t="s">
        <v>129</v>
      </c>
      <c r="F78" s="442" t="s">
        <v>129</v>
      </c>
      <c r="G78" s="442" t="s">
        <v>129</v>
      </c>
      <c r="H78" s="442" t="s">
        <v>129</v>
      </c>
      <c r="I78" s="442" t="s">
        <v>129</v>
      </c>
      <c r="J78" s="442" t="s">
        <v>2389</v>
      </c>
      <c r="K78" s="443" t="str">
        <f t="shared" si="10"/>
        <v>85.9</v>
      </c>
      <c r="L78" s="443" t="str">
        <f t="shared" si="10"/>
        <v>85.9</v>
      </c>
      <c r="M78" s="443" t="str">
        <f t="shared" si="10"/>
        <v>85.9</v>
      </c>
      <c r="N78" s="443" t="str">
        <f t="shared" si="9"/>
        <v>85.9</v>
      </c>
      <c r="O78" s="443" t="str">
        <f t="shared" si="9"/>
        <v>85.9</v>
      </c>
      <c r="P78" s="9" t="b">
        <f>O78='[2]Приложение 7'!G81</f>
        <v>0</v>
      </c>
    </row>
    <row r="79" spans="1:16" ht="60" outlineLevel="1" x14ac:dyDescent="0.25">
      <c r="A79" s="1144"/>
      <c r="B79" s="321" t="s">
        <v>2390</v>
      </c>
      <c r="C79" s="442" t="s">
        <v>129</v>
      </c>
      <c r="D79" s="442" t="s">
        <v>129</v>
      </c>
      <c r="E79" s="442" t="s">
        <v>129</v>
      </c>
      <c r="F79" s="442" t="s">
        <v>129</v>
      </c>
      <c r="G79" s="442" t="s">
        <v>129</v>
      </c>
      <c r="H79" s="442" t="s">
        <v>129</v>
      </c>
      <c r="I79" s="442" t="s">
        <v>129</v>
      </c>
      <c r="J79" s="442" t="s">
        <v>2391</v>
      </c>
      <c r="K79" s="443" t="str">
        <f t="shared" si="10"/>
        <v>10.7</v>
      </c>
      <c r="L79" s="443" t="str">
        <f t="shared" si="10"/>
        <v>10.7</v>
      </c>
      <c r="M79" s="443" t="str">
        <f t="shared" si="10"/>
        <v>10.7</v>
      </c>
      <c r="N79" s="443" t="str">
        <f t="shared" si="9"/>
        <v>10.7</v>
      </c>
      <c r="O79" s="443" t="str">
        <f t="shared" si="9"/>
        <v>10.7</v>
      </c>
      <c r="P79" s="9" t="b">
        <f>O79='[2]Приложение 7'!G82</f>
        <v>0</v>
      </c>
    </row>
    <row r="80" spans="1:16" ht="105" outlineLevel="1" x14ac:dyDescent="0.25">
      <c r="A80" s="1144"/>
      <c r="B80" s="321" t="s">
        <v>2392</v>
      </c>
      <c r="C80" s="442" t="s">
        <v>129</v>
      </c>
      <c r="D80" s="442" t="s">
        <v>129</v>
      </c>
      <c r="E80" s="442" t="s">
        <v>129</v>
      </c>
      <c r="F80" s="442" t="s">
        <v>129</v>
      </c>
      <c r="G80" s="442" t="s">
        <v>129</v>
      </c>
      <c r="H80" s="442" t="s">
        <v>129</v>
      </c>
      <c r="I80" s="442" t="s">
        <v>129</v>
      </c>
      <c r="J80" s="442" t="s">
        <v>2393</v>
      </c>
      <c r="K80" s="443" t="str">
        <f t="shared" si="10"/>
        <v>18.5</v>
      </c>
      <c r="L80" s="443" t="str">
        <f t="shared" si="10"/>
        <v>18.5</v>
      </c>
      <c r="M80" s="443" t="str">
        <f t="shared" si="10"/>
        <v>18.5</v>
      </c>
      <c r="N80" s="443" t="str">
        <f t="shared" si="9"/>
        <v>18.5</v>
      </c>
      <c r="O80" s="443" t="str">
        <f t="shared" si="9"/>
        <v>18.5</v>
      </c>
      <c r="P80" s="9" t="b">
        <f>O80='[2]Приложение 7'!G83</f>
        <v>0</v>
      </c>
    </row>
    <row r="81" spans="1:26" ht="180" outlineLevel="1" x14ac:dyDescent="0.25">
      <c r="A81" s="1144"/>
      <c r="B81" s="321" t="s">
        <v>2394</v>
      </c>
      <c r="C81" s="442" t="s">
        <v>129</v>
      </c>
      <c r="D81" s="442" t="s">
        <v>129</v>
      </c>
      <c r="E81" s="442" t="s">
        <v>129</v>
      </c>
      <c r="F81" s="442" t="s">
        <v>129</v>
      </c>
      <c r="G81" s="442" t="s">
        <v>129</v>
      </c>
      <c r="H81" s="442" t="s">
        <v>129</v>
      </c>
      <c r="I81" s="442" t="s">
        <v>129</v>
      </c>
      <c r="J81" s="442" t="s">
        <v>1385</v>
      </c>
      <c r="K81" s="443" t="str">
        <f t="shared" si="10"/>
        <v>30.1</v>
      </c>
      <c r="L81" s="443" t="str">
        <f t="shared" si="10"/>
        <v>30.1</v>
      </c>
      <c r="M81" s="443" t="str">
        <f t="shared" si="10"/>
        <v>30.1</v>
      </c>
      <c r="N81" s="443" t="str">
        <f t="shared" si="9"/>
        <v>30.1</v>
      </c>
      <c r="O81" s="443" t="str">
        <f t="shared" si="9"/>
        <v>30.1</v>
      </c>
      <c r="P81" s="9" t="b">
        <f>O81='[2]Приложение 7'!G84</f>
        <v>0</v>
      </c>
    </row>
    <row r="82" spans="1:26" ht="90" outlineLevel="1" x14ac:dyDescent="0.25">
      <c r="A82" s="1144"/>
      <c r="B82" s="321" t="s">
        <v>2395</v>
      </c>
      <c r="C82" s="442" t="s">
        <v>129</v>
      </c>
      <c r="D82" s="442" t="s">
        <v>129</v>
      </c>
      <c r="E82" s="442" t="s">
        <v>129</v>
      </c>
      <c r="F82" s="442" t="s">
        <v>129</v>
      </c>
      <c r="G82" s="442" t="s">
        <v>129</v>
      </c>
      <c r="H82" s="442" t="s">
        <v>129</v>
      </c>
      <c r="I82" s="442" t="s">
        <v>129</v>
      </c>
      <c r="J82" s="442" t="s">
        <v>2396</v>
      </c>
      <c r="K82" s="443" t="str">
        <f t="shared" si="10"/>
        <v>3.559</v>
      </c>
      <c r="L82" s="443" t="str">
        <f t="shared" si="10"/>
        <v>3.559</v>
      </c>
      <c r="M82" s="443" t="str">
        <f t="shared" si="10"/>
        <v>3.559</v>
      </c>
      <c r="N82" s="443" t="str">
        <f t="shared" si="9"/>
        <v>3.559</v>
      </c>
      <c r="O82" s="443" t="str">
        <f t="shared" si="9"/>
        <v>3.559</v>
      </c>
      <c r="P82" s="9" t="b">
        <f>O82='[2]Приложение 7'!G85</f>
        <v>0</v>
      </c>
    </row>
    <row r="83" spans="1:26" ht="195" outlineLevel="1" x14ac:dyDescent="0.25">
      <c r="A83" s="1144"/>
      <c r="B83" s="321" t="s">
        <v>2397</v>
      </c>
      <c r="C83" s="442" t="s">
        <v>129</v>
      </c>
      <c r="D83" s="442" t="s">
        <v>129</v>
      </c>
      <c r="E83" s="442" t="s">
        <v>129</v>
      </c>
      <c r="F83" s="442" t="s">
        <v>129</v>
      </c>
      <c r="G83" s="442" t="s">
        <v>129</v>
      </c>
      <c r="H83" s="442" t="s">
        <v>129</v>
      </c>
      <c r="I83" s="442" t="s">
        <v>129</v>
      </c>
      <c r="J83" s="442" t="s">
        <v>2398</v>
      </c>
      <c r="K83" s="443" t="str">
        <f t="shared" si="10"/>
        <v>83.1</v>
      </c>
      <c r="L83" s="443" t="str">
        <f t="shared" si="10"/>
        <v>83.1</v>
      </c>
      <c r="M83" s="443" t="str">
        <f t="shared" si="10"/>
        <v>83.1</v>
      </c>
      <c r="N83" s="443" t="str">
        <f t="shared" si="9"/>
        <v>83.1</v>
      </c>
      <c r="O83" s="443" t="str">
        <f t="shared" si="9"/>
        <v>83.1</v>
      </c>
      <c r="P83" s="9" t="b">
        <f>O83='[2]Приложение 7'!G86</f>
        <v>0</v>
      </c>
    </row>
    <row r="84" spans="1:26" s="320" customFormat="1" ht="36" customHeight="1" x14ac:dyDescent="0.2">
      <c r="A84" s="1146" t="s">
        <v>2399</v>
      </c>
      <c r="B84" s="437" t="s">
        <v>0</v>
      </c>
      <c r="C84" s="440">
        <f>C85</f>
        <v>52422.8</v>
      </c>
      <c r="D84" s="440">
        <f>D85</f>
        <v>7988.2</v>
      </c>
      <c r="E84" s="440"/>
      <c r="F84" s="440"/>
      <c r="G84" s="440"/>
      <c r="H84" s="440"/>
      <c r="I84" s="440"/>
      <c r="J84" s="440"/>
      <c r="K84" s="440"/>
      <c r="L84" s="440"/>
      <c r="M84" s="440"/>
      <c r="N84" s="440"/>
      <c r="O84" s="440"/>
      <c r="P84" s="441" t="s">
        <v>0</v>
      </c>
      <c r="Q84" s="441"/>
      <c r="R84" s="441"/>
      <c r="S84" s="441"/>
      <c r="T84" s="441"/>
      <c r="U84" s="441"/>
      <c r="V84" s="441"/>
      <c r="W84" s="441"/>
      <c r="X84" s="441"/>
      <c r="Y84" s="441"/>
      <c r="Z84" s="441"/>
    </row>
    <row r="85" spans="1:26" x14ac:dyDescent="0.25">
      <c r="A85" s="1146"/>
      <c r="B85" s="324" t="s">
        <v>1</v>
      </c>
      <c r="C85" s="443">
        <v>52422.8</v>
      </c>
      <c r="D85" s="443">
        <v>7988.2</v>
      </c>
      <c r="E85" s="443"/>
      <c r="F85" s="443"/>
      <c r="G85" s="443"/>
      <c r="H85" s="443"/>
      <c r="I85" s="443" t="s">
        <v>2709</v>
      </c>
      <c r="J85" s="443"/>
      <c r="K85" s="443"/>
      <c r="L85" s="443"/>
      <c r="M85" s="443"/>
      <c r="N85" s="443"/>
      <c r="O85" s="443"/>
      <c r="P85" s="441" t="s">
        <v>2284</v>
      </c>
      <c r="Q85" s="441"/>
      <c r="R85" s="441"/>
      <c r="S85" s="441"/>
      <c r="T85" s="441"/>
      <c r="U85" s="441"/>
      <c r="V85" s="441"/>
      <c r="W85" s="441"/>
      <c r="X85" s="441"/>
      <c r="Y85" s="441"/>
      <c r="Z85" s="441"/>
    </row>
    <row r="86" spans="1:26" ht="52.5" customHeight="1" x14ac:dyDescent="0.25">
      <c r="A86" s="1146"/>
      <c r="B86" s="324" t="s">
        <v>2</v>
      </c>
      <c r="C86" s="443"/>
      <c r="D86" s="443"/>
      <c r="E86" s="443"/>
      <c r="F86" s="443"/>
      <c r="G86" s="443"/>
      <c r="H86" s="443"/>
      <c r="I86" s="443"/>
      <c r="J86" s="443"/>
      <c r="K86" s="443"/>
      <c r="L86" s="443"/>
      <c r="M86" s="443"/>
      <c r="N86" s="443"/>
      <c r="O86" s="443"/>
      <c r="P86" s="441" t="s">
        <v>2285</v>
      </c>
      <c r="Q86" s="441"/>
      <c r="R86" s="441"/>
      <c r="S86" s="441"/>
      <c r="T86" s="441"/>
      <c r="U86" s="441"/>
      <c r="V86" s="441"/>
      <c r="W86" s="441"/>
      <c r="X86" s="441"/>
      <c r="Y86" s="441"/>
      <c r="Z86" s="441"/>
    </row>
    <row r="87" spans="1:26" ht="43.5" customHeight="1" outlineLevel="1" x14ac:dyDescent="0.25">
      <c r="A87" s="1146"/>
      <c r="B87" s="324" t="s">
        <v>2400</v>
      </c>
      <c r="C87" s="442">
        <v>20</v>
      </c>
      <c r="D87" s="442">
        <v>20</v>
      </c>
      <c r="E87" s="443" t="s">
        <v>129</v>
      </c>
      <c r="F87" s="443" t="s">
        <v>129</v>
      </c>
      <c r="G87" s="443" t="s">
        <v>129</v>
      </c>
      <c r="H87" s="443" t="s">
        <v>129</v>
      </c>
      <c r="I87" s="443" t="s">
        <v>129</v>
      </c>
      <c r="J87" s="443" t="s">
        <v>129</v>
      </c>
      <c r="K87" s="443" t="s">
        <v>129</v>
      </c>
      <c r="L87" s="443" t="s">
        <v>129</v>
      </c>
      <c r="M87" s="443" t="s">
        <v>129</v>
      </c>
      <c r="N87" s="443" t="s">
        <v>129</v>
      </c>
      <c r="O87" s="443" t="s">
        <v>129</v>
      </c>
    </row>
    <row r="88" spans="1:26" ht="60" customHeight="1" outlineLevel="1" x14ac:dyDescent="0.25">
      <c r="A88" s="1146"/>
      <c r="B88" s="324" t="s">
        <v>2401</v>
      </c>
      <c r="C88" s="442" t="s">
        <v>2402</v>
      </c>
      <c r="D88" s="442" t="s">
        <v>2402</v>
      </c>
      <c r="E88" s="443" t="s">
        <v>129</v>
      </c>
      <c r="F88" s="443" t="s">
        <v>129</v>
      </c>
      <c r="G88" s="443" t="s">
        <v>129</v>
      </c>
      <c r="H88" s="443" t="s">
        <v>129</v>
      </c>
      <c r="I88" s="443" t="s">
        <v>129</v>
      </c>
      <c r="J88" s="443" t="s">
        <v>129</v>
      </c>
      <c r="K88" s="443" t="s">
        <v>129</v>
      </c>
      <c r="L88" s="443" t="s">
        <v>129</v>
      </c>
      <c r="M88" s="443" t="s">
        <v>129</v>
      </c>
      <c r="N88" s="443" t="s">
        <v>129</v>
      </c>
      <c r="O88" s="443" t="s">
        <v>129</v>
      </c>
    </row>
    <row r="89" spans="1:26" ht="120" customHeight="1" outlineLevel="1" x14ac:dyDescent="0.25">
      <c r="A89" s="1146"/>
      <c r="B89" s="324" t="s">
        <v>2403</v>
      </c>
      <c r="C89" s="442" t="s">
        <v>1424</v>
      </c>
      <c r="D89" s="442" t="s">
        <v>1424</v>
      </c>
      <c r="E89" s="443" t="s">
        <v>129</v>
      </c>
      <c r="F89" s="443" t="s">
        <v>129</v>
      </c>
      <c r="G89" s="443" t="s">
        <v>129</v>
      </c>
      <c r="H89" s="443" t="s">
        <v>129</v>
      </c>
      <c r="I89" s="443" t="s">
        <v>129</v>
      </c>
      <c r="J89" s="443" t="s">
        <v>129</v>
      </c>
      <c r="K89" s="443" t="s">
        <v>129</v>
      </c>
      <c r="L89" s="443" t="s">
        <v>129</v>
      </c>
      <c r="M89" s="443" t="s">
        <v>129</v>
      </c>
      <c r="N89" s="443" t="s">
        <v>129</v>
      </c>
      <c r="O89" s="443" t="s">
        <v>129</v>
      </c>
    </row>
    <row r="90" spans="1:26" ht="23.25" customHeight="1" outlineLevel="1" x14ac:dyDescent="0.25">
      <c r="A90" s="1146"/>
      <c r="B90" s="324" t="s">
        <v>2404</v>
      </c>
      <c r="C90" s="442">
        <v>20</v>
      </c>
      <c r="D90" s="442">
        <v>20</v>
      </c>
      <c r="E90" s="443" t="s">
        <v>129</v>
      </c>
      <c r="F90" s="443" t="s">
        <v>129</v>
      </c>
      <c r="G90" s="443" t="s">
        <v>129</v>
      </c>
      <c r="H90" s="443" t="s">
        <v>129</v>
      </c>
      <c r="I90" s="443" t="s">
        <v>129</v>
      </c>
      <c r="J90" s="443" t="s">
        <v>129</v>
      </c>
      <c r="K90" s="443" t="s">
        <v>129</v>
      </c>
      <c r="L90" s="443" t="s">
        <v>129</v>
      </c>
      <c r="M90" s="443" t="s">
        <v>129</v>
      </c>
      <c r="N90" s="443" t="s">
        <v>129</v>
      </c>
      <c r="O90" s="443" t="s">
        <v>129</v>
      </c>
    </row>
    <row r="91" spans="1:26" s="320" customFormat="1" ht="24" customHeight="1" x14ac:dyDescent="0.2">
      <c r="A91" s="1143" t="s">
        <v>879</v>
      </c>
      <c r="B91" s="437" t="s">
        <v>0</v>
      </c>
      <c r="C91" s="440">
        <f t="shared" ref="C91:N91" si="11">C92+C93</f>
        <v>182890.2</v>
      </c>
      <c r="D91" s="440">
        <f t="shared" si="11"/>
        <v>182890.19999999998</v>
      </c>
      <c r="E91" s="440">
        <f t="shared" si="11"/>
        <v>132090.20000000001</v>
      </c>
      <c r="F91" s="440">
        <f t="shared" si="11"/>
        <v>132090.20000000001</v>
      </c>
      <c r="G91" s="440">
        <f t="shared" si="11"/>
        <v>132090.20000000001</v>
      </c>
      <c r="H91" s="440">
        <f t="shared" si="11"/>
        <v>185144.4</v>
      </c>
      <c r="I91" s="440">
        <f t="shared" si="11"/>
        <v>185144.40000000002</v>
      </c>
      <c r="J91" s="440">
        <f t="shared" si="11"/>
        <v>185144.4</v>
      </c>
      <c r="K91" s="440">
        <f t="shared" si="11"/>
        <v>185144.4</v>
      </c>
      <c r="L91" s="440">
        <f t="shared" si="11"/>
        <v>188209.1</v>
      </c>
      <c r="M91" s="440">
        <f t="shared" si="11"/>
        <v>188209.1</v>
      </c>
      <c r="N91" s="440">
        <f t="shared" si="11"/>
        <v>188209.1</v>
      </c>
      <c r="O91" s="440">
        <f>O92+O93</f>
        <v>188209.1</v>
      </c>
      <c r="P91" s="441" t="s">
        <v>0</v>
      </c>
      <c r="Q91" s="441"/>
      <c r="R91" s="441"/>
      <c r="S91" s="441"/>
      <c r="T91" s="441"/>
      <c r="U91" s="441"/>
      <c r="V91" s="441"/>
      <c r="W91" s="441"/>
      <c r="X91" s="441"/>
      <c r="Y91" s="441"/>
      <c r="Z91" s="441"/>
    </row>
    <row r="92" spans="1:26" x14ac:dyDescent="0.25">
      <c r="A92" s="1144"/>
      <c r="B92" s="324" t="s">
        <v>1</v>
      </c>
      <c r="C92" s="446">
        <v>177494.80000000002</v>
      </c>
      <c r="D92" s="443">
        <v>177494.8</v>
      </c>
      <c r="E92" s="443">
        <v>126694.8</v>
      </c>
      <c r="F92" s="443">
        <v>126694.8</v>
      </c>
      <c r="G92" s="443">
        <f>F92</f>
        <v>126694.8</v>
      </c>
      <c r="H92" s="443">
        <v>179749</v>
      </c>
      <c r="I92" s="447">
        <v>179749.00000000003</v>
      </c>
      <c r="J92" s="443">
        <v>179749</v>
      </c>
      <c r="K92" s="443">
        <v>179749</v>
      </c>
      <c r="L92" s="443">
        <v>182813.7</v>
      </c>
      <c r="M92" s="443">
        <v>182813.7</v>
      </c>
      <c r="N92" s="443">
        <v>182813.7</v>
      </c>
      <c r="O92" s="443">
        <v>182813.7</v>
      </c>
      <c r="P92" s="441" t="s">
        <v>2284</v>
      </c>
      <c r="Q92" s="441"/>
      <c r="R92" s="441"/>
      <c r="S92" s="441"/>
      <c r="T92" s="441"/>
      <c r="U92" s="441"/>
      <c r="V92" s="441"/>
      <c r="W92" s="441"/>
      <c r="X92" s="441"/>
      <c r="Y92" s="441"/>
      <c r="Z92" s="441"/>
    </row>
    <row r="93" spans="1:26" ht="36" customHeight="1" x14ac:dyDescent="0.25">
      <c r="A93" s="1144"/>
      <c r="B93" s="324" t="s">
        <v>2</v>
      </c>
      <c r="C93" s="446">
        <v>5395.4</v>
      </c>
      <c r="D93" s="443">
        <v>5395.4</v>
      </c>
      <c r="E93" s="443">
        <v>5395.4</v>
      </c>
      <c r="F93" s="443">
        <v>5395.4</v>
      </c>
      <c r="G93" s="443">
        <f t="shared" ref="G93:G121" si="12">F93</f>
        <v>5395.4</v>
      </c>
      <c r="H93" s="443">
        <v>5395.4</v>
      </c>
      <c r="I93" s="447">
        <v>5395.4</v>
      </c>
      <c r="J93" s="443">
        <v>5395.4</v>
      </c>
      <c r="K93" s="443">
        <v>5395.4</v>
      </c>
      <c r="L93" s="443">
        <v>5395.4</v>
      </c>
      <c r="M93" s="443">
        <v>5395.4</v>
      </c>
      <c r="N93" s="443">
        <v>5395.4</v>
      </c>
      <c r="O93" s="443">
        <v>5395.4</v>
      </c>
      <c r="P93" s="441" t="s">
        <v>2285</v>
      </c>
      <c r="Q93" s="441"/>
      <c r="R93" s="441"/>
      <c r="S93" s="441"/>
      <c r="T93" s="441"/>
      <c r="U93" s="441"/>
      <c r="V93" s="441"/>
      <c r="W93" s="441"/>
      <c r="X93" s="441"/>
      <c r="Y93" s="441"/>
      <c r="Z93" s="441"/>
    </row>
    <row r="94" spans="1:26" ht="135" outlineLevel="1" x14ac:dyDescent="0.25">
      <c r="A94" s="1145"/>
      <c r="B94" s="324" t="s">
        <v>2405</v>
      </c>
      <c r="C94" s="435" t="s">
        <v>2406</v>
      </c>
      <c r="D94" s="442" t="s">
        <v>2406</v>
      </c>
      <c r="E94" s="443" t="s">
        <v>2406</v>
      </c>
      <c r="F94" s="443" t="s">
        <v>2406</v>
      </c>
      <c r="G94" s="443" t="str">
        <f t="shared" si="12"/>
        <v>5.8</v>
      </c>
      <c r="H94" s="443" t="s">
        <v>2406</v>
      </c>
      <c r="I94" s="443" t="s">
        <v>2406</v>
      </c>
      <c r="J94" s="443" t="s">
        <v>2406</v>
      </c>
      <c r="K94" s="443" t="s">
        <v>2406</v>
      </c>
      <c r="L94" s="443" t="s">
        <v>2406</v>
      </c>
      <c r="M94" s="443" t="s">
        <v>2406</v>
      </c>
      <c r="N94" s="443" t="s">
        <v>2406</v>
      </c>
      <c r="O94" s="443" t="s">
        <v>2406</v>
      </c>
    </row>
    <row r="95" spans="1:26" s="320" customFormat="1" ht="41.25" customHeight="1" x14ac:dyDescent="0.2">
      <c r="A95" s="1143" t="s">
        <v>893</v>
      </c>
      <c r="B95" s="437" t="s">
        <v>0</v>
      </c>
      <c r="C95" s="440">
        <f>C96+C97</f>
        <v>5751355.2000000011</v>
      </c>
      <c r="D95" s="440">
        <f t="shared" ref="D95:O95" si="13">D96+D97</f>
        <v>5775145.8999999994</v>
      </c>
      <c r="E95" s="440">
        <f t="shared" si="13"/>
        <v>5808609.5</v>
      </c>
      <c r="F95" s="440">
        <f t="shared" si="13"/>
        <v>5808609.5</v>
      </c>
      <c r="G95" s="443">
        <f t="shared" si="12"/>
        <v>5808609.5</v>
      </c>
      <c r="H95" s="440">
        <f t="shared" si="13"/>
        <v>6369135.2999999998</v>
      </c>
      <c r="I95" s="440">
        <f t="shared" si="13"/>
        <v>6293829.4000000004</v>
      </c>
      <c r="J95" s="440">
        <f t="shared" si="13"/>
        <v>6293829.3999999994</v>
      </c>
      <c r="K95" s="440">
        <f t="shared" si="13"/>
        <v>6293829.4000000004</v>
      </c>
      <c r="L95" s="440">
        <f t="shared" si="13"/>
        <v>6492693.9000000004</v>
      </c>
      <c r="M95" s="440">
        <f t="shared" si="13"/>
        <v>6492693.8999999994</v>
      </c>
      <c r="N95" s="440">
        <f t="shared" si="13"/>
        <v>6493081.8999999994</v>
      </c>
      <c r="O95" s="440">
        <f t="shared" si="13"/>
        <v>6493081.8999999994</v>
      </c>
      <c r="P95" s="441" t="s">
        <v>0</v>
      </c>
      <c r="Q95" s="441"/>
      <c r="R95" s="441"/>
      <c r="S95" s="441"/>
      <c r="T95" s="441"/>
      <c r="U95" s="441"/>
      <c r="V95" s="441"/>
      <c r="W95" s="441"/>
      <c r="X95" s="441"/>
      <c r="Y95" s="441"/>
      <c r="Z95" s="441"/>
    </row>
    <row r="96" spans="1:26" ht="40.5" customHeight="1" x14ac:dyDescent="0.25">
      <c r="A96" s="1144"/>
      <c r="B96" s="324" t="s">
        <v>1</v>
      </c>
      <c r="C96" s="443">
        <v>5547454.9000000013</v>
      </c>
      <c r="D96" s="443">
        <v>5571245.5999999996</v>
      </c>
      <c r="E96" s="443">
        <v>5571245.5999999996</v>
      </c>
      <c r="F96" s="443">
        <v>5571245.5999999996</v>
      </c>
      <c r="G96" s="443">
        <f t="shared" si="12"/>
        <v>5571245.5999999996</v>
      </c>
      <c r="H96" s="443">
        <v>6131965.5</v>
      </c>
      <c r="I96" s="448">
        <v>6056659.6000000006</v>
      </c>
      <c r="J96" s="443">
        <v>6056659.5999999996</v>
      </c>
      <c r="K96" s="443">
        <v>6056659.6000000006</v>
      </c>
      <c r="L96" s="443">
        <v>6255524.1000000006</v>
      </c>
      <c r="M96" s="443">
        <v>6255524.0999999996</v>
      </c>
      <c r="N96" s="443">
        <v>6255912.0999999996</v>
      </c>
      <c r="O96" s="443">
        <v>6255912.0999999996</v>
      </c>
      <c r="P96" s="441" t="s">
        <v>2284</v>
      </c>
      <c r="Q96" s="441"/>
      <c r="R96" s="441"/>
      <c r="S96" s="441"/>
      <c r="T96" s="441"/>
      <c r="U96" s="441"/>
      <c r="V96" s="441"/>
      <c r="W96" s="441"/>
      <c r="X96" s="441"/>
      <c r="Y96" s="441"/>
      <c r="Z96" s="441"/>
    </row>
    <row r="97" spans="1:26" ht="39.75" customHeight="1" x14ac:dyDescent="0.25">
      <c r="A97" s="1144"/>
      <c r="B97" s="324" t="s">
        <v>2</v>
      </c>
      <c r="C97" s="443">
        <v>203900.30000000002</v>
      </c>
      <c r="D97" s="443">
        <v>203900.3</v>
      </c>
      <c r="E97" s="443">
        <v>237363.9</v>
      </c>
      <c r="F97" s="443">
        <v>237363.9</v>
      </c>
      <c r="G97" s="443">
        <f t="shared" si="12"/>
        <v>237363.9</v>
      </c>
      <c r="H97" s="443">
        <v>237169.8</v>
      </c>
      <c r="I97" s="448">
        <v>237169.8</v>
      </c>
      <c r="J97" s="443">
        <v>237169.8</v>
      </c>
      <c r="K97" s="443">
        <v>237169.8</v>
      </c>
      <c r="L97" s="443">
        <v>237169.8</v>
      </c>
      <c r="M97" s="443">
        <v>237169.8</v>
      </c>
      <c r="N97" s="443">
        <v>237169.8</v>
      </c>
      <c r="O97" s="443">
        <v>237169.8</v>
      </c>
      <c r="P97" s="441" t="s">
        <v>2285</v>
      </c>
      <c r="Q97" s="441"/>
      <c r="R97" s="441"/>
      <c r="S97" s="441"/>
      <c r="T97" s="441"/>
      <c r="U97" s="441"/>
      <c r="V97" s="441"/>
      <c r="W97" s="441"/>
      <c r="X97" s="441"/>
      <c r="Y97" s="441"/>
      <c r="Z97" s="441"/>
    </row>
    <row r="98" spans="1:26" ht="360" outlineLevel="1" x14ac:dyDescent="0.25">
      <c r="A98" s="1144"/>
      <c r="B98" s="324" t="s">
        <v>2407</v>
      </c>
      <c r="C98" s="442" t="s">
        <v>320</v>
      </c>
      <c r="D98" s="442" t="s">
        <v>320</v>
      </c>
      <c r="E98" s="443" t="s">
        <v>320</v>
      </c>
      <c r="F98" s="443" t="s">
        <v>320</v>
      </c>
      <c r="G98" s="443" t="str">
        <f t="shared" si="12"/>
        <v>0</v>
      </c>
      <c r="H98" s="443" t="s">
        <v>320</v>
      </c>
      <c r="I98" s="443" t="s">
        <v>320</v>
      </c>
      <c r="J98" s="443" t="s">
        <v>320</v>
      </c>
      <c r="K98" s="443" t="s">
        <v>320</v>
      </c>
      <c r="L98" s="443" t="s">
        <v>320</v>
      </c>
      <c r="M98" s="443" t="s">
        <v>320</v>
      </c>
      <c r="N98" s="443" t="s">
        <v>320</v>
      </c>
      <c r="O98" s="443" t="s">
        <v>320</v>
      </c>
    </row>
    <row r="99" spans="1:26" ht="64.5" customHeight="1" outlineLevel="1" x14ac:dyDescent="0.25">
      <c r="A99" s="1144"/>
      <c r="B99" s="324" t="s">
        <v>2408</v>
      </c>
      <c r="C99" s="449">
        <v>30</v>
      </c>
      <c r="D99" s="442">
        <v>30</v>
      </c>
      <c r="E99" s="443">
        <v>48</v>
      </c>
      <c r="F99" s="443">
        <v>48</v>
      </c>
      <c r="G99" s="443">
        <f t="shared" si="12"/>
        <v>48</v>
      </c>
      <c r="H99" s="443">
        <v>48</v>
      </c>
      <c r="I99" s="443">
        <v>48</v>
      </c>
      <c r="J99" s="443">
        <v>48</v>
      </c>
      <c r="K99" s="443">
        <v>48</v>
      </c>
      <c r="L99" s="443">
        <v>48</v>
      </c>
      <c r="M99" s="443">
        <v>48</v>
      </c>
      <c r="N99" s="443">
        <v>48</v>
      </c>
      <c r="O99" s="443">
        <v>48</v>
      </c>
    </row>
    <row r="100" spans="1:26" ht="225" outlineLevel="1" x14ac:dyDescent="0.25">
      <c r="A100" s="1144"/>
      <c r="B100" s="324" t="s">
        <v>2409</v>
      </c>
      <c r="C100" s="449" t="s">
        <v>2410</v>
      </c>
      <c r="D100" s="442" t="s">
        <v>2410</v>
      </c>
      <c r="E100" s="443" t="s">
        <v>2411</v>
      </c>
      <c r="F100" s="443" t="s">
        <v>2411</v>
      </c>
      <c r="G100" s="443" t="str">
        <f t="shared" si="12"/>
        <v>43.8</v>
      </c>
      <c r="H100" s="443" t="s">
        <v>2411</v>
      </c>
      <c r="I100" s="443" t="s">
        <v>2411</v>
      </c>
      <c r="J100" s="443" t="s">
        <v>2411</v>
      </c>
      <c r="K100" s="443" t="s">
        <v>2411</v>
      </c>
      <c r="L100" s="443" t="s">
        <v>2411</v>
      </c>
      <c r="M100" s="443" t="s">
        <v>2411</v>
      </c>
      <c r="N100" s="443" t="s">
        <v>2411</v>
      </c>
      <c r="O100" s="443" t="s">
        <v>2411</v>
      </c>
    </row>
    <row r="101" spans="1:26" s="320" customFormat="1" ht="15" customHeight="1" x14ac:dyDescent="0.25">
      <c r="A101" s="1143" t="s">
        <v>918</v>
      </c>
      <c r="B101" s="437" t="s">
        <v>0</v>
      </c>
      <c r="C101" s="440">
        <f>C102+C103</f>
        <v>235637.4</v>
      </c>
      <c r="D101" s="440">
        <f t="shared" ref="D101:F101" si="14">D102+D103</f>
        <v>260061</v>
      </c>
      <c r="E101" s="440">
        <f t="shared" si="14"/>
        <v>260061</v>
      </c>
      <c r="F101" s="440">
        <f t="shared" si="14"/>
        <v>260061</v>
      </c>
      <c r="G101" s="443">
        <f t="shared" si="12"/>
        <v>260061</v>
      </c>
      <c r="H101" s="440">
        <f t="shared" ref="H101:O101" si="15">H102+H103</f>
        <v>294295.09999999998</v>
      </c>
      <c r="I101" s="440">
        <f t="shared" si="15"/>
        <v>294295.09999999998</v>
      </c>
      <c r="J101" s="440">
        <f t="shared" si="15"/>
        <v>294295.09999999998</v>
      </c>
      <c r="K101" s="440">
        <f t="shared" si="15"/>
        <v>332295.09999999998</v>
      </c>
      <c r="L101" s="440">
        <f t="shared" si="15"/>
        <v>361942.7</v>
      </c>
      <c r="M101" s="440">
        <f t="shared" si="15"/>
        <v>362575.2</v>
      </c>
      <c r="N101" s="440">
        <f t="shared" si="15"/>
        <v>362575.2</v>
      </c>
      <c r="O101" s="440">
        <f t="shared" si="15"/>
        <v>362085.4</v>
      </c>
      <c r="P101" s="9" t="s">
        <v>0</v>
      </c>
    </row>
    <row r="102" spans="1:26" x14ac:dyDescent="0.25">
      <c r="A102" s="1144"/>
      <c r="B102" s="324" t="s">
        <v>1</v>
      </c>
      <c r="C102" s="443">
        <v>235637.4</v>
      </c>
      <c r="D102" s="443">
        <v>260061</v>
      </c>
      <c r="E102" s="443">
        <v>260061</v>
      </c>
      <c r="F102" s="443">
        <v>260061</v>
      </c>
      <c r="G102" s="443">
        <f t="shared" si="12"/>
        <v>260061</v>
      </c>
      <c r="H102" s="443">
        <v>294295.09999999998</v>
      </c>
      <c r="I102" s="447">
        <v>294295.09999999998</v>
      </c>
      <c r="J102" s="443">
        <v>294295.09999999998</v>
      </c>
      <c r="K102" s="443">
        <v>332295.09999999998</v>
      </c>
      <c r="L102" s="443">
        <v>361942.7</v>
      </c>
      <c r="M102" s="443">
        <v>362575.2</v>
      </c>
      <c r="N102" s="443">
        <v>362575.2</v>
      </c>
      <c r="O102" s="443">
        <v>362085.4</v>
      </c>
      <c r="P102" s="9" t="s">
        <v>2284</v>
      </c>
    </row>
    <row r="103" spans="1:26" ht="76.5" customHeight="1" x14ac:dyDescent="0.25">
      <c r="A103" s="1144"/>
      <c r="B103" s="324" t="s">
        <v>2</v>
      </c>
      <c r="C103" s="443"/>
      <c r="D103" s="443"/>
      <c r="E103" s="443"/>
      <c r="F103" s="443"/>
      <c r="G103" s="443">
        <f t="shared" si="12"/>
        <v>0</v>
      </c>
      <c r="H103" s="443"/>
      <c r="I103" s="443"/>
      <c r="J103" s="443"/>
      <c r="K103" s="443"/>
      <c r="L103" s="443"/>
      <c r="M103" s="443"/>
      <c r="N103" s="443"/>
      <c r="O103" s="443"/>
      <c r="P103" s="9" t="s">
        <v>2285</v>
      </c>
    </row>
    <row r="104" spans="1:26" ht="76.5" customHeight="1" outlineLevel="1" x14ac:dyDescent="0.25">
      <c r="A104" s="1144"/>
      <c r="B104" s="324" t="s">
        <v>2412</v>
      </c>
      <c r="C104" s="443" t="s">
        <v>129</v>
      </c>
      <c r="D104" s="443" t="s">
        <v>129</v>
      </c>
      <c r="E104" s="443">
        <v>90</v>
      </c>
      <c r="F104" s="443">
        <v>90</v>
      </c>
      <c r="G104" s="443">
        <f t="shared" si="12"/>
        <v>90</v>
      </c>
      <c r="H104" s="443">
        <v>90</v>
      </c>
      <c r="I104" s="443">
        <v>90</v>
      </c>
      <c r="J104" s="443">
        <v>90</v>
      </c>
      <c r="K104" s="443">
        <v>90</v>
      </c>
      <c r="L104" s="443">
        <v>90</v>
      </c>
      <c r="M104" s="443">
        <v>90</v>
      </c>
      <c r="N104" s="443">
        <v>90</v>
      </c>
      <c r="O104" s="443">
        <v>90</v>
      </c>
    </row>
    <row r="105" spans="1:26" ht="57.75" customHeight="1" outlineLevel="1" x14ac:dyDescent="0.25">
      <c r="A105" s="1145"/>
      <c r="B105" s="324" t="s">
        <v>2413</v>
      </c>
      <c r="C105" s="443">
        <v>92</v>
      </c>
      <c r="D105" s="442">
        <v>92</v>
      </c>
      <c r="E105" s="443" t="s">
        <v>129</v>
      </c>
      <c r="F105" s="443" t="s">
        <v>129</v>
      </c>
      <c r="G105" s="443" t="str">
        <f t="shared" si="12"/>
        <v>-</v>
      </c>
      <c r="H105" s="443" t="s">
        <v>129</v>
      </c>
      <c r="I105" s="443" t="s">
        <v>129</v>
      </c>
      <c r="J105" s="443" t="s">
        <v>129</v>
      </c>
      <c r="K105" s="443" t="s">
        <v>129</v>
      </c>
      <c r="L105" s="443" t="s">
        <v>129</v>
      </c>
      <c r="M105" s="443" t="s">
        <v>129</v>
      </c>
      <c r="N105" s="443" t="s">
        <v>129</v>
      </c>
      <c r="O105" s="443" t="s">
        <v>129</v>
      </c>
    </row>
    <row r="106" spans="1:26" s="320" customFormat="1" x14ac:dyDescent="0.2">
      <c r="A106" s="1143" t="s">
        <v>55</v>
      </c>
      <c r="B106" s="437" t="s">
        <v>0</v>
      </c>
      <c r="C106" s="440">
        <f>C107+C108</f>
        <v>366343.5</v>
      </c>
      <c r="D106" s="440">
        <f t="shared" ref="D106:F106" si="16">D107+D108</f>
        <v>372282.5</v>
      </c>
      <c r="E106" s="440">
        <f t="shared" si="16"/>
        <v>372282.5</v>
      </c>
      <c r="F106" s="440">
        <f t="shared" si="16"/>
        <v>372282.5</v>
      </c>
      <c r="G106" s="443">
        <f t="shared" si="12"/>
        <v>372282.5</v>
      </c>
      <c r="H106" s="440">
        <f t="shared" ref="H106:O106" si="17">H107+H108</f>
        <v>394315.9</v>
      </c>
      <c r="I106" s="440">
        <f t="shared" si="17"/>
        <v>394315.89999999997</v>
      </c>
      <c r="J106" s="440">
        <f t="shared" si="17"/>
        <v>394315.9</v>
      </c>
      <c r="K106" s="440">
        <f t="shared" si="17"/>
        <v>394315.89999999997</v>
      </c>
      <c r="L106" s="440">
        <f t="shared" si="17"/>
        <v>412303.79999999993</v>
      </c>
      <c r="M106" s="440">
        <f t="shared" si="17"/>
        <v>412303.8</v>
      </c>
      <c r="N106" s="440">
        <f t="shared" si="17"/>
        <v>412303.8</v>
      </c>
      <c r="O106" s="440">
        <f t="shared" si="17"/>
        <v>412303.79999999993</v>
      </c>
      <c r="P106" s="441" t="s">
        <v>0</v>
      </c>
      <c r="Q106" s="441"/>
      <c r="R106" s="441"/>
      <c r="S106" s="441"/>
      <c r="T106" s="441"/>
      <c r="U106" s="441"/>
      <c r="V106" s="441"/>
      <c r="W106" s="441"/>
      <c r="X106" s="441"/>
      <c r="Y106" s="441"/>
      <c r="Z106" s="441"/>
    </row>
    <row r="107" spans="1:26" x14ac:dyDescent="0.25">
      <c r="A107" s="1144"/>
      <c r="B107" s="324" t="s">
        <v>1</v>
      </c>
      <c r="C107" s="443">
        <v>366343.5</v>
      </c>
      <c r="D107" s="443">
        <v>372282.5</v>
      </c>
      <c r="E107" s="443">
        <v>372282.5</v>
      </c>
      <c r="F107" s="443">
        <v>372282.5</v>
      </c>
      <c r="G107" s="443">
        <f t="shared" si="12"/>
        <v>372282.5</v>
      </c>
      <c r="H107" s="443">
        <v>394315.9</v>
      </c>
      <c r="I107" s="447">
        <v>394315.89999999997</v>
      </c>
      <c r="J107" s="443">
        <v>394315.9</v>
      </c>
      <c r="K107" s="443">
        <v>394315.89999999997</v>
      </c>
      <c r="L107" s="443">
        <v>412303.79999999993</v>
      </c>
      <c r="M107" s="443">
        <v>412303.8</v>
      </c>
      <c r="N107" s="443">
        <v>412303.8</v>
      </c>
      <c r="O107" s="443">
        <v>412303.79999999993</v>
      </c>
      <c r="P107" s="441" t="s">
        <v>2284</v>
      </c>
      <c r="Q107" s="441"/>
      <c r="R107" s="441"/>
      <c r="S107" s="441"/>
      <c r="T107" s="441"/>
      <c r="U107" s="441"/>
      <c r="V107" s="441"/>
      <c r="W107" s="441"/>
      <c r="X107" s="441"/>
      <c r="Y107" s="441"/>
      <c r="Z107" s="441"/>
    </row>
    <row r="108" spans="1:26" x14ac:dyDescent="0.25">
      <c r="A108" s="1144"/>
      <c r="B108" s="324" t="s">
        <v>2</v>
      </c>
      <c r="C108" s="443"/>
      <c r="D108" s="443"/>
      <c r="E108" s="443"/>
      <c r="F108" s="443"/>
      <c r="G108" s="443">
        <f t="shared" si="12"/>
        <v>0</v>
      </c>
      <c r="H108" s="443"/>
      <c r="I108" s="443"/>
      <c r="J108" s="443"/>
      <c r="K108" s="443"/>
      <c r="L108" s="443"/>
      <c r="M108" s="443"/>
      <c r="N108" s="443"/>
      <c r="O108" s="443"/>
      <c r="P108" s="441" t="s">
        <v>2285</v>
      </c>
      <c r="Q108" s="441"/>
      <c r="R108" s="441"/>
      <c r="S108" s="441"/>
      <c r="T108" s="441"/>
      <c r="U108" s="441"/>
      <c r="V108" s="441"/>
      <c r="W108" s="441"/>
      <c r="X108" s="441"/>
      <c r="Y108" s="441"/>
      <c r="Z108" s="441"/>
    </row>
    <row r="109" spans="1:26" ht="330" outlineLevel="1" x14ac:dyDescent="0.25">
      <c r="A109" s="1145"/>
      <c r="B109" s="324" t="s">
        <v>2414</v>
      </c>
      <c r="C109" s="443">
        <v>100</v>
      </c>
      <c r="D109" s="442">
        <v>100</v>
      </c>
      <c r="E109" s="443">
        <v>100</v>
      </c>
      <c r="F109" s="443">
        <v>100</v>
      </c>
      <c r="G109" s="443">
        <f t="shared" si="12"/>
        <v>100</v>
      </c>
      <c r="H109" s="443">
        <v>100</v>
      </c>
      <c r="I109" s="443">
        <v>100</v>
      </c>
      <c r="J109" s="443">
        <v>100</v>
      </c>
      <c r="K109" s="443">
        <v>100</v>
      </c>
      <c r="L109" s="443">
        <v>100</v>
      </c>
      <c r="M109" s="443">
        <v>100</v>
      </c>
      <c r="N109" s="443">
        <v>100</v>
      </c>
      <c r="O109" s="443">
        <v>100</v>
      </c>
    </row>
    <row r="110" spans="1:26" s="320" customFormat="1" x14ac:dyDescent="0.2">
      <c r="A110" s="1143" t="s">
        <v>932</v>
      </c>
      <c r="B110" s="437" t="s">
        <v>0</v>
      </c>
      <c r="C110" s="440">
        <f>C111+C112</f>
        <v>3402.4</v>
      </c>
      <c r="D110" s="440">
        <f t="shared" ref="D110:F110" si="18">D111+D112</f>
        <v>3402.4</v>
      </c>
      <c r="E110" s="440">
        <f t="shared" si="18"/>
        <v>3402.4</v>
      </c>
      <c r="F110" s="440">
        <f t="shared" si="18"/>
        <v>3402.4</v>
      </c>
      <c r="G110" s="443">
        <f t="shared" si="12"/>
        <v>3402.4</v>
      </c>
      <c r="H110" s="440">
        <f t="shared" ref="H110:O110" si="19">H111+H112</f>
        <v>3402.4</v>
      </c>
      <c r="I110" s="440">
        <f t="shared" si="19"/>
        <v>3402.4</v>
      </c>
      <c r="J110" s="440">
        <f t="shared" si="19"/>
        <v>3402.4</v>
      </c>
      <c r="K110" s="440">
        <f t="shared" si="19"/>
        <v>3402.4</v>
      </c>
      <c r="L110" s="440">
        <f t="shared" si="19"/>
        <v>3402.4</v>
      </c>
      <c r="M110" s="440">
        <f t="shared" si="19"/>
        <v>3402.4</v>
      </c>
      <c r="N110" s="440">
        <f t="shared" si="19"/>
        <v>3402.4</v>
      </c>
      <c r="O110" s="440">
        <f t="shared" si="19"/>
        <v>3402.4</v>
      </c>
      <c r="P110" s="441" t="s">
        <v>0</v>
      </c>
      <c r="Q110" s="441"/>
      <c r="R110" s="441"/>
      <c r="S110" s="441"/>
      <c r="T110" s="441"/>
      <c r="U110" s="441"/>
      <c r="V110" s="441"/>
      <c r="W110" s="441"/>
      <c r="X110" s="441"/>
      <c r="Y110" s="441"/>
      <c r="Z110" s="441"/>
    </row>
    <row r="111" spans="1:26" x14ac:dyDescent="0.25">
      <c r="A111" s="1144"/>
      <c r="B111" s="324" t="s">
        <v>1</v>
      </c>
      <c r="C111" s="443">
        <v>3402.4</v>
      </c>
      <c r="D111" s="443">
        <v>3402.4</v>
      </c>
      <c r="E111" s="443">
        <v>3402.4</v>
      </c>
      <c r="F111" s="443">
        <v>3402.4</v>
      </c>
      <c r="G111" s="443">
        <f t="shared" si="12"/>
        <v>3402.4</v>
      </c>
      <c r="H111" s="443">
        <v>3402.4</v>
      </c>
      <c r="I111" s="443">
        <v>3402.4</v>
      </c>
      <c r="J111" s="443">
        <v>3402.4</v>
      </c>
      <c r="K111" s="443">
        <v>3402.4</v>
      </c>
      <c r="L111" s="443">
        <v>3402.4</v>
      </c>
      <c r="M111" s="443">
        <v>3402.4</v>
      </c>
      <c r="N111" s="443">
        <v>3402.4</v>
      </c>
      <c r="O111" s="443">
        <v>3402.4</v>
      </c>
      <c r="P111" s="441" t="s">
        <v>2284</v>
      </c>
      <c r="Q111" s="441"/>
      <c r="R111" s="441"/>
      <c r="S111" s="441"/>
      <c r="T111" s="441"/>
      <c r="U111" s="441"/>
      <c r="V111" s="441"/>
      <c r="W111" s="441"/>
      <c r="X111" s="441"/>
      <c r="Y111" s="441"/>
      <c r="Z111" s="441"/>
    </row>
    <row r="112" spans="1:26" ht="85.5" customHeight="1" x14ac:dyDescent="0.25">
      <c r="A112" s="1144"/>
      <c r="B112" s="324" t="s">
        <v>2</v>
      </c>
      <c r="C112" s="443"/>
      <c r="D112" s="443"/>
      <c r="E112" s="443"/>
      <c r="F112" s="443"/>
      <c r="G112" s="443">
        <f t="shared" si="12"/>
        <v>0</v>
      </c>
      <c r="H112" s="443"/>
      <c r="I112" s="443"/>
      <c r="J112" s="443"/>
      <c r="K112" s="443"/>
      <c r="L112" s="443"/>
      <c r="M112" s="443"/>
      <c r="N112" s="443"/>
      <c r="O112" s="443"/>
      <c r="P112" s="441" t="s">
        <v>2285</v>
      </c>
      <c r="Q112" s="441"/>
      <c r="R112" s="441"/>
      <c r="S112" s="441"/>
      <c r="T112" s="441"/>
      <c r="U112" s="441"/>
      <c r="V112" s="441"/>
      <c r="W112" s="441"/>
      <c r="X112" s="441"/>
      <c r="Y112" s="441"/>
      <c r="Z112" s="441"/>
    </row>
    <row r="113" spans="1:26" ht="45.75" customHeight="1" outlineLevel="1" x14ac:dyDescent="0.25">
      <c r="A113" s="1145"/>
      <c r="B113" s="324" t="s">
        <v>2415</v>
      </c>
      <c r="C113" s="442" t="s">
        <v>318</v>
      </c>
      <c r="D113" s="442" t="s">
        <v>318</v>
      </c>
      <c r="E113" s="443" t="s">
        <v>318</v>
      </c>
      <c r="F113" s="443" t="s">
        <v>318</v>
      </c>
      <c r="G113" s="443" t="str">
        <f t="shared" si="12"/>
        <v>100</v>
      </c>
      <c r="H113" s="443" t="s">
        <v>318</v>
      </c>
      <c r="I113" s="443" t="s">
        <v>318</v>
      </c>
      <c r="J113" s="443" t="s">
        <v>318</v>
      </c>
      <c r="K113" s="443" t="s">
        <v>318</v>
      </c>
      <c r="L113" s="443" t="s">
        <v>318</v>
      </c>
      <c r="M113" s="443" t="s">
        <v>318</v>
      </c>
      <c r="N113" s="443" t="s">
        <v>318</v>
      </c>
      <c r="O113" s="443" t="s">
        <v>318</v>
      </c>
    </row>
    <row r="114" spans="1:26" ht="15" customHeight="1" x14ac:dyDescent="0.25">
      <c r="A114" s="1143" t="s">
        <v>1399</v>
      </c>
      <c r="B114" s="437" t="s">
        <v>0</v>
      </c>
      <c r="C114" s="440">
        <f>C115+C116</f>
        <v>0</v>
      </c>
      <c r="D114" s="440">
        <f t="shared" ref="D114:F114" si="20">D115+D116</f>
        <v>0</v>
      </c>
      <c r="E114" s="440">
        <f t="shared" si="20"/>
        <v>0</v>
      </c>
      <c r="F114" s="440">
        <f t="shared" si="20"/>
        <v>0</v>
      </c>
      <c r="G114" s="443">
        <f t="shared" si="12"/>
        <v>0</v>
      </c>
      <c r="H114" s="440">
        <f t="shared" ref="H114:O114" si="21">H115+H116</f>
        <v>0</v>
      </c>
      <c r="I114" s="440">
        <f t="shared" si="21"/>
        <v>0</v>
      </c>
      <c r="J114" s="440">
        <f t="shared" si="21"/>
        <v>0</v>
      </c>
      <c r="K114" s="440">
        <f t="shared" si="21"/>
        <v>0</v>
      </c>
      <c r="L114" s="440">
        <f t="shared" si="21"/>
        <v>0</v>
      </c>
      <c r="M114" s="440">
        <f t="shared" si="21"/>
        <v>0</v>
      </c>
      <c r="N114" s="440">
        <f t="shared" si="21"/>
        <v>0</v>
      </c>
      <c r="O114" s="440">
        <f t="shared" si="21"/>
        <v>0</v>
      </c>
      <c r="P114" s="441" t="s">
        <v>0</v>
      </c>
      <c r="Q114" s="441"/>
      <c r="R114" s="441"/>
      <c r="S114" s="441"/>
      <c r="T114" s="441"/>
      <c r="U114" s="441"/>
      <c r="V114" s="441"/>
      <c r="W114" s="441"/>
      <c r="X114" s="441"/>
      <c r="Y114" s="441"/>
      <c r="Z114" s="441"/>
    </row>
    <row r="115" spans="1:26" x14ac:dyDescent="0.25">
      <c r="A115" s="1144"/>
      <c r="B115" s="324" t="s">
        <v>1</v>
      </c>
      <c r="C115" s="443"/>
      <c r="D115" s="443"/>
      <c r="E115" s="443"/>
      <c r="F115" s="443"/>
      <c r="G115" s="443">
        <f t="shared" si="12"/>
        <v>0</v>
      </c>
      <c r="H115" s="443"/>
      <c r="I115" s="443"/>
      <c r="J115" s="443"/>
      <c r="K115" s="443"/>
      <c r="L115" s="443"/>
      <c r="M115" s="443"/>
      <c r="N115" s="443"/>
      <c r="O115" s="443"/>
      <c r="P115" s="441" t="s">
        <v>2284</v>
      </c>
      <c r="Q115" s="441"/>
      <c r="R115" s="441"/>
      <c r="S115" s="441"/>
      <c r="T115" s="441"/>
      <c r="U115" s="441"/>
      <c r="V115" s="441"/>
      <c r="W115" s="441"/>
      <c r="X115" s="441"/>
      <c r="Y115" s="441"/>
      <c r="Z115" s="441"/>
    </row>
    <row r="116" spans="1:26" ht="81.75" customHeight="1" x14ac:dyDescent="0.25">
      <c r="A116" s="1144"/>
      <c r="B116" s="324" t="s">
        <v>2</v>
      </c>
      <c r="C116" s="443"/>
      <c r="D116" s="443"/>
      <c r="E116" s="443"/>
      <c r="F116" s="443"/>
      <c r="G116" s="443">
        <f t="shared" si="12"/>
        <v>0</v>
      </c>
      <c r="H116" s="443"/>
      <c r="I116" s="443"/>
      <c r="J116" s="443"/>
      <c r="K116" s="443"/>
      <c r="L116" s="443"/>
      <c r="M116" s="443"/>
      <c r="N116" s="443"/>
      <c r="O116" s="443"/>
      <c r="P116" s="441" t="s">
        <v>2285</v>
      </c>
      <c r="Q116" s="441"/>
      <c r="R116" s="441"/>
      <c r="S116" s="441"/>
      <c r="T116" s="441"/>
      <c r="U116" s="441"/>
      <c r="V116" s="441"/>
      <c r="W116" s="441"/>
      <c r="X116" s="441"/>
      <c r="Y116" s="441"/>
      <c r="Z116" s="441"/>
    </row>
    <row r="117" spans="1:26" ht="165" outlineLevel="1" x14ac:dyDescent="0.25">
      <c r="A117" s="1144"/>
      <c r="B117" s="324" t="s">
        <v>2416</v>
      </c>
      <c r="C117" s="445" t="s">
        <v>2417</v>
      </c>
      <c r="D117" s="442" t="s">
        <v>129</v>
      </c>
      <c r="E117" s="443" t="s">
        <v>129</v>
      </c>
      <c r="F117" s="443" t="s">
        <v>129</v>
      </c>
      <c r="G117" s="443" t="str">
        <f t="shared" si="12"/>
        <v>-</v>
      </c>
      <c r="H117" s="443" t="s">
        <v>129</v>
      </c>
      <c r="I117" s="443" t="s">
        <v>129</v>
      </c>
      <c r="J117" s="443" t="s">
        <v>129</v>
      </c>
      <c r="K117" s="443" t="s">
        <v>129</v>
      </c>
      <c r="L117" s="443" t="s">
        <v>129</v>
      </c>
      <c r="M117" s="443" t="s">
        <v>129</v>
      </c>
      <c r="N117" s="443" t="s">
        <v>129</v>
      </c>
      <c r="O117" s="443" t="s">
        <v>129</v>
      </c>
    </row>
    <row r="118" spans="1:26" ht="90" customHeight="1" outlineLevel="1" x14ac:dyDescent="0.25">
      <c r="A118" s="1144"/>
      <c r="B118" s="324" t="s">
        <v>2418</v>
      </c>
      <c r="C118" s="445" t="s">
        <v>2419</v>
      </c>
      <c r="D118" s="442" t="s">
        <v>129</v>
      </c>
      <c r="E118" s="443" t="s">
        <v>129</v>
      </c>
      <c r="F118" s="443" t="s">
        <v>129</v>
      </c>
      <c r="G118" s="443" t="str">
        <f t="shared" si="12"/>
        <v>-</v>
      </c>
      <c r="H118" s="443" t="s">
        <v>129</v>
      </c>
      <c r="I118" s="443" t="s">
        <v>129</v>
      </c>
      <c r="J118" s="443" t="s">
        <v>129</v>
      </c>
      <c r="K118" s="443" t="s">
        <v>129</v>
      </c>
      <c r="L118" s="443" t="s">
        <v>129</v>
      </c>
      <c r="M118" s="443" t="s">
        <v>129</v>
      </c>
      <c r="N118" s="443" t="s">
        <v>129</v>
      </c>
      <c r="O118" s="443" t="s">
        <v>129</v>
      </c>
    </row>
    <row r="119" spans="1:26" ht="108.75" customHeight="1" outlineLevel="1" x14ac:dyDescent="0.25">
      <c r="A119" s="1145"/>
      <c r="B119" s="324" t="s">
        <v>2420</v>
      </c>
      <c r="C119" s="445" t="s">
        <v>2421</v>
      </c>
      <c r="D119" s="442" t="s">
        <v>129</v>
      </c>
      <c r="E119" s="443" t="s">
        <v>129</v>
      </c>
      <c r="F119" s="443" t="s">
        <v>129</v>
      </c>
      <c r="G119" s="443" t="str">
        <f t="shared" si="12"/>
        <v>-</v>
      </c>
      <c r="H119" s="443" t="s">
        <v>129</v>
      </c>
      <c r="I119" s="443" t="s">
        <v>129</v>
      </c>
      <c r="J119" s="443" t="s">
        <v>129</v>
      </c>
      <c r="K119" s="443" t="s">
        <v>129</v>
      </c>
      <c r="L119" s="443" t="s">
        <v>129</v>
      </c>
      <c r="M119" s="443" t="s">
        <v>129</v>
      </c>
      <c r="N119" s="443" t="s">
        <v>129</v>
      </c>
      <c r="O119" s="443" t="s">
        <v>129</v>
      </c>
    </row>
    <row r="120" spans="1:26" x14ac:dyDescent="0.25">
      <c r="A120" s="1143" t="s">
        <v>2710</v>
      </c>
      <c r="B120" s="437" t="s">
        <v>0</v>
      </c>
      <c r="C120" s="440">
        <f>C121+C122</f>
        <v>0</v>
      </c>
      <c r="D120" s="440">
        <f t="shared" ref="D120:O120" si="22">D121+D122</f>
        <v>33326.300000000003</v>
      </c>
      <c r="E120" s="440">
        <f t="shared" si="22"/>
        <v>0</v>
      </c>
      <c r="F120" s="440">
        <f t="shared" si="22"/>
        <v>0</v>
      </c>
      <c r="G120" s="443">
        <f t="shared" si="12"/>
        <v>0</v>
      </c>
      <c r="H120" s="440">
        <f t="shared" si="22"/>
        <v>0</v>
      </c>
      <c r="I120" s="440">
        <f t="shared" si="22"/>
        <v>0</v>
      </c>
      <c r="J120" s="440">
        <f t="shared" si="22"/>
        <v>0</v>
      </c>
      <c r="K120" s="440">
        <f t="shared" si="22"/>
        <v>0</v>
      </c>
      <c r="L120" s="440">
        <f t="shared" si="22"/>
        <v>0</v>
      </c>
      <c r="M120" s="440">
        <f t="shared" si="22"/>
        <v>0</v>
      </c>
      <c r="N120" s="440">
        <f t="shared" si="22"/>
        <v>0</v>
      </c>
      <c r="O120" s="440">
        <f t="shared" si="22"/>
        <v>0</v>
      </c>
    </row>
    <row r="121" spans="1:26" x14ac:dyDescent="0.25">
      <c r="A121" s="1144"/>
      <c r="B121" s="324" t="s">
        <v>1</v>
      </c>
      <c r="C121" s="443"/>
      <c r="D121" s="443">
        <v>33326.300000000003</v>
      </c>
      <c r="E121" s="443"/>
      <c r="F121" s="443"/>
      <c r="G121" s="443">
        <f t="shared" si="12"/>
        <v>0</v>
      </c>
      <c r="H121" s="443"/>
      <c r="I121" s="443"/>
      <c r="J121" s="443"/>
      <c r="K121" s="443"/>
      <c r="L121" s="443"/>
      <c r="M121" s="443"/>
      <c r="N121" s="443"/>
      <c r="O121" s="443"/>
    </row>
    <row r="122" spans="1:26" ht="80.25" customHeight="1" x14ac:dyDescent="0.25">
      <c r="A122" s="1144"/>
      <c r="B122" s="324" t="s">
        <v>2</v>
      </c>
      <c r="C122" s="443"/>
      <c r="D122" s="443"/>
      <c r="E122" s="443"/>
      <c r="F122" s="443"/>
      <c r="G122" s="443"/>
      <c r="H122" s="443"/>
      <c r="I122" s="443"/>
      <c r="J122" s="443"/>
      <c r="K122" s="443"/>
      <c r="L122" s="443"/>
      <c r="M122" s="443"/>
      <c r="N122" s="443"/>
      <c r="O122" s="443"/>
    </row>
    <row r="123" spans="1:26" ht="165" outlineLevel="1" x14ac:dyDescent="0.25">
      <c r="A123" s="1144"/>
      <c r="B123" s="324" t="s">
        <v>2416</v>
      </c>
      <c r="C123" s="443" t="s">
        <v>129</v>
      </c>
      <c r="D123" s="445" t="s">
        <v>2417</v>
      </c>
      <c r="E123" s="443" t="s">
        <v>129</v>
      </c>
      <c r="F123" s="443" t="s">
        <v>129</v>
      </c>
      <c r="G123" s="443" t="s">
        <v>129</v>
      </c>
      <c r="H123" s="443" t="s">
        <v>129</v>
      </c>
      <c r="I123" s="443" t="s">
        <v>129</v>
      </c>
      <c r="J123" s="443" t="s">
        <v>129</v>
      </c>
      <c r="K123" s="443" t="s">
        <v>129</v>
      </c>
      <c r="L123" s="443" t="s">
        <v>129</v>
      </c>
      <c r="M123" s="443" t="s">
        <v>129</v>
      </c>
      <c r="N123" s="443" t="s">
        <v>129</v>
      </c>
      <c r="O123" s="443" t="s">
        <v>129</v>
      </c>
    </row>
    <row r="124" spans="1:26" ht="150" outlineLevel="1" x14ac:dyDescent="0.25">
      <c r="A124" s="1144"/>
      <c r="B124" s="324" t="s">
        <v>2418</v>
      </c>
      <c r="C124" s="443" t="s">
        <v>129</v>
      </c>
      <c r="D124" s="445" t="s">
        <v>2419</v>
      </c>
      <c r="E124" s="443" t="s">
        <v>129</v>
      </c>
      <c r="F124" s="443" t="s">
        <v>129</v>
      </c>
      <c r="G124" s="443" t="s">
        <v>129</v>
      </c>
      <c r="H124" s="443" t="s">
        <v>129</v>
      </c>
      <c r="I124" s="443" t="s">
        <v>129</v>
      </c>
      <c r="J124" s="443" t="s">
        <v>129</v>
      </c>
      <c r="K124" s="443" t="s">
        <v>129</v>
      </c>
      <c r="L124" s="443" t="s">
        <v>129</v>
      </c>
      <c r="M124" s="443" t="s">
        <v>129</v>
      </c>
      <c r="N124" s="443" t="s">
        <v>129</v>
      </c>
      <c r="O124" s="443" t="s">
        <v>129</v>
      </c>
    </row>
    <row r="125" spans="1:26" ht="150" outlineLevel="1" x14ac:dyDescent="0.25">
      <c r="A125" s="1145"/>
      <c r="B125" s="324" t="s">
        <v>2420</v>
      </c>
      <c r="C125" s="443" t="s">
        <v>129</v>
      </c>
      <c r="D125" s="445" t="s">
        <v>2421</v>
      </c>
      <c r="E125" s="443" t="s">
        <v>129</v>
      </c>
      <c r="F125" s="443" t="s">
        <v>129</v>
      </c>
      <c r="G125" s="443" t="s">
        <v>129</v>
      </c>
      <c r="H125" s="443" t="s">
        <v>129</v>
      </c>
      <c r="I125" s="443" t="s">
        <v>129</v>
      </c>
      <c r="J125" s="443" t="s">
        <v>129</v>
      </c>
      <c r="K125" s="443" t="s">
        <v>129</v>
      </c>
      <c r="L125" s="443" t="s">
        <v>129</v>
      </c>
      <c r="M125" s="443" t="s">
        <v>129</v>
      </c>
      <c r="N125" s="443" t="s">
        <v>129</v>
      </c>
      <c r="O125" s="443" t="s">
        <v>129</v>
      </c>
    </row>
    <row r="126" spans="1:26" ht="15" customHeight="1" x14ac:dyDescent="0.25">
      <c r="A126" s="1143" t="s">
        <v>2422</v>
      </c>
      <c r="B126" s="437" t="s">
        <v>0</v>
      </c>
      <c r="C126" s="440">
        <f>C127+C128</f>
        <v>57346.400000000001</v>
      </c>
      <c r="D126" s="440">
        <f t="shared" ref="D126:F126" si="23">D127+D128</f>
        <v>0</v>
      </c>
      <c r="E126" s="440">
        <f t="shared" si="23"/>
        <v>0</v>
      </c>
      <c r="F126" s="440">
        <f t="shared" si="23"/>
        <v>0</v>
      </c>
      <c r="G126" s="443">
        <f t="shared" ref="G126:G189" si="24">F126</f>
        <v>0</v>
      </c>
      <c r="H126" s="440">
        <f t="shared" ref="H126:O126" si="25">H127+H128</f>
        <v>0</v>
      </c>
      <c r="I126" s="440">
        <f t="shared" si="25"/>
        <v>0</v>
      </c>
      <c r="J126" s="440">
        <f t="shared" si="25"/>
        <v>0</v>
      </c>
      <c r="K126" s="440">
        <f t="shared" si="25"/>
        <v>0</v>
      </c>
      <c r="L126" s="440">
        <f t="shared" si="25"/>
        <v>0</v>
      </c>
      <c r="M126" s="440">
        <f t="shared" si="25"/>
        <v>0</v>
      </c>
      <c r="N126" s="440">
        <f t="shared" si="25"/>
        <v>0</v>
      </c>
      <c r="O126" s="440">
        <f t="shared" si="25"/>
        <v>0</v>
      </c>
      <c r="P126" s="441" t="s">
        <v>0</v>
      </c>
      <c r="Q126" s="441"/>
      <c r="R126" s="441"/>
      <c r="S126" s="441"/>
      <c r="T126" s="441"/>
      <c r="U126" s="441"/>
      <c r="V126" s="441"/>
      <c r="W126" s="441"/>
      <c r="X126" s="441"/>
      <c r="Y126" s="441"/>
      <c r="Z126" s="441"/>
    </row>
    <row r="127" spans="1:26" x14ac:dyDescent="0.25">
      <c r="A127" s="1144"/>
      <c r="B127" s="324" t="s">
        <v>1</v>
      </c>
      <c r="C127" s="443">
        <v>57346.400000000001</v>
      </c>
      <c r="D127" s="443"/>
      <c r="E127" s="443"/>
      <c r="F127" s="443"/>
      <c r="G127" s="443">
        <f t="shared" si="24"/>
        <v>0</v>
      </c>
      <c r="H127" s="443"/>
      <c r="I127" s="443"/>
      <c r="J127" s="443"/>
      <c r="K127" s="443"/>
      <c r="L127" s="443"/>
      <c r="M127" s="443"/>
      <c r="N127" s="443"/>
      <c r="O127" s="443"/>
      <c r="P127" s="441" t="s">
        <v>2284</v>
      </c>
      <c r="Q127" s="441"/>
      <c r="R127" s="441"/>
      <c r="S127" s="441"/>
      <c r="T127" s="441"/>
      <c r="U127" s="441"/>
      <c r="V127" s="441"/>
      <c r="W127" s="441"/>
      <c r="X127" s="441"/>
      <c r="Y127" s="441"/>
      <c r="Z127" s="441"/>
    </row>
    <row r="128" spans="1:26" ht="78" customHeight="1" x14ac:dyDescent="0.25">
      <c r="A128" s="1144"/>
      <c r="B128" s="324" t="s">
        <v>2</v>
      </c>
      <c r="C128" s="443"/>
      <c r="D128" s="443"/>
      <c r="E128" s="443"/>
      <c r="F128" s="443"/>
      <c r="G128" s="443">
        <f t="shared" si="24"/>
        <v>0</v>
      </c>
      <c r="H128" s="443"/>
      <c r="I128" s="443"/>
      <c r="J128" s="443"/>
      <c r="K128" s="443"/>
      <c r="L128" s="443"/>
      <c r="M128" s="443"/>
      <c r="N128" s="443"/>
      <c r="O128" s="443"/>
      <c r="P128" s="441" t="s">
        <v>2285</v>
      </c>
      <c r="Q128" s="441"/>
      <c r="R128" s="441"/>
      <c r="S128" s="441"/>
      <c r="T128" s="441"/>
      <c r="U128" s="441"/>
      <c r="V128" s="441"/>
      <c r="W128" s="441"/>
      <c r="X128" s="441"/>
      <c r="Y128" s="441"/>
      <c r="Z128" s="441"/>
    </row>
    <row r="129" spans="1:26" ht="165" outlineLevel="1" x14ac:dyDescent="0.25">
      <c r="A129" s="1144"/>
      <c r="B129" s="324" t="s">
        <v>2416</v>
      </c>
      <c r="C129" s="442" t="s">
        <v>129</v>
      </c>
      <c r="D129" s="445" t="s">
        <v>2417</v>
      </c>
      <c r="E129" s="443" t="s">
        <v>2417</v>
      </c>
      <c r="F129" s="443" t="s">
        <v>2417</v>
      </c>
      <c r="G129" s="443" t="str">
        <f t="shared" si="24"/>
        <v>34.0</v>
      </c>
      <c r="H129" s="443" t="s">
        <v>2417</v>
      </c>
      <c r="I129" s="443" t="s">
        <v>2417</v>
      </c>
      <c r="J129" s="443" t="s">
        <v>2417</v>
      </c>
      <c r="K129" s="443" t="s">
        <v>2417</v>
      </c>
      <c r="L129" s="443" t="s">
        <v>2417</v>
      </c>
      <c r="M129" s="443" t="s">
        <v>129</v>
      </c>
      <c r="N129" s="443" t="str">
        <f t="shared" ref="N129:O131" si="26">M129</f>
        <v>-</v>
      </c>
      <c r="O129" s="443" t="str">
        <f t="shared" si="26"/>
        <v>-</v>
      </c>
    </row>
    <row r="130" spans="1:26" ht="150" outlineLevel="1" x14ac:dyDescent="0.25">
      <c r="A130" s="1144"/>
      <c r="B130" s="324" t="s">
        <v>2418</v>
      </c>
      <c r="C130" s="442" t="s">
        <v>129</v>
      </c>
      <c r="D130" s="445" t="s">
        <v>2419</v>
      </c>
      <c r="E130" s="443" t="s">
        <v>2419</v>
      </c>
      <c r="F130" s="443" t="s">
        <v>2419</v>
      </c>
      <c r="G130" s="443" t="str">
        <f t="shared" si="24"/>
        <v>83.5</v>
      </c>
      <c r="H130" s="443" t="s">
        <v>2419</v>
      </c>
      <c r="I130" s="443" t="s">
        <v>2419</v>
      </c>
      <c r="J130" s="443" t="s">
        <v>2419</v>
      </c>
      <c r="K130" s="443" t="s">
        <v>2419</v>
      </c>
      <c r="L130" s="443" t="s">
        <v>2419</v>
      </c>
      <c r="M130" s="443" t="s">
        <v>129</v>
      </c>
      <c r="N130" s="443" t="str">
        <f t="shared" si="26"/>
        <v>-</v>
      </c>
      <c r="O130" s="443" t="str">
        <f t="shared" si="26"/>
        <v>-</v>
      </c>
    </row>
    <row r="131" spans="1:26" ht="150" outlineLevel="1" x14ac:dyDescent="0.25">
      <c r="A131" s="1145"/>
      <c r="B131" s="324" t="s">
        <v>2420</v>
      </c>
      <c r="C131" s="442" t="s">
        <v>129</v>
      </c>
      <c r="D131" s="445" t="s">
        <v>2421</v>
      </c>
      <c r="E131" s="443" t="s">
        <v>2421</v>
      </c>
      <c r="F131" s="443" t="s">
        <v>2421</v>
      </c>
      <c r="G131" s="443" t="str">
        <f t="shared" si="24"/>
        <v>95.5</v>
      </c>
      <c r="H131" s="443" t="s">
        <v>2421</v>
      </c>
      <c r="I131" s="443" t="s">
        <v>2421</v>
      </c>
      <c r="J131" s="443" t="s">
        <v>2421</v>
      </c>
      <c r="K131" s="443" t="s">
        <v>2421</v>
      </c>
      <c r="L131" s="443" t="s">
        <v>2421</v>
      </c>
      <c r="M131" s="443" t="s">
        <v>129</v>
      </c>
      <c r="N131" s="443" t="str">
        <f t="shared" si="26"/>
        <v>-</v>
      </c>
      <c r="O131" s="443" t="str">
        <f t="shared" si="26"/>
        <v>-</v>
      </c>
    </row>
    <row r="132" spans="1:26" x14ac:dyDescent="0.25">
      <c r="A132" s="1146" t="s">
        <v>939</v>
      </c>
      <c r="B132" s="437" t="s">
        <v>0</v>
      </c>
      <c r="C132" s="440">
        <f>C133+C134</f>
        <v>55619.199999999997</v>
      </c>
      <c r="D132" s="440">
        <f t="shared" ref="D132:F132" si="27">D133+D134</f>
        <v>56403</v>
      </c>
      <c r="E132" s="440">
        <f t="shared" si="27"/>
        <v>56403</v>
      </c>
      <c r="F132" s="440">
        <f t="shared" si="27"/>
        <v>56403</v>
      </c>
      <c r="G132" s="443">
        <f t="shared" si="24"/>
        <v>56403</v>
      </c>
      <c r="H132" s="440">
        <f t="shared" ref="H132:O132" si="28">H133+H134</f>
        <v>56456.2</v>
      </c>
      <c r="I132" s="440">
        <f t="shared" si="28"/>
        <v>56456.200000000004</v>
      </c>
      <c r="J132" s="440">
        <f t="shared" si="28"/>
        <v>56456.2</v>
      </c>
      <c r="K132" s="440">
        <f t="shared" si="28"/>
        <v>56456.200000000004</v>
      </c>
      <c r="L132" s="440">
        <f t="shared" si="28"/>
        <v>53265.9</v>
      </c>
      <c r="M132" s="440">
        <f t="shared" si="28"/>
        <v>53265.9</v>
      </c>
      <c r="N132" s="440">
        <f t="shared" si="28"/>
        <v>53265.9</v>
      </c>
      <c r="O132" s="440">
        <f t="shared" si="28"/>
        <v>53265.9</v>
      </c>
      <c r="P132" s="441" t="s">
        <v>0</v>
      </c>
      <c r="Q132" s="441"/>
      <c r="R132" s="441"/>
      <c r="S132" s="441"/>
      <c r="T132" s="441"/>
      <c r="U132" s="441"/>
      <c r="V132" s="441"/>
      <c r="W132" s="441"/>
      <c r="X132" s="441"/>
      <c r="Y132" s="441"/>
      <c r="Z132" s="441"/>
    </row>
    <row r="133" spans="1:26" x14ac:dyDescent="0.25">
      <c r="A133" s="1146"/>
      <c r="B133" s="324" t="s">
        <v>1</v>
      </c>
      <c r="C133" s="443">
        <v>55619.199999999997</v>
      </c>
      <c r="D133" s="443">
        <v>56403</v>
      </c>
      <c r="E133" s="443">
        <v>56403</v>
      </c>
      <c r="F133" s="443">
        <v>56403</v>
      </c>
      <c r="G133" s="443">
        <f t="shared" si="24"/>
        <v>56403</v>
      </c>
      <c r="H133" s="443">
        <v>56456.2</v>
      </c>
      <c r="I133" s="448">
        <v>56456.200000000004</v>
      </c>
      <c r="J133" s="443">
        <v>56456.2</v>
      </c>
      <c r="K133" s="443">
        <v>56456.200000000004</v>
      </c>
      <c r="L133" s="443">
        <v>53265.9</v>
      </c>
      <c r="M133" s="443">
        <v>53265.9</v>
      </c>
      <c r="N133" s="443">
        <v>53265.9</v>
      </c>
      <c r="O133" s="443">
        <v>53265.9</v>
      </c>
      <c r="P133" s="441" t="s">
        <v>2284</v>
      </c>
      <c r="Q133" s="441"/>
      <c r="R133" s="441"/>
      <c r="S133" s="441"/>
      <c r="T133" s="441"/>
      <c r="U133" s="441"/>
      <c r="V133" s="441"/>
      <c r="W133" s="441"/>
      <c r="X133" s="441"/>
      <c r="Y133" s="441"/>
      <c r="Z133" s="441"/>
    </row>
    <row r="134" spans="1:26" ht="87" customHeight="1" x14ac:dyDescent="0.25">
      <c r="A134" s="1146"/>
      <c r="B134" s="324" t="s">
        <v>2</v>
      </c>
      <c r="C134" s="443"/>
      <c r="D134" s="443"/>
      <c r="E134" s="443"/>
      <c r="F134" s="443"/>
      <c r="G134" s="443">
        <f t="shared" si="24"/>
        <v>0</v>
      </c>
      <c r="H134" s="443"/>
      <c r="I134" s="443"/>
      <c r="J134" s="443"/>
      <c r="K134" s="443"/>
      <c r="L134" s="443"/>
      <c r="M134" s="443"/>
      <c r="N134" s="443"/>
      <c r="O134" s="443"/>
      <c r="P134" s="441" t="s">
        <v>2285</v>
      </c>
      <c r="Q134" s="441"/>
      <c r="R134" s="441"/>
      <c r="S134" s="441"/>
      <c r="T134" s="441"/>
      <c r="U134" s="441"/>
      <c r="V134" s="441"/>
      <c r="W134" s="441"/>
      <c r="X134" s="441"/>
      <c r="Y134" s="441"/>
      <c r="Z134" s="441"/>
    </row>
    <row r="135" spans="1:26" ht="60" outlineLevel="1" x14ac:dyDescent="0.25">
      <c r="A135" s="1146"/>
      <c r="B135" s="324" t="s">
        <v>2423</v>
      </c>
      <c r="C135" s="442" t="s">
        <v>2424</v>
      </c>
      <c r="D135" s="442" t="s">
        <v>2424</v>
      </c>
      <c r="E135" s="443" t="s">
        <v>2424</v>
      </c>
      <c r="F135" s="443" t="s">
        <v>2424</v>
      </c>
      <c r="G135" s="443" t="str">
        <f t="shared" si="24"/>
        <v>4.4</v>
      </c>
      <c r="H135" s="443" t="s">
        <v>2424</v>
      </c>
      <c r="I135" s="443" t="s">
        <v>2424</v>
      </c>
      <c r="J135" s="443" t="s">
        <v>2424</v>
      </c>
      <c r="K135" s="443" t="s">
        <v>2424</v>
      </c>
      <c r="L135" s="443" t="s">
        <v>2424</v>
      </c>
      <c r="M135" s="443" t="s">
        <v>2424</v>
      </c>
      <c r="N135" s="443" t="s">
        <v>2424</v>
      </c>
      <c r="O135" s="443" t="s">
        <v>2424</v>
      </c>
    </row>
    <row r="136" spans="1:26" x14ac:dyDescent="0.25">
      <c r="A136" s="1146" t="s">
        <v>947</v>
      </c>
      <c r="B136" s="437" t="s">
        <v>0</v>
      </c>
      <c r="C136" s="440">
        <f>C137+C138</f>
        <v>441893.19999999995</v>
      </c>
      <c r="D136" s="440">
        <f t="shared" ref="D136:F136" si="29">D137+D138</f>
        <v>442235.7</v>
      </c>
      <c r="E136" s="440">
        <f t="shared" si="29"/>
        <v>442235.7</v>
      </c>
      <c r="F136" s="440">
        <f t="shared" si="29"/>
        <v>442235.7</v>
      </c>
      <c r="G136" s="443">
        <f t="shared" si="24"/>
        <v>442235.7</v>
      </c>
      <c r="H136" s="440">
        <f t="shared" ref="H136:O136" si="30">H137+H138</f>
        <v>460671.7</v>
      </c>
      <c r="I136" s="440">
        <f t="shared" si="30"/>
        <v>435977.6</v>
      </c>
      <c r="J136" s="440">
        <f t="shared" si="30"/>
        <v>435977.6</v>
      </c>
      <c r="K136" s="440">
        <f t="shared" si="30"/>
        <v>435977.6</v>
      </c>
      <c r="L136" s="440">
        <f t="shared" si="30"/>
        <v>468014.97</v>
      </c>
      <c r="M136" s="440">
        <f t="shared" si="30"/>
        <v>469662.3</v>
      </c>
      <c r="N136" s="440">
        <f t="shared" si="30"/>
        <v>469812.3</v>
      </c>
      <c r="O136" s="440">
        <f t="shared" si="30"/>
        <v>469812.27</v>
      </c>
      <c r="P136" s="441" t="s">
        <v>0</v>
      </c>
      <c r="Q136" s="441"/>
      <c r="R136" s="441"/>
      <c r="S136" s="441"/>
      <c r="T136" s="441"/>
      <c r="U136" s="441"/>
      <c r="V136" s="441"/>
      <c r="W136" s="441"/>
      <c r="X136" s="441"/>
      <c r="Y136" s="441"/>
      <c r="Z136" s="441"/>
    </row>
    <row r="137" spans="1:26" x14ac:dyDescent="0.25">
      <c r="A137" s="1146"/>
      <c r="B137" s="324" t="s">
        <v>1</v>
      </c>
      <c r="C137" s="443">
        <v>441893.19999999995</v>
      </c>
      <c r="D137" s="443">
        <v>442235.7</v>
      </c>
      <c r="E137" s="443">
        <v>442235.7</v>
      </c>
      <c r="F137" s="443">
        <v>442235.7</v>
      </c>
      <c r="G137" s="443">
        <f t="shared" si="24"/>
        <v>442235.7</v>
      </c>
      <c r="H137" s="443">
        <v>460671.7</v>
      </c>
      <c r="I137" s="448">
        <v>435977.6</v>
      </c>
      <c r="J137" s="443">
        <v>435977.6</v>
      </c>
      <c r="K137" s="443">
        <v>435977.6</v>
      </c>
      <c r="L137" s="443">
        <v>468014.97</v>
      </c>
      <c r="M137" s="443">
        <v>469662.3</v>
      </c>
      <c r="N137" s="443">
        <v>469812.3</v>
      </c>
      <c r="O137" s="443">
        <v>469812.27</v>
      </c>
      <c r="P137" s="441" t="s">
        <v>2284</v>
      </c>
      <c r="Q137" s="441"/>
      <c r="R137" s="441"/>
      <c r="S137" s="441"/>
      <c r="T137" s="441"/>
      <c r="U137" s="441"/>
      <c r="V137" s="441"/>
      <c r="W137" s="441"/>
      <c r="X137" s="441"/>
      <c r="Y137" s="441"/>
      <c r="Z137" s="441"/>
    </row>
    <row r="138" spans="1:26" ht="87" customHeight="1" x14ac:dyDescent="0.25">
      <c r="A138" s="1146"/>
      <c r="B138" s="324" t="s">
        <v>2</v>
      </c>
      <c r="C138" s="443"/>
      <c r="D138" s="443"/>
      <c r="E138" s="443"/>
      <c r="F138" s="443"/>
      <c r="G138" s="443">
        <f t="shared" si="24"/>
        <v>0</v>
      </c>
      <c r="H138" s="443"/>
      <c r="I138" s="443"/>
      <c r="J138" s="443"/>
      <c r="K138" s="443"/>
      <c r="L138" s="443"/>
      <c r="M138" s="443"/>
      <c r="N138" s="443"/>
      <c r="O138" s="443"/>
      <c r="P138" s="441" t="s">
        <v>2285</v>
      </c>
      <c r="Q138" s="441"/>
      <c r="R138" s="441"/>
      <c r="S138" s="441"/>
      <c r="T138" s="441"/>
      <c r="U138" s="441"/>
      <c r="V138" s="441"/>
      <c r="W138" s="441"/>
      <c r="X138" s="441"/>
      <c r="Y138" s="441"/>
      <c r="Z138" s="441"/>
    </row>
    <row r="139" spans="1:26" ht="90" outlineLevel="1" x14ac:dyDescent="0.25">
      <c r="A139" s="1146"/>
      <c r="B139" s="324" t="s">
        <v>2425</v>
      </c>
      <c r="C139" s="442" t="s">
        <v>2402</v>
      </c>
      <c r="D139" s="442" t="s">
        <v>2402</v>
      </c>
      <c r="E139" s="443" t="s">
        <v>2402</v>
      </c>
      <c r="F139" s="443" t="s">
        <v>2402</v>
      </c>
      <c r="G139" s="443" t="str">
        <f t="shared" si="24"/>
        <v>48.5</v>
      </c>
      <c r="H139" s="443" t="s">
        <v>2402</v>
      </c>
      <c r="I139" s="443" t="s">
        <v>2402</v>
      </c>
      <c r="J139" s="443" t="s">
        <v>2402</v>
      </c>
      <c r="K139" s="443" t="s">
        <v>2402</v>
      </c>
      <c r="L139" s="443" t="s">
        <v>2402</v>
      </c>
      <c r="M139" s="443" t="s">
        <v>2402</v>
      </c>
      <c r="N139" s="443" t="s">
        <v>2402</v>
      </c>
      <c r="O139" s="443" t="s">
        <v>2402</v>
      </c>
    </row>
    <row r="140" spans="1:26" x14ac:dyDescent="0.25">
      <c r="A140" s="1146" t="s">
        <v>1404</v>
      </c>
      <c r="B140" s="437" t="s">
        <v>0</v>
      </c>
      <c r="C140" s="440">
        <f>C141+C142</f>
        <v>42055.1</v>
      </c>
      <c r="D140" s="440">
        <f t="shared" ref="D140:F140" si="31">D141+D142</f>
        <v>42126.1</v>
      </c>
      <c r="E140" s="440">
        <f t="shared" si="31"/>
        <v>42126.1</v>
      </c>
      <c r="F140" s="440">
        <f t="shared" si="31"/>
        <v>42126.1</v>
      </c>
      <c r="G140" s="443">
        <f t="shared" si="24"/>
        <v>42126.1</v>
      </c>
      <c r="H140" s="440">
        <f t="shared" ref="H140:O140" si="32">H141+H142</f>
        <v>47629.3</v>
      </c>
      <c r="I140" s="440">
        <f t="shared" si="32"/>
        <v>47629.299999999996</v>
      </c>
      <c r="J140" s="440">
        <f t="shared" si="32"/>
        <v>47629.3</v>
      </c>
      <c r="K140" s="440">
        <f t="shared" si="32"/>
        <v>47629.299999999996</v>
      </c>
      <c r="L140" s="440">
        <f t="shared" si="32"/>
        <v>49729.299999999996</v>
      </c>
      <c r="M140" s="440">
        <f t="shared" si="32"/>
        <v>49729.3</v>
      </c>
      <c r="N140" s="440">
        <f t="shared" si="32"/>
        <v>49729.3</v>
      </c>
      <c r="O140" s="440">
        <f t="shared" si="32"/>
        <v>49729.299999999996</v>
      </c>
      <c r="P140" s="441" t="s">
        <v>0</v>
      </c>
      <c r="Q140" s="441"/>
      <c r="R140" s="441"/>
      <c r="S140" s="441"/>
      <c r="T140" s="441"/>
      <c r="U140" s="441"/>
      <c r="V140" s="441"/>
      <c r="W140" s="441"/>
      <c r="X140" s="441"/>
      <c r="Y140" s="441"/>
      <c r="Z140" s="441"/>
    </row>
    <row r="141" spans="1:26" x14ac:dyDescent="0.25">
      <c r="A141" s="1146"/>
      <c r="B141" s="324" t="s">
        <v>1</v>
      </c>
      <c r="C141" s="443">
        <v>42055.1</v>
      </c>
      <c r="D141" s="443">
        <v>42126.1</v>
      </c>
      <c r="E141" s="443">
        <v>42126.1</v>
      </c>
      <c r="F141" s="443">
        <v>42126.1</v>
      </c>
      <c r="G141" s="443">
        <f t="shared" si="24"/>
        <v>42126.1</v>
      </c>
      <c r="H141" s="443">
        <v>47629.3</v>
      </c>
      <c r="I141" s="448">
        <v>47629.299999999996</v>
      </c>
      <c r="J141" s="443">
        <v>47629.3</v>
      </c>
      <c r="K141" s="443">
        <v>47629.299999999996</v>
      </c>
      <c r="L141" s="443">
        <v>49729.299999999996</v>
      </c>
      <c r="M141" s="443">
        <v>49729.3</v>
      </c>
      <c r="N141" s="443">
        <v>49729.3</v>
      </c>
      <c r="O141" s="443">
        <v>49729.299999999996</v>
      </c>
      <c r="P141" s="441" t="s">
        <v>2284</v>
      </c>
      <c r="Q141" s="441"/>
      <c r="R141" s="441"/>
      <c r="S141" s="441"/>
      <c r="T141" s="441"/>
      <c r="U141" s="441"/>
      <c r="V141" s="441"/>
      <c r="W141" s="441"/>
      <c r="X141" s="441"/>
      <c r="Y141" s="441"/>
      <c r="Z141" s="441"/>
    </row>
    <row r="142" spans="1:26" ht="87" customHeight="1" x14ac:dyDescent="0.25">
      <c r="A142" s="1146"/>
      <c r="B142" s="324" t="s">
        <v>2</v>
      </c>
      <c r="C142" s="443"/>
      <c r="D142" s="443"/>
      <c r="E142" s="443"/>
      <c r="F142" s="443"/>
      <c r="G142" s="443">
        <f t="shared" si="24"/>
        <v>0</v>
      </c>
      <c r="H142" s="443"/>
      <c r="I142" s="443"/>
      <c r="J142" s="443"/>
      <c r="K142" s="443"/>
      <c r="L142" s="443"/>
      <c r="M142" s="443"/>
      <c r="N142" s="443"/>
      <c r="O142" s="443"/>
      <c r="P142" s="441" t="s">
        <v>2285</v>
      </c>
      <c r="Q142" s="441"/>
      <c r="R142" s="441"/>
      <c r="S142" s="441"/>
      <c r="T142" s="441"/>
      <c r="U142" s="441"/>
      <c r="V142" s="441"/>
      <c r="W142" s="441"/>
      <c r="X142" s="441"/>
      <c r="Y142" s="441"/>
      <c r="Z142" s="441"/>
    </row>
    <row r="143" spans="1:26" ht="90" outlineLevel="1" x14ac:dyDescent="0.25">
      <c r="A143" s="1146"/>
      <c r="B143" s="324" t="s">
        <v>2426</v>
      </c>
      <c r="C143" s="443"/>
      <c r="D143" s="443"/>
      <c r="E143" s="443"/>
      <c r="F143" s="443"/>
      <c r="G143" s="443">
        <f t="shared" si="24"/>
        <v>0</v>
      </c>
      <c r="H143" s="443"/>
      <c r="I143" s="443"/>
      <c r="J143" s="443"/>
      <c r="K143" s="443"/>
      <c r="L143" s="443">
        <v>200</v>
      </c>
      <c r="M143" s="443">
        <f>L143</f>
        <v>200</v>
      </c>
      <c r="N143" s="443">
        <f>L143</f>
        <v>200</v>
      </c>
      <c r="O143" s="443">
        <f>M143</f>
        <v>200</v>
      </c>
    </row>
    <row r="144" spans="1:26" ht="60" outlineLevel="1" x14ac:dyDescent="0.25">
      <c r="A144" s="1146"/>
      <c r="B144" s="324" t="s">
        <v>2427</v>
      </c>
      <c r="C144" s="442" t="s">
        <v>1423</v>
      </c>
      <c r="D144" s="442" t="s">
        <v>1423</v>
      </c>
      <c r="E144" s="443" t="s">
        <v>1423</v>
      </c>
      <c r="F144" s="443" t="s">
        <v>1423</v>
      </c>
      <c r="G144" s="443" t="str">
        <f t="shared" si="24"/>
        <v>40</v>
      </c>
      <c r="H144" s="443" t="s">
        <v>1423</v>
      </c>
      <c r="I144" s="443" t="s">
        <v>1423</v>
      </c>
      <c r="J144" s="443" t="s">
        <v>1423</v>
      </c>
      <c r="K144" s="443" t="s">
        <v>1423</v>
      </c>
      <c r="L144" s="443" t="s">
        <v>129</v>
      </c>
      <c r="M144" s="443" t="s">
        <v>129</v>
      </c>
      <c r="N144" s="443" t="s">
        <v>129</v>
      </c>
      <c r="O144" s="443" t="s">
        <v>129</v>
      </c>
    </row>
    <row r="145" spans="1:26" ht="135" outlineLevel="1" x14ac:dyDescent="0.25">
      <c r="A145" s="1146"/>
      <c r="B145" s="324" t="s">
        <v>2428</v>
      </c>
      <c r="C145" s="442" t="s">
        <v>1335</v>
      </c>
      <c r="D145" s="442" t="s">
        <v>1335</v>
      </c>
      <c r="E145" s="443" t="s">
        <v>1335</v>
      </c>
      <c r="F145" s="443" t="s">
        <v>1335</v>
      </c>
      <c r="G145" s="443" t="str">
        <f t="shared" si="24"/>
        <v>25</v>
      </c>
      <c r="H145" s="443" t="s">
        <v>1335</v>
      </c>
      <c r="I145" s="443" t="s">
        <v>1335</v>
      </c>
      <c r="J145" s="443" t="s">
        <v>1335</v>
      </c>
      <c r="K145" s="443" t="s">
        <v>1335</v>
      </c>
      <c r="L145" s="443" t="s">
        <v>129</v>
      </c>
      <c r="M145" s="443" t="s">
        <v>129</v>
      </c>
      <c r="N145" s="443" t="s">
        <v>129</v>
      </c>
      <c r="O145" s="443" t="s">
        <v>129</v>
      </c>
    </row>
    <row r="146" spans="1:26" x14ac:dyDescent="0.25">
      <c r="A146" s="1146" t="s">
        <v>965</v>
      </c>
      <c r="B146" s="437" t="s">
        <v>0</v>
      </c>
      <c r="C146" s="440">
        <f>C147+C148</f>
        <v>273965.39999999997</v>
      </c>
      <c r="D146" s="440">
        <f t="shared" ref="D146:F146" si="33">D147+D148</f>
        <v>295676.40000000002</v>
      </c>
      <c r="E146" s="440">
        <f t="shared" si="33"/>
        <v>370398.9</v>
      </c>
      <c r="F146" s="440">
        <f t="shared" si="33"/>
        <v>370398.9</v>
      </c>
      <c r="G146" s="443">
        <f t="shared" si="24"/>
        <v>370398.9</v>
      </c>
      <c r="H146" s="440">
        <f t="shared" ref="H146:O146" si="34">H147+H148</f>
        <v>468068.6</v>
      </c>
      <c r="I146" s="440">
        <f t="shared" si="34"/>
        <v>468068.6</v>
      </c>
      <c r="J146" s="440">
        <f t="shared" si="34"/>
        <v>468068.6</v>
      </c>
      <c r="K146" s="440">
        <f t="shared" si="34"/>
        <v>468068.6</v>
      </c>
      <c r="L146" s="440">
        <f t="shared" si="34"/>
        <v>426398.69999999995</v>
      </c>
      <c r="M146" s="440">
        <f t="shared" si="34"/>
        <v>426398.7</v>
      </c>
      <c r="N146" s="440">
        <f t="shared" si="34"/>
        <v>426398.7</v>
      </c>
      <c r="O146" s="440">
        <f t="shared" si="34"/>
        <v>427069.7</v>
      </c>
      <c r="P146" s="441" t="s">
        <v>0</v>
      </c>
      <c r="Q146" s="441"/>
      <c r="R146" s="441"/>
      <c r="S146" s="441"/>
      <c r="T146" s="441"/>
      <c r="U146" s="441"/>
      <c r="V146" s="441"/>
      <c r="W146" s="441"/>
      <c r="X146" s="441"/>
      <c r="Y146" s="441"/>
      <c r="Z146" s="441"/>
    </row>
    <row r="147" spans="1:26" x14ac:dyDescent="0.25">
      <c r="A147" s="1146"/>
      <c r="B147" s="324" t="s">
        <v>1</v>
      </c>
      <c r="C147" s="443">
        <v>273965.39999999997</v>
      </c>
      <c r="D147" s="443">
        <v>295676.40000000002</v>
      </c>
      <c r="E147" s="443">
        <v>295676.40000000002</v>
      </c>
      <c r="F147" s="443">
        <v>295676.40000000002</v>
      </c>
      <c r="G147" s="443">
        <f t="shared" si="24"/>
        <v>295676.40000000002</v>
      </c>
      <c r="H147" s="443">
        <v>393346.1</v>
      </c>
      <c r="I147" s="448">
        <v>393346.1</v>
      </c>
      <c r="J147" s="448">
        <v>393346.1</v>
      </c>
      <c r="K147" s="443">
        <v>393346.1</v>
      </c>
      <c r="L147" s="443">
        <v>351676.19999999995</v>
      </c>
      <c r="M147" s="443">
        <v>351676.2</v>
      </c>
      <c r="N147" s="443">
        <v>351676.2</v>
      </c>
      <c r="O147" s="443">
        <v>352347.2</v>
      </c>
      <c r="P147" s="441" t="s">
        <v>2284</v>
      </c>
      <c r="Q147" s="441"/>
      <c r="R147" s="441"/>
      <c r="S147" s="441"/>
      <c r="T147" s="441"/>
      <c r="U147" s="441"/>
      <c r="V147" s="441"/>
      <c r="W147" s="441"/>
      <c r="X147" s="441"/>
      <c r="Y147" s="441"/>
      <c r="Z147" s="441"/>
    </row>
    <row r="148" spans="1:26" ht="87" customHeight="1" x14ac:dyDescent="0.25">
      <c r="A148" s="1146"/>
      <c r="B148" s="324" t="s">
        <v>2</v>
      </c>
      <c r="C148" s="443"/>
      <c r="D148" s="443"/>
      <c r="E148" s="443">
        <v>74722.5</v>
      </c>
      <c r="F148" s="443">
        <v>74722.5</v>
      </c>
      <c r="G148" s="443">
        <f t="shared" si="24"/>
        <v>74722.5</v>
      </c>
      <c r="H148" s="443">
        <v>74722.5</v>
      </c>
      <c r="I148" s="448">
        <v>74722.5</v>
      </c>
      <c r="J148" s="448">
        <v>74722.5</v>
      </c>
      <c r="K148" s="443">
        <v>74722.5</v>
      </c>
      <c r="L148" s="443">
        <v>74722.5</v>
      </c>
      <c r="M148" s="443">
        <v>74722.5</v>
      </c>
      <c r="N148" s="443">
        <v>74722.5</v>
      </c>
      <c r="O148" s="443">
        <v>74722.5</v>
      </c>
      <c r="P148" s="441" t="s">
        <v>2285</v>
      </c>
      <c r="Q148" s="441"/>
      <c r="R148" s="441"/>
      <c r="S148" s="441"/>
      <c r="T148" s="441"/>
      <c r="U148" s="441"/>
      <c r="V148" s="441"/>
      <c r="W148" s="441"/>
      <c r="X148" s="441"/>
      <c r="Y148" s="441"/>
      <c r="Z148" s="441"/>
    </row>
    <row r="149" spans="1:26" ht="240" outlineLevel="1" x14ac:dyDescent="0.25">
      <c r="A149" s="1146"/>
      <c r="B149" s="321" t="s">
        <v>2429</v>
      </c>
      <c r="C149" s="443" t="s">
        <v>129</v>
      </c>
      <c r="D149" s="443" t="s">
        <v>129</v>
      </c>
      <c r="E149" s="442" t="s">
        <v>2106</v>
      </c>
      <c r="F149" s="443" t="str">
        <f t="shared" ref="F149:M153" si="35">E149</f>
        <v>27.1</v>
      </c>
      <c r="G149" s="443" t="str">
        <f t="shared" si="24"/>
        <v>27.1</v>
      </c>
      <c r="H149" s="443">
        <v>80</v>
      </c>
      <c r="I149" s="443">
        <f>H149</f>
        <v>80</v>
      </c>
      <c r="J149" s="443">
        <f t="shared" si="35"/>
        <v>80</v>
      </c>
      <c r="K149" s="443">
        <f t="shared" si="35"/>
        <v>80</v>
      </c>
      <c r="L149" s="443">
        <f t="shared" si="35"/>
        <v>80</v>
      </c>
      <c r="M149" s="443">
        <f t="shared" si="35"/>
        <v>80</v>
      </c>
      <c r="N149" s="443">
        <f t="shared" ref="N149:O153" si="36">L149</f>
        <v>80</v>
      </c>
      <c r="O149" s="443" t="s">
        <v>129</v>
      </c>
    </row>
    <row r="150" spans="1:26" ht="210" outlineLevel="1" x14ac:dyDescent="0.25">
      <c r="A150" s="1146"/>
      <c r="B150" s="321" t="s">
        <v>2430</v>
      </c>
      <c r="C150" s="443" t="s">
        <v>129</v>
      </c>
      <c r="D150" s="443" t="s">
        <v>129</v>
      </c>
      <c r="E150" s="443" t="s">
        <v>129</v>
      </c>
      <c r="F150" s="443" t="s">
        <v>129</v>
      </c>
      <c r="G150" s="443" t="str">
        <f t="shared" si="24"/>
        <v>-</v>
      </c>
      <c r="H150" s="443" t="s">
        <v>129</v>
      </c>
      <c r="I150" s="443" t="s">
        <v>129</v>
      </c>
      <c r="J150" s="443" t="s">
        <v>129</v>
      </c>
      <c r="K150" s="443" t="s">
        <v>129</v>
      </c>
      <c r="L150" s="443" t="s">
        <v>129</v>
      </c>
      <c r="M150" s="443" t="s">
        <v>129</v>
      </c>
      <c r="N150" s="443" t="s">
        <v>129</v>
      </c>
      <c r="O150" s="443" t="s">
        <v>2431</v>
      </c>
    </row>
    <row r="151" spans="1:26" ht="210" outlineLevel="1" x14ac:dyDescent="0.25">
      <c r="A151" s="1146"/>
      <c r="B151" s="321" t="s">
        <v>2432</v>
      </c>
      <c r="C151" s="443" t="s">
        <v>129</v>
      </c>
      <c r="D151" s="443" t="s">
        <v>129</v>
      </c>
      <c r="E151" s="442" t="s">
        <v>2433</v>
      </c>
      <c r="F151" s="443" t="str">
        <f>E151</f>
        <v>46.5</v>
      </c>
      <c r="G151" s="443" t="str">
        <f t="shared" si="24"/>
        <v>46.5</v>
      </c>
      <c r="H151" s="443" t="str">
        <f t="shared" si="35"/>
        <v>46.5</v>
      </c>
      <c r="I151" s="443" t="str">
        <f t="shared" si="35"/>
        <v>46.5</v>
      </c>
      <c r="J151" s="443" t="str">
        <f t="shared" si="35"/>
        <v>46.5</v>
      </c>
      <c r="K151" s="443" t="str">
        <f t="shared" si="35"/>
        <v>46.5</v>
      </c>
      <c r="L151" s="443" t="str">
        <f t="shared" si="35"/>
        <v>46.5</v>
      </c>
      <c r="M151" s="443" t="str">
        <f t="shared" si="35"/>
        <v>46.5</v>
      </c>
      <c r="N151" s="443" t="str">
        <f t="shared" si="36"/>
        <v>46.5</v>
      </c>
      <c r="O151" s="443" t="str">
        <f t="shared" si="36"/>
        <v>46.5</v>
      </c>
    </row>
    <row r="152" spans="1:26" ht="285" outlineLevel="1" x14ac:dyDescent="0.25">
      <c r="A152" s="1146"/>
      <c r="B152" s="321" t="s">
        <v>2434</v>
      </c>
      <c r="C152" s="443" t="s">
        <v>129</v>
      </c>
      <c r="D152" s="443" t="s">
        <v>129</v>
      </c>
      <c r="E152" s="442" t="s">
        <v>2366</v>
      </c>
      <c r="F152" s="443" t="str">
        <f>E152</f>
        <v>99.8</v>
      </c>
      <c r="G152" s="443" t="str">
        <f t="shared" si="24"/>
        <v>99.8</v>
      </c>
      <c r="H152" s="443" t="str">
        <f t="shared" si="35"/>
        <v>99.8</v>
      </c>
      <c r="I152" s="443" t="str">
        <f t="shared" si="35"/>
        <v>99.8</v>
      </c>
      <c r="J152" s="443" t="str">
        <f t="shared" si="35"/>
        <v>99.8</v>
      </c>
      <c r="K152" s="443" t="str">
        <f t="shared" si="35"/>
        <v>99.8</v>
      </c>
      <c r="L152" s="443" t="str">
        <f t="shared" si="35"/>
        <v>99.8</v>
      </c>
      <c r="M152" s="443" t="str">
        <f t="shared" si="35"/>
        <v>99.8</v>
      </c>
      <c r="N152" s="443" t="str">
        <f t="shared" si="36"/>
        <v>99.8</v>
      </c>
      <c r="O152" s="443" t="str">
        <f t="shared" si="36"/>
        <v>99.8</v>
      </c>
    </row>
    <row r="153" spans="1:26" ht="105" outlineLevel="1" x14ac:dyDescent="0.25">
      <c r="A153" s="1146"/>
      <c r="B153" s="324" t="s">
        <v>2435</v>
      </c>
      <c r="C153" s="442" t="s">
        <v>2436</v>
      </c>
      <c r="D153" s="442" t="str">
        <f>C153</f>
        <v>0.056</v>
      </c>
      <c r="E153" s="443" t="s">
        <v>129</v>
      </c>
      <c r="F153" s="443" t="str">
        <f>E153</f>
        <v>-</v>
      </c>
      <c r="G153" s="443" t="str">
        <f t="shared" si="24"/>
        <v>-</v>
      </c>
      <c r="H153" s="443" t="str">
        <f t="shared" si="35"/>
        <v>-</v>
      </c>
      <c r="I153" s="443" t="str">
        <f t="shared" si="35"/>
        <v>-</v>
      </c>
      <c r="J153" s="443" t="str">
        <f t="shared" si="35"/>
        <v>-</v>
      </c>
      <c r="K153" s="443" t="str">
        <f t="shared" si="35"/>
        <v>-</v>
      </c>
      <c r="L153" s="443" t="str">
        <f t="shared" si="35"/>
        <v>-</v>
      </c>
      <c r="M153" s="443" t="str">
        <f t="shared" si="35"/>
        <v>-</v>
      </c>
      <c r="N153" s="443" t="str">
        <f t="shared" si="36"/>
        <v>-</v>
      </c>
      <c r="O153" s="443" t="str">
        <f t="shared" si="36"/>
        <v>-</v>
      </c>
    </row>
    <row r="154" spans="1:26" x14ac:dyDescent="0.25">
      <c r="A154" s="1146" t="s">
        <v>975</v>
      </c>
      <c r="B154" s="437" t="s">
        <v>0</v>
      </c>
      <c r="C154" s="440">
        <f>C155+C156</f>
        <v>1136627</v>
      </c>
      <c r="D154" s="440">
        <f t="shared" ref="D154:F154" si="37">D155+D156</f>
        <v>1136627</v>
      </c>
      <c r="E154" s="440">
        <f t="shared" si="37"/>
        <v>1769673.3</v>
      </c>
      <c r="F154" s="440">
        <f t="shared" si="37"/>
        <v>1769673.3</v>
      </c>
      <c r="G154" s="443">
        <f t="shared" si="24"/>
        <v>1769673.3</v>
      </c>
      <c r="H154" s="440">
        <f t="shared" ref="H154:O154" si="38">H155+H156</f>
        <v>2132491.5</v>
      </c>
      <c r="I154" s="440">
        <f t="shared" si="38"/>
        <v>2132491.5</v>
      </c>
      <c r="J154" s="440">
        <f t="shared" si="38"/>
        <v>2132491.5</v>
      </c>
      <c r="K154" s="440">
        <f t="shared" si="38"/>
        <v>2132491.5</v>
      </c>
      <c r="L154" s="440">
        <f t="shared" si="38"/>
        <v>2202740.7000000002</v>
      </c>
      <c r="M154" s="440">
        <f t="shared" si="38"/>
        <v>2205596</v>
      </c>
      <c r="N154" s="440">
        <f t="shared" si="38"/>
        <v>2205596</v>
      </c>
      <c r="O154" s="440">
        <f t="shared" si="38"/>
        <v>2212305.2000000002</v>
      </c>
      <c r="P154" s="441" t="s">
        <v>0</v>
      </c>
      <c r="Q154" s="441"/>
      <c r="R154" s="441"/>
      <c r="S154" s="441"/>
      <c r="T154" s="441"/>
      <c r="U154" s="441"/>
      <c r="V154" s="441"/>
      <c r="W154" s="441"/>
      <c r="X154" s="441"/>
      <c r="Y154" s="441"/>
      <c r="Z154" s="441"/>
    </row>
    <row r="155" spans="1:26" x14ac:dyDescent="0.25">
      <c r="A155" s="1146"/>
      <c r="B155" s="324" t="s">
        <v>1</v>
      </c>
      <c r="C155" s="443">
        <v>891477.9</v>
      </c>
      <c r="D155" s="443">
        <v>891477.9</v>
      </c>
      <c r="E155" s="443">
        <v>891477.9</v>
      </c>
      <c r="F155" s="443">
        <v>891477.9</v>
      </c>
      <c r="G155" s="443">
        <f t="shared" si="24"/>
        <v>891477.9</v>
      </c>
      <c r="H155" s="443">
        <v>1253017.2</v>
      </c>
      <c r="I155" s="448">
        <v>1253017.2</v>
      </c>
      <c r="J155" s="443">
        <v>1253017.2</v>
      </c>
      <c r="K155" s="443">
        <v>1253017.2</v>
      </c>
      <c r="L155" s="443">
        <v>1252366.2</v>
      </c>
      <c r="M155" s="443">
        <v>1243865.8999999999</v>
      </c>
      <c r="N155" s="443">
        <v>1243865.8999999999</v>
      </c>
      <c r="O155" s="443">
        <v>1243865.8999999999</v>
      </c>
      <c r="P155" s="441" t="s">
        <v>2284</v>
      </c>
      <c r="Q155" s="441"/>
      <c r="R155" s="441"/>
      <c r="S155" s="441"/>
      <c r="T155" s="441"/>
      <c r="U155" s="441"/>
      <c r="V155" s="441"/>
      <c r="W155" s="441"/>
      <c r="X155" s="441"/>
      <c r="Y155" s="441"/>
      <c r="Z155" s="441"/>
    </row>
    <row r="156" spans="1:26" ht="87" customHeight="1" x14ac:dyDescent="0.25">
      <c r="A156" s="1146"/>
      <c r="B156" s="324" t="s">
        <v>2</v>
      </c>
      <c r="C156" s="443">
        <v>245149.1</v>
      </c>
      <c r="D156" s="443">
        <v>245149.1</v>
      </c>
      <c r="E156" s="443">
        <v>878195.4</v>
      </c>
      <c r="F156" s="443">
        <v>878195.4</v>
      </c>
      <c r="G156" s="443">
        <f t="shared" si="24"/>
        <v>878195.4</v>
      </c>
      <c r="H156" s="443">
        <v>879474.3</v>
      </c>
      <c r="I156" s="448">
        <v>879474.3</v>
      </c>
      <c r="J156" s="443">
        <v>879474.3</v>
      </c>
      <c r="K156" s="443">
        <v>879474.3</v>
      </c>
      <c r="L156" s="443">
        <v>950374.5</v>
      </c>
      <c r="M156" s="443">
        <v>961730.1</v>
      </c>
      <c r="N156" s="443">
        <v>961730.1</v>
      </c>
      <c r="O156" s="443">
        <v>968439.3</v>
      </c>
      <c r="P156" s="441" t="s">
        <v>2285</v>
      </c>
      <c r="Q156" s="441"/>
      <c r="R156" s="441"/>
      <c r="S156" s="441"/>
      <c r="T156" s="441"/>
      <c r="U156" s="441"/>
      <c r="V156" s="441"/>
      <c r="W156" s="441"/>
      <c r="X156" s="441"/>
      <c r="Y156" s="441"/>
      <c r="Z156" s="441"/>
    </row>
    <row r="157" spans="1:26" ht="120" outlineLevel="1" x14ac:dyDescent="0.25">
      <c r="A157" s="1146"/>
      <c r="B157" s="324" t="s">
        <v>2437</v>
      </c>
      <c r="C157" s="442" t="s">
        <v>1362</v>
      </c>
      <c r="D157" s="442" t="s">
        <v>1362</v>
      </c>
      <c r="E157" s="443" t="s">
        <v>1362</v>
      </c>
      <c r="F157" s="443" t="s">
        <v>1362</v>
      </c>
      <c r="G157" s="443" t="str">
        <f t="shared" si="24"/>
        <v>97</v>
      </c>
      <c r="H157" s="443" t="s">
        <v>1362</v>
      </c>
      <c r="I157" s="443" t="s">
        <v>1362</v>
      </c>
      <c r="J157" s="443" t="s">
        <v>1362</v>
      </c>
      <c r="K157" s="443" t="s">
        <v>1362</v>
      </c>
      <c r="L157" s="443" t="s">
        <v>1362</v>
      </c>
      <c r="M157" s="443" t="s">
        <v>1362</v>
      </c>
      <c r="N157" s="443" t="s">
        <v>1362</v>
      </c>
      <c r="O157" s="443" t="s">
        <v>1362</v>
      </c>
    </row>
    <row r="158" spans="1:26" x14ac:dyDescent="0.25">
      <c r="A158" s="1146" t="s">
        <v>1416</v>
      </c>
      <c r="B158" s="437" t="s">
        <v>0</v>
      </c>
      <c r="C158" s="440">
        <f>C159+C160</f>
        <v>0</v>
      </c>
      <c r="D158" s="440">
        <f t="shared" ref="D158:F158" si="39">D159+D160</f>
        <v>0</v>
      </c>
      <c r="E158" s="440">
        <f t="shared" si="39"/>
        <v>195000</v>
      </c>
      <c r="F158" s="440">
        <f t="shared" si="39"/>
        <v>195000</v>
      </c>
      <c r="G158" s="443">
        <f t="shared" si="24"/>
        <v>195000</v>
      </c>
      <c r="H158" s="440">
        <f t="shared" ref="H158:O158" si="40">H159+H160</f>
        <v>195000</v>
      </c>
      <c r="I158" s="440">
        <f t="shared" si="40"/>
        <v>195000</v>
      </c>
      <c r="J158" s="440">
        <f t="shared" si="40"/>
        <v>195000</v>
      </c>
      <c r="K158" s="440">
        <f t="shared" si="40"/>
        <v>195000</v>
      </c>
      <c r="L158" s="440">
        <f t="shared" si="40"/>
        <v>195000</v>
      </c>
      <c r="M158" s="440">
        <f t="shared" si="40"/>
        <v>195000</v>
      </c>
      <c r="N158" s="440">
        <f t="shared" si="40"/>
        <v>195000</v>
      </c>
      <c r="O158" s="440">
        <f t="shared" si="40"/>
        <v>195000</v>
      </c>
      <c r="P158" s="441" t="s">
        <v>0</v>
      </c>
      <c r="Q158" s="441"/>
      <c r="R158" s="441"/>
      <c r="S158" s="441"/>
      <c r="T158" s="441"/>
      <c r="U158" s="441"/>
      <c r="V158" s="441"/>
      <c r="W158" s="441"/>
      <c r="X158" s="441"/>
      <c r="Y158" s="441"/>
      <c r="Z158" s="441"/>
    </row>
    <row r="159" spans="1:26" x14ac:dyDescent="0.25">
      <c r="A159" s="1146"/>
      <c r="B159" s="324" t="s">
        <v>1</v>
      </c>
      <c r="C159" s="443"/>
      <c r="D159" s="443"/>
      <c r="E159" s="443">
        <v>33326.300000000003</v>
      </c>
      <c r="F159" s="443">
        <v>33326.300000000003</v>
      </c>
      <c r="G159" s="443">
        <f t="shared" si="24"/>
        <v>33326.300000000003</v>
      </c>
      <c r="H159" s="443">
        <v>33326.300000000003</v>
      </c>
      <c r="I159" s="443">
        <v>33326.300000000003</v>
      </c>
      <c r="J159" s="443">
        <v>33326.300000000003</v>
      </c>
      <c r="K159" s="443">
        <v>33326.300000000003</v>
      </c>
      <c r="L159" s="443">
        <v>33326.300000000003</v>
      </c>
      <c r="M159" s="443">
        <v>33326.300000000003</v>
      </c>
      <c r="N159" s="443">
        <v>33326.300000000003</v>
      </c>
      <c r="O159" s="443">
        <v>33326.300000000003</v>
      </c>
      <c r="P159" s="441" t="s">
        <v>2284</v>
      </c>
      <c r="Q159" s="441"/>
      <c r="R159" s="441"/>
      <c r="S159" s="441"/>
      <c r="T159" s="441"/>
      <c r="U159" s="441"/>
      <c r="V159" s="441"/>
      <c r="W159" s="441"/>
      <c r="X159" s="441"/>
      <c r="Y159" s="441"/>
      <c r="Z159" s="441"/>
    </row>
    <row r="160" spans="1:26" x14ac:dyDescent="0.25">
      <c r="A160" s="1146"/>
      <c r="B160" s="324" t="s">
        <v>2</v>
      </c>
      <c r="C160" s="443"/>
      <c r="D160" s="443"/>
      <c r="E160" s="443">
        <v>161673.70000000001</v>
      </c>
      <c r="F160" s="443">
        <v>161673.70000000001</v>
      </c>
      <c r="G160" s="443">
        <f t="shared" si="24"/>
        <v>161673.70000000001</v>
      </c>
      <c r="H160" s="443">
        <v>161673.70000000001</v>
      </c>
      <c r="I160" s="443">
        <v>161673.70000000001</v>
      </c>
      <c r="J160" s="443">
        <v>161673.70000000001</v>
      </c>
      <c r="K160" s="443">
        <v>161673.70000000001</v>
      </c>
      <c r="L160" s="443">
        <v>161673.70000000001</v>
      </c>
      <c r="M160" s="443">
        <v>161673.70000000001</v>
      </c>
      <c r="N160" s="443">
        <v>161673.70000000001</v>
      </c>
      <c r="O160" s="443">
        <v>161673.70000000001</v>
      </c>
      <c r="P160" s="441" t="s">
        <v>2285</v>
      </c>
      <c r="Q160" s="441"/>
      <c r="R160" s="441"/>
      <c r="S160" s="441"/>
      <c r="T160" s="441"/>
      <c r="U160" s="441"/>
      <c r="V160" s="441"/>
      <c r="W160" s="441"/>
      <c r="X160" s="441"/>
      <c r="Y160" s="441"/>
      <c r="Z160" s="441"/>
    </row>
    <row r="161" spans="1:26" ht="195" outlineLevel="1" x14ac:dyDescent="0.25">
      <c r="A161" s="1146"/>
      <c r="B161" s="321" t="s">
        <v>2438</v>
      </c>
      <c r="C161" s="443" t="s">
        <v>129</v>
      </c>
      <c r="D161" s="443" t="s">
        <v>129</v>
      </c>
      <c r="E161" s="442" t="s">
        <v>2439</v>
      </c>
      <c r="F161" s="443" t="str">
        <f t="shared" ref="F161:M164" si="41">E161</f>
        <v>58.3</v>
      </c>
      <c r="G161" s="443" t="str">
        <f t="shared" si="24"/>
        <v>58.3</v>
      </c>
      <c r="H161" s="443" t="str">
        <f t="shared" si="41"/>
        <v>58.3</v>
      </c>
      <c r="I161" s="443" t="str">
        <f t="shared" si="41"/>
        <v>58.3</v>
      </c>
      <c r="J161" s="443" t="str">
        <f t="shared" si="41"/>
        <v>58.3</v>
      </c>
      <c r="K161" s="443" t="str">
        <f t="shared" si="41"/>
        <v>58.3</v>
      </c>
      <c r="L161" s="443" t="str">
        <f t="shared" si="41"/>
        <v>58.3</v>
      </c>
      <c r="M161" s="443" t="str">
        <f t="shared" si="41"/>
        <v>58.3</v>
      </c>
      <c r="N161" s="443" t="str">
        <f t="shared" ref="N161:O164" si="42">L161</f>
        <v>58.3</v>
      </c>
      <c r="O161" s="443" t="str">
        <f t="shared" si="42"/>
        <v>58.3</v>
      </c>
    </row>
    <row r="162" spans="1:26" ht="285" outlineLevel="1" x14ac:dyDescent="0.25">
      <c r="A162" s="1146"/>
      <c r="B162" s="321" t="s">
        <v>2440</v>
      </c>
      <c r="C162" s="443" t="s">
        <v>129</v>
      </c>
      <c r="D162" s="443" t="s">
        <v>129</v>
      </c>
      <c r="E162" s="442" t="s">
        <v>1419</v>
      </c>
      <c r="F162" s="443" t="str">
        <f t="shared" si="41"/>
        <v>34.1</v>
      </c>
      <c r="G162" s="443" t="str">
        <f t="shared" si="24"/>
        <v>34.1</v>
      </c>
      <c r="H162" s="443" t="str">
        <f t="shared" si="41"/>
        <v>34.1</v>
      </c>
      <c r="I162" s="443" t="str">
        <f t="shared" si="41"/>
        <v>34.1</v>
      </c>
      <c r="J162" s="443" t="str">
        <f t="shared" si="41"/>
        <v>34.1</v>
      </c>
      <c r="K162" s="443" t="str">
        <f t="shared" si="41"/>
        <v>34.1</v>
      </c>
      <c r="L162" s="443" t="str">
        <f t="shared" si="41"/>
        <v>34.1</v>
      </c>
      <c r="M162" s="443" t="str">
        <f t="shared" si="41"/>
        <v>34.1</v>
      </c>
      <c r="N162" s="443" t="str">
        <f t="shared" si="42"/>
        <v>34.1</v>
      </c>
      <c r="O162" s="443" t="str">
        <f t="shared" si="42"/>
        <v>34.1</v>
      </c>
    </row>
    <row r="163" spans="1:26" ht="300" outlineLevel="1" x14ac:dyDescent="0.25">
      <c r="A163" s="1146"/>
      <c r="B163" s="321" t="s">
        <v>2441</v>
      </c>
      <c r="C163" s="443" t="s">
        <v>129</v>
      </c>
      <c r="D163" s="443" t="s">
        <v>129</v>
      </c>
      <c r="E163" s="442" t="s">
        <v>2442</v>
      </c>
      <c r="F163" s="443" t="str">
        <f t="shared" si="41"/>
        <v>14.7</v>
      </c>
      <c r="G163" s="443" t="str">
        <f t="shared" si="24"/>
        <v>14.7</v>
      </c>
      <c r="H163" s="443" t="str">
        <f t="shared" si="41"/>
        <v>14.7</v>
      </c>
      <c r="I163" s="443" t="str">
        <f t="shared" si="41"/>
        <v>14.7</v>
      </c>
      <c r="J163" s="443" t="str">
        <f t="shared" si="41"/>
        <v>14.7</v>
      </c>
      <c r="K163" s="443" t="str">
        <f t="shared" si="41"/>
        <v>14.7</v>
      </c>
      <c r="L163" s="443" t="str">
        <f t="shared" si="41"/>
        <v>14.7</v>
      </c>
      <c r="M163" s="443" t="str">
        <f t="shared" si="41"/>
        <v>14.7</v>
      </c>
      <c r="N163" s="443" t="str">
        <f t="shared" si="42"/>
        <v>14.7</v>
      </c>
      <c r="O163" s="443" t="str">
        <f t="shared" si="42"/>
        <v>14.7</v>
      </c>
    </row>
    <row r="164" spans="1:26" ht="23.25" customHeight="1" outlineLevel="1" x14ac:dyDescent="0.25">
      <c r="A164" s="1146"/>
      <c r="B164" s="321" t="s">
        <v>2443</v>
      </c>
      <c r="C164" s="443" t="s">
        <v>129</v>
      </c>
      <c r="D164" s="443" t="s">
        <v>129</v>
      </c>
      <c r="E164" s="443" t="s">
        <v>1341</v>
      </c>
      <c r="F164" s="443" t="str">
        <f t="shared" si="41"/>
        <v>28</v>
      </c>
      <c r="G164" s="443" t="str">
        <f t="shared" si="24"/>
        <v>28</v>
      </c>
      <c r="H164" s="443" t="str">
        <f t="shared" si="41"/>
        <v>28</v>
      </c>
      <c r="I164" s="443" t="str">
        <f t="shared" si="41"/>
        <v>28</v>
      </c>
      <c r="J164" s="443" t="str">
        <f t="shared" si="41"/>
        <v>28</v>
      </c>
      <c r="K164" s="443" t="str">
        <f t="shared" si="41"/>
        <v>28</v>
      </c>
      <c r="L164" s="443" t="str">
        <f t="shared" si="41"/>
        <v>28</v>
      </c>
      <c r="M164" s="443" t="str">
        <f t="shared" si="41"/>
        <v>28</v>
      </c>
      <c r="N164" s="443" t="str">
        <f t="shared" si="42"/>
        <v>28</v>
      </c>
      <c r="O164" s="443" t="str">
        <f t="shared" si="42"/>
        <v>28</v>
      </c>
    </row>
    <row r="165" spans="1:26" ht="15" customHeight="1" x14ac:dyDescent="0.25">
      <c r="A165" s="1143" t="s">
        <v>994</v>
      </c>
      <c r="B165" s="437" t="s">
        <v>0</v>
      </c>
      <c r="C165" s="440">
        <f>C166+C167</f>
        <v>0</v>
      </c>
      <c r="D165" s="440">
        <f t="shared" ref="D165:F165" si="43">D166+D167</f>
        <v>0</v>
      </c>
      <c r="E165" s="440">
        <f t="shared" si="43"/>
        <v>249704.8</v>
      </c>
      <c r="F165" s="440">
        <f t="shared" si="43"/>
        <v>292679.2</v>
      </c>
      <c r="G165" s="443">
        <f t="shared" si="24"/>
        <v>292679.2</v>
      </c>
      <c r="H165" s="440">
        <f t="shared" ref="H165:O165" si="44">H166+H167</f>
        <v>292679.2</v>
      </c>
      <c r="I165" s="440">
        <f t="shared" si="44"/>
        <v>292679.2</v>
      </c>
      <c r="J165" s="440">
        <f t="shared" si="44"/>
        <v>292679.2</v>
      </c>
      <c r="K165" s="440">
        <f t="shared" si="44"/>
        <v>292679.2</v>
      </c>
      <c r="L165" s="440">
        <f t="shared" si="44"/>
        <v>292679.2</v>
      </c>
      <c r="M165" s="440">
        <f t="shared" si="44"/>
        <v>292679.2</v>
      </c>
      <c r="N165" s="440">
        <f t="shared" si="44"/>
        <v>292473.2</v>
      </c>
      <c r="O165" s="440">
        <f t="shared" si="44"/>
        <v>292473.2</v>
      </c>
      <c r="P165" s="441" t="s">
        <v>0</v>
      </c>
      <c r="Q165" s="441"/>
      <c r="R165" s="441"/>
      <c r="S165" s="441"/>
      <c r="T165" s="441"/>
      <c r="U165" s="441"/>
      <c r="V165" s="441"/>
      <c r="W165" s="441"/>
      <c r="X165" s="441"/>
      <c r="Y165" s="441"/>
      <c r="Z165" s="441"/>
    </row>
    <row r="166" spans="1:26" ht="15.75" x14ac:dyDescent="0.25">
      <c r="A166" s="1144"/>
      <c r="B166" s="324" t="s">
        <v>1</v>
      </c>
      <c r="C166" s="442"/>
      <c r="D166" s="442"/>
      <c r="E166" s="443">
        <v>57988.2</v>
      </c>
      <c r="F166" s="443">
        <v>100962.6</v>
      </c>
      <c r="G166" s="443">
        <f t="shared" si="24"/>
        <v>100962.6</v>
      </c>
      <c r="H166" s="443">
        <v>100962.6</v>
      </c>
      <c r="I166" s="443">
        <v>100962.6</v>
      </c>
      <c r="J166" s="443">
        <v>100962.6</v>
      </c>
      <c r="K166" s="443">
        <v>100962.6</v>
      </c>
      <c r="L166" s="443">
        <v>100962.6</v>
      </c>
      <c r="M166" s="443">
        <v>100962.6</v>
      </c>
      <c r="N166" s="443">
        <v>100756.6</v>
      </c>
      <c r="O166" s="443">
        <v>100756.6</v>
      </c>
      <c r="P166" s="441" t="s">
        <v>2284</v>
      </c>
      <c r="Q166" s="441"/>
      <c r="R166" s="441"/>
      <c r="S166" s="441"/>
      <c r="T166" s="441"/>
      <c r="U166" s="441"/>
      <c r="V166" s="441"/>
      <c r="W166" s="441"/>
      <c r="X166" s="441"/>
      <c r="Y166" s="441"/>
      <c r="Z166" s="441"/>
    </row>
    <row r="167" spans="1:26" ht="54.75" customHeight="1" x14ac:dyDescent="0.25">
      <c r="A167" s="1144"/>
      <c r="B167" s="324" t="s">
        <v>2</v>
      </c>
      <c r="C167" s="442"/>
      <c r="D167" s="442"/>
      <c r="E167" s="443">
        <v>191716.6</v>
      </c>
      <c r="F167" s="443">
        <v>191716.6</v>
      </c>
      <c r="G167" s="443">
        <f t="shared" si="24"/>
        <v>191716.6</v>
      </c>
      <c r="H167" s="443">
        <v>191716.6</v>
      </c>
      <c r="I167" s="443">
        <v>191716.6</v>
      </c>
      <c r="J167" s="443">
        <v>191716.6</v>
      </c>
      <c r="K167" s="443">
        <v>191716.6</v>
      </c>
      <c r="L167" s="443">
        <v>191716.6</v>
      </c>
      <c r="M167" s="443">
        <v>191716.6</v>
      </c>
      <c r="N167" s="443">
        <v>191716.6</v>
      </c>
      <c r="O167" s="443">
        <v>191716.6</v>
      </c>
      <c r="P167" s="441" t="s">
        <v>2285</v>
      </c>
      <c r="Q167" s="441"/>
      <c r="R167" s="441"/>
      <c r="S167" s="441"/>
      <c r="T167" s="441"/>
      <c r="U167" s="441"/>
      <c r="V167" s="441"/>
      <c r="W167" s="441"/>
      <c r="X167" s="441"/>
      <c r="Y167" s="441"/>
      <c r="Z167" s="441"/>
    </row>
    <row r="168" spans="1:26" ht="120" customHeight="1" outlineLevel="1" x14ac:dyDescent="0.25">
      <c r="A168" s="1144"/>
      <c r="B168" s="321" t="s">
        <v>2444</v>
      </c>
      <c r="C168" s="443" t="s">
        <v>129</v>
      </c>
      <c r="D168" s="443" t="s">
        <v>129</v>
      </c>
      <c r="E168" s="442">
        <v>20</v>
      </c>
      <c r="F168" s="443">
        <f t="shared" ref="F168:M181" si="45">E168</f>
        <v>20</v>
      </c>
      <c r="G168" s="443">
        <f t="shared" si="24"/>
        <v>20</v>
      </c>
      <c r="H168" s="443">
        <f t="shared" si="45"/>
        <v>20</v>
      </c>
      <c r="I168" s="443">
        <f t="shared" si="45"/>
        <v>20</v>
      </c>
      <c r="J168" s="443">
        <f t="shared" si="45"/>
        <v>20</v>
      </c>
      <c r="K168" s="443">
        <f t="shared" si="45"/>
        <v>20</v>
      </c>
      <c r="L168" s="443">
        <f t="shared" si="45"/>
        <v>20</v>
      </c>
      <c r="M168" s="443">
        <f t="shared" si="45"/>
        <v>20</v>
      </c>
      <c r="N168" s="443">
        <f t="shared" ref="N168:O181" si="46">L168</f>
        <v>20</v>
      </c>
      <c r="O168" s="443">
        <f t="shared" si="46"/>
        <v>20</v>
      </c>
    </row>
    <row r="169" spans="1:26" ht="60" customHeight="1" outlineLevel="1" x14ac:dyDescent="0.25">
      <c r="A169" s="1144"/>
      <c r="B169" s="321" t="s">
        <v>2401</v>
      </c>
      <c r="C169" s="443" t="s">
        <v>129</v>
      </c>
      <c r="D169" s="443" t="s">
        <v>129</v>
      </c>
      <c r="E169" s="442" t="s">
        <v>2402</v>
      </c>
      <c r="F169" s="443" t="str">
        <f t="shared" si="45"/>
        <v>48.5</v>
      </c>
      <c r="G169" s="443" t="str">
        <f t="shared" si="24"/>
        <v>48.5</v>
      </c>
      <c r="H169" s="443" t="str">
        <f t="shared" si="45"/>
        <v>48.5</v>
      </c>
      <c r="I169" s="443" t="str">
        <f t="shared" si="45"/>
        <v>48.5</v>
      </c>
      <c r="J169" s="443" t="str">
        <f t="shared" si="45"/>
        <v>48.5</v>
      </c>
      <c r="K169" s="443" t="str">
        <f t="shared" si="45"/>
        <v>48.5</v>
      </c>
      <c r="L169" s="443" t="str">
        <f t="shared" si="45"/>
        <v>48.5</v>
      </c>
      <c r="M169" s="443" t="str">
        <f t="shared" si="45"/>
        <v>48.5</v>
      </c>
      <c r="N169" s="443" t="str">
        <f t="shared" si="46"/>
        <v>48.5</v>
      </c>
      <c r="O169" s="443" t="str">
        <f t="shared" si="46"/>
        <v>48.5</v>
      </c>
    </row>
    <row r="170" spans="1:26" ht="120" customHeight="1" outlineLevel="1" x14ac:dyDescent="0.25">
      <c r="A170" s="1144"/>
      <c r="B170" s="321" t="s">
        <v>2403</v>
      </c>
      <c r="C170" s="443" t="s">
        <v>129</v>
      </c>
      <c r="D170" s="443" t="s">
        <v>129</v>
      </c>
      <c r="E170" s="442" t="s">
        <v>1424</v>
      </c>
      <c r="F170" s="443" t="str">
        <f t="shared" si="45"/>
        <v>1.7</v>
      </c>
      <c r="G170" s="443" t="str">
        <f t="shared" si="24"/>
        <v>1.7</v>
      </c>
      <c r="H170" s="443" t="str">
        <f t="shared" si="45"/>
        <v>1.7</v>
      </c>
      <c r="I170" s="443" t="str">
        <f t="shared" si="45"/>
        <v>1.7</v>
      </c>
      <c r="J170" s="443" t="str">
        <f t="shared" si="45"/>
        <v>1.7</v>
      </c>
      <c r="K170" s="443" t="str">
        <f t="shared" si="45"/>
        <v>1.7</v>
      </c>
      <c r="L170" s="443" t="str">
        <f t="shared" si="45"/>
        <v>1.7</v>
      </c>
      <c r="M170" s="443" t="str">
        <f t="shared" si="45"/>
        <v>1.7</v>
      </c>
      <c r="N170" s="443" t="str">
        <f t="shared" si="46"/>
        <v>1.7</v>
      </c>
      <c r="O170" s="443" t="str">
        <f t="shared" si="46"/>
        <v>1.7</v>
      </c>
    </row>
    <row r="171" spans="1:26" ht="165" customHeight="1" outlineLevel="1" x14ac:dyDescent="0.25">
      <c r="A171" s="1144"/>
      <c r="B171" s="321" t="s">
        <v>2404</v>
      </c>
      <c r="C171" s="443" t="s">
        <v>129</v>
      </c>
      <c r="D171" s="443" t="s">
        <v>129</v>
      </c>
      <c r="E171" s="442">
        <v>20</v>
      </c>
      <c r="F171" s="443">
        <f t="shared" si="45"/>
        <v>20</v>
      </c>
      <c r="G171" s="443">
        <f t="shared" si="24"/>
        <v>20</v>
      </c>
      <c r="H171" s="443">
        <f t="shared" si="45"/>
        <v>20</v>
      </c>
      <c r="I171" s="443">
        <f t="shared" si="45"/>
        <v>20</v>
      </c>
      <c r="J171" s="443">
        <f t="shared" si="45"/>
        <v>20</v>
      </c>
      <c r="K171" s="443">
        <f t="shared" si="45"/>
        <v>20</v>
      </c>
      <c r="L171" s="443">
        <f t="shared" si="45"/>
        <v>20</v>
      </c>
      <c r="M171" s="443">
        <f t="shared" si="45"/>
        <v>20</v>
      </c>
      <c r="N171" s="443">
        <f t="shared" si="46"/>
        <v>20</v>
      </c>
      <c r="O171" s="443">
        <f t="shared" si="46"/>
        <v>20</v>
      </c>
    </row>
    <row r="172" spans="1:26" ht="105" customHeight="1" outlineLevel="1" x14ac:dyDescent="0.25">
      <c r="A172" s="1144"/>
      <c r="B172" s="327" t="s">
        <v>2445</v>
      </c>
      <c r="C172" s="443" t="s">
        <v>129</v>
      </c>
      <c r="D172" s="443" t="s">
        <v>129</v>
      </c>
      <c r="E172" s="435">
        <v>50</v>
      </c>
      <c r="F172" s="443">
        <f t="shared" si="45"/>
        <v>50</v>
      </c>
      <c r="G172" s="443">
        <f t="shared" si="24"/>
        <v>50</v>
      </c>
      <c r="H172" s="443">
        <f t="shared" si="45"/>
        <v>50</v>
      </c>
      <c r="I172" s="443">
        <f t="shared" si="45"/>
        <v>50</v>
      </c>
      <c r="J172" s="443">
        <f t="shared" si="45"/>
        <v>50</v>
      </c>
      <c r="K172" s="443">
        <f t="shared" si="45"/>
        <v>50</v>
      </c>
      <c r="L172" s="443">
        <f t="shared" si="45"/>
        <v>50</v>
      </c>
      <c r="M172" s="443">
        <f t="shared" si="45"/>
        <v>50</v>
      </c>
      <c r="N172" s="443">
        <f t="shared" si="46"/>
        <v>50</v>
      </c>
      <c r="O172" s="443">
        <f t="shared" si="46"/>
        <v>50</v>
      </c>
    </row>
    <row r="173" spans="1:26" ht="90" customHeight="1" outlineLevel="1" x14ac:dyDescent="0.25">
      <c r="A173" s="1144"/>
      <c r="B173" s="327" t="s">
        <v>2446</v>
      </c>
      <c r="C173" s="443" t="s">
        <v>129</v>
      </c>
      <c r="D173" s="443" t="s">
        <v>129</v>
      </c>
      <c r="E173" s="435">
        <v>35</v>
      </c>
      <c r="F173" s="443">
        <f t="shared" si="45"/>
        <v>35</v>
      </c>
      <c r="G173" s="443">
        <f t="shared" si="24"/>
        <v>35</v>
      </c>
      <c r="H173" s="443">
        <f t="shared" si="45"/>
        <v>35</v>
      </c>
      <c r="I173" s="443">
        <f t="shared" si="45"/>
        <v>35</v>
      </c>
      <c r="J173" s="443">
        <f t="shared" si="45"/>
        <v>35</v>
      </c>
      <c r="K173" s="443">
        <f t="shared" si="45"/>
        <v>35</v>
      </c>
      <c r="L173" s="443">
        <f t="shared" si="45"/>
        <v>35</v>
      </c>
      <c r="M173" s="443">
        <f t="shared" si="45"/>
        <v>35</v>
      </c>
      <c r="N173" s="443">
        <f t="shared" si="46"/>
        <v>35</v>
      </c>
      <c r="O173" s="443">
        <f t="shared" si="46"/>
        <v>35</v>
      </c>
    </row>
    <row r="174" spans="1:26" ht="90" customHeight="1" outlineLevel="1" x14ac:dyDescent="0.25">
      <c r="A174" s="1144"/>
      <c r="B174" s="327" t="s">
        <v>2447</v>
      </c>
      <c r="C174" s="443" t="s">
        <v>129</v>
      </c>
      <c r="D174" s="443" t="s">
        <v>129</v>
      </c>
      <c r="E174" s="435">
        <v>40</v>
      </c>
      <c r="F174" s="443">
        <f t="shared" si="45"/>
        <v>40</v>
      </c>
      <c r="G174" s="443">
        <f t="shared" si="24"/>
        <v>40</v>
      </c>
      <c r="H174" s="443">
        <f t="shared" si="45"/>
        <v>40</v>
      </c>
      <c r="I174" s="443">
        <f t="shared" si="45"/>
        <v>40</v>
      </c>
      <c r="J174" s="443">
        <f t="shared" si="45"/>
        <v>40</v>
      </c>
      <c r="K174" s="443">
        <f t="shared" si="45"/>
        <v>40</v>
      </c>
      <c r="L174" s="443">
        <f t="shared" si="45"/>
        <v>40</v>
      </c>
      <c r="M174" s="443">
        <f t="shared" si="45"/>
        <v>40</v>
      </c>
      <c r="N174" s="443">
        <f t="shared" si="46"/>
        <v>40</v>
      </c>
      <c r="O174" s="443">
        <f t="shared" si="46"/>
        <v>40</v>
      </c>
    </row>
    <row r="175" spans="1:26" ht="90" customHeight="1" outlineLevel="1" x14ac:dyDescent="0.25">
      <c r="A175" s="1144"/>
      <c r="B175" s="327" t="s">
        <v>2448</v>
      </c>
      <c r="C175" s="443" t="s">
        <v>129</v>
      </c>
      <c r="D175" s="443" t="s">
        <v>129</v>
      </c>
      <c r="E175" s="435">
        <v>50</v>
      </c>
      <c r="F175" s="443">
        <f t="shared" si="45"/>
        <v>50</v>
      </c>
      <c r="G175" s="443">
        <f t="shared" si="24"/>
        <v>50</v>
      </c>
      <c r="H175" s="443">
        <f t="shared" si="45"/>
        <v>50</v>
      </c>
      <c r="I175" s="443">
        <f t="shared" si="45"/>
        <v>50</v>
      </c>
      <c r="J175" s="443">
        <f t="shared" si="45"/>
        <v>50</v>
      </c>
      <c r="K175" s="443">
        <f t="shared" si="45"/>
        <v>50</v>
      </c>
      <c r="L175" s="443">
        <f t="shared" si="45"/>
        <v>50</v>
      </c>
      <c r="M175" s="443">
        <f t="shared" si="45"/>
        <v>50</v>
      </c>
      <c r="N175" s="443">
        <f t="shared" si="46"/>
        <v>50</v>
      </c>
      <c r="O175" s="443">
        <f t="shared" si="46"/>
        <v>50</v>
      </c>
    </row>
    <row r="176" spans="1:26" ht="105" customHeight="1" outlineLevel="1" x14ac:dyDescent="0.25">
      <c r="A176" s="1144"/>
      <c r="B176" s="327" t="s">
        <v>2449</v>
      </c>
      <c r="C176" s="443" t="s">
        <v>129</v>
      </c>
      <c r="D176" s="443" t="s">
        <v>129</v>
      </c>
      <c r="E176" s="435">
        <v>50</v>
      </c>
      <c r="F176" s="443">
        <f t="shared" si="45"/>
        <v>50</v>
      </c>
      <c r="G176" s="443">
        <f t="shared" si="24"/>
        <v>50</v>
      </c>
      <c r="H176" s="443">
        <f t="shared" si="45"/>
        <v>50</v>
      </c>
      <c r="I176" s="443">
        <f t="shared" si="45"/>
        <v>50</v>
      </c>
      <c r="J176" s="443">
        <f t="shared" si="45"/>
        <v>50</v>
      </c>
      <c r="K176" s="443">
        <f t="shared" si="45"/>
        <v>50</v>
      </c>
      <c r="L176" s="443">
        <f t="shared" si="45"/>
        <v>50</v>
      </c>
      <c r="M176" s="443">
        <f t="shared" si="45"/>
        <v>50</v>
      </c>
      <c r="N176" s="443">
        <f t="shared" si="46"/>
        <v>50</v>
      </c>
      <c r="O176" s="443">
        <f t="shared" si="46"/>
        <v>50</v>
      </c>
    </row>
    <row r="177" spans="1:26" x14ac:dyDescent="0.25">
      <c r="A177" s="1146" t="s">
        <v>1000</v>
      </c>
      <c r="B177" s="437" t="s">
        <v>0</v>
      </c>
      <c r="C177" s="440">
        <f>C178+C179</f>
        <v>0</v>
      </c>
      <c r="D177" s="440">
        <f t="shared" ref="D177:F177" si="47">D178+D179</f>
        <v>0</v>
      </c>
      <c r="E177" s="440">
        <f t="shared" si="47"/>
        <v>3007.3</v>
      </c>
      <c r="F177" s="440">
        <f t="shared" si="47"/>
        <v>3007.3</v>
      </c>
      <c r="G177" s="443">
        <f t="shared" si="24"/>
        <v>3007.3</v>
      </c>
      <c r="H177" s="440">
        <f t="shared" ref="H177:O177" si="48">H178+H179</f>
        <v>3007.3</v>
      </c>
      <c r="I177" s="440">
        <f t="shared" si="48"/>
        <v>3007.3</v>
      </c>
      <c r="J177" s="440">
        <f t="shared" si="48"/>
        <v>3007.3</v>
      </c>
      <c r="K177" s="440">
        <f t="shared" si="48"/>
        <v>3007.3</v>
      </c>
      <c r="L177" s="440">
        <f t="shared" si="48"/>
        <v>3007.3</v>
      </c>
      <c r="M177" s="440">
        <f t="shared" si="48"/>
        <v>3007.3</v>
      </c>
      <c r="N177" s="440">
        <f t="shared" si="48"/>
        <v>3007.3</v>
      </c>
      <c r="O177" s="440">
        <f t="shared" si="48"/>
        <v>3007.3</v>
      </c>
      <c r="P177" s="441" t="s">
        <v>0</v>
      </c>
      <c r="Q177" s="441"/>
      <c r="R177" s="441"/>
      <c r="S177" s="441"/>
      <c r="T177" s="441"/>
      <c r="U177" s="441"/>
      <c r="V177" s="441"/>
      <c r="W177" s="441"/>
      <c r="X177" s="441"/>
      <c r="Y177" s="441"/>
      <c r="Z177" s="441"/>
    </row>
    <row r="178" spans="1:26" ht="15.75" x14ac:dyDescent="0.25">
      <c r="A178" s="1146"/>
      <c r="B178" s="324" t="s">
        <v>1</v>
      </c>
      <c r="C178" s="443"/>
      <c r="D178" s="443"/>
      <c r="E178" s="435"/>
      <c r="F178" s="443">
        <f t="shared" si="45"/>
        <v>0</v>
      </c>
      <c r="G178" s="443">
        <f t="shared" si="24"/>
        <v>0</v>
      </c>
      <c r="H178" s="443">
        <f t="shared" si="45"/>
        <v>0</v>
      </c>
      <c r="I178" s="443">
        <f t="shared" si="45"/>
        <v>0</v>
      </c>
      <c r="J178" s="443">
        <f t="shared" si="45"/>
        <v>0</v>
      </c>
      <c r="K178" s="443">
        <f t="shared" si="45"/>
        <v>0</v>
      </c>
      <c r="L178" s="443">
        <f t="shared" si="45"/>
        <v>0</v>
      </c>
      <c r="M178" s="443">
        <f t="shared" si="45"/>
        <v>0</v>
      </c>
      <c r="N178" s="443">
        <f t="shared" si="46"/>
        <v>0</v>
      </c>
      <c r="O178" s="443">
        <f t="shared" si="46"/>
        <v>0</v>
      </c>
      <c r="P178" s="441" t="s">
        <v>2284</v>
      </c>
      <c r="Q178" s="441"/>
      <c r="R178" s="441"/>
      <c r="S178" s="441"/>
      <c r="T178" s="441"/>
      <c r="U178" s="441"/>
      <c r="V178" s="441"/>
      <c r="W178" s="441"/>
      <c r="X178" s="441"/>
      <c r="Y178" s="441"/>
      <c r="Z178" s="441"/>
    </row>
    <row r="179" spans="1:26" ht="32.25" customHeight="1" x14ac:dyDescent="0.25">
      <c r="A179" s="1146"/>
      <c r="B179" s="324" t="s">
        <v>2</v>
      </c>
      <c r="C179" s="443"/>
      <c r="D179" s="443"/>
      <c r="E179" s="435">
        <v>3007.3</v>
      </c>
      <c r="F179" s="443">
        <v>3007.3</v>
      </c>
      <c r="G179" s="443">
        <f t="shared" si="24"/>
        <v>3007.3</v>
      </c>
      <c r="H179" s="443">
        <v>3007.3</v>
      </c>
      <c r="I179" s="443">
        <f t="shared" si="45"/>
        <v>3007.3</v>
      </c>
      <c r="J179" s="443">
        <f t="shared" si="45"/>
        <v>3007.3</v>
      </c>
      <c r="K179" s="443">
        <f t="shared" si="45"/>
        <v>3007.3</v>
      </c>
      <c r="L179" s="443">
        <f t="shared" si="45"/>
        <v>3007.3</v>
      </c>
      <c r="M179" s="443">
        <f t="shared" si="45"/>
        <v>3007.3</v>
      </c>
      <c r="N179" s="443">
        <f t="shared" si="46"/>
        <v>3007.3</v>
      </c>
      <c r="O179" s="443">
        <f t="shared" si="46"/>
        <v>3007.3</v>
      </c>
      <c r="P179" s="441" t="s">
        <v>2285</v>
      </c>
      <c r="Q179" s="441"/>
      <c r="R179" s="441"/>
      <c r="S179" s="441"/>
      <c r="T179" s="441"/>
      <c r="U179" s="441"/>
      <c r="V179" s="441"/>
      <c r="W179" s="441"/>
      <c r="X179" s="441"/>
      <c r="Y179" s="441"/>
      <c r="Z179" s="441"/>
    </row>
    <row r="180" spans="1:26" ht="195" outlineLevel="1" x14ac:dyDescent="0.25">
      <c r="A180" s="1146"/>
      <c r="B180" s="321" t="s">
        <v>2450</v>
      </c>
      <c r="C180" s="443" t="s">
        <v>129</v>
      </c>
      <c r="D180" s="443" t="s">
        <v>129</v>
      </c>
      <c r="E180" s="442" t="s">
        <v>1314</v>
      </c>
      <c r="F180" s="443" t="str">
        <f t="shared" si="45"/>
        <v>95</v>
      </c>
      <c r="G180" s="443" t="str">
        <f t="shared" si="24"/>
        <v>95</v>
      </c>
      <c r="H180" s="443" t="str">
        <f t="shared" si="45"/>
        <v>95</v>
      </c>
      <c r="I180" s="443" t="str">
        <f t="shared" si="45"/>
        <v>95</v>
      </c>
      <c r="J180" s="443" t="str">
        <f t="shared" si="45"/>
        <v>95</v>
      </c>
      <c r="K180" s="443" t="str">
        <f t="shared" si="45"/>
        <v>95</v>
      </c>
      <c r="L180" s="443" t="str">
        <f t="shared" si="45"/>
        <v>95</v>
      </c>
      <c r="M180" s="443" t="str">
        <f t="shared" si="45"/>
        <v>95</v>
      </c>
      <c r="N180" s="443" t="str">
        <f t="shared" si="46"/>
        <v>95</v>
      </c>
      <c r="O180" s="443" t="str">
        <f t="shared" si="46"/>
        <v>95</v>
      </c>
    </row>
    <row r="181" spans="1:26" ht="165" outlineLevel="1" x14ac:dyDescent="0.25">
      <c r="A181" s="1146"/>
      <c r="B181" s="321" t="s">
        <v>2451</v>
      </c>
      <c r="C181" s="443" t="s">
        <v>129</v>
      </c>
      <c r="D181" s="443" t="s">
        <v>129</v>
      </c>
      <c r="E181" s="443" t="s">
        <v>129</v>
      </c>
      <c r="F181" s="443" t="s">
        <v>129</v>
      </c>
      <c r="G181" s="443" t="str">
        <f t="shared" si="24"/>
        <v>-</v>
      </c>
      <c r="H181" s="443" t="s">
        <v>129</v>
      </c>
      <c r="I181" s="443" t="s">
        <v>129</v>
      </c>
      <c r="J181" s="442" t="s">
        <v>2452</v>
      </c>
      <c r="K181" s="443" t="str">
        <f>J181</f>
        <v>60.8</v>
      </c>
      <c r="L181" s="443" t="str">
        <f t="shared" si="45"/>
        <v>60.8</v>
      </c>
      <c r="M181" s="443" t="str">
        <f t="shared" si="45"/>
        <v>60.8</v>
      </c>
      <c r="N181" s="443" t="str">
        <f t="shared" si="46"/>
        <v>60.8</v>
      </c>
      <c r="O181" s="443" t="str">
        <f t="shared" si="46"/>
        <v>60.8</v>
      </c>
    </row>
    <row r="182" spans="1:26" ht="26.25" customHeight="1" outlineLevel="1" x14ac:dyDescent="0.25">
      <c r="A182" s="1146"/>
      <c r="B182" s="321" t="s">
        <v>2453</v>
      </c>
      <c r="C182" s="443" t="s">
        <v>129</v>
      </c>
      <c r="D182" s="443" t="s">
        <v>129</v>
      </c>
      <c r="E182" s="442" t="s">
        <v>1300</v>
      </c>
      <c r="F182" s="443" t="str">
        <f t="shared" ref="F182:I182" si="49">E182</f>
        <v>90</v>
      </c>
      <c r="G182" s="443" t="str">
        <f t="shared" si="24"/>
        <v>90</v>
      </c>
      <c r="H182" s="443" t="str">
        <f t="shared" si="49"/>
        <v>90</v>
      </c>
      <c r="I182" s="443" t="str">
        <f t="shared" si="49"/>
        <v>90</v>
      </c>
      <c r="J182" s="443" t="s">
        <v>129</v>
      </c>
      <c r="K182" s="443" t="s">
        <v>129</v>
      </c>
      <c r="L182" s="443" t="s">
        <v>129</v>
      </c>
      <c r="M182" s="443" t="s">
        <v>129</v>
      </c>
      <c r="N182" s="443" t="s">
        <v>129</v>
      </c>
      <c r="O182" s="443" t="s">
        <v>129</v>
      </c>
    </row>
    <row r="183" spans="1:26" x14ac:dyDescent="0.25">
      <c r="A183" s="1146" t="s">
        <v>2711</v>
      </c>
      <c r="B183" s="437" t="s">
        <v>0</v>
      </c>
      <c r="C183" s="440">
        <f>C184+C185</f>
        <v>0</v>
      </c>
      <c r="D183" s="440">
        <f t="shared" ref="D183:F183" si="50">D184+D185</f>
        <v>0</v>
      </c>
      <c r="E183" s="440">
        <f t="shared" si="50"/>
        <v>800</v>
      </c>
      <c r="F183" s="440">
        <f t="shared" si="50"/>
        <v>800</v>
      </c>
      <c r="G183" s="443">
        <f t="shared" si="24"/>
        <v>800</v>
      </c>
      <c r="H183" s="440">
        <f t="shared" ref="H183:O183" si="51">H184+H185</f>
        <v>800</v>
      </c>
      <c r="I183" s="440">
        <f t="shared" si="51"/>
        <v>800</v>
      </c>
      <c r="J183" s="440">
        <f t="shared" si="51"/>
        <v>800</v>
      </c>
      <c r="K183" s="440">
        <f t="shared" si="51"/>
        <v>800</v>
      </c>
      <c r="L183" s="440">
        <f t="shared" si="51"/>
        <v>800</v>
      </c>
      <c r="M183" s="440">
        <f t="shared" si="51"/>
        <v>800</v>
      </c>
      <c r="N183" s="440">
        <f t="shared" si="51"/>
        <v>800</v>
      </c>
      <c r="O183" s="440">
        <f t="shared" si="51"/>
        <v>800</v>
      </c>
      <c r="P183" s="441" t="s">
        <v>0</v>
      </c>
      <c r="Q183" s="441"/>
      <c r="R183" s="441"/>
      <c r="S183" s="441"/>
      <c r="T183" s="441"/>
      <c r="U183" s="441"/>
      <c r="V183" s="441"/>
      <c r="W183" s="441"/>
      <c r="X183" s="441"/>
      <c r="Y183" s="441"/>
      <c r="Z183" s="441"/>
    </row>
    <row r="184" spans="1:26" ht="15.75" x14ac:dyDescent="0.25">
      <c r="A184" s="1146"/>
      <c r="B184" s="324" t="s">
        <v>1</v>
      </c>
      <c r="C184" s="443"/>
      <c r="D184" s="443"/>
      <c r="E184" s="435">
        <v>800</v>
      </c>
      <c r="F184" s="443">
        <v>800</v>
      </c>
      <c r="G184" s="443">
        <f t="shared" si="24"/>
        <v>800</v>
      </c>
      <c r="H184" s="443">
        <v>800</v>
      </c>
      <c r="I184" s="443">
        <v>800</v>
      </c>
      <c r="J184" s="443">
        <v>800</v>
      </c>
      <c r="K184" s="443">
        <v>800</v>
      </c>
      <c r="L184" s="443">
        <v>800</v>
      </c>
      <c r="M184" s="443">
        <v>800</v>
      </c>
      <c r="N184" s="443">
        <v>800</v>
      </c>
      <c r="O184" s="443">
        <v>800</v>
      </c>
      <c r="P184" s="441" t="s">
        <v>2284</v>
      </c>
      <c r="Q184" s="441"/>
      <c r="R184" s="441"/>
      <c r="S184" s="441"/>
      <c r="T184" s="441"/>
      <c r="U184" s="441"/>
      <c r="V184" s="441"/>
      <c r="W184" s="441"/>
      <c r="X184" s="441"/>
      <c r="Y184" s="441"/>
      <c r="Z184" s="441"/>
    </row>
    <row r="185" spans="1:26" ht="55.5" customHeight="1" x14ac:dyDescent="0.25">
      <c r="A185" s="1146"/>
      <c r="B185" s="324" t="s">
        <v>2</v>
      </c>
      <c r="C185" s="443"/>
      <c r="D185" s="443"/>
      <c r="E185" s="435"/>
      <c r="F185" s="443"/>
      <c r="G185" s="443">
        <f t="shared" si="24"/>
        <v>0</v>
      </c>
      <c r="H185" s="443"/>
      <c r="I185" s="443"/>
      <c r="J185" s="443"/>
      <c r="K185" s="443"/>
      <c r="L185" s="443"/>
      <c r="M185" s="443"/>
      <c r="N185" s="443"/>
      <c r="O185" s="443"/>
      <c r="P185" s="441" t="s">
        <v>2285</v>
      </c>
      <c r="Q185" s="441"/>
      <c r="R185" s="441"/>
      <c r="S185" s="441"/>
      <c r="T185" s="441"/>
      <c r="U185" s="441"/>
      <c r="V185" s="441"/>
      <c r="W185" s="441"/>
      <c r="X185" s="441"/>
      <c r="Y185" s="441"/>
      <c r="Z185" s="441"/>
    </row>
    <row r="186" spans="1:26" ht="17.25" customHeight="1" outlineLevel="1" x14ac:dyDescent="0.25">
      <c r="A186" s="1146"/>
      <c r="B186" s="321" t="s">
        <v>2454</v>
      </c>
      <c r="C186" s="443" t="s">
        <v>129</v>
      </c>
      <c r="D186" s="443" t="s">
        <v>129</v>
      </c>
      <c r="E186" s="442" t="s">
        <v>2455</v>
      </c>
      <c r="F186" s="443" t="str">
        <f t="shared" ref="F186:M187" si="52">E186</f>
        <v>915.3</v>
      </c>
      <c r="G186" s="443" t="str">
        <f t="shared" si="24"/>
        <v>915.3</v>
      </c>
      <c r="H186" s="443" t="str">
        <f t="shared" si="52"/>
        <v>915.3</v>
      </c>
      <c r="I186" s="443" t="str">
        <f t="shared" si="52"/>
        <v>915.3</v>
      </c>
      <c r="J186" s="443" t="str">
        <f t="shared" si="52"/>
        <v>915.3</v>
      </c>
      <c r="K186" s="443" t="str">
        <f t="shared" si="52"/>
        <v>915.3</v>
      </c>
      <c r="L186" s="443" t="str">
        <f t="shared" si="52"/>
        <v>915.3</v>
      </c>
      <c r="M186" s="443" t="str">
        <f t="shared" si="52"/>
        <v>915.3</v>
      </c>
      <c r="N186" s="443" t="str">
        <f>L186</f>
        <v>915.3</v>
      </c>
      <c r="O186" s="443" t="str">
        <f>M186</f>
        <v>915.3</v>
      </c>
    </row>
    <row r="187" spans="1:26" ht="90" outlineLevel="1" x14ac:dyDescent="0.25">
      <c r="A187" s="1146"/>
      <c r="B187" s="321" t="s">
        <v>2456</v>
      </c>
      <c r="C187" s="443" t="s">
        <v>129</v>
      </c>
      <c r="D187" s="443" t="s">
        <v>129</v>
      </c>
      <c r="E187" s="442" t="s">
        <v>2457</v>
      </c>
      <c r="F187" s="443" t="str">
        <f t="shared" si="52"/>
        <v>303.2</v>
      </c>
      <c r="G187" s="443" t="str">
        <f t="shared" si="24"/>
        <v>303.2</v>
      </c>
      <c r="H187" s="443" t="str">
        <f t="shared" si="52"/>
        <v>303.2</v>
      </c>
      <c r="I187" s="443" t="str">
        <f t="shared" si="52"/>
        <v>303.2</v>
      </c>
      <c r="J187" s="443" t="str">
        <f t="shared" si="52"/>
        <v>303.2</v>
      </c>
      <c r="K187" s="443" t="str">
        <f t="shared" si="52"/>
        <v>303.2</v>
      </c>
      <c r="L187" s="443" t="str">
        <f t="shared" si="52"/>
        <v>303.2</v>
      </c>
      <c r="M187" s="443" t="str">
        <f t="shared" si="52"/>
        <v>303.2</v>
      </c>
      <c r="N187" s="443" t="str">
        <f>L187</f>
        <v>303.2</v>
      </c>
      <c r="O187" s="443" t="str">
        <f>M187</f>
        <v>303.2</v>
      </c>
    </row>
    <row r="188" spans="1:26" x14ac:dyDescent="0.25">
      <c r="A188" s="1146" t="s">
        <v>1437</v>
      </c>
      <c r="B188" s="437" t="s">
        <v>0</v>
      </c>
      <c r="C188" s="440">
        <f>C189+C190</f>
        <v>0</v>
      </c>
      <c r="D188" s="440">
        <f t="shared" ref="D188:F188" si="53">D189+D190</f>
        <v>0</v>
      </c>
      <c r="E188" s="440">
        <f t="shared" si="53"/>
        <v>0</v>
      </c>
      <c r="F188" s="440">
        <f t="shared" si="53"/>
        <v>0</v>
      </c>
      <c r="G188" s="443">
        <f t="shared" si="24"/>
        <v>0</v>
      </c>
      <c r="H188" s="440">
        <f t="shared" ref="H188:O188" si="54">H189+H190</f>
        <v>0</v>
      </c>
      <c r="I188" s="440">
        <f t="shared" si="54"/>
        <v>0</v>
      </c>
      <c r="J188" s="440">
        <f t="shared" si="54"/>
        <v>0</v>
      </c>
      <c r="K188" s="440">
        <f t="shared" si="54"/>
        <v>0</v>
      </c>
      <c r="L188" s="440">
        <f t="shared" si="54"/>
        <v>0</v>
      </c>
      <c r="M188" s="440">
        <f t="shared" si="54"/>
        <v>0</v>
      </c>
      <c r="N188" s="440">
        <f t="shared" si="54"/>
        <v>0</v>
      </c>
      <c r="O188" s="440">
        <f t="shared" si="54"/>
        <v>0</v>
      </c>
      <c r="P188" s="441" t="s">
        <v>0</v>
      </c>
      <c r="Q188" s="441"/>
      <c r="R188" s="441"/>
      <c r="S188" s="441"/>
      <c r="T188" s="441"/>
      <c r="U188" s="441"/>
      <c r="V188" s="441"/>
      <c r="W188" s="441"/>
      <c r="X188" s="441"/>
      <c r="Y188" s="441"/>
      <c r="Z188" s="441"/>
    </row>
    <row r="189" spans="1:26" ht="15.75" x14ac:dyDescent="0.25">
      <c r="A189" s="1146"/>
      <c r="B189" s="324" t="s">
        <v>1</v>
      </c>
      <c r="C189" s="443"/>
      <c r="D189" s="443"/>
      <c r="E189" s="435"/>
      <c r="F189" s="443"/>
      <c r="G189" s="443">
        <f t="shared" si="24"/>
        <v>0</v>
      </c>
      <c r="H189" s="443"/>
      <c r="I189" s="443"/>
      <c r="J189" s="443"/>
      <c r="K189" s="443"/>
      <c r="L189" s="443"/>
      <c r="M189" s="443"/>
      <c r="N189" s="443"/>
      <c r="O189" s="443"/>
      <c r="P189" s="441" t="s">
        <v>2284</v>
      </c>
      <c r="Q189" s="441"/>
      <c r="R189" s="441"/>
      <c r="S189" s="441"/>
      <c r="T189" s="441"/>
      <c r="U189" s="441"/>
      <c r="V189" s="441"/>
      <c r="W189" s="441"/>
      <c r="X189" s="441"/>
      <c r="Y189" s="441"/>
      <c r="Z189" s="441"/>
    </row>
    <row r="190" spans="1:26" ht="52.5" customHeight="1" x14ac:dyDescent="0.25">
      <c r="A190" s="1146"/>
      <c r="B190" s="324" t="s">
        <v>2</v>
      </c>
      <c r="C190" s="443"/>
      <c r="D190" s="443"/>
      <c r="E190" s="435"/>
      <c r="F190" s="443"/>
      <c r="G190" s="443">
        <f t="shared" ref="G190" si="55">F190</f>
        <v>0</v>
      </c>
      <c r="H190" s="443"/>
      <c r="I190" s="443"/>
      <c r="J190" s="443"/>
      <c r="K190" s="443"/>
      <c r="L190" s="443"/>
      <c r="M190" s="443"/>
      <c r="N190" s="443"/>
      <c r="O190" s="443"/>
      <c r="P190" s="441" t="s">
        <v>2285</v>
      </c>
      <c r="Q190" s="441"/>
      <c r="R190" s="441"/>
      <c r="S190" s="441"/>
      <c r="T190" s="441"/>
      <c r="U190" s="441"/>
      <c r="V190" s="441"/>
      <c r="W190" s="441"/>
      <c r="X190" s="441"/>
      <c r="Y190" s="441"/>
      <c r="Z190" s="441"/>
    </row>
    <row r="191" spans="1:26" ht="75" outlineLevel="1" x14ac:dyDescent="0.25">
      <c r="A191" s="1146"/>
      <c r="B191" s="321" t="s">
        <v>2458</v>
      </c>
      <c r="C191" s="443" t="s">
        <v>129</v>
      </c>
      <c r="D191" s="443" t="s">
        <v>129</v>
      </c>
      <c r="E191" s="442" t="s">
        <v>2459</v>
      </c>
      <c r="F191" s="443" t="str">
        <f t="shared" ref="F191:M191" si="56">E191</f>
        <v>0.513</v>
      </c>
      <c r="G191" s="443" t="str">
        <f t="shared" si="56"/>
        <v>0.513</v>
      </c>
      <c r="H191" s="443" t="s">
        <v>2460</v>
      </c>
      <c r="I191" s="443" t="str">
        <f t="shared" si="56"/>
        <v>0.354</v>
      </c>
      <c r="J191" s="443" t="str">
        <f t="shared" si="56"/>
        <v>0.354</v>
      </c>
      <c r="K191" s="443" t="str">
        <f t="shared" si="56"/>
        <v>0.354</v>
      </c>
      <c r="L191" s="443" t="str">
        <f t="shared" si="56"/>
        <v>0.354</v>
      </c>
      <c r="M191" s="443" t="str">
        <f t="shared" si="56"/>
        <v>0.354</v>
      </c>
      <c r="N191" s="443" t="str">
        <f>L191</f>
        <v>0.354</v>
      </c>
      <c r="O191" s="443" t="str">
        <f>M191</f>
        <v>0.354</v>
      </c>
    </row>
    <row r="192" spans="1:26" s="320" customFormat="1" ht="15" customHeight="1" x14ac:dyDescent="0.2">
      <c r="A192" s="1146" t="s">
        <v>290</v>
      </c>
      <c r="B192" s="437" t="s">
        <v>0</v>
      </c>
      <c r="C192" s="440">
        <f>C193+C194</f>
        <v>800000</v>
      </c>
      <c r="D192" s="440">
        <f>D193+D194</f>
        <v>800000</v>
      </c>
      <c r="E192" s="440">
        <f>E193+E194</f>
        <v>800000</v>
      </c>
      <c r="F192" s="440">
        <f t="shared" ref="F192:O192" si="57">F193+F194</f>
        <v>800000</v>
      </c>
      <c r="G192" s="440">
        <f t="shared" si="57"/>
        <v>800000</v>
      </c>
      <c r="H192" s="440">
        <f t="shared" si="57"/>
        <v>800000</v>
      </c>
      <c r="I192" s="440">
        <f t="shared" si="57"/>
        <v>800000</v>
      </c>
      <c r="J192" s="440">
        <f t="shared" si="57"/>
        <v>800000</v>
      </c>
      <c r="K192" s="440">
        <f t="shared" si="57"/>
        <v>800000</v>
      </c>
      <c r="L192" s="440">
        <f t="shared" si="57"/>
        <v>800000</v>
      </c>
      <c r="M192" s="440">
        <f t="shared" si="57"/>
        <v>3470.3</v>
      </c>
      <c r="N192" s="440">
        <f t="shared" si="57"/>
        <v>3470.3</v>
      </c>
      <c r="O192" s="440">
        <f t="shared" si="57"/>
        <v>3470.3000000000466</v>
      </c>
      <c r="P192" s="441" t="s">
        <v>0</v>
      </c>
      <c r="Q192" s="441"/>
      <c r="R192" s="441"/>
      <c r="S192" s="441"/>
      <c r="T192" s="441"/>
      <c r="U192" s="441"/>
      <c r="V192" s="441"/>
      <c r="W192" s="441"/>
      <c r="X192" s="441"/>
      <c r="Y192" s="441"/>
      <c r="Z192" s="441"/>
    </row>
    <row r="193" spans="1:26" x14ac:dyDescent="0.25">
      <c r="A193" s="1146"/>
      <c r="B193" s="324" t="s">
        <v>1</v>
      </c>
      <c r="C193" s="443">
        <f t="shared" ref="C193:O193" si="58">C198</f>
        <v>800000</v>
      </c>
      <c r="D193" s="443">
        <f t="shared" si="58"/>
        <v>800000</v>
      </c>
      <c r="E193" s="443">
        <f t="shared" si="58"/>
        <v>800000</v>
      </c>
      <c r="F193" s="443">
        <f t="shared" si="58"/>
        <v>800000</v>
      </c>
      <c r="G193" s="443">
        <f t="shared" si="58"/>
        <v>800000</v>
      </c>
      <c r="H193" s="443">
        <f t="shared" si="58"/>
        <v>800000</v>
      </c>
      <c r="I193" s="443">
        <f t="shared" si="58"/>
        <v>800000</v>
      </c>
      <c r="J193" s="443">
        <f t="shared" si="58"/>
        <v>800000</v>
      </c>
      <c r="K193" s="443">
        <f t="shared" si="58"/>
        <v>800000</v>
      </c>
      <c r="L193" s="443">
        <f t="shared" si="58"/>
        <v>800000</v>
      </c>
      <c r="M193" s="443">
        <f t="shared" si="58"/>
        <v>3470.3</v>
      </c>
      <c r="N193" s="443">
        <f t="shared" si="58"/>
        <v>3470.3</v>
      </c>
      <c r="O193" s="443">
        <f t="shared" si="58"/>
        <v>3470.3000000000466</v>
      </c>
      <c r="P193" s="441" t="s">
        <v>2284</v>
      </c>
      <c r="Q193" s="441"/>
      <c r="R193" s="441"/>
      <c r="S193" s="441"/>
      <c r="T193" s="441"/>
      <c r="U193" s="441"/>
      <c r="V193" s="441"/>
      <c r="W193" s="441"/>
      <c r="X193" s="441"/>
      <c r="Y193" s="441"/>
      <c r="Z193" s="441"/>
    </row>
    <row r="194" spans="1:26" x14ac:dyDescent="0.25">
      <c r="A194" s="1146"/>
      <c r="B194" s="324" t="s">
        <v>2</v>
      </c>
      <c r="C194" s="443"/>
      <c r="D194" s="443"/>
      <c r="E194" s="443"/>
      <c r="F194" s="443"/>
      <c r="G194" s="443"/>
      <c r="H194" s="443"/>
      <c r="I194" s="443"/>
      <c r="J194" s="443"/>
      <c r="K194" s="443"/>
      <c r="L194" s="443"/>
      <c r="M194" s="443"/>
      <c r="N194" s="443"/>
      <c r="O194" s="443"/>
      <c r="P194" s="441" t="s">
        <v>2285</v>
      </c>
      <c r="Q194" s="441"/>
      <c r="R194" s="441"/>
      <c r="S194" s="441"/>
      <c r="T194" s="441"/>
      <c r="U194" s="441"/>
      <c r="V194" s="441"/>
      <c r="W194" s="441"/>
      <c r="X194" s="441"/>
      <c r="Y194" s="441"/>
      <c r="Z194" s="441"/>
    </row>
    <row r="195" spans="1:26" ht="150" outlineLevel="1" x14ac:dyDescent="0.25">
      <c r="A195" s="1146"/>
      <c r="B195" s="324" t="s">
        <v>2461</v>
      </c>
      <c r="C195" s="443">
        <v>25</v>
      </c>
      <c r="D195" s="442">
        <v>25</v>
      </c>
      <c r="E195" s="443">
        <v>25</v>
      </c>
      <c r="F195" s="443">
        <v>25</v>
      </c>
      <c r="G195" s="443">
        <v>25</v>
      </c>
      <c r="H195" s="443">
        <v>25</v>
      </c>
      <c r="I195" s="443">
        <v>25</v>
      </c>
      <c r="J195" s="443">
        <v>25</v>
      </c>
      <c r="K195" s="443">
        <v>25</v>
      </c>
      <c r="L195" s="443">
        <v>25</v>
      </c>
      <c r="M195" s="443">
        <v>5</v>
      </c>
      <c r="N195" s="443">
        <f>M195</f>
        <v>5</v>
      </c>
      <c r="O195" s="443">
        <f>N195</f>
        <v>5</v>
      </c>
    </row>
    <row r="196" spans="1:26" ht="105" outlineLevel="1" x14ac:dyDescent="0.25">
      <c r="A196" s="1146"/>
      <c r="B196" s="324" t="s">
        <v>2462</v>
      </c>
      <c r="C196" s="443">
        <v>5</v>
      </c>
      <c r="D196" s="442">
        <v>5</v>
      </c>
      <c r="E196" s="443">
        <v>5</v>
      </c>
      <c r="F196" s="443">
        <v>5</v>
      </c>
      <c r="G196" s="443">
        <v>5</v>
      </c>
      <c r="H196" s="443">
        <v>5</v>
      </c>
      <c r="I196" s="443">
        <v>5</v>
      </c>
      <c r="J196" s="443">
        <v>5</v>
      </c>
      <c r="K196" s="443">
        <v>5</v>
      </c>
      <c r="L196" s="443">
        <v>5</v>
      </c>
      <c r="M196" s="443">
        <v>5</v>
      </c>
      <c r="N196" s="443">
        <v>5</v>
      </c>
      <c r="O196" s="443">
        <v>5</v>
      </c>
    </row>
    <row r="197" spans="1:26" s="320" customFormat="1" ht="15" customHeight="1" x14ac:dyDescent="0.2">
      <c r="A197" s="1146" t="s">
        <v>1013</v>
      </c>
      <c r="B197" s="437" t="s">
        <v>0</v>
      </c>
      <c r="C197" s="440">
        <f>C198+C199</f>
        <v>800000</v>
      </c>
      <c r="D197" s="440">
        <f t="shared" ref="D197:O197" si="59">D198+D199</f>
        <v>800000</v>
      </c>
      <c r="E197" s="440">
        <f t="shared" si="59"/>
        <v>800000</v>
      </c>
      <c r="F197" s="440">
        <f t="shared" si="59"/>
        <v>800000</v>
      </c>
      <c r="G197" s="440">
        <f t="shared" si="59"/>
        <v>800000</v>
      </c>
      <c r="H197" s="440">
        <f t="shared" si="59"/>
        <v>800000</v>
      </c>
      <c r="I197" s="440">
        <f t="shared" si="59"/>
        <v>800000</v>
      </c>
      <c r="J197" s="440">
        <f t="shared" si="59"/>
        <v>800000</v>
      </c>
      <c r="K197" s="440">
        <f t="shared" si="59"/>
        <v>800000</v>
      </c>
      <c r="L197" s="440">
        <f t="shared" si="59"/>
        <v>800000</v>
      </c>
      <c r="M197" s="440">
        <f t="shared" si="59"/>
        <v>3470.3</v>
      </c>
      <c r="N197" s="440">
        <f t="shared" si="59"/>
        <v>3470.3</v>
      </c>
      <c r="O197" s="440">
        <f t="shared" si="59"/>
        <v>3470.3000000000466</v>
      </c>
      <c r="P197" s="441" t="s">
        <v>0</v>
      </c>
      <c r="Q197" s="441"/>
      <c r="R197" s="441"/>
      <c r="S197" s="441"/>
      <c r="T197" s="441"/>
      <c r="U197" s="441"/>
      <c r="V197" s="441"/>
      <c r="W197" s="441"/>
      <c r="X197" s="441"/>
      <c r="Y197" s="441"/>
      <c r="Z197" s="441"/>
    </row>
    <row r="198" spans="1:26" x14ac:dyDescent="0.25">
      <c r="A198" s="1146"/>
      <c r="B198" s="324" t="s">
        <v>1</v>
      </c>
      <c r="C198" s="443">
        <v>800000</v>
      </c>
      <c r="D198" s="443">
        <v>800000</v>
      </c>
      <c r="E198" s="443">
        <v>800000</v>
      </c>
      <c r="F198" s="443">
        <v>800000</v>
      </c>
      <c r="G198" s="443">
        <v>800000</v>
      </c>
      <c r="H198" s="443">
        <v>800000</v>
      </c>
      <c r="I198" s="443">
        <v>800000</v>
      </c>
      <c r="J198" s="443">
        <v>800000</v>
      </c>
      <c r="K198" s="443">
        <v>800000</v>
      </c>
      <c r="L198" s="443">
        <v>800000</v>
      </c>
      <c r="M198" s="443">
        <v>3470.3</v>
      </c>
      <c r="N198" s="443">
        <v>3470.3</v>
      </c>
      <c r="O198" s="443">
        <v>3470.3000000000466</v>
      </c>
      <c r="P198" s="441" t="s">
        <v>2284</v>
      </c>
      <c r="Q198" s="441"/>
      <c r="R198" s="441"/>
      <c r="S198" s="441"/>
      <c r="T198" s="441"/>
      <c r="U198" s="441"/>
      <c r="V198" s="441"/>
      <c r="W198" s="441"/>
      <c r="X198" s="441"/>
      <c r="Y198" s="441"/>
      <c r="Z198" s="441"/>
    </row>
    <row r="199" spans="1:26" ht="57" customHeight="1" x14ac:dyDescent="0.25">
      <c r="A199" s="1146"/>
      <c r="B199" s="324" t="s">
        <v>2</v>
      </c>
      <c r="C199" s="443"/>
      <c r="D199" s="443"/>
      <c r="E199" s="443"/>
      <c r="F199" s="443"/>
      <c r="G199" s="443"/>
      <c r="H199" s="436"/>
      <c r="I199" s="443"/>
      <c r="J199" s="443"/>
      <c r="K199" s="443"/>
      <c r="L199" s="443"/>
      <c r="M199" s="443"/>
      <c r="N199" s="443"/>
      <c r="O199" s="443"/>
      <c r="P199" s="441" t="s">
        <v>2285</v>
      </c>
      <c r="Q199" s="441"/>
      <c r="R199" s="441"/>
      <c r="S199" s="441"/>
      <c r="T199" s="441"/>
      <c r="U199" s="441"/>
      <c r="V199" s="441"/>
      <c r="W199" s="441"/>
      <c r="X199" s="441"/>
      <c r="Y199" s="441"/>
      <c r="Z199" s="441"/>
    </row>
    <row r="200" spans="1:26" ht="150" outlineLevel="1" x14ac:dyDescent="0.25">
      <c r="A200" s="1146"/>
      <c r="B200" s="324" t="s">
        <v>2464</v>
      </c>
      <c r="C200" s="443">
        <v>25</v>
      </c>
      <c r="D200" s="442">
        <v>25</v>
      </c>
      <c r="E200" s="443">
        <v>25</v>
      </c>
      <c r="F200" s="443">
        <v>25</v>
      </c>
      <c r="G200" s="443">
        <v>25</v>
      </c>
      <c r="H200" s="443">
        <v>25</v>
      </c>
      <c r="I200" s="443">
        <v>25</v>
      </c>
      <c r="J200" s="443">
        <v>25</v>
      </c>
      <c r="K200" s="443">
        <v>25</v>
      </c>
      <c r="L200" s="443">
        <v>25</v>
      </c>
      <c r="M200" s="443">
        <v>5</v>
      </c>
      <c r="N200" s="443">
        <f>M200</f>
        <v>5</v>
      </c>
      <c r="O200" s="443">
        <f>N200</f>
        <v>5</v>
      </c>
    </row>
    <row r="201" spans="1:26" x14ac:dyDescent="0.25">
      <c r="A201" s="1146" t="s">
        <v>2465</v>
      </c>
      <c r="B201" s="437" t="s">
        <v>0</v>
      </c>
      <c r="C201" s="440">
        <f>C202+C203</f>
        <v>0</v>
      </c>
      <c r="D201" s="440">
        <f t="shared" ref="D201:O201" si="60">D202+D203</f>
        <v>0</v>
      </c>
      <c r="E201" s="440">
        <f t="shared" si="60"/>
        <v>0</v>
      </c>
      <c r="F201" s="440">
        <f t="shared" si="60"/>
        <v>0</v>
      </c>
      <c r="G201" s="440">
        <f t="shared" si="60"/>
        <v>0</v>
      </c>
      <c r="H201" s="440">
        <f t="shared" si="60"/>
        <v>0</v>
      </c>
      <c r="I201" s="440">
        <f t="shared" si="60"/>
        <v>0</v>
      </c>
      <c r="J201" s="440">
        <f t="shared" si="60"/>
        <v>0</v>
      </c>
      <c r="K201" s="440">
        <f t="shared" si="60"/>
        <v>0</v>
      </c>
      <c r="L201" s="440">
        <f t="shared" si="60"/>
        <v>0</v>
      </c>
      <c r="M201" s="440">
        <f t="shared" si="60"/>
        <v>0</v>
      </c>
      <c r="N201" s="440">
        <f t="shared" si="60"/>
        <v>0</v>
      </c>
      <c r="O201" s="440">
        <f t="shared" si="60"/>
        <v>0</v>
      </c>
      <c r="P201" s="441" t="s">
        <v>0</v>
      </c>
      <c r="Q201" s="441"/>
      <c r="R201" s="441"/>
      <c r="S201" s="441"/>
      <c r="T201" s="441"/>
      <c r="U201" s="441"/>
      <c r="V201" s="441"/>
      <c r="W201" s="441"/>
      <c r="X201" s="441"/>
      <c r="Y201" s="441"/>
      <c r="Z201" s="441"/>
    </row>
    <row r="202" spans="1:26" x14ac:dyDescent="0.25">
      <c r="A202" s="1146"/>
      <c r="B202" s="324" t="s">
        <v>1</v>
      </c>
      <c r="C202" s="443"/>
      <c r="D202" s="443"/>
      <c r="E202" s="443"/>
      <c r="F202" s="443"/>
      <c r="G202" s="443"/>
      <c r="H202" s="443"/>
      <c r="I202" s="443"/>
      <c r="J202" s="443"/>
      <c r="K202" s="443"/>
      <c r="L202" s="443"/>
      <c r="M202" s="443"/>
      <c r="N202" s="443"/>
      <c r="O202" s="443"/>
      <c r="P202" s="441" t="s">
        <v>2284</v>
      </c>
      <c r="Q202" s="441"/>
      <c r="R202" s="441"/>
      <c r="S202" s="441"/>
      <c r="T202" s="441"/>
      <c r="U202" s="441"/>
      <c r="V202" s="441"/>
      <c r="W202" s="441"/>
      <c r="X202" s="441"/>
      <c r="Y202" s="441"/>
      <c r="Z202" s="441"/>
    </row>
    <row r="203" spans="1:26" ht="66" customHeight="1" x14ac:dyDescent="0.25">
      <c r="A203" s="1146"/>
      <c r="B203" s="324" t="s">
        <v>2</v>
      </c>
      <c r="C203" s="443"/>
      <c r="D203" s="443"/>
      <c r="E203" s="443"/>
      <c r="F203" s="443"/>
      <c r="G203" s="443"/>
      <c r="H203" s="443"/>
      <c r="I203" s="443"/>
      <c r="J203" s="443"/>
      <c r="K203" s="443"/>
      <c r="L203" s="443"/>
      <c r="M203" s="443"/>
      <c r="N203" s="443"/>
      <c r="O203" s="443"/>
      <c r="P203" s="441" t="s">
        <v>2285</v>
      </c>
      <c r="Q203" s="441"/>
      <c r="R203" s="441"/>
      <c r="S203" s="441"/>
      <c r="T203" s="441"/>
      <c r="U203" s="441"/>
      <c r="V203" s="441"/>
      <c r="W203" s="441"/>
      <c r="X203" s="441"/>
      <c r="Y203" s="441"/>
      <c r="Z203" s="441"/>
    </row>
    <row r="204" spans="1:26" ht="105" outlineLevel="1" x14ac:dyDescent="0.25">
      <c r="A204" s="1146"/>
      <c r="B204" s="324" t="s">
        <v>2466</v>
      </c>
      <c r="C204" s="443">
        <v>5</v>
      </c>
      <c r="D204" s="442">
        <v>5</v>
      </c>
      <c r="E204" s="443">
        <v>5</v>
      </c>
      <c r="F204" s="443">
        <v>5</v>
      </c>
      <c r="G204" s="443">
        <v>5</v>
      </c>
      <c r="H204" s="443">
        <v>5</v>
      </c>
      <c r="I204" s="443">
        <v>5</v>
      </c>
      <c r="J204" s="443">
        <v>5</v>
      </c>
      <c r="K204" s="443">
        <v>5</v>
      </c>
      <c r="L204" s="443">
        <v>5</v>
      </c>
      <c r="M204" s="443">
        <v>5</v>
      </c>
      <c r="N204" s="443">
        <v>5</v>
      </c>
      <c r="O204" s="443">
        <v>5</v>
      </c>
    </row>
    <row r="205" spans="1:26" s="320" customFormat="1" ht="14.25" x14ac:dyDescent="0.2">
      <c r="A205" s="1143" t="s">
        <v>2467</v>
      </c>
      <c r="B205" s="437" t="s">
        <v>0</v>
      </c>
      <c r="C205" s="440">
        <f t="shared" ref="C205:O205" si="61">C206+C207</f>
        <v>117678.2</v>
      </c>
      <c r="D205" s="440">
        <f t="shared" si="61"/>
        <v>117678.2</v>
      </c>
      <c r="E205" s="440">
        <f t="shared" si="61"/>
        <v>117678.2</v>
      </c>
      <c r="F205" s="440">
        <f t="shared" si="61"/>
        <v>117678.2</v>
      </c>
      <c r="G205" s="440">
        <f t="shared" si="61"/>
        <v>117678.2</v>
      </c>
      <c r="H205" s="440">
        <f t="shared" si="61"/>
        <v>155846.20000000001</v>
      </c>
      <c r="I205" s="440">
        <f t="shared" si="61"/>
        <v>155846.20000000001</v>
      </c>
      <c r="J205" s="440">
        <f t="shared" si="61"/>
        <v>155846.20000000001</v>
      </c>
      <c r="K205" s="440">
        <f t="shared" si="61"/>
        <v>155846.20000000001</v>
      </c>
      <c r="L205" s="440">
        <f t="shared" si="61"/>
        <v>155846.20000000001</v>
      </c>
      <c r="M205" s="440">
        <f t="shared" si="61"/>
        <v>155846.20000000001</v>
      </c>
      <c r="N205" s="440">
        <f t="shared" si="61"/>
        <v>155530.20000000001</v>
      </c>
      <c r="O205" s="440">
        <f t="shared" si="61"/>
        <v>155530.20000000001</v>
      </c>
      <c r="P205" s="441" t="s">
        <v>0</v>
      </c>
      <c r="Q205" s="441"/>
      <c r="R205" s="441"/>
      <c r="S205" s="441"/>
      <c r="T205" s="441"/>
      <c r="U205" s="441"/>
      <c r="V205" s="441"/>
      <c r="W205" s="441"/>
      <c r="X205" s="441"/>
      <c r="Y205" s="441"/>
      <c r="Z205" s="441"/>
    </row>
    <row r="206" spans="1:26" x14ac:dyDescent="0.25">
      <c r="A206" s="1144"/>
      <c r="B206" s="324" t="s">
        <v>1</v>
      </c>
      <c r="C206" s="443">
        <f t="shared" ref="C206:O207" si="62">C216+C221</f>
        <v>69678.2</v>
      </c>
      <c r="D206" s="443">
        <f t="shared" si="62"/>
        <v>69678.2</v>
      </c>
      <c r="E206" s="443">
        <f t="shared" si="62"/>
        <v>69678.2</v>
      </c>
      <c r="F206" s="443">
        <f t="shared" si="62"/>
        <v>69678.2</v>
      </c>
      <c r="G206" s="443">
        <f t="shared" si="62"/>
        <v>69678.2</v>
      </c>
      <c r="H206" s="443">
        <f t="shared" si="62"/>
        <v>107846.2</v>
      </c>
      <c r="I206" s="443">
        <f t="shared" si="62"/>
        <v>107846.2</v>
      </c>
      <c r="J206" s="443">
        <f t="shared" si="62"/>
        <v>107846.2</v>
      </c>
      <c r="K206" s="443">
        <f t="shared" si="62"/>
        <v>107846.2</v>
      </c>
      <c r="L206" s="443">
        <f t="shared" si="62"/>
        <v>107846.2</v>
      </c>
      <c r="M206" s="443">
        <f t="shared" si="62"/>
        <v>107846.2</v>
      </c>
      <c r="N206" s="443">
        <f t="shared" si="62"/>
        <v>107530.2</v>
      </c>
      <c r="O206" s="443">
        <f t="shared" si="62"/>
        <v>107530.2</v>
      </c>
      <c r="P206" s="441" t="s">
        <v>2284</v>
      </c>
      <c r="Q206" s="441"/>
      <c r="R206" s="441"/>
      <c r="S206" s="441"/>
      <c r="T206" s="441"/>
      <c r="U206" s="441"/>
      <c r="V206" s="441"/>
      <c r="W206" s="441"/>
      <c r="X206" s="441"/>
      <c r="Y206" s="441"/>
      <c r="Z206" s="441"/>
    </row>
    <row r="207" spans="1:26" x14ac:dyDescent="0.25">
      <c r="A207" s="1144"/>
      <c r="B207" s="324" t="s">
        <v>2</v>
      </c>
      <c r="C207" s="443">
        <f t="shared" si="62"/>
        <v>48000</v>
      </c>
      <c r="D207" s="443">
        <f t="shared" si="62"/>
        <v>48000</v>
      </c>
      <c r="E207" s="443">
        <f t="shared" si="62"/>
        <v>48000</v>
      </c>
      <c r="F207" s="443">
        <f t="shared" si="62"/>
        <v>48000</v>
      </c>
      <c r="G207" s="443">
        <f t="shared" si="62"/>
        <v>48000</v>
      </c>
      <c r="H207" s="443">
        <f t="shared" si="62"/>
        <v>48000</v>
      </c>
      <c r="I207" s="443">
        <f t="shared" si="62"/>
        <v>48000</v>
      </c>
      <c r="J207" s="443">
        <f t="shared" si="62"/>
        <v>48000</v>
      </c>
      <c r="K207" s="443">
        <f t="shared" si="62"/>
        <v>48000</v>
      </c>
      <c r="L207" s="443">
        <f t="shared" si="62"/>
        <v>48000</v>
      </c>
      <c r="M207" s="443">
        <f t="shared" si="62"/>
        <v>48000</v>
      </c>
      <c r="N207" s="443">
        <f t="shared" si="62"/>
        <v>48000</v>
      </c>
      <c r="O207" s="443">
        <f t="shared" si="62"/>
        <v>48000</v>
      </c>
      <c r="P207" s="441" t="s">
        <v>2285</v>
      </c>
      <c r="Q207" s="441"/>
      <c r="R207" s="441"/>
      <c r="S207" s="441"/>
      <c r="T207" s="441"/>
      <c r="U207" s="441"/>
      <c r="V207" s="441"/>
      <c r="W207" s="441"/>
      <c r="X207" s="441"/>
      <c r="Y207" s="441"/>
      <c r="Z207" s="441"/>
    </row>
    <row r="208" spans="1:26" ht="180" outlineLevel="1" x14ac:dyDescent="0.25">
      <c r="A208" s="1144"/>
      <c r="B208" s="324" t="s">
        <v>2468</v>
      </c>
      <c r="C208" s="442">
        <v>2630</v>
      </c>
      <c r="D208" s="442">
        <v>2630</v>
      </c>
      <c r="E208" s="443" t="s">
        <v>129</v>
      </c>
      <c r="F208" s="443" t="s">
        <v>129</v>
      </c>
      <c r="G208" s="443" t="s">
        <v>129</v>
      </c>
      <c r="H208" s="443" t="s">
        <v>129</v>
      </c>
      <c r="I208" s="443" t="s">
        <v>129</v>
      </c>
      <c r="J208" s="443" t="s">
        <v>129</v>
      </c>
      <c r="K208" s="443" t="s">
        <v>129</v>
      </c>
      <c r="L208" s="443" t="s">
        <v>129</v>
      </c>
      <c r="M208" s="443" t="s">
        <v>129</v>
      </c>
      <c r="N208" s="443" t="s">
        <v>129</v>
      </c>
      <c r="O208" s="443" t="s">
        <v>129</v>
      </c>
    </row>
    <row r="209" spans="1:26" ht="225" outlineLevel="1" x14ac:dyDescent="0.25">
      <c r="A209" s="1144"/>
      <c r="B209" s="324" t="s">
        <v>2469</v>
      </c>
      <c r="C209" s="442" t="s">
        <v>1444</v>
      </c>
      <c r="D209" s="442" t="s">
        <v>1444</v>
      </c>
      <c r="E209" s="442" t="s">
        <v>1444</v>
      </c>
      <c r="F209" s="443" t="str">
        <f t="shared" ref="F209:M214" si="63">E209</f>
        <v>110</v>
      </c>
      <c r="G209" s="443" t="str">
        <f t="shared" si="63"/>
        <v>110</v>
      </c>
      <c r="H209" s="443" t="str">
        <f t="shared" si="63"/>
        <v>110</v>
      </c>
      <c r="I209" s="443" t="str">
        <f t="shared" si="63"/>
        <v>110</v>
      </c>
      <c r="J209" s="443" t="str">
        <f t="shared" si="63"/>
        <v>110</v>
      </c>
      <c r="K209" s="443" t="str">
        <f t="shared" si="63"/>
        <v>110</v>
      </c>
      <c r="L209" s="443" t="str">
        <f t="shared" si="63"/>
        <v>110</v>
      </c>
      <c r="M209" s="443" t="str">
        <f t="shared" si="63"/>
        <v>110</v>
      </c>
      <c r="N209" s="443" t="str">
        <f t="shared" ref="N209:O214" si="64">L209</f>
        <v>110</v>
      </c>
      <c r="O209" s="443" t="str">
        <f t="shared" si="64"/>
        <v>110</v>
      </c>
    </row>
    <row r="210" spans="1:26" ht="105" outlineLevel="1" x14ac:dyDescent="0.25">
      <c r="A210" s="1144"/>
      <c r="B210" s="324" t="s">
        <v>2470</v>
      </c>
      <c r="C210" s="442">
        <v>159</v>
      </c>
      <c r="D210" s="442">
        <v>159</v>
      </c>
      <c r="E210" s="442">
        <v>159</v>
      </c>
      <c r="F210" s="443">
        <f t="shared" si="63"/>
        <v>159</v>
      </c>
      <c r="G210" s="443">
        <f t="shared" si="63"/>
        <v>159</v>
      </c>
      <c r="H210" s="443">
        <f t="shared" si="63"/>
        <v>159</v>
      </c>
      <c r="I210" s="443">
        <f t="shared" si="63"/>
        <v>159</v>
      </c>
      <c r="J210" s="443">
        <f t="shared" si="63"/>
        <v>159</v>
      </c>
      <c r="K210" s="443">
        <f t="shared" si="63"/>
        <v>159</v>
      </c>
      <c r="L210" s="443">
        <f t="shared" si="63"/>
        <v>159</v>
      </c>
      <c r="M210" s="443">
        <f t="shared" si="63"/>
        <v>159</v>
      </c>
      <c r="N210" s="443">
        <f t="shared" si="64"/>
        <v>159</v>
      </c>
      <c r="O210" s="443">
        <f t="shared" si="64"/>
        <v>159</v>
      </c>
    </row>
    <row r="211" spans="1:26" ht="180" outlineLevel="1" x14ac:dyDescent="0.25">
      <c r="A211" s="1144"/>
      <c r="B211" s="324" t="s">
        <v>2471</v>
      </c>
      <c r="C211" s="442">
        <v>925</v>
      </c>
      <c r="D211" s="442">
        <v>925</v>
      </c>
      <c r="E211" s="442">
        <v>925</v>
      </c>
      <c r="F211" s="443">
        <f t="shared" si="63"/>
        <v>925</v>
      </c>
      <c r="G211" s="443">
        <f t="shared" si="63"/>
        <v>925</v>
      </c>
      <c r="H211" s="443">
        <f t="shared" si="63"/>
        <v>925</v>
      </c>
      <c r="I211" s="443">
        <f t="shared" si="63"/>
        <v>925</v>
      </c>
      <c r="J211" s="443">
        <f t="shared" si="63"/>
        <v>925</v>
      </c>
      <c r="K211" s="443">
        <f t="shared" si="63"/>
        <v>925</v>
      </c>
      <c r="L211" s="443">
        <f t="shared" si="63"/>
        <v>925</v>
      </c>
      <c r="M211" s="443">
        <f t="shared" si="63"/>
        <v>925</v>
      </c>
      <c r="N211" s="443">
        <f t="shared" si="64"/>
        <v>925</v>
      </c>
      <c r="O211" s="443">
        <f t="shared" si="64"/>
        <v>925</v>
      </c>
    </row>
    <row r="212" spans="1:26" ht="120" outlineLevel="1" x14ac:dyDescent="0.25">
      <c r="A212" s="1144"/>
      <c r="B212" s="328" t="s">
        <v>2472</v>
      </c>
      <c r="C212" s="443" t="s">
        <v>129</v>
      </c>
      <c r="D212" s="443" t="s">
        <v>129</v>
      </c>
      <c r="E212" s="442">
        <v>9192</v>
      </c>
      <c r="F212" s="443">
        <f t="shared" si="63"/>
        <v>9192</v>
      </c>
      <c r="G212" s="443">
        <f t="shared" si="63"/>
        <v>9192</v>
      </c>
      <c r="H212" s="443">
        <f t="shared" si="63"/>
        <v>9192</v>
      </c>
      <c r="I212" s="443">
        <f t="shared" si="63"/>
        <v>9192</v>
      </c>
      <c r="J212" s="443">
        <f t="shared" si="63"/>
        <v>9192</v>
      </c>
      <c r="K212" s="443">
        <f t="shared" si="63"/>
        <v>9192</v>
      </c>
      <c r="L212" s="443">
        <f t="shared" si="63"/>
        <v>9192</v>
      </c>
      <c r="M212" s="443">
        <f t="shared" si="63"/>
        <v>9192</v>
      </c>
      <c r="N212" s="443">
        <f t="shared" si="64"/>
        <v>9192</v>
      </c>
      <c r="O212" s="443">
        <f t="shared" si="64"/>
        <v>9192</v>
      </c>
    </row>
    <row r="213" spans="1:26" ht="150" outlineLevel="1" x14ac:dyDescent="0.25">
      <c r="A213" s="1144"/>
      <c r="B213" s="328" t="s">
        <v>2473</v>
      </c>
      <c r="C213" s="443" t="s">
        <v>129</v>
      </c>
      <c r="D213" s="443" t="s">
        <v>129</v>
      </c>
      <c r="E213" s="442">
        <v>22449</v>
      </c>
      <c r="F213" s="443">
        <f t="shared" si="63"/>
        <v>22449</v>
      </c>
      <c r="G213" s="443">
        <f t="shared" si="63"/>
        <v>22449</v>
      </c>
      <c r="H213" s="443">
        <f t="shared" si="63"/>
        <v>22449</v>
      </c>
      <c r="I213" s="443">
        <f t="shared" si="63"/>
        <v>22449</v>
      </c>
      <c r="J213" s="443">
        <f t="shared" si="63"/>
        <v>22449</v>
      </c>
      <c r="K213" s="443">
        <f t="shared" si="63"/>
        <v>22449</v>
      </c>
      <c r="L213" s="443">
        <f t="shared" si="63"/>
        <v>22449</v>
      </c>
      <c r="M213" s="443">
        <f t="shared" si="63"/>
        <v>22449</v>
      </c>
      <c r="N213" s="443">
        <f t="shared" si="64"/>
        <v>22449</v>
      </c>
      <c r="O213" s="443">
        <f t="shared" si="64"/>
        <v>22449</v>
      </c>
    </row>
    <row r="214" spans="1:26" ht="270" outlineLevel="1" x14ac:dyDescent="0.25">
      <c r="A214" s="1144"/>
      <c r="B214" s="324" t="s">
        <v>2474</v>
      </c>
      <c r="C214" s="442" t="s">
        <v>2475</v>
      </c>
      <c r="D214" s="442" t="s">
        <v>2475</v>
      </c>
      <c r="E214" s="443">
        <v>100</v>
      </c>
      <c r="F214" s="443">
        <f t="shared" si="63"/>
        <v>100</v>
      </c>
      <c r="G214" s="443">
        <f t="shared" si="63"/>
        <v>100</v>
      </c>
      <c r="H214" s="443">
        <f t="shared" si="63"/>
        <v>100</v>
      </c>
      <c r="I214" s="443">
        <f t="shared" si="63"/>
        <v>100</v>
      </c>
      <c r="J214" s="443">
        <f t="shared" si="63"/>
        <v>100</v>
      </c>
      <c r="K214" s="443">
        <f t="shared" si="63"/>
        <v>100</v>
      </c>
      <c r="L214" s="443">
        <f t="shared" si="63"/>
        <v>100</v>
      </c>
      <c r="M214" s="443">
        <f t="shared" si="63"/>
        <v>100</v>
      </c>
      <c r="N214" s="443">
        <f t="shared" si="64"/>
        <v>100</v>
      </c>
      <c r="O214" s="443">
        <f t="shared" si="64"/>
        <v>100</v>
      </c>
    </row>
    <row r="215" spans="1:26" s="320" customFormat="1" ht="14.25" x14ac:dyDescent="0.2">
      <c r="A215" s="1143" t="s">
        <v>2476</v>
      </c>
      <c r="B215" s="437" t="s">
        <v>0</v>
      </c>
      <c r="C215" s="440">
        <f>C216+C217</f>
        <v>117678.2</v>
      </c>
      <c r="D215" s="440">
        <f t="shared" ref="D215:O215" si="65">D216+D217</f>
        <v>117678.2</v>
      </c>
      <c r="E215" s="440">
        <f t="shared" si="65"/>
        <v>89000</v>
      </c>
      <c r="F215" s="440">
        <f t="shared" si="65"/>
        <v>89000</v>
      </c>
      <c r="G215" s="440">
        <f t="shared" si="65"/>
        <v>89000</v>
      </c>
      <c r="H215" s="440">
        <f t="shared" si="65"/>
        <v>89000</v>
      </c>
      <c r="I215" s="440">
        <f t="shared" si="65"/>
        <v>89000</v>
      </c>
      <c r="J215" s="440">
        <f t="shared" si="65"/>
        <v>89000</v>
      </c>
      <c r="K215" s="440">
        <f t="shared" si="65"/>
        <v>89000</v>
      </c>
      <c r="L215" s="440">
        <f t="shared" si="65"/>
        <v>89000</v>
      </c>
      <c r="M215" s="440">
        <f t="shared" si="65"/>
        <v>89000</v>
      </c>
      <c r="N215" s="440">
        <f t="shared" si="65"/>
        <v>89000</v>
      </c>
      <c r="O215" s="440">
        <f t="shared" si="65"/>
        <v>89000</v>
      </c>
      <c r="P215" s="441" t="s">
        <v>0</v>
      </c>
      <c r="Q215" s="441"/>
      <c r="R215" s="441"/>
      <c r="S215" s="441"/>
      <c r="T215" s="441"/>
      <c r="U215" s="441"/>
      <c r="V215" s="441"/>
      <c r="W215" s="441"/>
      <c r="X215" s="441"/>
      <c r="Y215" s="441"/>
      <c r="Z215" s="441"/>
    </row>
    <row r="216" spans="1:26" x14ac:dyDescent="0.25">
      <c r="A216" s="1144"/>
      <c r="B216" s="324" t="s">
        <v>1</v>
      </c>
      <c r="C216" s="443">
        <v>69678.2</v>
      </c>
      <c r="D216" s="443">
        <v>69678.2</v>
      </c>
      <c r="E216" s="443">
        <v>41000</v>
      </c>
      <c r="F216" s="443">
        <v>41000</v>
      </c>
      <c r="G216" s="443">
        <v>41000</v>
      </c>
      <c r="H216" s="443">
        <v>41000</v>
      </c>
      <c r="I216" s="443">
        <v>41000</v>
      </c>
      <c r="J216" s="443">
        <v>41000</v>
      </c>
      <c r="K216" s="443">
        <v>41000</v>
      </c>
      <c r="L216" s="443">
        <v>41000</v>
      </c>
      <c r="M216" s="443">
        <v>41000</v>
      </c>
      <c r="N216" s="443">
        <v>41000</v>
      </c>
      <c r="O216" s="443">
        <v>41000</v>
      </c>
      <c r="P216" s="441" t="s">
        <v>2284</v>
      </c>
      <c r="Q216" s="441"/>
      <c r="R216" s="441"/>
      <c r="S216" s="441"/>
      <c r="T216" s="441"/>
      <c r="U216" s="441"/>
      <c r="V216" s="441"/>
      <c r="W216" s="441"/>
      <c r="X216" s="441"/>
      <c r="Y216" s="441"/>
      <c r="Z216" s="441"/>
    </row>
    <row r="217" spans="1:26" x14ac:dyDescent="0.25">
      <c r="A217" s="1144"/>
      <c r="B217" s="324" t="s">
        <v>2</v>
      </c>
      <c r="C217" s="443">
        <v>48000</v>
      </c>
      <c r="D217" s="443">
        <v>48000</v>
      </c>
      <c r="E217" s="443">
        <v>48000</v>
      </c>
      <c r="F217" s="443">
        <v>48000</v>
      </c>
      <c r="G217" s="443">
        <v>48000</v>
      </c>
      <c r="H217" s="443">
        <v>48000</v>
      </c>
      <c r="I217" s="443">
        <v>48000</v>
      </c>
      <c r="J217" s="443">
        <v>48000</v>
      </c>
      <c r="K217" s="443">
        <v>48000</v>
      </c>
      <c r="L217" s="443">
        <v>48000</v>
      </c>
      <c r="M217" s="443">
        <v>48000</v>
      </c>
      <c r="N217" s="443">
        <v>48000</v>
      </c>
      <c r="O217" s="443">
        <v>48000</v>
      </c>
      <c r="P217" s="441" t="s">
        <v>2285</v>
      </c>
      <c r="Q217" s="441"/>
      <c r="R217" s="441"/>
      <c r="S217" s="441"/>
      <c r="T217" s="441"/>
      <c r="U217" s="441"/>
      <c r="V217" s="441"/>
      <c r="W217" s="441"/>
      <c r="X217" s="441"/>
      <c r="Y217" s="441"/>
      <c r="Z217" s="441"/>
    </row>
    <row r="218" spans="1:26" ht="180" outlineLevel="1" x14ac:dyDescent="0.25">
      <c r="A218" s="1144"/>
      <c r="B218" s="324" t="s">
        <v>2477</v>
      </c>
      <c r="C218" s="442">
        <v>2880</v>
      </c>
      <c r="D218" s="442">
        <v>2880</v>
      </c>
      <c r="E218" s="443" t="s">
        <v>129</v>
      </c>
      <c r="F218" s="443" t="s">
        <v>129</v>
      </c>
      <c r="G218" s="443" t="s">
        <v>129</v>
      </c>
      <c r="H218" s="443" t="s">
        <v>129</v>
      </c>
      <c r="I218" s="443" t="s">
        <v>129</v>
      </c>
      <c r="J218" s="443" t="s">
        <v>129</v>
      </c>
      <c r="K218" s="443" t="s">
        <v>129</v>
      </c>
      <c r="L218" s="443" t="s">
        <v>129</v>
      </c>
      <c r="M218" s="443" t="s">
        <v>129</v>
      </c>
      <c r="N218" s="443" t="s">
        <v>129</v>
      </c>
      <c r="O218" s="443" t="s">
        <v>129</v>
      </c>
    </row>
    <row r="219" spans="1:26" ht="90" outlineLevel="1" x14ac:dyDescent="0.25">
      <c r="A219" s="1144"/>
      <c r="B219" s="324" t="s">
        <v>2478</v>
      </c>
      <c r="C219" s="442" t="s">
        <v>2479</v>
      </c>
      <c r="D219" s="442" t="s">
        <v>2479</v>
      </c>
      <c r="E219" s="443" t="s">
        <v>2479</v>
      </c>
      <c r="F219" s="443" t="s">
        <v>2479</v>
      </c>
      <c r="G219" s="443" t="s">
        <v>2479</v>
      </c>
      <c r="H219" s="443" t="s">
        <v>2479</v>
      </c>
      <c r="I219" s="443" t="s">
        <v>2479</v>
      </c>
      <c r="J219" s="443" t="s">
        <v>2479</v>
      </c>
      <c r="K219" s="443" t="s">
        <v>2479</v>
      </c>
      <c r="L219" s="443" t="s">
        <v>2479</v>
      </c>
      <c r="M219" s="443" t="s">
        <v>2479</v>
      </c>
      <c r="N219" s="443" t="s">
        <v>2479</v>
      </c>
      <c r="O219" s="443" t="s">
        <v>2479</v>
      </c>
    </row>
    <row r="220" spans="1:26" s="320" customFormat="1" ht="14.25" x14ac:dyDescent="0.2">
      <c r="A220" s="1143" t="s">
        <v>1452</v>
      </c>
      <c r="B220" s="437" t="s">
        <v>0</v>
      </c>
      <c r="C220" s="440">
        <f>C221+C222</f>
        <v>0</v>
      </c>
      <c r="D220" s="440">
        <f t="shared" ref="D220:G220" si="66">D221+D222</f>
        <v>0</v>
      </c>
      <c r="E220" s="440">
        <f t="shared" si="66"/>
        <v>28678.2</v>
      </c>
      <c r="F220" s="440">
        <f t="shared" si="66"/>
        <v>28678.2</v>
      </c>
      <c r="G220" s="440">
        <f t="shared" si="66"/>
        <v>28678.2</v>
      </c>
      <c r="H220" s="440">
        <f>H221+H222</f>
        <v>66846.2</v>
      </c>
      <c r="I220" s="440">
        <f t="shared" ref="I220" si="67">I221+I222</f>
        <v>66846.2</v>
      </c>
      <c r="J220" s="440">
        <f>J221+J222</f>
        <v>66846.2</v>
      </c>
      <c r="K220" s="440">
        <f t="shared" ref="K220:O220" si="68">K221+K222</f>
        <v>66846.2</v>
      </c>
      <c r="L220" s="440">
        <f t="shared" si="68"/>
        <v>66846.2</v>
      </c>
      <c r="M220" s="440">
        <f t="shared" si="68"/>
        <v>66846.2</v>
      </c>
      <c r="N220" s="440">
        <f t="shared" si="68"/>
        <v>66530.2</v>
      </c>
      <c r="O220" s="440">
        <f t="shared" si="68"/>
        <v>66530.2</v>
      </c>
      <c r="P220" s="441" t="s">
        <v>0</v>
      </c>
      <c r="Q220" s="441"/>
      <c r="R220" s="441"/>
      <c r="S220" s="441"/>
      <c r="T220" s="441"/>
      <c r="U220" s="441"/>
      <c r="V220" s="441"/>
      <c r="W220" s="441"/>
      <c r="X220" s="441"/>
      <c r="Y220" s="441"/>
      <c r="Z220" s="441"/>
    </row>
    <row r="221" spans="1:26" x14ac:dyDescent="0.25">
      <c r="A221" s="1144"/>
      <c r="B221" s="324" t="s">
        <v>1</v>
      </c>
      <c r="C221" s="443"/>
      <c r="D221" s="443"/>
      <c r="E221" s="443">
        <v>28678.2</v>
      </c>
      <c r="F221" s="443">
        <v>28678.2</v>
      </c>
      <c r="G221" s="443">
        <f>F221</f>
        <v>28678.2</v>
      </c>
      <c r="H221" s="443">
        <v>66846.2</v>
      </c>
      <c r="I221" s="448">
        <v>66846.2</v>
      </c>
      <c r="J221" s="443">
        <v>66846.2</v>
      </c>
      <c r="K221" s="443">
        <v>66846.2</v>
      </c>
      <c r="L221" s="443">
        <v>66846.2</v>
      </c>
      <c r="M221" s="443">
        <v>66846.2</v>
      </c>
      <c r="N221" s="443">
        <v>66530.2</v>
      </c>
      <c r="O221" s="443">
        <v>66530.2</v>
      </c>
      <c r="P221" s="441" t="s">
        <v>2284</v>
      </c>
      <c r="Q221" s="441"/>
      <c r="R221" s="441"/>
      <c r="S221" s="441"/>
      <c r="T221" s="441"/>
      <c r="U221" s="441"/>
      <c r="V221" s="441"/>
      <c r="W221" s="441"/>
      <c r="X221" s="441"/>
      <c r="Y221" s="441"/>
      <c r="Z221" s="441"/>
    </row>
    <row r="222" spans="1:26" ht="54" customHeight="1" x14ac:dyDescent="0.25">
      <c r="A222" s="1144"/>
      <c r="B222" s="324" t="s">
        <v>2</v>
      </c>
      <c r="C222" s="443"/>
      <c r="D222" s="443"/>
      <c r="E222" s="443"/>
      <c r="F222" s="443"/>
      <c r="G222" s="443"/>
      <c r="H222" s="443"/>
      <c r="I222" s="443"/>
      <c r="J222" s="443"/>
      <c r="K222" s="443"/>
      <c r="L222" s="443"/>
      <c r="M222" s="443"/>
      <c r="N222" s="443"/>
      <c r="O222" s="443"/>
      <c r="P222" s="441" t="s">
        <v>2285</v>
      </c>
      <c r="Q222" s="441"/>
      <c r="R222" s="441"/>
      <c r="S222" s="441"/>
      <c r="T222" s="441"/>
      <c r="U222" s="441"/>
      <c r="V222" s="441"/>
      <c r="W222" s="441"/>
      <c r="X222" s="441"/>
      <c r="Y222" s="441"/>
      <c r="Z222" s="441"/>
    </row>
    <row r="223" spans="1:26" ht="180" outlineLevel="1" x14ac:dyDescent="0.25">
      <c r="A223" s="1144"/>
      <c r="B223" s="324" t="s">
        <v>2477</v>
      </c>
      <c r="C223" s="442" t="s">
        <v>129</v>
      </c>
      <c r="D223" s="442" t="s">
        <v>129</v>
      </c>
      <c r="E223" s="443">
        <v>2880</v>
      </c>
      <c r="F223" s="443">
        <v>2880</v>
      </c>
      <c r="G223" s="443">
        <v>2880</v>
      </c>
      <c r="H223" s="443">
        <v>2880</v>
      </c>
      <c r="I223" s="443">
        <v>2880</v>
      </c>
      <c r="J223" s="443">
        <v>2880</v>
      </c>
      <c r="K223" s="443">
        <v>2880</v>
      </c>
      <c r="L223" s="443">
        <v>2880</v>
      </c>
      <c r="M223" s="443">
        <v>2880</v>
      </c>
      <c r="N223" s="443">
        <v>2880</v>
      </c>
      <c r="O223" s="443">
        <v>2880</v>
      </c>
    </row>
    <row r="224" spans="1:26" ht="165" outlineLevel="1" x14ac:dyDescent="0.25">
      <c r="A224" s="1144"/>
      <c r="B224" s="328" t="s">
        <v>2480</v>
      </c>
      <c r="C224" s="442" t="s">
        <v>129</v>
      </c>
      <c r="D224" s="442" t="s">
        <v>129</v>
      </c>
      <c r="E224" s="443" t="s">
        <v>129</v>
      </c>
      <c r="F224" s="443" t="str">
        <f>E224</f>
        <v>-</v>
      </c>
      <c r="G224" s="443" t="str">
        <f t="shared" ref="G224:M226" si="69">F224</f>
        <v>-</v>
      </c>
      <c r="H224" s="443" t="str">
        <f t="shared" si="69"/>
        <v>-</v>
      </c>
      <c r="I224" s="443" t="str">
        <f t="shared" si="69"/>
        <v>-</v>
      </c>
      <c r="J224" s="443" t="str">
        <f t="shared" si="69"/>
        <v>-</v>
      </c>
      <c r="K224" s="443" t="str">
        <f t="shared" si="69"/>
        <v>-</v>
      </c>
      <c r="L224" s="443" t="str">
        <f t="shared" si="69"/>
        <v>-</v>
      </c>
      <c r="M224" s="443" t="str">
        <f t="shared" si="69"/>
        <v>-</v>
      </c>
      <c r="N224" s="443" t="str">
        <f t="shared" ref="N224:O226" si="70">L224</f>
        <v>-</v>
      </c>
      <c r="O224" s="443" t="str">
        <f t="shared" si="70"/>
        <v>-</v>
      </c>
    </row>
    <row r="225" spans="1:26" ht="315" outlineLevel="1" x14ac:dyDescent="0.25">
      <c r="A225" s="1144"/>
      <c r="B225" s="328" t="s">
        <v>2481</v>
      </c>
      <c r="C225" s="442" t="s">
        <v>129</v>
      </c>
      <c r="D225" s="442" t="s">
        <v>129</v>
      </c>
      <c r="E225" s="443" t="s">
        <v>2482</v>
      </c>
      <c r="F225" s="443" t="str">
        <f>E225</f>
        <v>72.9</v>
      </c>
      <c r="G225" s="443" t="str">
        <f t="shared" si="69"/>
        <v>72.9</v>
      </c>
      <c r="H225" s="443" t="str">
        <f t="shared" si="69"/>
        <v>72.9</v>
      </c>
      <c r="I225" s="443" t="str">
        <f t="shared" si="69"/>
        <v>72.9</v>
      </c>
      <c r="J225" s="443" t="str">
        <f t="shared" si="69"/>
        <v>72.9</v>
      </c>
      <c r="K225" s="443" t="str">
        <f t="shared" si="69"/>
        <v>72.9</v>
      </c>
      <c r="L225" s="443" t="str">
        <f t="shared" si="69"/>
        <v>72.9</v>
      </c>
      <c r="M225" s="443" t="str">
        <f t="shared" si="69"/>
        <v>72.9</v>
      </c>
      <c r="N225" s="443" t="str">
        <f t="shared" si="70"/>
        <v>72.9</v>
      </c>
      <c r="O225" s="443" t="str">
        <f t="shared" si="70"/>
        <v>72.9</v>
      </c>
    </row>
    <row r="226" spans="1:26" ht="165" outlineLevel="1" x14ac:dyDescent="0.25">
      <c r="A226" s="1144"/>
      <c r="B226" s="328" t="s">
        <v>2483</v>
      </c>
      <c r="C226" s="442" t="s">
        <v>129</v>
      </c>
      <c r="D226" s="442" t="s">
        <v>129</v>
      </c>
      <c r="E226" s="443" t="s">
        <v>2484</v>
      </c>
      <c r="F226" s="443" t="str">
        <f>E226</f>
        <v>87.8</v>
      </c>
      <c r="G226" s="443" t="str">
        <f t="shared" si="69"/>
        <v>87.8</v>
      </c>
      <c r="H226" s="443" t="str">
        <f t="shared" si="69"/>
        <v>87.8</v>
      </c>
      <c r="I226" s="443" t="str">
        <f t="shared" si="69"/>
        <v>87.8</v>
      </c>
      <c r="J226" s="443" t="str">
        <f t="shared" si="69"/>
        <v>87.8</v>
      </c>
      <c r="K226" s="443" t="str">
        <f t="shared" si="69"/>
        <v>87.8</v>
      </c>
      <c r="L226" s="443" t="str">
        <f t="shared" si="69"/>
        <v>87.8</v>
      </c>
      <c r="M226" s="443" t="str">
        <f t="shared" si="69"/>
        <v>87.8</v>
      </c>
      <c r="N226" s="443" t="str">
        <f t="shared" si="70"/>
        <v>87.8</v>
      </c>
      <c r="O226" s="443" t="str">
        <f t="shared" si="70"/>
        <v>87.8</v>
      </c>
    </row>
    <row r="227" spans="1:26" s="320" customFormat="1" ht="14.25" x14ac:dyDescent="0.2">
      <c r="A227" s="1143" t="s">
        <v>2485</v>
      </c>
      <c r="B227" s="437" t="s">
        <v>0</v>
      </c>
      <c r="C227" s="440">
        <f t="shared" ref="C227:I227" si="71">C228+C229</f>
        <v>49255.1</v>
      </c>
      <c r="D227" s="440">
        <f t="shared" si="71"/>
        <v>60866.899999999994</v>
      </c>
      <c r="E227" s="440">
        <f t="shared" si="71"/>
        <v>281490.90000000002</v>
      </c>
      <c r="F227" s="440">
        <f t="shared" si="71"/>
        <v>281490.90000000002</v>
      </c>
      <c r="G227" s="440">
        <f t="shared" si="71"/>
        <v>281490.90000000002</v>
      </c>
      <c r="H227" s="440">
        <f t="shared" si="71"/>
        <v>283004.3</v>
      </c>
      <c r="I227" s="440">
        <f t="shared" si="71"/>
        <v>283004.3</v>
      </c>
      <c r="J227" s="440">
        <f>J228+J229</f>
        <v>283004.3</v>
      </c>
      <c r="K227" s="440">
        <f t="shared" ref="K227:O227" si="72">K228+K229</f>
        <v>283004.3</v>
      </c>
      <c r="L227" s="440">
        <f t="shared" si="72"/>
        <v>283004.3</v>
      </c>
      <c r="M227" s="440">
        <f t="shared" si="72"/>
        <v>283004.3</v>
      </c>
      <c r="N227" s="440">
        <f t="shared" si="72"/>
        <v>283004.3</v>
      </c>
      <c r="O227" s="440">
        <f t="shared" si="72"/>
        <v>283004.3</v>
      </c>
      <c r="P227" s="441" t="s">
        <v>0</v>
      </c>
      <c r="Q227" s="441"/>
      <c r="R227" s="441"/>
      <c r="S227" s="441"/>
      <c r="T227" s="441"/>
      <c r="U227" s="441"/>
      <c r="V227" s="441"/>
      <c r="W227" s="441"/>
      <c r="X227" s="441"/>
      <c r="Y227" s="441"/>
      <c r="Z227" s="441"/>
    </row>
    <row r="228" spans="1:26" x14ac:dyDescent="0.25">
      <c r="A228" s="1144"/>
      <c r="B228" s="324" t="s">
        <v>1</v>
      </c>
      <c r="C228" s="443">
        <f>C240+C246+C234</f>
        <v>49255.1</v>
      </c>
      <c r="D228" s="443">
        <f>D240+D246+D234</f>
        <v>60866.899999999994</v>
      </c>
      <c r="E228" s="443">
        <f>E240+E246+E234</f>
        <v>60866.899999999994</v>
      </c>
      <c r="F228" s="443">
        <f t="shared" ref="F228:O232" si="73">F240+F246</f>
        <v>60866.899999999994</v>
      </c>
      <c r="G228" s="443">
        <f>F228</f>
        <v>60866.899999999994</v>
      </c>
      <c r="H228" s="443">
        <f t="shared" si="73"/>
        <v>62380.3</v>
      </c>
      <c r="I228" s="443">
        <f t="shared" si="73"/>
        <v>62380.3</v>
      </c>
      <c r="J228" s="443">
        <f t="shared" si="73"/>
        <v>62380.3</v>
      </c>
      <c r="K228" s="443">
        <f t="shared" si="73"/>
        <v>62380.3</v>
      </c>
      <c r="L228" s="443">
        <f t="shared" si="73"/>
        <v>62380.3</v>
      </c>
      <c r="M228" s="443">
        <f t="shared" si="73"/>
        <v>62380.3</v>
      </c>
      <c r="N228" s="443">
        <f t="shared" si="73"/>
        <v>62380.3</v>
      </c>
      <c r="O228" s="443">
        <f t="shared" si="73"/>
        <v>62380.3</v>
      </c>
      <c r="P228" s="441" t="s">
        <v>2284</v>
      </c>
      <c r="Q228" s="441"/>
      <c r="R228" s="441"/>
      <c r="S228" s="441"/>
      <c r="T228" s="441"/>
      <c r="U228" s="441"/>
      <c r="V228" s="441"/>
      <c r="W228" s="441"/>
      <c r="X228" s="441"/>
      <c r="Y228" s="441"/>
      <c r="Z228" s="441"/>
    </row>
    <row r="229" spans="1:26" x14ac:dyDescent="0.25">
      <c r="A229" s="1144"/>
      <c r="B229" s="324" t="s">
        <v>2</v>
      </c>
      <c r="C229" s="443">
        <f t="shared" ref="C229:E229" si="74">C241+C247</f>
        <v>0</v>
      </c>
      <c r="D229" s="443">
        <f t="shared" si="74"/>
        <v>0</v>
      </c>
      <c r="E229" s="443">
        <f t="shared" si="74"/>
        <v>220624</v>
      </c>
      <c r="F229" s="443">
        <f t="shared" si="73"/>
        <v>220624</v>
      </c>
      <c r="G229" s="443">
        <f t="shared" ref="G229:G232" si="75">F229</f>
        <v>220624</v>
      </c>
      <c r="H229" s="443">
        <f t="shared" si="73"/>
        <v>220624</v>
      </c>
      <c r="I229" s="443">
        <f t="shared" si="73"/>
        <v>220624</v>
      </c>
      <c r="J229" s="443">
        <f>J241+J247</f>
        <v>220624</v>
      </c>
      <c r="K229" s="443">
        <f>K241+K247</f>
        <v>220624</v>
      </c>
      <c r="L229" s="443">
        <f t="shared" si="73"/>
        <v>220624</v>
      </c>
      <c r="M229" s="443">
        <f t="shared" si="73"/>
        <v>220624</v>
      </c>
      <c r="N229" s="443">
        <f t="shared" si="73"/>
        <v>220624</v>
      </c>
      <c r="O229" s="443">
        <f t="shared" si="73"/>
        <v>220624</v>
      </c>
      <c r="P229" s="441" t="s">
        <v>2285</v>
      </c>
      <c r="Q229" s="441"/>
      <c r="R229" s="441"/>
      <c r="S229" s="441"/>
      <c r="T229" s="441"/>
      <c r="U229" s="441"/>
      <c r="V229" s="441"/>
      <c r="W229" s="441"/>
      <c r="X229" s="441"/>
      <c r="Y229" s="441"/>
      <c r="Z229" s="441"/>
    </row>
    <row r="230" spans="1:26" ht="180" outlineLevel="1" x14ac:dyDescent="0.25">
      <c r="A230" s="1144"/>
      <c r="B230" s="321" t="s">
        <v>2486</v>
      </c>
      <c r="C230" s="442">
        <v>95</v>
      </c>
      <c r="D230" s="442" t="s">
        <v>129</v>
      </c>
      <c r="E230" s="443" t="s">
        <v>129</v>
      </c>
      <c r="F230" s="443" t="e">
        <f t="shared" si="73"/>
        <v>#VALUE!</v>
      </c>
      <c r="G230" s="443" t="e">
        <f t="shared" si="75"/>
        <v>#VALUE!</v>
      </c>
      <c r="H230" s="443" t="s">
        <v>129</v>
      </c>
      <c r="I230" s="443" t="s">
        <v>129</v>
      </c>
      <c r="J230" s="443" t="s">
        <v>129</v>
      </c>
      <c r="K230" s="443" t="s">
        <v>129</v>
      </c>
      <c r="L230" s="443" t="s">
        <v>129</v>
      </c>
      <c r="M230" s="443" t="s">
        <v>129</v>
      </c>
      <c r="N230" s="443" t="s">
        <v>129</v>
      </c>
      <c r="O230" s="443" t="s">
        <v>129</v>
      </c>
    </row>
    <row r="231" spans="1:26" ht="300" outlineLevel="1" x14ac:dyDescent="0.25">
      <c r="A231" s="1144"/>
      <c r="B231" s="321" t="s">
        <v>2487</v>
      </c>
      <c r="C231" s="442" t="s">
        <v>129</v>
      </c>
      <c r="D231" s="442">
        <v>47</v>
      </c>
      <c r="E231" s="443">
        <v>47</v>
      </c>
      <c r="F231" s="443">
        <f t="shared" si="73"/>
        <v>117</v>
      </c>
      <c r="G231" s="443">
        <f t="shared" si="75"/>
        <v>117</v>
      </c>
      <c r="H231" s="443">
        <v>47</v>
      </c>
      <c r="I231" s="443">
        <v>47</v>
      </c>
      <c r="J231" s="443">
        <v>47</v>
      </c>
      <c r="K231" s="443">
        <v>47</v>
      </c>
      <c r="L231" s="443">
        <v>47</v>
      </c>
      <c r="M231" s="443">
        <v>47</v>
      </c>
      <c r="N231" s="443">
        <v>47</v>
      </c>
      <c r="O231" s="443">
        <v>47</v>
      </c>
    </row>
    <row r="232" spans="1:26" ht="165" outlineLevel="1" x14ac:dyDescent="0.25">
      <c r="A232" s="1144"/>
      <c r="B232" s="321" t="s">
        <v>2488</v>
      </c>
      <c r="C232" s="442" t="s">
        <v>1314</v>
      </c>
      <c r="D232" s="442" t="s">
        <v>1314</v>
      </c>
      <c r="E232" s="443" t="s">
        <v>1314</v>
      </c>
      <c r="F232" s="443">
        <f t="shared" si="73"/>
        <v>3198376.24</v>
      </c>
      <c r="G232" s="443">
        <f t="shared" si="75"/>
        <v>3198376.24</v>
      </c>
      <c r="H232" s="443" t="s">
        <v>1314</v>
      </c>
      <c r="I232" s="443" t="s">
        <v>1314</v>
      </c>
      <c r="J232" s="443" t="s">
        <v>1314</v>
      </c>
      <c r="K232" s="443" t="s">
        <v>1314</v>
      </c>
      <c r="L232" s="443" t="s">
        <v>1314</v>
      </c>
      <c r="M232" s="443" t="s">
        <v>1314</v>
      </c>
      <c r="N232" s="443" t="s">
        <v>1314</v>
      </c>
      <c r="O232" s="443" t="s">
        <v>1314</v>
      </c>
    </row>
    <row r="233" spans="1:26" s="320" customFormat="1" ht="24" customHeight="1" x14ac:dyDescent="0.2">
      <c r="A233" s="1143" t="s">
        <v>2489</v>
      </c>
      <c r="B233" s="437" t="s">
        <v>0</v>
      </c>
      <c r="C233" s="440">
        <f>C234+C235</f>
        <v>0</v>
      </c>
      <c r="D233" s="440">
        <f t="shared" ref="D233:O233" si="76">D234+D235</f>
        <v>11611.8</v>
      </c>
      <c r="E233" s="440">
        <f t="shared" si="76"/>
        <v>0</v>
      </c>
      <c r="F233" s="440">
        <f t="shared" si="76"/>
        <v>0</v>
      </c>
      <c r="G233" s="440">
        <f t="shared" si="76"/>
        <v>0</v>
      </c>
      <c r="H233" s="440">
        <f t="shared" si="76"/>
        <v>0</v>
      </c>
      <c r="I233" s="440">
        <f t="shared" si="76"/>
        <v>0</v>
      </c>
      <c r="J233" s="440">
        <f t="shared" si="76"/>
        <v>0</v>
      </c>
      <c r="K233" s="440">
        <f t="shared" si="76"/>
        <v>0</v>
      </c>
      <c r="L233" s="440">
        <f t="shared" si="76"/>
        <v>0</v>
      </c>
      <c r="M233" s="440">
        <f t="shared" si="76"/>
        <v>0</v>
      </c>
      <c r="N233" s="440">
        <f t="shared" si="76"/>
        <v>0</v>
      </c>
      <c r="O233" s="440">
        <f t="shared" si="76"/>
        <v>0</v>
      </c>
      <c r="P233" s="441" t="s">
        <v>0</v>
      </c>
      <c r="Q233" s="441"/>
      <c r="R233" s="441"/>
      <c r="S233" s="441"/>
      <c r="T233" s="441"/>
      <c r="U233" s="441"/>
      <c r="V233" s="441"/>
      <c r="W233" s="441"/>
      <c r="X233" s="441"/>
      <c r="Y233" s="441"/>
      <c r="Z233" s="441"/>
    </row>
    <row r="234" spans="1:26" x14ac:dyDescent="0.25">
      <c r="A234" s="1144"/>
      <c r="B234" s="324" t="s">
        <v>1</v>
      </c>
      <c r="C234" s="443"/>
      <c r="D234" s="443">
        <v>11611.8</v>
      </c>
      <c r="E234" s="443"/>
      <c r="F234" s="443"/>
      <c r="G234" s="443"/>
      <c r="H234" s="443"/>
      <c r="I234" s="443"/>
      <c r="J234" s="443"/>
      <c r="K234" s="443"/>
      <c r="L234" s="443"/>
      <c r="M234" s="443"/>
      <c r="N234" s="443"/>
      <c r="O234" s="443"/>
      <c r="P234" s="441" t="s">
        <v>2284</v>
      </c>
      <c r="Q234" s="441"/>
      <c r="R234" s="441"/>
      <c r="S234" s="441"/>
      <c r="T234" s="441"/>
      <c r="U234" s="441"/>
      <c r="V234" s="441"/>
      <c r="W234" s="441"/>
      <c r="X234" s="441"/>
      <c r="Y234" s="441"/>
      <c r="Z234" s="441"/>
    </row>
    <row r="235" spans="1:26" x14ac:dyDescent="0.25">
      <c r="A235" s="1144"/>
      <c r="B235" s="324" t="s">
        <v>2</v>
      </c>
      <c r="C235" s="443"/>
      <c r="D235" s="443"/>
      <c r="E235" s="443"/>
      <c r="F235" s="443"/>
      <c r="G235" s="443"/>
      <c r="H235" s="443"/>
      <c r="I235" s="443"/>
      <c r="J235" s="443"/>
      <c r="K235" s="443"/>
      <c r="L235" s="443"/>
      <c r="M235" s="443"/>
      <c r="N235" s="443"/>
      <c r="O235" s="443"/>
      <c r="P235" s="441" t="s">
        <v>2285</v>
      </c>
      <c r="Q235" s="441"/>
      <c r="R235" s="441"/>
      <c r="S235" s="441"/>
      <c r="T235" s="441"/>
      <c r="U235" s="441"/>
      <c r="V235" s="441"/>
      <c r="W235" s="441"/>
      <c r="X235" s="441"/>
      <c r="Y235" s="441"/>
      <c r="Z235" s="441"/>
    </row>
    <row r="236" spans="1:26" ht="180" outlineLevel="1" x14ac:dyDescent="0.25">
      <c r="A236" s="1144"/>
      <c r="B236" s="321" t="s">
        <v>2490</v>
      </c>
      <c r="C236" s="442" t="s">
        <v>129</v>
      </c>
      <c r="D236" s="442" t="s">
        <v>2491</v>
      </c>
      <c r="E236" s="442" t="s">
        <v>129</v>
      </c>
      <c r="F236" s="442" t="s">
        <v>129</v>
      </c>
      <c r="G236" s="442" t="s">
        <v>129</v>
      </c>
      <c r="H236" s="442" t="s">
        <v>129</v>
      </c>
      <c r="I236" s="442" t="s">
        <v>129</v>
      </c>
      <c r="J236" s="442" t="s">
        <v>129</v>
      </c>
      <c r="K236" s="442" t="s">
        <v>129</v>
      </c>
      <c r="L236" s="442" t="s">
        <v>129</v>
      </c>
      <c r="M236" s="442" t="s">
        <v>129</v>
      </c>
      <c r="N236" s="442" t="s">
        <v>129</v>
      </c>
      <c r="O236" s="442" t="s">
        <v>129</v>
      </c>
    </row>
    <row r="237" spans="1:26" ht="405" outlineLevel="1" x14ac:dyDescent="0.25">
      <c r="A237" s="1144"/>
      <c r="B237" s="321" t="s">
        <v>2492</v>
      </c>
      <c r="C237" s="442" t="s">
        <v>129</v>
      </c>
      <c r="D237" s="442">
        <v>22</v>
      </c>
      <c r="E237" s="442" t="s">
        <v>129</v>
      </c>
      <c r="F237" s="442" t="s">
        <v>129</v>
      </c>
      <c r="G237" s="442" t="s">
        <v>129</v>
      </c>
      <c r="H237" s="442" t="s">
        <v>129</v>
      </c>
      <c r="I237" s="442" t="s">
        <v>129</v>
      </c>
      <c r="J237" s="442" t="s">
        <v>129</v>
      </c>
      <c r="K237" s="442" t="s">
        <v>129</v>
      </c>
      <c r="L237" s="442" t="s">
        <v>129</v>
      </c>
      <c r="M237" s="442" t="s">
        <v>129</v>
      </c>
      <c r="N237" s="442" t="s">
        <v>129</v>
      </c>
      <c r="O237" s="442" t="s">
        <v>129</v>
      </c>
    </row>
    <row r="238" spans="1:26" ht="66.75" customHeight="1" outlineLevel="1" x14ac:dyDescent="0.25">
      <c r="A238" s="1145"/>
      <c r="B238" s="321" t="s">
        <v>2493</v>
      </c>
      <c r="C238" s="442" t="s">
        <v>129</v>
      </c>
      <c r="D238" s="442">
        <v>5</v>
      </c>
      <c r="E238" s="442" t="s">
        <v>129</v>
      </c>
      <c r="F238" s="442" t="s">
        <v>129</v>
      </c>
      <c r="G238" s="442" t="s">
        <v>129</v>
      </c>
      <c r="H238" s="442" t="s">
        <v>129</v>
      </c>
      <c r="I238" s="442" t="s">
        <v>129</v>
      </c>
      <c r="J238" s="442" t="s">
        <v>129</v>
      </c>
      <c r="K238" s="442" t="s">
        <v>129</v>
      </c>
      <c r="L238" s="442" t="s">
        <v>129</v>
      </c>
      <c r="M238" s="442" t="s">
        <v>129</v>
      </c>
      <c r="N238" s="442" t="s">
        <v>129</v>
      </c>
      <c r="O238" s="442" t="s">
        <v>129</v>
      </c>
    </row>
    <row r="239" spans="1:26" x14ac:dyDescent="0.25">
      <c r="A239" s="1143" t="s">
        <v>1462</v>
      </c>
      <c r="B239" s="437" t="s">
        <v>0</v>
      </c>
      <c r="C239" s="440">
        <f>C240+C241</f>
        <v>0</v>
      </c>
      <c r="D239" s="440">
        <f t="shared" ref="D239:O239" si="77">D240+D241</f>
        <v>0</v>
      </c>
      <c r="E239" s="440">
        <f t="shared" si="77"/>
        <v>232235.8</v>
      </c>
      <c r="F239" s="440">
        <f t="shared" si="77"/>
        <v>232235.8</v>
      </c>
      <c r="G239" s="440">
        <f t="shared" si="77"/>
        <v>232235.8</v>
      </c>
      <c r="H239" s="440">
        <f t="shared" si="77"/>
        <v>232235.8</v>
      </c>
      <c r="I239" s="440">
        <f t="shared" si="77"/>
        <v>232235.8</v>
      </c>
      <c r="J239" s="440">
        <f t="shared" si="77"/>
        <v>232235.8</v>
      </c>
      <c r="K239" s="440">
        <f t="shared" si="77"/>
        <v>232235.8</v>
      </c>
      <c r="L239" s="440">
        <f t="shared" si="77"/>
        <v>232235.8</v>
      </c>
      <c r="M239" s="440">
        <f t="shared" si="77"/>
        <v>232235.8</v>
      </c>
      <c r="N239" s="440">
        <f t="shared" si="77"/>
        <v>232235.8</v>
      </c>
      <c r="O239" s="440">
        <f t="shared" si="77"/>
        <v>232235.8</v>
      </c>
      <c r="P239" s="441" t="s">
        <v>0</v>
      </c>
      <c r="Q239" s="441"/>
      <c r="R239" s="441"/>
      <c r="S239" s="441"/>
      <c r="T239" s="441"/>
      <c r="U239" s="441"/>
      <c r="V239" s="441"/>
      <c r="W239" s="441"/>
      <c r="X239" s="441"/>
      <c r="Y239" s="441"/>
      <c r="Z239" s="441"/>
    </row>
    <row r="240" spans="1:26" ht="15.75" x14ac:dyDescent="0.25">
      <c r="A240" s="1144"/>
      <c r="B240" s="324" t="s">
        <v>1</v>
      </c>
      <c r="C240" s="442"/>
      <c r="D240" s="442"/>
      <c r="E240" s="443">
        <v>11611.8</v>
      </c>
      <c r="F240" s="443">
        <v>11611.8</v>
      </c>
      <c r="G240" s="443">
        <f>F240</f>
        <v>11611.8</v>
      </c>
      <c r="H240" s="443">
        <v>11611.8</v>
      </c>
      <c r="I240" s="443">
        <v>11611.8</v>
      </c>
      <c r="J240" s="443">
        <v>11611.8</v>
      </c>
      <c r="K240" s="443">
        <v>11611.8</v>
      </c>
      <c r="L240" s="443">
        <v>11611.8</v>
      </c>
      <c r="M240" s="443">
        <v>11611.8</v>
      </c>
      <c r="N240" s="443">
        <v>11611.8</v>
      </c>
      <c r="O240" s="443">
        <v>11611.8</v>
      </c>
      <c r="P240" s="441" t="s">
        <v>2284</v>
      </c>
      <c r="Q240" s="441"/>
      <c r="R240" s="441"/>
      <c r="S240" s="441"/>
      <c r="T240" s="441"/>
      <c r="U240" s="441"/>
      <c r="V240" s="441"/>
      <c r="W240" s="441"/>
      <c r="X240" s="441"/>
      <c r="Y240" s="441"/>
      <c r="Z240" s="441"/>
    </row>
    <row r="241" spans="1:26" ht="15.75" x14ac:dyDescent="0.25">
      <c r="A241" s="1144"/>
      <c r="B241" s="324" t="s">
        <v>2</v>
      </c>
      <c r="C241" s="442"/>
      <c r="D241" s="442"/>
      <c r="E241" s="443">
        <v>220624</v>
      </c>
      <c r="F241" s="443">
        <v>220624</v>
      </c>
      <c r="G241" s="443">
        <f>F241</f>
        <v>220624</v>
      </c>
      <c r="H241" s="443">
        <v>220624</v>
      </c>
      <c r="I241" s="443">
        <v>220624</v>
      </c>
      <c r="J241" s="443">
        <v>220624</v>
      </c>
      <c r="K241" s="443">
        <v>220624</v>
      </c>
      <c r="L241" s="443">
        <v>220624</v>
      </c>
      <c r="M241" s="443">
        <v>220624</v>
      </c>
      <c r="N241" s="443">
        <v>220624</v>
      </c>
      <c r="O241" s="443">
        <v>220624</v>
      </c>
      <c r="P241" s="441" t="s">
        <v>2285</v>
      </c>
      <c r="Q241" s="441"/>
      <c r="R241" s="441"/>
      <c r="S241" s="441"/>
      <c r="T241" s="441"/>
      <c r="U241" s="441"/>
      <c r="V241" s="441"/>
      <c r="W241" s="441"/>
      <c r="X241" s="441"/>
      <c r="Y241" s="441"/>
      <c r="Z241" s="441"/>
    </row>
    <row r="242" spans="1:26" ht="180" outlineLevel="1" x14ac:dyDescent="0.25">
      <c r="A242" s="1144"/>
      <c r="B242" s="321" t="s">
        <v>2490</v>
      </c>
      <c r="C242" s="442" t="s">
        <v>129</v>
      </c>
      <c r="D242" s="442" t="s">
        <v>129</v>
      </c>
      <c r="E242" s="442" t="s">
        <v>2491</v>
      </c>
      <c r="F242" s="443" t="str">
        <f>E242</f>
        <v>77.02</v>
      </c>
      <c r="G242" s="443" t="str">
        <f t="shared" ref="G242:M244" si="78">F242</f>
        <v>77.02</v>
      </c>
      <c r="H242" s="443" t="str">
        <f t="shared" si="78"/>
        <v>77.02</v>
      </c>
      <c r="I242" s="443" t="str">
        <f t="shared" si="78"/>
        <v>77.02</v>
      </c>
      <c r="J242" s="443" t="str">
        <f t="shared" si="78"/>
        <v>77.02</v>
      </c>
      <c r="K242" s="443" t="str">
        <f t="shared" si="78"/>
        <v>77.02</v>
      </c>
      <c r="L242" s="443" t="str">
        <f t="shared" si="78"/>
        <v>77.02</v>
      </c>
      <c r="M242" s="443" t="str">
        <f t="shared" si="78"/>
        <v>77.02</v>
      </c>
      <c r="N242" s="443" t="str">
        <f t="shared" ref="N242:O244" si="79">L242</f>
        <v>77.02</v>
      </c>
      <c r="O242" s="443" t="str">
        <f t="shared" si="79"/>
        <v>77.02</v>
      </c>
    </row>
    <row r="243" spans="1:26" ht="405" outlineLevel="1" x14ac:dyDescent="0.25">
      <c r="A243" s="1144"/>
      <c r="B243" s="321" t="s">
        <v>2492</v>
      </c>
      <c r="C243" s="442" t="s">
        <v>129</v>
      </c>
      <c r="D243" s="442" t="s">
        <v>129</v>
      </c>
      <c r="E243" s="442">
        <v>22</v>
      </c>
      <c r="F243" s="443">
        <f>E243</f>
        <v>22</v>
      </c>
      <c r="G243" s="443">
        <f t="shared" si="78"/>
        <v>22</v>
      </c>
      <c r="H243" s="443">
        <f t="shared" si="78"/>
        <v>22</v>
      </c>
      <c r="I243" s="443">
        <f t="shared" si="78"/>
        <v>22</v>
      </c>
      <c r="J243" s="443">
        <f t="shared" si="78"/>
        <v>22</v>
      </c>
      <c r="K243" s="443">
        <f t="shared" si="78"/>
        <v>22</v>
      </c>
      <c r="L243" s="443">
        <f t="shared" si="78"/>
        <v>22</v>
      </c>
      <c r="M243" s="443">
        <f t="shared" si="78"/>
        <v>22</v>
      </c>
      <c r="N243" s="443">
        <f t="shared" si="79"/>
        <v>22</v>
      </c>
      <c r="O243" s="443">
        <f t="shared" si="79"/>
        <v>22</v>
      </c>
    </row>
    <row r="244" spans="1:26" ht="45.75" customHeight="1" outlineLevel="1" x14ac:dyDescent="0.25">
      <c r="A244" s="1145"/>
      <c r="B244" s="321" t="s">
        <v>2493</v>
      </c>
      <c r="C244" s="442" t="s">
        <v>129</v>
      </c>
      <c r="D244" s="442" t="s">
        <v>129</v>
      </c>
      <c r="E244" s="442">
        <v>5</v>
      </c>
      <c r="F244" s="443">
        <f>E244</f>
        <v>5</v>
      </c>
      <c r="G244" s="443">
        <f t="shared" si="78"/>
        <v>5</v>
      </c>
      <c r="H244" s="443">
        <f t="shared" si="78"/>
        <v>5</v>
      </c>
      <c r="I244" s="443">
        <f t="shared" si="78"/>
        <v>5</v>
      </c>
      <c r="J244" s="443">
        <f t="shared" si="78"/>
        <v>5</v>
      </c>
      <c r="K244" s="443">
        <f t="shared" si="78"/>
        <v>5</v>
      </c>
      <c r="L244" s="443">
        <f t="shared" si="78"/>
        <v>5</v>
      </c>
      <c r="M244" s="443">
        <f t="shared" si="78"/>
        <v>5</v>
      </c>
      <c r="N244" s="443">
        <f t="shared" si="79"/>
        <v>5</v>
      </c>
      <c r="O244" s="443">
        <f t="shared" si="79"/>
        <v>5</v>
      </c>
    </row>
    <row r="245" spans="1:26" s="320" customFormat="1" ht="24" customHeight="1" x14ac:dyDescent="0.2">
      <c r="A245" s="1143" t="s">
        <v>2494</v>
      </c>
      <c r="B245" s="437" t="s">
        <v>0</v>
      </c>
      <c r="C245" s="440">
        <f>C246+C247</f>
        <v>49255.1</v>
      </c>
      <c r="D245" s="440">
        <f t="shared" ref="D245:O245" si="80">D246+D247</f>
        <v>49255.1</v>
      </c>
      <c r="E245" s="440">
        <f t="shared" si="80"/>
        <v>49255.1</v>
      </c>
      <c r="F245" s="440">
        <f t="shared" si="80"/>
        <v>49255.1</v>
      </c>
      <c r="G245" s="440">
        <f t="shared" si="80"/>
        <v>49255.1</v>
      </c>
      <c r="H245" s="440">
        <f t="shared" si="80"/>
        <v>50768.5</v>
      </c>
      <c r="I245" s="440">
        <f t="shared" si="80"/>
        <v>50768.5</v>
      </c>
      <c r="J245" s="440">
        <f t="shared" si="80"/>
        <v>50768.5</v>
      </c>
      <c r="K245" s="440">
        <f t="shared" si="80"/>
        <v>50768.5</v>
      </c>
      <c r="L245" s="440">
        <f t="shared" si="80"/>
        <v>50768.5</v>
      </c>
      <c r="M245" s="440">
        <f t="shared" si="80"/>
        <v>50768.5</v>
      </c>
      <c r="N245" s="440">
        <f t="shared" si="80"/>
        <v>50768.5</v>
      </c>
      <c r="O245" s="440">
        <f t="shared" si="80"/>
        <v>50768.5</v>
      </c>
      <c r="P245" s="441" t="s">
        <v>0</v>
      </c>
      <c r="Q245" s="441"/>
      <c r="R245" s="441"/>
      <c r="S245" s="441"/>
      <c r="T245" s="441"/>
      <c r="U245" s="441"/>
      <c r="V245" s="441"/>
      <c r="W245" s="441"/>
      <c r="X245" s="441"/>
      <c r="Y245" s="441"/>
      <c r="Z245" s="441"/>
    </row>
    <row r="246" spans="1:26" x14ac:dyDescent="0.25">
      <c r="A246" s="1144"/>
      <c r="B246" s="324" t="s">
        <v>1</v>
      </c>
      <c r="C246" s="443">
        <v>49255.1</v>
      </c>
      <c r="D246" s="443">
        <v>49255.1</v>
      </c>
      <c r="E246" s="443">
        <v>49255.1</v>
      </c>
      <c r="F246" s="443">
        <v>49255.1</v>
      </c>
      <c r="G246" s="443">
        <f>F246</f>
        <v>49255.1</v>
      </c>
      <c r="H246" s="443">
        <v>50768.5</v>
      </c>
      <c r="I246" s="443">
        <v>50768.5</v>
      </c>
      <c r="J246" s="443">
        <v>50768.5</v>
      </c>
      <c r="K246" s="443">
        <v>50768.5</v>
      </c>
      <c r="L246" s="443">
        <v>50768.5</v>
      </c>
      <c r="M246" s="443">
        <v>50768.5</v>
      </c>
      <c r="N246" s="443">
        <v>50768.5</v>
      </c>
      <c r="O246" s="443">
        <v>50768.5</v>
      </c>
      <c r="P246" s="441" t="s">
        <v>2284</v>
      </c>
      <c r="Q246" s="441"/>
      <c r="R246" s="441"/>
      <c r="S246" s="441"/>
      <c r="T246" s="441"/>
      <c r="U246" s="441"/>
      <c r="V246" s="441"/>
      <c r="W246" s="441"/>
      <c r="X246" s="441"/>
      <c r="Y246" s="441"/>
      <c r="Z246" s="441"/>
    </row>
    <row r="247" spans="1:26" x14ac:dyDescent="0.25">
      <c r="A247" s="1144"/>
      <c r="B247" s="324" t="s">
        <v>2</v>
      </c>
      <c r="C247" s="443"/>
      <c r="D247" s="443"/>
      <c r="E247" s="443"/>
      <c r="F247" s="443"/>
      <c r="G247" s="443"/>
      <c r="H247" s="443"/>
      <c r="I247" s="443"/>
      <c r="J247" s="443"/>
      <c r="K247" s="443"/>
      <c r="L247" s="443"/>
      <c r="M247" s="443"/>
      <c r="N247" s="443"/>
      <c r="O247" s="443"/>
      <c r="P247" s="441" t="s">
        <v>2285</v>
      </c>
      <c r="Q247" s="441"/>
      <c r="R247" s="441"/>
      <c r="S247" s="441"/>
      <c r="T247" s="441"/>
      <c r="U247" s="441"/>
      <c r="V247" s="441"/>
      <c r="W247" s="441"/>
      <c r="X247" s="441"/>
      <c r="Y247" s="441"/>
      <c r="Z247" s="441"/>
    </row>
    <row r="248" spans="1:26" ht="345" outlineLevel="1" x14ac:dyDescent="0.25">
      <c r="A248" s="1144"/>
      <c r="B248" s="321" t="s">
        <v>2495</v>
      </c>
      <c r="C248" s="442">
        <v>95</v>
      </c>
      <c r="D248" s="442">
        <v>95</v>
      </c>
      <c r="E248" s="443">
        <v>95</v>
      </c>
      <c r="F248" s="443">
        <v>95</v>
      </c>
      <c r="G248" s="443">
        <v>95</v>
      </c>
      <c r="H248" s="443">
        <v>95</v>
      </c>
      <c r="I248" s="443">
        <v>95</v>
      </c>
      <c r="J248" s="443">
        <v>95</v>
      </c>
      <c r="K248" s="443">
        <v>95</v>
      </c>
      <c r="L248" s="443">
        <v>95</v>
      </c>
      <c r="M248" s="443">
        <v>95</v>
      </c>
      <c r="N248" s="443">
        <v>95</v>
      </c>
      <c r="O248" s="443">
        <v>95</v>
      </c>
    </row>
    <row r="249" spans="1:26" ht="48" customHeight="1" outlineLevel="1" x14ac:dyDescent="0.25">
      <c r="A249" s="1145"/>
      <c r="B249" s="321" t="s">
        <v>2496</v>
      </c>
      <c r="C249" s="442" t="s">
        <v>1314</v>
      </c>
      <c r="D249" s="442" t="s">
        <v>1314</v>
      </c>
      <c r="E249" s="443" t="s">
        <v>1314</v>
      </c>
      <c r="F249" s="443" t="s">
        <v>1314</v>
      </c>
      <c r="G249" s="443" t="s">
        <v>1314</v>
      </c>
      <c r="H249" s="443" t="s">
        <v>1314</v>
      </c>
      <c r="I249" s="443" t="s">
        <v>1314</v>
      </c>
      <c r="J249" s="443" t="s">
        <v>1314</v>
      </c>
      <c r="K249" s="443" t="s">
        <v>1314</v>
      </c>
      <c r="L249" s="443" t="s">
        <v>1314</v>
      </c>
      <c r="M249" s="443" t="s">
        <v>1314</v>
      </c>
      <c r="N249" s="443" t="s">
        <v>1314</v>
      </c>
      <c r="O249" s="443" t="s">
        <v>1314</v>
      </c>
    </row>
    <row r="250" spans="1:26" s="320" customFormat="1" ht="14.25" x14ac:dyDescent="0.2">
      <c r="A250" s="1143" t="s">
        <v>2497</v>
      </c>
      <c r="B250" s="437" t="s">
        <v>0</v>
      </c>
      <c r="C250" s="440">
        <f>C251+C252</f>
        <v>2340056.5999999996</v>
      </c>
      <c r="D250" s="440">
        <f t="shared" ref="D250:O250" si="81">D251+D252</f>
        <v>2414089.5999999996</v>
      </c>
      <c r="E250" s="440">
        <f t="shared" si="81"/>
        <v>3241345.6399999997</v>
      </c>
      <c r="F250" s="440">
        <f t="shared" si="81"/>
        <v>3198371.24</v>
      </c>
      <c r="G250" s="440">
        <f t="shared" si="81"/>
        <v>3198371.24</v>
      </c>
      <c r="H250" s="440">
        <f t="shared" si="81"/>
        <v>3594833.1999999993</v>
      </c>
      <c r="I250" s="440">
        <f t="shared" si="81"/>
        <v>3767249.8999999994</v>
      </c>
      <c r="J250" s="440">
        <f t="shared" si="81"/>
        <v>4072824.9000000004</v>
      </c>
      <c r="K250" s="440">
        <f t="shared" si="81"/>
        <v>4557932.7</v>
      </c>
      <c r="L250" s="440">
        <f t="shared" si="81"/>
        <v>4671334.3</v>
      </c>
      <c r="M250" s="440">
        <f t="shared" si="81"/>
        <v>4746998.7</v>
      </c>
      <c r="N250" s="440">
        <f t="shared" si="81"/>
        <v>4669199.9000000004</v>
      </c>
      <c r="O250" s="440">
        <f t="shared" si="81"/>
        <v>4476066</v>
      </c>
      <c r="P250" s="441" t="s">
        <v>0</v>
      </c>
      <c r="Q250" s="441"/>
      <c r="R250" s="441"/>
      <c r="S250" s="441"/>
      <c r="T250" s="441"/>
      <c r="U250" s="441"/>
      <c r="V250" s="441"/>
      <c r="W250" s="441"/>
      <c r="X250" s="441"/>
      <c r="Y250" s="441"/>
      <c r="Z250" s="441"/>
    </row>
    <row r="251" spans="1:26" x14ac:dyDescent="0.25">
      <c r="A251" s="1144"/>
      <c r="B251" s="324" t="s">
        <v>1</v>
      </c>
      <c r="C251" s="443">
        <f t="shared" ref="C251:L252" si="82">C257+C264+C268+C272+C276+C283+C287+C291+C296</f>
        <v>2336345.7999999998</v>
      </c>
      <c r="D251" s="443">
        <f t="shared" si="82"/>
        <v>2410378.7999999998</v>
      </c>
      <c r="E251" s="443">
        <f t="shared" si="82"/>
        <v>2410378.7999999998</v>
      </c>
      <c r="F251" s="443">
        <f t="shared" si="82"/>
        <v>2367404.4</v>
      </c>
      <c r="G251" s="443">
        <f t="shared" si="82"/>
        <v>2367404.4</v>
      </c>
      <c r="H251" s="443">
        <f t="shared" si="82"/>
        <v>2763866.3999999994</v>
      </c>
      <c r="I251" s="443">
        <f t="shared" si="82"/>
        <v>2936283.0999999996</v>
      </c>
      <c r="J251" s="443">
        <f t="shared" si="82"/>
        <v>3241858.1</v>
      </c>
      <c r="K251" s="443">
        <f t="shared" si="82"/>
        <v>3726965.9</v>
      </c>
      <c r="L251" s="443">
        <f t="shared" si="82"/>
        <v>3840367.4999999995</v>
      </c>
      <c r="M251" s="443">
        <f>M257+M264+M268+M272+M276+M283+M287+M291+M296</f>
        <v>3916031.9</v>
      </c>
      <c r="N251" s="443">
        <f t="shared" ref="N251:O252" si="83">N257+N264+N268+N272+N276+N283+N287+N291+N296</f>
        <v>3838233.1</v>
      </c>
      <c r="O251" s="443">
        <f t="shared" si="83"/>
        <v>3645099.2</v>
      </c>
      <c r="P251" s="441" t="s">
        <v>2284</v>
      </c>
      <c r="Q251" s="441"/>
      <c r="R251" s="441"/>
      <c r="S251" s="441"/>
      <c r="T251" s="441"/>
      <c r="U251" s="441"/>
      <c r="V251" s="441"/>
      <c r="W251" s="441"/>
      <c r="X251" s="441"/>
      <c r="Y251" s="441"/>
      <c r="Z251" s="441"/>
    </row>
    <row r="252" spans="1:26" ht="63.75" customHeight="1" x14ac:dyDescent="0.25">
      <c r="A252" s="1144"/>
      <c r="B252" s="324" t="s">
        <v>2</v>
      </c>
      <c r="C252" s="443">
        <f t="shared" si="82"/>
        <v>3710.8</v>
      </c>
      <c r="D252" s="443">
        <f t="shared" si="82"/>
        <v>3710.8</v>
      </c>
      <c r="E252" s="443">
        <f t="shared" si="82"/>
        <v>830966.84000000008</v>
      </c>
      <c r="F252" s="443">
        <f t="shared" si="82"/>
        <v>830966.84000000008</v>
      </c>
      <c r="G252" s="443">
        <f t="shared" si="82"/>
        <v>830966.84000000008</v>
      </c>
      <c r="H252" s="443">
        <f t="shared" si="82"/>
        <v>830966.8</v>
      </c>
      <c r="I252" s="443">
        <f t="shared" si="82"/>
        <v>830966.8</v>
      </c>
      <c r="J252" s="443">
        <f t="shared" si="82"/>
        <v>830966.8</v>
      </c>
      <c r="K252" s="443">
        <f t="shared" si="82"/>
        <v>830966.8</v>
      </c>
      <c r="L252" s="443">
        <f t="shared" si="82"/>
        <v>830966.8</v>
      </c>
      <c r="M252" s="443">
        <v>830966.8</v>
      </c>
      <c r="N252" s="443">
        <f t="shared" si="83"/>
        <v>830966.8</v>
      </c>
      <c r="O252" s="443">
        <f t="shared" si="83"/>
        <v>830966.8</v>
      </c>
      <c r="P252" s="441" t="s">
        <v>2285</v>
      </c>
      <c r="Q252" s="441"/>
      <c r="R252" s="441"/>
      <c r="S252" s="441"/>
      <c r="T252" s="441"/>
      <c r="U252" s="441"/>
      <c r="V252" s="441"/>
      <c r="W252" s="441"/>
      <c r="X252" s="441"/>
      <c r="Y252" s="441"/>
      <c r="Z252" s="441"/>
    </row>
    <row r="253" spans="1:26" ht="135" outlineLevel="1" x14ac:dyDescent="0.25">
      <c r="A253" s="1144"/>
      <c r="B253" s="321" t="s">
        <v>2498</v>
      </c>
      <c r="C253" s="442" t="s">
        <v>318</v>
      </c>
      <c r="D253" s="442" t="s">
        <v>318</v>
      </c>
      <c r="E253" s="443" t="s">
        <v>318</v>
      </c>
      <c r="F253" s="443" t="s">
        <v>318</v>
      </c>
      <c r="G253" s="443" t="s">
        <v>318</v>
      </c>
      <c r="H253" s="443" t="s">
        <v>318</v>
      </c>
      <c r="I253" s="443" t="s">
        <v>318</v>
      </c>
      <c r="J253" s="443" t="s">
        <v>318</v>
      </c>
      <c r="K253" s="443" t="s">
        <v>318</v>
      </c>
      <c r="L253" s="443" t="s">
        <v>318</v>
      </c>
      <c r="M253" s="443" t="s">
        <v>318</v>
      </c>
      <c r="N253" s="443" t="s">
        <v>318</v>
      </c>
      <c r="O253" s="443" t="s">
        <v>318</v>
      </c>
    </row>
    <row r="254" spans="1:26" ht="225" outlineLevel="1" x14ac:dyDescent="0.25">
      <c r="A254" s="1144"/>
      <c r="B254" s="321" t="s">
        <v>2499</v>
      </c>
      <c r="C254" s="442" t="s">
        <v>448</v>
      </c>
      <c r="D254" s="442" t="s">
        <v>448</v>
      </c>
      <c r="E254" s="443" t="s">
        <v>448</v>
      </c>
      <c r="F254" s="443" t="s">
        <v>448</v>
      </c>
      <c r="G254" s="443" t="s">
        <v>448</v>
      </c>
      <c r="H254" s="443" t="s">
        <v>448</v>
      </c>
      <c r="I254" s="443" t="s">
        <v>448</v>
      </c>
      <c r="J254" s="443" t="s">
        <v>448</v>
      </c>
      <c r="K254" s="443" t="s">
        <v>448</v>
      </c>
      <c r="L254" s="443" t="s">
        <v>448</v>
      </c>
      <c r="M254" s="443" t="s">
        <v>448</v>
      </c>
      <c r="N254" s="443" t="s">
        <v>448</v>
      </c>
      <c r="O254" s="443" t="s">
        <v>448</v>
      </c>
    </row>
    <row r="255" spans="1:26" ht="135" outlineLevel="1" x14ac:dyDescent="0.25">
      <c r="A255" s="1145"/>
      <c r="B255" s="321" t="s">
        <v>2500</v>
      </c>
      <c r="C255" s="445" t="s">
        <v>2501</v>
      </c>
      <c r="D255" s="442" t="s">
        <v>2501</v>
      </c>
      <c r="E255" s="443" t="s">
        <v>2501</v>
      </c>
      <c r="F255" s="443" t="s">
        <v>2501</v>
      </c>
      <c r="G255" s="443" t="s">
        <v>2501</v>
      </c>
      <c r="H255" s="443" t="s">
        <v>2501</v>
      </c>
      <c r="I255" s="443" t="s">
        <v>2501</v>
      </c>
      <c r="J255" s="443" t="s">
        <v>2501</v>
      </c>
      <c r="K255" s="443" t="s">
        <v>2501</v>
      </c>
      <c r="L255" s="443" t="s">
        <v>2501</v>
      </c>
      <c r="M255" s="443" t="s">
        <v>2501</v>
      </c>
      <c r="N255" s="443" t="s">
        <v>2501</v>
      </c>
      <c r="O255" s="443" t="s">
        <v>2501</v>
      </c>
    </row>
    <row r="256" spans="1:26" s="320" customFormat="1" ht="14.25" customHeight="1" x14ac:dyDescent="0.2">
      <c r="A256" s="1143" t="s">
        <v>2502</v>
      </c>
      <c r="B256" s="437" t="s">
        <v>0</v>
      </c>
      <c r="C256" s="440">
        <f>C257+C258</f>
        <v>1419596.3</v>
      </c>
      <c r="D256" s="440">
        <f t="shared" ref="D256:O256" si="84">D257+D258</f>
        <v>1493629.3</v>
      </c>
      <c r="E256" s="440">
        <f t="shared" si="84"/>
        <v>1485829.3</v>
      </c>
      <c r="F256" s="440">
        <f t="shared" si="84"/>
        <v>1442854.9000000001</v>
      </c>
      <c r="G256" s="440">
        <f t="shared" si="84"/>
        <v>1442854.9000000001</v>
      </c>
      <c r="H256" s="440">
        <f t="shared" si="84"/>
        <v>1552244.2</v>
      </c>
      <c r="I256" s="440">
        <f t="shared" si="84"/>
        <v>1724660.8999999997</v>
      </c>
      <c r="J256" s="440">
        <f t="shared" si="84"/>
        <v>2025235.9000000001</v>
      </c>
      <c r="K256" s="440">
        <f t="shared" si="84"/>
        <v>2217803.6999999997</v>
      </c>
      <c r="L256" s="440">
        <f t="shared" si="84"/>
        <v>2331205.2999999993</v>
      </c>
      <c r="M256" s="440">
        <f t="shared" si="84"/>
        <v>2931130.8</v>
      </c>
      <c r="N256" s="440">
        <f t="shared" si="84"/>
        <v>2960351.1999999997</v>
      </c>
      <c r="O256" s="440">
        <f t="shared" si="84"/>
        <v>2960170</v>
      </c>
      <c r="P256" s="441" t="s">
        <v>0</v>
      </c>
      <c r="Q256" s="441"/>
      <c r="R256" s="441"/>
      <c r="S256" s="441"/>
      <c r="T256" s="441"/>
      <c r="U256" s="441"/>
      <c r="V256" s="441"/>
      <c r="W256" s="441"/>
      <c r="X256" s="441"/>
      <c r="Y256" s="441"/>
      <c r="Z256" s="441"/>
    </row>
    <row r="257" spans="1:26" x14ac:dyDescent="0.25">
      <c r="A257" s="1144"/>
      <c r="B257" s="324" t="s">
        <v>1</v>
      </c>
      <c r="C257" s="443">
        <v>1415885.5</v>
      </c>
      <c r="D257" s="443">
        <v>1489918.5</v>
      </c>
      <c r="E257" s="443">
        <v>1482118.5</v>
      </c>
      <c r="F257" s="443">
        <v>1439144.1</v>
      </c>
      <c r="G257" s="443">
        <f>F257</f>
        <v>1439144.1</v>
      </c>
      <c r="H257" s="443">
        <v>1548533.4</v>
      </c>
      <c r="I257" s="448">
        <v>1720950.0999999996</v>
      </c>
      <c r="J257" s="443">
        <v>2021525.1</v>
      </c>
      <c r="K257" s="443">
        <v>2214092.9</v>
      </c>
      <c r="L257" s="443">
        <v>2327494.4999999995</v>
      </c>
      <c r="M257" s="443">
        <v>2927420</v>
      </c>
      <c r="N257" s="443">
        <v>2956640.4</v>
      </c>
      <c r="O257" s="443">
        <v>2956459.2</v>
      </c>
      <c r="P257" s="441" t="s">
        <v>2284</v>
      </c>
      <c r="Q257" s="441"/>
      <c r="R257" s="441"/>
      <c r="S257" s="441"/>
      <c r="T257" s="441"/>
      <c r="U257" s="441"/>
      <c r="V257" s="441"/>
      <c r="W257" s="441"/>
      <c r="X257" s="441"/>
      <c r="Y257" s="441"/>
      <c r="Z257" s="441"/>
    </row>
    <row r="258" spans="1:26" ht="49.5" customHeight="1" x14ac:dyDescent="0.25">
      <c r="A258" s="1144"/>
      <c r="B258" s="324" t="s">
        <v>2</v>
      </c>
      <c r="C258" s="443">
        <v>3710.8</v>
      </c>
      <c r="D258" s="443">
        <v>3710.8</v>
      </c>
      <c r="E258" s="443">
        <v>3710.8</v>
      </c>
      <c r="F258" s="443">
        <v>3710.8</v>
      </c>
      <c r="G258" s="443">
        <v>3710.8</v>
      </c>
      <c r="H258" s="443">
        <v>3710.8</v>
      </c>
      <c r="I258" s="443">
        <v>3710.8</v>
      </c>
      <c r="J258" s="443">
        <v>3710.8</v>
      </c>
      <c r="K258" s="443">
        <v>3710.8</v>
      </c>
      <c r="L258" s="443">
        <v>3710.8</v>
      </c>
      <c r="M258" s="443">
        <v>3710.8</v>
      </c>
      <c r="N258" s="443">
        <v>3710.8</v>
      </c>
      <c r="O258" s="443">
        <v>3710.8</v>
      </c>
      <c r="P258" s="441" t="s">
        <v>2285</v>
      </c>
      <c r="Q258" s="441"/>
      <c r="R258" s="441"/>
      <c r="S258" s="441"/>
      <c r="T258" s="441"/>
      <c r="U258" s="441"/>
      <c r="V258" s="441"/>
      <c r="W258" s="441"/>
      <c r="X258" s="441"/>
      <c r="Y258" s="441"/>
      <c r="Z258" s="441"/>
    </row>
    <row r="259" spans="1:26" ht="165" outlineLevel="1" x14ac:dyDescent="0.25">
      <c r="A259" s="1144"/>
      <c r="B259" s="321" t="s">
        <v>2503</v>
      </c>
      <c r="C259" s="442" t="s">
        <v>1373</v>
      </c>
      <c r="D259" s="442" t="s">
        <v>1373</v>
      </c>
      <c r="E259" s="443" t="s">
        <v>1373</v>
      </c>
      <c r="F259" s="443" t="s">
        <v>1373</v>
      </c>
      <c r="G259" s="443" t="s">
        <v>1373</v>
      </c>
      <c r="H259" s="443" t="s">
        <v>1373</v>
      </c>
      <c r="I259" s="443" t="s">
        <v>1373</v>
      </c>
      <c r="J259" s="443" t="s">
        <v>1373</v>
      </c>
      <c r="K259" s="443" t="s">
        <v>1373</v>
      </c>
      <c r="L259" s="443" t="s">
        <v>1373</v>
      </c>
      <c r="M259" s="443" t="s">
        <v>1373</v>
      </c>
      <c r="N259" s="443" t="s">
        <v>1373</v>
      </c>
      <c r="O259" s="443" t="s">
        <v>1373</v>
      </c>
    </row>
    <row r="260" spans="1:26" ht="195" outlineLevel="1" x14ac:dyDescent="0.25">
      <c r="A260" s="1144"/>
      <c r="B260" s="321" t="s">
        <v>2504</v>
      </c>
      <c r="C260" s="442" t="s">
        <v>318</v>
      </c>
      <c r="D260" s="442" t="s">
        <v>318</v>
      </c>
      <c r="E260" s="443" t="s">
        <v>318</v>
      </c>
      <c r="F260" s="443" t="s">
        <v>318</v>
      </c>
      <c r="G260" s="443" t="s">
        <v>318</v>
      </c>
      <c r="H260" s="443" t="s">
        <v>318</v>
      </c>
      <c r="I260" s="443" t="s">
        <v>318</v>
      </c>
      <c r="J260" s="443" t="s">
        <v>318</v>
      </c>
      <c r="K260" s="443" t="s">
        <v>318</v>
      </c>
      <c r="L260" s="443" t="s">
        <v>318</v>
      </c>
      <c r="M260" s="443" t="s">
        <v>318</v>
      </c>
      <c r="N260" s="443" t="s">
        <v>318</v>
      </c>
      <c r="O260" s="443" t="s">
        <v>318</v>
      </c>
    </row>
    <row r="261" spans="1:26" ht="180" outlineLevel="1" x14ac:dyDescent="0.25">
      <c r="A261" s="1144"/>
      <c r="B261" s="321" t="s">
        <v>2505</v>
      </c>
      <c r="C261" s="442" t="s">
        <v>318</v>
      </c>
      <c r="D261" s="442" t="s">
        <v>318</v>
      </c>
      <c r="E261" s="443" t="s">
        <v>318</v>
      </c>
      <c r="F261" s="443" t="s">
        <v>318</v>
      </c>
      <c r="G261" s="443" t="s">
        <v>318</v>
      </c>
      <c r="H261" s="443" t="s">
        <v>318</v>
      </c>
      <c r="I261" s="443" t="s">
        <v>318</v>
      </c>
      <c r="J261" s="443" t="s">
        <v>318</v>
      </c>
      <c r="K261" s="443" t="s">
        <v>318</v>
      </c>
      <c r="L261" s="443" t="s">
        <v>318</v>
      </c>
      <c r="M261" s="443" t="s">
        <v>318</v>
      </c>
      <c r="N261" s="443" t="s">
        <v>318</v>
      </c>
      <c r="O261" s="443" t="s">
        <v>318</v>
      </c>
    </row>
    <row r="262" spans="1:26" ht="30" customHeight="1" outlineLevel="1" x14ac:dyDescent="0.25">
      <c r="A262" s="1144"/>
      <c r="B262" s="321" t="s">
        <v>2506</v>
      </c>
      <c r="C262" s="442" t="s">
        <v>318</v>
      </c>
      <c r="D262" s="442" t="s">
        <v>318</v>
      </c>
      <c r="E262" s="443" t="s">
        <v>318</v>
      </c>
      <c r="F262" s="443" t="s">
        <v>318</v>
      </c>
      <c r="G262" s="443" t="s">
        <v>318</v>
      </c>
      <c r="H262" s="443" t="s">
        <v>318</v>
      </c>
      <c r="I262" s="443" t="s">
        <v>318</v>
      </c>
      <c r="J262" s="443" t="s">
        <v>318</v>
      </c>
      <c r="K262" s="443" t="s">
        <v>318</v>
      </c>
      <c r="L262" s="443" t="s">
        <v>318</v>
      </c>
      <c r="M262" s="443" t="s">
        <v>318</v>
      </c>
      <c r="N262" s="443" t="s">
        <v>318</v>
      </c>
      <c r="O262" s="443" t="s">
        <v>318</v>
      </c>
    </row>
    <row r="263" spans="1:26" s="320" customFormat="1" ht="15" customHeight="1" x14ac:dyDescent="0.2">
      <c r="A263" s="1143" t="s">
        <v>2507</v>
      </c>
      <c r="B263" s="437" t="s">
        <v>0</v>
      </c>
      <c r="C263" s="440">
        <f>C264+C265</f>
        <v>111415.7</v>
      </c>
      <c r="D263" s="440">
        <f t="shared" ref="D263:O263" si="85">D264+D265</f>
        <v>111415.7</v>
      </c>
      <c r="E263" s="440">
        <f t="shared" si="85"/>
        <v>111415.7</v>
      </c>
      <c r="F263" s="440">
        <f t="shared" si="85"/>
        <v>111415.7</v>
      </c>
      <c r="G263" s="440">
        <f t="shared" si="85"/>
        <v>111415.7</v>
      </c>
      <c r="H263" s="440">
        <f t="shared" si="85"/>
        <v>111415.7</v>
      </c>
      <c r="I263" s="440">
        <f t="shared" si="85"/>
        <v>111415.7</v>
      </c>
      <c r="J263" s="440">
        <f t="shared" si="85"/>
        <v>116415.7</v>
      </c>
      <c r="K263" s="440">
        <f t="shared" si="85"/>
        <v>116415.7</v>
      </c>
      <c r="L263" s="440">
        <f t="shared" si="85"/>
        <v>116415.7</v>
      </c>
      <c r="M263" s="440">
        <f t="shared" si="85"/>
        <v>50000</v>
      </c>
      <c r="N263" s="440">
        <f t="shared" si="85"/>
        <v>50000</v>
      </c>
      <c r="O263" s="440">
        <f t="shared" si="85"/>
        <v>50000</v>
      </c>
      <c r="P263" s="441" t="s">
        <v>0</v>
      </c>
      <c r="Q263" s="441"/>
      <c r="R263" s="441"/>
      <c r="S263" s="441"/>
      <c r="T263" s="441"/>
      <c r="U263" s="441"/>
      <c r="V263" s="441"/>
      <c r="W263" s="441"/>
      <c r="X263" s="441"/>
      <c r="Y263" s="441"/>
      <c r="Z263" s="441"/>
    </row>
    <row r="264" spans="1:26" x14ac:dyDescent="0.25">
      <c r="A264" s="1144"/>
      <c r="B264" s="324" t="s">
        <v>1</v>
      </c>
      <c r="C264" s="443">
        <v>111415.7</v>
      </c>
      <c r="D264" s="443">
        <v>111415.7</v>
      </c>
      <c r="E264" s="443">
        <v>111415.7</v>
      </c>
      <c r="F264" s="443">
        <v>111415.7</v>
      </c>
      <c r="G264" s="443">
        <v>111415.7</v>
      </c>
      <c r="H264" s="443">
        <v>111415.7</v>
      </c>
      <c r="I264" s="443">
        <v>111415.7</v>
      </c>
      <c r="J264" s="443">
        <v>116415.7</v>
      </c>
      <c r="K264" s="443">
        <v>116415.7</v>
      </c>
      <c r="L264" s="443">
        <v>116415.7</v>
      </c>
      <c r="M264" s="443">
        <v>50000</v>
      </c>
      <c r="N264" s="443">
        <v>50000</v>
      </c>
      <c r="O264" s="443">
        <v>50000</v>
      </c>
      <c r="P264" s="441" t="s">
        <v>2284</v>
      </c>
      <c r="Q264" s="441"/>
      <c r="R264" s="441"/>
      <c r="S264" s="441"/>
      <c r="T264" s="441"/>
      <c r="U264" s="441"/>
      <c r="V264" s="441"/>
      <c r="W264" s="441"/>
      <c r="X264" s="441"/>
      <c r="Y264" s="441"/>
      <c r="Z264" s="441"/>
    </row>
    <row r="265" spans="1:26" ht="96" customHeight="1" x14ac:dyDescent="0.25">
      <c r="A265" s="1144"/>
      <c r="B265" s="324" t="s">
        <v>2</v>
      </c>
      <c r="C265" s="443"/>
      <c r="D265" s="443"/>
      <c r="E265" s="443"/>
      <c r="F265" s="443"/>
      <c r="G265" s="443"/>
      <c r="H265" s="443"/>
      <c r="I265" s="443"/>
      <c r="J265" s="443"/>
      <c r="K265" s="443"/>
      <c r="L265" s="443"/>
      <c r="M265" s="443"/>
      <c r="N265" s="443"/>
      <c r="O265" s="443"/>
      <c r="P265" s="441" t="s">
        <v>2285</v>
      </c>
      <c r="Q265" s="441"/>
      <c r="R265" s="441"/>
      <c r="S265" s="441"/>
      <c r="T265" s="441"/>
      <c r="U265" s="441"/>
      <c r="V265" s="441"/>
      <c r="W265" s="441"/>
      <c r="X265" s="441"/>
      <c r="Y265" s="441"/>
      <c r="Z265" s="441"/>
    </row>
    <row r="266" spans="1:26" ht="84.75" customHeight="1" outlineLevel="1" x14ac:dyDescent="0.25">
      <c r="A266" s="1144"/>
      <c r="B266" s="332" t="s">
        <v>2508</v>
      </c>
      <c r="C266" s="443">
        <v>1</v>
      </c>
      <c r="D266" s="442">
        <v>1</v>
      </c>
      <c r="E266" s="443">
        <v>1</v>
      </c>
      <c r="F266" s="443">
        <v>1</v>
      </c>
      <c r="G266" s="443">
        <v>1</v>
      </c>
      <c r="H266" s="443">
        <v>1</v>
      </c>
      <c r="I266" s="443">
        <v>1</v>
      </c>
      <c r="J266" s="443">
        <v>1</v>
      </c>
      <c r="K266" s="443">
        <v>1</v>
      </c>
      <c r="L266" s="443">
        <v>1</v>
      </c>
      <c r="M266" s="443">
        <v>1</v>
      </c>
      <c r="N266" s="443">
        <v>1</v>
      </c>
      <c r="O266" s="443">
        <v>1</v>
      </c>
    </row>
    <row r="267" spans="1:26" x14ac:dyDescent="0.25">
      <c r="A267" s="1143" t="s">
        <v>2509</v>
      </c>
      <c r="B267" s="437" t="s">
        <v>0</v>
      </c>
      <c r="C267" s="440">
        <f>C268+C269</f>
        <v>0</v>
      </c>
      <c r="D267" s="440">
        <f t="shared" ref="D267:O267" si="86">D268+D269</f>
        <v>0</v>
      </c>
      <c r="E267" s="440">
        <f t="shared" si="86"/>
        <v>0</v>
      </c>
      <c r="F267" s="440">
        <f t="shared" si="86"/>
        <v>0</v>
      </c>
      <c r="G267" s="440">
        <f t="shared" si="86"/>
        <v>0</v>
      </c>
      <c r="H267" s="440">
        <f t="shared" si="86"/>
        <v>0</v>
      </c>
      <c r="I267" s="440">
        <f t="shared" si="86"/>
        <v>0</v>
      </c>
      <c r="J267" s="440">
        <f t="shared" si="86"/>
        <v>0</v>
      </c>
      <c r="K267" s="440">
        <f t="shared" si="86"/>
        <v>0</v>
      </c>
      <c r="L267" s="440">
        <f t="shared" si="86"/>
        <v>38800</v>
      </c>
      <c r="M267" s="440">
        <f t="shared" si="86"/>
        <v>38800</v>
      </c>
      <c r="N267" s="440">
        <f t="shared" si="86"/>
        <v>0</v>
      </c>
      <c r="O267" s="440">
        <f t="shared" si="86"/>
        <v>0</v>
      </c>
      <c r="P267" s="441" t="s">
        <v>0</v>
      </c>
      <c r="Q267" s="441"/>
      <c r="R267" s="441"/>
      <c r="S267" s="441"/>
      <c r="T267" s="441"/>
      <c r="U267" s="441"/>
      <c r="V267" s="441"/>
      <c r="W267" s="441"/>
      <c r="X267" s="441"/>
      <c r="Y267" s="441"/>
      <c r="Z267" s="441"/>
    </row>
    <row r="268" spans="1:26" x14ac:dyDescent="0.25">
      <c r="A268" s="1144"/>
      <c r="B268" s="324" t="s">
        <v>1</v>
      </c>
      <c r="C268" s="443"/>
      <c r="D268" s="443"/>
      <c r="E268" s="443"/>
      <c r="F268" s="443"/>
      <c r="G268" s="443"/>
      <c r="H268" s="443"/>
      <c r="I268" s="443"/>
      <c r="J268" s="443"/>
      <c r="K268" s="443"/>
      <c r="L268" s="443">
        <v>38800</v>
      </c>
      <c r="M268" s="443">
        <v>38800</v>
      </c>
      <c r="N268" s="443"/>
      <c r="O268" s="443"/>
      <c r="P268" s="441" t="s">
        <v>2284</v>
      </c>
      <c r="Q268" s="441"/>
      <c r="R268" s="441"/>
      <c r="S268" s="441"/>
      <c r="T268" s="441"/>
      <c r="U268" s="441"/>
      <c r="V268" s="441"/>
      <c r="W268" s="441"/>
      <c r="X268" s="441"/>
      <c r="Y268" s="441"/>
      <c r="Z268" s="441"/>
    </row>
    <row r="269" spans="1:26" x14ac:dyDescent="0.25">
      <c r="A269" s="1144"/>
      <c r="B269" s="324" t="s">
        <v>2</v>
      </c>
      <c r="C269" s="443"/>
      <c r="D269" s="443"/>
      <c r="E269" s="443"/>
      <c r="F269" s="443"/>
      <c r="G269" s="443"/>
      <c r="H269" s="443"/>
      <c r="I269" s="443"/>
      <c r="J269" s="443"/>
      <c r="K269" s="443"/>
      <c r="L269" s="443"/>
      <c r="M269" s="443"/>
      <c r="N269" s="443"/>
      <c r="O269" s="443"/>
      <c r="P269" s="441" t="s">
        <v>2285</v>
      </c>
      <c r="Q269" s="441"/>
      <c r="R269" s="441"/>
      <c r="S269" s="441"/>
      <c r="T269" s="441"/>
      <c r="U269" s="441"/>
      <c r="V269" s="441"/>
      <c r="W269" s="441"/>
      <c r="X269" s="441"/>
      <c r="Y269" s="441"/>
      <c r="Z269" s="441"/>
    </row>
    <row r="270" spans="1:26" ht="210" outlineLevel="1" x14ac:dyDescent="0.25">
      <c r="A270" s="1144"/>
      <c r="B270" s="332" t="s">
        <v>2510</v>
      </c>
      <c r="C270" s="443" t="s">
        <v>129</v>
      </c>
      <c r="D270" s="450" t="s">
        <v>129</v>
      </c>
      <c r="E270" s="443" t="s">
        <v>129</v>
      </c>
      <c r="F270" s="443" t="s">
        <v>129</v>
      </c>
      <c r="G270" s="443" t="s">
        <v>129</v>
      </c>
      <c r="H270" s="443" t="s">
        <v>129</v>
      </c>
      <c r="I270" s="443" t="s">
        <v>129</v>
      </c>
      <c r="J270" s="443" t="s">
        <v>129</v>
      </c>
      <c r="K270" s="443" t="s">
        <v>129</v>
      </c>
      <c r="L270" s="443">
        <v>6</v>
      </c>
      <c r="M270" s="443" t="s">
        <v>129</v>
      </c>
      <c r="N270" s="443" t="s">
        <v>129</v>
      </c>
      <c r="O270" s="443" t="s">
        <v>129</v>
      </c>
    </row>
    <row r="271" spans="1:26" x14ac:dyDescent="0.25">
      <c r="A271" s="1143" t="s">
        <v>2511</v>
      </c>
      <c r="B271" s="437" t="s">
        <v>0</v>
      </c>
      <c r="C271" s="440">
        <f>C272+C273</f>
        <v>0</v>
      </c>
      <c r="D271" s="440">
        <f t="shared" ref="D271:O271" si="87">D272+D273</f>
        <v>0</v>
      </c>
      <c r="E271" s="440">
        <f t="shared" si="87"/>
        <v>0</v>
      </c>
      <c r="F271" s="440">
        <f t="shared" si="87"/>
        <v>0</v>
      </c>
      <c r="G271" s="440">
        <f t="shared" si="87"/>
        <v>0</v>
      </c>
      <c r="H271" s="440">
        <f t="shared" si="87"/>
        <v>0</v>
      </c>
      <c r="I271" s="440">
        <f t="shared" si="87"/>
        <v>0</v>
      </c>
      <c r="J271" s="440">
        <f t="shared" si="87"/>
        <v>0</v>
      </c>
      <c r="K271" s="440">
        <f t="shared" si="87"/>
        <v>0</v>
      </c>
      <c r="L271" s="440">
        <f t="shared" si="87"/>
        <v>0</v>
      </c>
      <c r="M271" s="440">
        <f t="shared" si="87"/>
        <v>0</v>
      </c>
      <c r="N271" s="440">
        <f t="shared" si="87"/>
        <v>107793.60000000001</v>
      </c>
      <c r="O271" s="440">
        <f t="shared" si="87"/>
        <v>68993.600000000006</v>
      </c>
      <c r="P271" s="441" t="s">
        <v>0</v>
      </c>
      <c r="Q271" s="441"/>
      <c r="R271" s="441"/>
      <c r="S271" s="441"/>
      <c r="T271" s="441"/>
      <c r="U271" s="441"/>
      <c r="V271" s="441"/>
      <c r="W271" s="441"/>
      <c r="X271" s="441"/>
      <c r="Y271" s="441"/>
      <c r="Z271" s="441"/>
    </row>
    <row r="272" spans="1:26" x14ac:dyDescent="0.25">
      <c r="A272" s="1144"/>
      <c r="B272" s="324" t="s">
        <v>1</v>
      </c>
      <c r="C272" s="443"/>
      <c r="D272" s="443"/>
      <c r="E272" s="443"/>
      <c r="F272" s="443"/>
      <c r="G272" s="443"/>
      <c r="H272" s="443"/>
      <c r="I272" s="443"/>
      <c r="J272" s="443"/>
      <c r="K272" s="443"/>
      <c r="L272" s="443"/>
      <c r="M272" s="443"/>
      <c r="N272" s="443">
        <v>107793.60000000001</v>
      </c>
      <c r="O272" s="443">
        <v>68993.600000000006</v>
      </c>
      <c r="P272" s="441" t="s">
        <v>2284</v>
      </c>
      <c r="Q272" s="441"/>
      <c r="R272" s="441"/>
      <c r="S272" s="441"/>
      <c r="T272" s="441"/>
      <c r="U272" s="441"/>
      <c r="V272" s="441"/>
      <c r="W272" s="441"/>
      <c r="X272" s="441"/>
      <c r="Y272" s="441"/>
      <c r="Z272" s="441"/>
    </row>
    <row r="273" spans="1:26" ht="48.75" customHeight="1" x14ac:dyDescent="0.25">
      <c r="A273" s="1144"/>
      <c r="B273" s="324" t="s">
        <v>2</v>
      </c>
      <c r="C273" s="443"/>
      <c r="D273" s="443"/>
      <c r="E273" s="443"/>
      <c r="F273" s="443"/>
      <c r="G273" s="443"/>
      <c r="H273" s="443"/>
      <c r="I273" s="443"/>
      <c r="J273" s="443"/>
      <c r="K273" s="443"/>
      <c r="L273" s="443"/>
      <c r="M273" s="443"/>
      <c r="N273" s="443"/>
      <c r="O273" s="443"/>
      <c r="P273" s="441" t="s">
        <v>2285</v>
      </c>
      <c r="Q273" s="441"/>
      <c r="R273" s="441"/>
      <c r="S273" s="441"/>
      <c r="T273" s="441"/>
      <c r="U273" s="441"/>
      <c r="V273" s="441"/>
      <c r="W273" s="441"/>
      <c r="X273" s="441"/>
      <c r="Y273" s="441"/>
      <c r="Z273" s="441"/>
    </row>
    <row r="274" spans="1:26" ht="210" outlineLevel="1" x14ac:dyDescent="0.25">
      <c r="A274" s="1144"/>
      <c r="B274" s="332" t="s">
        <v>2510</v>
      </c>
      <c r="C274" s="443" t="s">
        <v>129</v>
      </c>
      <c r="D274" s="450" t="s">
        <v>129</v>
      </c>
      <c r="E274" s="443" t="s">
        <v>129</v>
      </c>
      <c r="F274" s="443" t="s">
        <v>129</v>
      </c>
      <c r="G274" s="443" t="s">
        <v>129</v>
      </c>
      <c r="H274" s="443" t="s">
        <v>129</v>
      </c>
      <c r="I274" s="443" t="s">
        <v>129</v>
      </c>
      <c r="J274" s="443" t="s">
        <v>129</v>
      </c>
      <c r="K274" s="443" t="s">
        <v>129</v>
      </c>
      <c r="L274" s="443" t="s">
        <v>129</v>
      </c>
      <c r="M274" s="443">
        <v>6</v>
      </c>
      <c r="N274" s="443">
        <v>17</v>
      </c>
      <c r="O274" s="443">
        <v>16</v>
      </c>
    </row>
    <row r="275" spans="1:26" ht="30.75" customHeight="1" x14ac:dyDescent="0.25">
      <c r="A275" s="1146" t="s">
        <v>1472</v>
      </c>
      <c r="B275" s="437" t="s">
        <v>0</v>
      </c>
      <c r="C275" s="440">
        <f>C276+C277</f>
        <v>809044.6</v>
      </c>
      <c r="D275" s="440">
        <f t="shared" ref="D275:O275" si="88">D276+D277</f>
        <v>809044.6</v>
      </c>
      <c r="E275" s="440">
        <f t="shared" si="88"/>
        <v>509044.6</v>
      </c>
      <c r="F275" s="440">
        <f t="shared" si="88"/>
        <v>509044.6</v>
      </c>
      <c r="G275" s="440">
        <f t="shared" si="88"/>
        <v>509044.6</v>
      </c>
      <c r="H275" s="440">
        <f t="shared" si="88"/>
        <v>672482.5</v>
      </c>
      <c r="I275" s="440">
        <f t="shared" si="88"/>
        <v>672482.5</v>
      </c>
      <c r="J275" s="440">
        <f t="shared" si="88"/>
        <v>672482.5</v>
      </c>
      <c r="K275" s="440">
        <f t="shared" si="88"/>
        <v>960022.5</v>
      </c>
      <c r="L275" s="440">
        <f t="shared" si="88"/>
        <v>921222.5</v>
      </c>
      <c r="M275" s="440">
        <f t="shared" si="88"/>
        <v>456017.1</v>
      </c>
      <c r="N275" s="440">
        <f t="shared" si="88"/>
        <v>388227.1</v>
      </c>
      <c r="O275" s="440">
        <f t="shared" si="88"/>
        <v>234074.39999999997</v>
      </c>
      <c r="P275" s="441" t="s">
        <v>0</v>
      </c>
      <c r="Q275" s="441"/>
      <c r="R275" s="441"/>
      <c r="S275" s="441"/>
      <c r="T275" s="441"/>
      <c r="U275" s="441"/>
      <c r="V275" s="441"/>
      <c r="W275" s="441"/>
      <c r="X275" s="441"/>
      <c r="Y275" s="441"/>
      <c r="Z275" s="441"/>
    </row>
    <row r="276" spans="1:26" ht="30.75" customHeight="1" x14ac:dyDescent="0.25">
      <c r="A276" s="1146"/>
      <c r="B276" s="324" t="s">
        <v>1</v>
      </c>
      <c r="C276" s="443">
        <v>809044.6</v>
      </c>
      <c r="D276" s="443">
        <v>809044.6</v>
      </c>
      <c r="E276" s="443">
        <v>509044.6</v>
      </c>
      <c r="F276" s="443">
        <v>509044.6</v>
      </c>
      <c r="G276" s="443">
        <f>F276</f>
        <v>509044.6</v>
      </c>
      <c r="H276" s="443">
        <v>672482.5</v>
      </c>
      <c r="I276" s="443">
        <v>672482.5</v>
      </c>
      <c r="J276" s="443">
        <v>672482.5</v>
      </c>
      <c r="K276" s="443">
        <v>960022.5</v>
      </c>
      <c r="L276" s="443">
        <v>921222.5</v>
      </c>
      <c r="M276" s="443">
        <v>456017.1</v>
      </c>
      <c r="N276" s="443">
        <v>388227.1</v>
      </c>
      <c r="O276" s="443">
        <v>234074.39999999997</v>
      </c>
      <c r="P276" s="441" t="s">
        <v>2284</v>
      </c>
      <c r="Q276" s="441"/>
      <c r="R276" s="441"/>
      <c r="S276" s="441"/>
      <c r="T276" s="441"/>
      <c r="U276" s="441"/>
      <c r="V276" s="441"/>
      <c r="W276" s="441"/>
      <c r="X276" s="441"/>
      <c r="Y276" s="441"/>
      <c r="Z276" s="441"/>
    </row>
    <row r="277" spans="1:26" ht="75" customHeight="1" x14ac:dyDescent="0.25">
      <c r="A277" s="1146"/>
      <c r="B277" s="324" t="s">
        <v>2</v>
      </c>
      <c r="C277" s="443"/>
      <c r="D277" s="443"/>
      <c r="E277" s="443"/>
      <c r="F277" s="443"/>
      <c r="G277" s="443"/>
      <c r="H277" s="443"/>
      <c r="I277" s="443"/>
      <c r="J277" s="443"/>
      <c r="K277" s="443"/>
      <c r="L277" s="443"/>
      <c r="M277" s="443"/>
      <c r="N277" s="443"/>
      <c r="O277" s="443"/>
      <c r="P277" s="441" t="s">
        <v>2285</v>
      </c>
      <c r="Q277" s="441"/>
      <c r="R277" s="441"/>
      <c r="S277" s="441"/>
      <c r="T277" s="441"/>
      <c r="U277" s="441"/>
      <c r="V277" s="441"/>
      <c r="W277" s="441"/>
      <c r="X277" s="441"/>
      <c r="Y277" s="441"/>
      <c r="Z277" s="441"/>
    </row>
    <row r="278" spans="1:26" ht="120" outlineLevel="1" x14ac:dyDescent="0.25">
      <c r="A278" s="1146"/>
      <c r="B278" s="334" t="s">
        <v>2512</v>
      </c>
      <c r="C278" s="435">
        <v>9</v>
      </c>
      <c r="D278" s="442">
        <v>9</v>
      </c>
      <c r="E278" s="435">
        <v>8</v>
      </c>
      <c r="F278" s="443">
        <f>E278</f>
        <v>8</v>
      </c>
      <c r="G278" s="443">
        <f t="shared" ref="G278:L281" si="89">F278</f>
        <v>8</v>
      </c>
      <c r="H278" s="443">
        <v>9</v>
      </c>
      <c r="I278" s="443">
        <f t="shared" si="89"/>
        <v>9</v>
      </c>
      <c r="J278" s="443">
        <f t="shared" si="89"/>
        <v>9</v>
      </c>
      <c r="K278" s="443">
        <f t="shared" si="89"/>
        <v>9</v>
      </c>
      <c r="L278" s="443">
        <f t="shared" si="89"/>
        <v>9</v>
      </c>
      <c r="M278" s="435">
        <v>6</v>
      </c>
      <c r="N278" s="443">
        <v>6</v>
      </c>
      <c r="O278" s="435">
        <v>2</v>
      </c>
    </row>
    <row r="279" spans="1:26" ht="150" outlineLevel="1" x14ac:dyDescent="0.25">
      <c r="A279" s="1146"/>
      <c r="B279" s="334" t="s">
        <v>2513</v>
      </c>
      <c r="C279" s="435">
        <v>2</v>
      </c>
      <c r="D279" s="442">
        <v>2</v>
      </c>
      <c r="E279" s="435">
        <v>1</v>
      </c>
      <c r="F279" s="443">
        <f>E279</f>
        <v>1</v>
      </c>
      <c r="G279" s="443">
        <f t="shared" si="89"/>
        <v>1</v>
      </c>
      <c r="H279" s="443">
        <f t="shared" si="89"/>
        <v>1</v>
      </c>
      <c r="I279" s="443">
        <f t="shared" si="89"/>
        <v>1</v>
      </c>
      <c r="J279" s="443">
        <f t="shared" si="89"/>
        <v>1</v>
      </c>
      <c r="K279" s="443">
        <f t="shared" si="89"/>
        <v>1</v>
      </c>
      <c r="L279" s="443">
        <f t="shared" si="89"/>
        <v>1</v>
      </c>
      <c r="M279" s="435" t="s">
        <v>129</v>
      </c>
      <c r="N279" s="443" t="s">
        <v>129</v>
      </c>
      <c r="O279" s="435">
        <v>0</v>
      </c>
    </row>
    <row r="280" spans="1:26" ht="150" outlineLevel="1" x14ac:dyDescent="0.25">
      <c r="A280" s="1146"/>
      <c r="B280" s="334" t="s">
        <v>2514</v>
      </c>
      <c r="C280" s="435">
        <v>15</v>
      </c>
      <c r="D280" s="442">
        <v>15</v>
      </c>
      <c r="E280" s="435">
        <v>15</v>
      </c>
      <c r="F280" s="443">
        <f>E280</f>
        <v>15</v>
      </c>
      <c r="G280" s="443">
        <f t="shared" si="89"/>
        <v>15</v>
      </c>
      <c r="H280" s="443">
        <f t="shared" si="89"/>
        <v>15</v>
      </c>
      <c r="I280" s="443">
        <f t="shared" si="89"/>
        <v>15</v>
      </c>
      <c r="J280" s="443">
        <f t="shared" si="89"/>
        <v>15</v>
      </c>
      <c r="K280" s="443">
        <f t="shared" si="89"/>
        <v>15</v>
      </c>
      <c r="L280" s="443">
        <v>23</v>
      </c>
      <c r="M280" s="435">
        <v>23</v>
      </c>
      <c r="N280" s="443">
        <v>24</v>
      </c>
      <c r="O280" s="435">
        <v>16</v>
      </c>
    </row>
    <row r="281" spans="1:26" ht="135" outlineLevel="1" x14ac:dyDescent="0.25">
      <c r="A281" s="1146"/>
      <c r="B281" s="334" t="s">
        <v>2515</v>
      </c>
      <c r="C281" s="435">
        <v>14</v>
      </c>
      <c r="D281" s="442">
        <v>14</v>
      </c>
      <c r="E281" s="435">
        <v>14</v>
      </c>
      <c r="F281" s="443">
        <f>E281</f>
        <v>14</v>
      </c>
      <c r="G281" s="443">
        <f t="shared" si="89"/>
        <v>14</v>
      </c>
      <c r="H281" s="443">
        <f t="shared" si="89"/>
        <v>14</v>
      </c>
      <c r="I281" s="443">
        <f t="shared" si="89"/>
        <v>14</v>
      </c>
      <c r="J281" s="443">
        <f t="shared" si="89"/>
        <v>14</v>
      </c>
      <c r="K281" s="443">
        <f t="shared" si="89"/>
        <v>14</v>
      </c>
      <c r="L281" s="443">
        <v>22</v>
      </c>
      <c r="M281" s="435">
        <v>22</v>
      </c>
      <c r="N281" s="443">
        <v>22</v>
      </c>
      <c r="O281" s="435">
        <v>2</v>
      </c>
    </row>
    <row r="282" spans="1:26" s="320" customFormat="1" ht="14.25" x14ac:dyDescent="0.2">
      <c r="A282" s="1143" t="s">
        <v>1077</v>
      </c>
      <c r="B282" s="437" t="s">
        <v>0</v>
      </c>
      <c r="C282" s="440">
        <f>C283+C284</f>
        <v>0</v>
      </c>
      <c r="D282" s="440">
        <f t="shared" ref="D282:O282" si="90">D283+D284</f>
        <v>0</v>
      </c>
      <c r="E282" s="440">
        <f t="shared" si="90"/>
        <v>486557.54</v>
      </c>
      <c r="F282" s="440">
        <f t="shared" si="90"/>
        <v>486557.54</v>
      </c>
      <c r="G282" s="440">
        <f t="shared" si="90"/>
        <v>486557.54</v>
      </c>
      <c r="H282" s="440">
        <f t="shared" si="90"/>
        <v>486557.5</v>
      </c>
      <c r="I282" s="440">
        <f t="shared" si="90"/>
        <v>486557.5</v>
      </c>
      <c r="J282" s="440">
        <f t="shared" si="90"/>
        <v>486557.5</v>
      </c>
      <c r="K282" s="440">
        <f t="shared" si="90"/>
        <v>486557.5</v>
      </c>
      <c r="L282" s="440">
        <f t="shared" si="90"/>
        <v>486557.5</v>
      </c>
      <c r="M282" s="440">
        <f t="shared" si="90"/>
        <v>486557.5</v>
      </c>
      <c r="N282" s="440">
        <f t="shared" si="90"/>
        <v>486557.5</v>
      </c>
      <c r="O282" s="440">
        <f t="shared" si="90"/>
        <v>486557.5</v>
      </c>
      <c r="P282" s="441" t="s">
        <v>0</v>
      </c>
      <c r="Q282" s="441"/>
      <c r="R282" s="441"/>
      <c r="S282" s="441"/>
      <c r="T282" s="441"/>
      <c r="U282" s="441"/>
      <c r="V282" s="441"/>
      <c r="W282" s="441"/>
      <c r="X282" s="441"/>
      <c r="Y282" s="441"/>
      <c r="Z282" s="441"/>
    </row>
    <row r="283" spans="1:26" x14ac:dyDescent="0.25">
      <c r="A283" s="1144"/>
      <c r="B283" s="324" t="s">
        <v>1</v>
      </c>
      <c r="C283" s="443"/>
      <c r="D283" s="443"/>
      <c r="E283" s="443"/>
      <c r="F283" s="443"/>
      <c r="G283" s="443"/>
      <c r="H283" s="443"/>
      <c r="I283" s="443"/>
      <c r="J283" s="443"/>
      <c r="K283" s="443"/>
      <c r="L283" s="443"/>
      <c r="M283" s="443"/>
      <c r="N283" s="443"/>
      <c r="O283" s="443"/>
      <c r="P283" s="441" t="s">
        <v>2284</v>
      </c>
      <c r="Q283" s="441"/>
      <c r="R283" s="441"/>
      <c r="S283" s="441"/>
      <c r="T283" s="441"/>
      <c r="U283" s="441"/>
      <c r="V283" s="441"/>
      <c r="W283" s="441"/>
      <c r="X283" s="441"/>
      <c r="Y283" s="441"/>
      <c r="Z283" s="441"/>
    </row>
    <row r="284" spans="1:26" x14ac:dyDescent="0.25">
      <c r="A284" s="1144"/>
      <c r="B284" s="324" t="s">
        <v>2</v>
      </c>
      <c r="C284" s="443"/>
      <c r="D284" s="443"/>
      <c r="E284" s="443">
        <v>486557.54</v>
      </c>
      <c r="F284" s="443">
        <v>486557.54</v>
      </c>
      <c r="G284" s="443">
        <v>486557.54</v>
      </c>
      <c r="H284" s="443">
        <v>486557.5</v>
      </c>
      <c r="I284" s="443">
        <v>486557.5</v>
      </c>
      <c r="J284" s="443">
        <v>486557.5</v>
      </c>
      <c r="K284" s="443">
        <v>486557.5</v>
      </c>
      <c r="L284" s="443">
        <v>486557.5</v>
      </c>
      <c r="M284" s="443">
        <v>486557.5</v>
      </c>
      <c r="N284" s="443">
        <v>486557.5</v>
      </c>
      <c r="O284" s="443">
        <v>486557.5</v>
      </c>
      <c r="P284" s="441" t="s">
        <v>2285</v>
      </c>
      <c r="Q284" s="441"/>
      <c r="R284" s="441"/>
      <c r="S284" s="441"/>
      <c r="T284" s="441"/>
      <c r="U284" s="441"/>
      <c r="V284" s="441"/>
      <c r="W284" s="441"/>
      <c r="X284" s="441"/>
      <c r="Y284" s="441"/>
      <c r="Z284" s="441"/>
    </row>
    <row r="285" spans="1:26" ht="210" outlineLevel="1" x14ac:dyDescent="0.25">
      <c r="A285" s="1145"/>
      <c r="B285" s="321" t="s">
        <v>2516</v>
      </c>
      <c r="C285" s="435" t="s">
        <v>129</v>
      </c>
      <c r="D285" s="442" t="s">
        <v>129</v>
      </c>
      <c r="E285" s="443">
        <v>1</v>
      </c>
      <c r="F285" s="443">
        <f t="shared" ref="F285:M285" si="91">E285</f>
        <v>1</v>
      </c>
      <c r="G285" s="443">
        <f t="shared" si="91"/>
        <v>1</v>
      </c>
      <c r="H285" s="443">
        <f t="shared" si="91"/>
        <v>1</v>
      </c>
      <c r="I285" s="443">
        <f t="shared" si="91"/>
        <v>1</v>
      </c>
      <c r="J285" s="443">
        <f t="shared" si="91"/>
        <v>1</v>
      </c>
      <c r="K285" s="443">
        <f t="shared" si="91"/>
        <v>1</v>
      </c>
      <c r="L285" s="443">
        <f t="shared" si="91"/>
        <v>1</v>
      </c>
      <c r="M285" s="443">
        <f t="shared" si="91"/>
        <v>1</v>
      </c>
      <c r="N285" s="443">
        <f>L285</f>
        <v>1</v>
      </c>
      <c r="O285" s="443">
        <f>M285</f>
        <v>1</v>
      </c>
    </row>
    <row r="286" spans="1:26" s="320" customFormat="1" ht="14.25" x14ac:dyDescent="0.2">
      <c r="A286" s="1143" t="s">
        <v>1081</v>
      </c>
      <c r="B286" s="437" t="s">
        <v>0</v>
      </c>
      <c r="C286" s="440">
        <f>C287+C288</f>
        <v>0</v>
      </c>
      <c r="D286" s="440">
        <f t="shared" ref="D286:O286" si="92">D287+D288</f>
        <v>0</v>
      </c>
      <c r="E286" s="440">
        <f t="shared" si="92"/>
        <v>202230.7</v>
      </c>
      <c r="F286" s="440">
        <f t="shared" si="92"/>
        <v>202230.7</v>
      </c>
      <c r="G286" s="440">
        <f t="shared" si="92"/>
        <v>202230.7</v>
      </c>
      <c r="H286" s="440">
        <f t="shared" si="92"/>
        <v>202230.7</v>
      </c>
      <c r="I286" s="440">
        <f t="shared" si="92"/>
        <v>202230.7</v>
      </c>
      <c r="J286" s="440">
        <f t="shared" si="92"/>
        <v>202230.7</v>
      </c>
      <c r="K286" s="440">
        <f t="shared" si="92"/>
        <v>202230.7</v>
      </c>
      <c r="L286" s="440">
        <f t="shared" si="92"/>
        <v>202230.7</v>
      </c>
      <c r="M286" s="440">
        <f t="shared" si="92"/>
        <v>202230.7</v>
      </c>
      <c r="N286" s="440">
        <f t="shared" si="92"/>
        <v>202230.7</v>
      </c>
      <c r="O286" s="440">
        <f t="shared" si="92"/>
        <v>202230.7</v>
      </c>
      <c r="P286" s="441" t="s">
        <v>0</v>
      </c>
      <c r="Q286" s="441"/>
      <c r="R286" s="441"/>
      <c r="S286" s="441"/>
      <c r="T286" s="441"/>
      <c r="U286" s="441"/>
      <c r="V286" s="441"/>
      <c r="W286" s="441"/>
      <c r="X286" s="441"/>
      <c r="Y286" s="441"/>
      <c r="Z286" s="441"/>
    </row>
    <row r="287" spans="1:26" x14ac:dyDescent="0.25">
      <c r="A287" s="1144"/>
      <c r="B287" s="324" t="s">
        <v>1</v>
      </c>
      <c r="C287" s="443"/>
      <c r="D287" s="443"/>
      <c r="E287" s="443">
        <v>7800</v>
      </c>
      <c r="F287" s="443">
        <v>7800</v>
      </c>
      <c r="G287" s="443">
        <v>7800</v>
      </c>
      <c r="H287" s="443">
        <v>7800</v>
      </c>
      <c r="I287" s="443">
        <v>7800</v>
      </c>
      <c r="J287" s="443">
        <v>7800</v>
      </c>
      <c r="K287" s="443">
        <v>7800</v>
      </c>
      <c r="L287" s="443">
        <v>7800</v>
      </c>
      <c r="M287" s="443">
        <v>7800</v>
      </c>
      <c r="N287" s="443">
        <v>7800</v>
      </c>
      <c r="O287" s="443">
        <v>7800</v>
      </c>
      <c r="P287" s="441" t="s">
        <v>2284</v>
      </c>
      <c r="Q287" s="441"/>
      <c r="R287" s="441"/>
      <c r="S287" s="441"/>
      <c r="T287" s="441"/>
      <c r="U287" s="441"/>
      <c r="V287" s="441"/>
      <c r="W287" s="441"/>
      <c r="X287" s="441"/>
      <c r="Y287" s="441"/>
      <c r="Z287" s="441"/>
    </row>
    <row r="288" spans="1:26" x14ac:dyDescent="0.25">
      <c r="A288" s="1144"/>
      <c r="B288" s="324" t="s">
        <v>2</v>
      </c>
      <c r="C288" s="443"/>
      <c r="D288" s="443"/>
      <c r="E288" s="443">
        <v>194430.7</v>
      </c>
      <c r="F288" s="443">
        <v>194430.7</v>
      </c>
      <c r="G288" s="443">
        <v>194430.7</v>
      </c>
      <c r="H288" s="443">
        <v>194430.7</v>
      </c>
      <c r="I288" s="443">
        <v>194430.7</v>
      </c>
      <c r="J288" s="443">
        <v>194430.7</v>
      </c>
      <c r="K288" s="443">
        <v>194430.7</v>
      </c>
      <c r="L288" s="443">
        <v>194430.7</v>
      </c>
      <c r="M288" s="443">
        <v>194430.7</v>
      </c>
      <c r="N288" s="443">
        <v>194430.7</v>
      </c>
      <c r="O288" s="443">
        <v>194430.7</v>
      </c>
      <c r="P288" s="441" t="s">
        <v>2285</v>
      </c>
      <c r="Q288" s="441"/>
      <c r="R288" s="441"/>
      <c r="S288" s="441"/>
      <c r="T288" s="441"/>
      <c r="U288" s="441"/>
      <c r="V288" s="441"/>
      <c r="W288" s="441"/>
      <c r="X288" s="441"/>
      <c r="Y288" s="441"/>
      <c r="Z288" s="441"/>
    </row>
    <row r="289" spans="1:26" ht="165" outlineLevel="1" x14ac:dyDescent="0.25">
      <c r="A289" s="1145"/>
      <c r="B289" s="321" t="s">
        <v>2517</v>
      </c>
      <c r="C289" s="435" t="s">
        <v>129</v>
      </c>
      <c r="D289" s="442" t="s">
        <v>129</v>
      </c>
      <c r="E289" s="443">
        <v>4</v>
      </c>
      <c r="F289" s="443">
        <f t="shared" ref="F289:M289" si="93">E289</f>
        <v>4</v>
      </c>
      <c r="G289" s="443">
        <f t="shared" si="93"/>
        <v>4</v>
      </c>
      <c r="H289" s="443">
        <f t="shared" si="93"/>
        <v>4</v>
      </c>
      <c r="I289" s="443">
        <f t="shared" si="93"/>
        <v>4</v>
      </c>
      <c r="J289" s="443">
        <f t="shared" si="93"/>
        <v>4</v>
      </c>
      <c r="K289" s="443">
        <f t="shared" si="93"/>
        <v>4</v>
      </c>
      <c r="L289" s="443">
        <f t="shared" si="93"/>
        <v>4</v>
      </c>
      <c r="M289" s="443">
        <f t="shared" si="93"/>
        <v>4</v>
      </c>
      <c r="N289" s="443">
        <f>L289</f>
        <v>4</v>
      </c>
      <c r="O289" s="443">
        <f>M289</f>
        <v>4</v>
      </c>
    </row>
    <row r="290" spans="1:26" s="320" customFormat="1" ht="14.25" x14ac:dyDescent="0.2">
      <c r="A290" s="1143" t="s">
        <v>990</v>
      </c>
      <c r="B290" s="437" t="s">
        <v>0</v>
      </c>
      <c r="C290" s="440">
        <f>C291+C292</f>
        <v>0</v>
      </c>
      <c r="D290" s="440">
        <f t="shared" ref="D290:O290" si="94">D291+D292</f>
        <v>0</v>
      </c>
      <c r="E290" s="440">
        <f t="shared" si="94"/>
        <v>146267.79999999999</v>
      </c>
      <c r="F290" s="440">
        <f t="shared" si="94"/>
        <v>146267.79999999999</v>
      </c>
      <c r="G290" s="440">
        <f t="shared" si="94"/>
        <v>146267.79999999999</v>
      </c>
      <c r="H290" s="440">
        <f t="shared" si="94"/>
        <v>146267.79999999999</v>
      </c>
      <c r="I290" s="440">
        <f t="shared" si="94"/>
        <v>146267.79999999999</v>
      </c>
      <c r="J290" s="440">
        <f t="shared" si="94"/>
        <v>146267.79999999999</v>
      </c>
      <c r="K290" s="440">
        <f t="shared" si="94"/>
        <v>146267.79999999999</v>
      </c>
      <c r="L290" s="440">
        <f t="shared" si="94"/>
        <v>146267.79999999999</v>
      </c>
      <c r="M290" s="440">
        <f t="shared" si="94"/>
        <v>153627.79999999999</v>
      </c>
      <c r="N290" s="440">
        <f t="shared" si="94"/>
        <v>153627.79999999999</v>
      </c>
      <c r="O290" s="440">
        <f t="shared" si="94"/>
        <v>153627.79999999999</v>
      </c>
      <c r="P290" s="441" t="s">
        <v>0</v>
      </c>
      <c r="Q290" s="441"/>
      <c r="R290" s="441"/>
      <c r="S290" s="441"/>
      <c r="T290" s="441"/>
      <c r="U290" s="441"/>
      <c r="V290" s="441"/>
      <c r="W290" s="441"/>
      <c r="X290" s="441"/>
      <c r="Y290" s="441"/>
      <c r="Z290" s="441"/>
    </row>
    <row r="291" spans="1:26" x14ac:dyDescent="0.25">
      <c r="A291" s="1144"/>
      <c r="B291" s="324" t="s">
        <v>1</v>
      </c>
      <c r="C291" s="443"/>
      <c r="D291" s="443"/>
      <c r="E291" s="443"/>
      <c r="F291" s="443"/>
      <c r="G291" s="443"/>
      <c r="H291" s="443"/>
      <c r="I291" s="443"/>
      <c r="J291" s="443"/>
      <c r="K291" s="443"/>
      <c r="L291" s="443"/>
      <c r="M291" s="443">
        <v>7360</v>
      </c>
      <c r="N291" s="443">
        <v>7360</v>
      </c>
      <c r="O291" s="443">
        <v>7360</v>
      </c>
      <c r="P291" s="441" t="s">
        <v>2284</v>
      </c>
      <c r="Q291" s="441"/>
      <c r="R291" s="441"/>
      <c r="S291" s="441"/>
      <c r="T291" s="441"/>
      <c r="U291" s="441"/>
      <c r="V291" s="441"/>
      <c r="W291" s="441"/>
      <c r="X291" s="441"/>
      <c r="Y291" s="441"/>
      <c r="Z291" s="441"/>
    </row>
    <row r="292" spans="1:26" x14ac:dyDescent="0.25">
      <c r="A292" s="1144"/>
      <c r="B292" s="324" t="s">
        <v>2</v>
      </c>
      <c r="C292" s="443"/>
      <c r="D292" s="443"/>
      <c r="E292" s="443">
        <v>146267.79999999999</v>
      </c>
      <c r="F292" s="443">
        <v>146267.79999999999</v>
      </c>
      <c r="G292" s="443">
        <v>146267.79999999999</v>
      </c>
      <c r="H292" s="443">
        <v>146267.79999999999</v>
      </c>
      <c r="I292" s="443">
        <v>146267.79999999999</v>
      </c>
      <c r="J292" s="443">
        <v>146267.79999999999</v>
      </c>
      <c r="K292" s="443">
        <v>146267.79999999999</v>
      </c>
      <c r="L292" s="443">
        <v>146267.79999999999</v>
      </c>
      <c r="M292" s="443">
        <v>146267.79999999999</v>
      </c>
      <c r="N292" s="443">
        <v>146267.79999999999</v>
      </c>
      <c r="O292" s="443">
        <v>146267.79999999999</v>
      </c>
      <c r="P292" s="441" t="s">
        <v>2285</v>
      </c>
      <c r="Q292" s="441"/>
      <c r="R292" s="441"/>
      <c r="S292" s="441"/>
      <c r="T292" s="441"/>
      <c r="U292" s="441"/>
      <c r="V292" s="441"/>
      <c r="W292" s="441"/>
      <c r="X292" s="441"/>
      <c r="Y292" s="441"/>
      <c r="Z292" s="441"/>
    </row>
    <row r="293" spans="1:26" ht="195" outlineLevel="1" x14ac:dyDescent="0.25">
      <c r="A293" s="1144"/>
      <c r="B293" s="335" t="s">
        <v>2518</v>
      </c>
      <c r="C293" s="435" t="s">
        <v>129</v>
      </c>
      <c r="D293" s="442" t="s">
        <v>129</v>
      </c>
      <c r="E293" s="445">
        <v>17</v>
      </c>
      <c r="F293" s="443">
        <f t="shared" ref="F293:M294" si="95">E293</f>
        <v>17</v>
      </c>
      <c r="G293" s="443">
        <f t="shared" si="95"/>
        <v>17</v>
      </c>
      <c r="H293" s="443">
        <f t="shared" si="95"/>
        <v>17</v>
      </c>
      <c r="I293" s="443">
        <f t="shared" si="95"/>
        <v>17</v>
      </c>
      <c r="J293" s="443">
        <f t="shared" si="95"/>
        <v>17</v>
      </c>
      <c r="K293" s="443">
        <v>146267.79999999999</v>
      </c>
      <c r="L293" s="443">
        <f t="shared" si="95"/>
        <v>146267.79999999999</v>
      </c>
      <c r="M293" s="443">
        <f t="shared" si="95"/>
        <v>146267.79999999999</v>
      </c>
      <c r="N293" s="443">
        <f>L293</f>
        <v>146267.79999999999</v>
      </c>
      <c r="O293" s="443">
        <f>M293</f>
        <v>146267.79999999999</v>
      </c>
    </row>
    <row r="294" spans="1:26" ht="210" outlineLevel="1" x14ac:dyDescent="0.25">
      <c r="A294" s="1145"/>
      <c r="B294" s="335" t="s">
        <v>2510</v>
      </c>
      <c r="C294" s="435" t="s">
        <v>129</v>
      </c>
      <c r="D294" s="442" t="s">
        <v>129</v>
      </c>
      <c r="E294" s="445">
        <v>3</v>
      </c>
      <c r="F294" s="443">
        <f t="shared" si="95"/>
        <v>3</v>
      </c>
      <c r="G294" s="443">
        <f t="shared" si="95"/>
        <v>3</v>
      </c>
      <c r="H294" s="443">
        <f t="shared" si="95"/>
        <v>3</v>
      </c>
      <c r="I294" s="443">
        <f t="shared" si="95"/>
        <v>3</v>
      </c>
      <c r="J294" s="443">
        <f t="shared" si="95"/>
        <v>3</v>
      </c>
      <c r="K294" s="443">
        <v>146267.79999999999</v>
      </c>
      <c r="L294" s="443">
        <f t="shared" si="95"/>
        <v>146267.79999999999</v>
      </c>
      <c r="M294" s="443">
        <f t="shared" si="95"/>
        <v>146267.79999999999</v>
      </c>
      <c r="N294" s="443">
        <f>L294</f>
        <v>146267.79999999999</v>
      </c>
      <c r="O294" s="443">
        <f>M294</f>
        <v>146267.79999999999</v>
      </c>
    </row>
    <row r="295" spans="1:26" s="320" customFormat="1" ht="14.25" x14ac:dyDescent="0.2">
      <c r="A295" s="1143" t="s">
        <v>994</v>
      </c>
      <c r="B295" s="437" t="s">
        <v>0</v>
      </c>
      <c r="C295" s="440">
        <f>C296+C297</f>
        <v>0</v>
      </c>
      <c r="D295" s="440">
        <f t="shared" ref="D295:O295" si="96">D296+D297</f>
        <v>0</v>
      </c>
      <c r="E295" s="440">
        <f t="shared" si="96"/>
        <v>300000</v>
      </c>
      <c r="F295" s="440">
        <f t="shared" si="96"/>
        <v>300000</v>
      </c>
      <c r="G295" s="440">
        <f t="shared" si="96"/>
        <v>300000</v>
      </c>
      <c r="H295" s="440">
        <f t="shared" si="96"/>
        <v>423634.8</v>
      </c>
      <c r="I295" s="440">
        <f t="shared" si="96"/>
        <v>423634.8</v>
      </c>
      <c r="J295" s="440">
        <f t="shared" si="96"/>
        <v>423634.8</v>
      </c>
      <c r="K295" s="440">
        <f t="shared" si="96"/>
        <v>428634.8</v>
      </c>
      <c r="L295" s="440">
        <f t="shared" si="96"/>
        <v>428634.8</v>
      </c>
      <c r="M295" s="440">
        <f t="shared" si="96"/>
        <v>428634.8</v>
      </c>
      <c r="N295" s="440">
        <f t="shared" si="96"/>
        <v>320412</v>
      </c>
      <c r="O295" s="440">
        <f t="shared" si="96"/>
        <v>320412</v>
      </c>
      <c r="P295" s="441" t="s">
        <v>0</v>
      </c>
      <c r="Q295" s="441"/>
      <c r="R295" s="441"/>
      <c r="S295" s="441"/>
      <c r="T295" s="441"/>
      <c r="U295" s="441"/>
      <c r="V295" s="441"/>
      <c r="W295" s="441"/>
      <c r="X295" s="441"/>
      <c r="Y295" s="441"/>
      <c r="Z295" s="441"/>
    </row>
    <row r="296" spans="1:26" x14ac:dyDescent="0.25">
      <c r="A296" s="1144"/>
      <c r="B296" s="324" t="s">
        <v>1</v>
      </c>
      <c r="C296" s="443"/>
      <c r="D296" s="443"/>
      <c r="E296" s="443">
        <v>300000</v>
      </c>
      <c r="F296" s="443">
        <v>300000</v>
      </c>
      <c r="G296" s="443">
        <f>F296</f>
        <v>300000</v>
      </c>
      <c r="H296" s="443">
        <v>423634.8</v>
      </c>
      <c r="I296" s="443">
        <v>423634.8</v>
      </c>
      <c r="J296" s="443">
        <v>423634.8</v>
      </c>
      <c r="K296" s="443">
        <v>428634.8</v>
      </c>
      <c r="L296" s="443">
        <v>428634.8</v>
      </c>
      <c r="M296" s="443">
        <v>428634.8</v>
      </c>
      <c r="N296" s="443">
        <v>320412</v>
      </c>
      <c r="O296" s="443">
        <v>320412</v>
      </c>
      <c r="P296" s="441" t="s">
        <v>2284</v>
      </c>
      <c r="Q296" s="441"/>
      <c r="R296" s="441"/>
      <c r="S296" s="441"/>
      <c r="T296" s="441"/>
      <c r="U296" s="441"/>
      <c r="V296" s="441"/>
      <c r="W296" s="441"/>
      <c r="X296" s="441"/>
      <c r="Y296" s="441"/>
      <c r="Z296" s="441"/>
    </row>
    <row r="297" spans="1:26" x14ac:dyDescent="0.25">
      <c r="A297" s="1144"/>
      <c r="B297" s="324" t="s">
        <v>2</v>
      </c>
      <c r="C297" s="443"/>
      <c r="D297" s="443"/>
      <c r="E297" s="443"/>
      <c r="F297" s="443"/>
      <c r="G297" s="443"/>
      <c r="H297" s="436"/>
      <c r="I297" s="443"/>
      <c r="J297" s="443"/>
      <c r="K297" s="443"/>
      <c r="L297" s="443"/>
      <c r="M297" s="443"/>
      <c r="N297" s="443"/>
      <c r="O297" s="443"/>
      <c r="P297" s="441" t="s">
        <v>2285</v>
      </c>
      <c r="Q297" s="441"/>
      <c r="R297" s="441"/>
      <c r="S297" s="441"/>
      <c r="T297" s="441"/>
      <c r="U297" s="441"/>
      <c r="V297" s="441"/>
      <c r="W297" s="441"/>
      <c r="X297" s="441"/>
      <c r="Y297" s="441"/>
      <c r="Z297" s="441"/>
    </row>
    <row r="298" spans="1:26" ht="195" outlineLevel="1" x14ac:dyDescent="0.25">
      <c r="A298" s="1144"/>
      <c r="B298" s="321" t="s">
        <v>2519</v>
      </c>
      <c r="C298" s="442" t="s">
        <v>129</v>
      </c>
      <c r="D298" s="442" t="s">
        <v>129</v>
      </c>
      <c r="E298" s="443">
        <v>100</v>
      </c>
      <c r="F298" s="443">
        <v>100</v>
      </c>
      <c r="G298" s="443">
        <v>100</v>
      </c>
      <c r="H298" s="443">
        <v>100</v>
      </c>
      <c r="I298" s="443">
        <v>100</v>
      </c>
      <c r="J298" s="443">
        <v>100</v>
      </c>
      <c r="K298" s="443">
        <v>100</v>
      </c>
      <c r="L298" s="443">
        <v>100</v>
      </c>
      <c r="M298" s="443">
        <v>100</v>
      </c>
      <c r="N298" s="443">
        <f>M298</f>
        <v>100</v>
      </c>
      <c r="O298" s="443">
        <f>N298</f>
        <v>100</v>
      </c>
    </row>
    <row r="299" spans="1:26" ht="25.5" customHeight="1" outlineLevel="1" x14ac:dyDescent="0.25">
      <c r="A299" s="1145"/>
      <c r="B299" s="321" t="s">
        <v>2520</v>
      </c>
      <c r="C299" s="442" t="s">
        <v>129</v>
      </c>
      <c r="D299" s="442" t="s">
        <v>129</v>
      </c>
      <c r="E299" s="442" t="s">
        <v>129</v>
      </c>
      <c r="F299" s="442" t="s">
        <v>129</v>
      </c>
      <c r="G299" s="442" t="s">
        <v>129</v>
      </c>
      <c r="H299" s="442" t="s">
        <v>129</v>
      </c>
      <c r="I299" s="442" t="s">
        <v>129</v>
      </c>
      <c r="J299" s="442" t="s">
        <v>129</v>
      </c>
      <c r="K299" s="442" t="s">
        <v>129</v>
      </c>
      <c r="L299" s="442" t="s">
        <v>129</v>
      </c>
      <c r="M299" s="443">
        <v>1</v>
      </c>
      <c r="N299" s="443">
        <f>M299</f>
        <v>1</v>
      </c>
      <c r="O299" s="443" t="s">
        <v>129</v>
      </c>
    </row>
    <row r="300" spans="1:26" s="320" customFormat="1" ht="14.25" x14ac:dyDescent="0.2">
      <c r="A300" s="1143" t="s">
        <v>1100</v>
      </c>
      <c r="B300" s="437" t="s">
        <v>0</v>
      </c>
      <c r="C300" s="440">
        <f t="shared" ref="C300:O300" si="97">C301+C302</f>
        <v>16271979.199999999</v>
      </c>
      <c r="D300" s="440">
        <f t="shared" si="97"/>
        <v>16271979.199999999</v>
      </c>
      <c r="E300" s="440">
        <f t="shared" si="97"/>
        <v>16271979.199999999</v>
      </c>
      <c r="F300" s="440">
        <f t="shared" si="97"/>
        <v>16271979.199999999</v>
      </c>
      <c r="G300" s="440">
        <f t="shared" si="97"/>
        <v>16271979.199999999</v>
      </c>
      <c r="H300" s="440">
        <f t="shared" si="97"/>
        <v>16271979.199999999</v>
      </c>
      <c r="I300" s="440">
        <f t="shared" si="97"/>
        <v>16271979.199999999</v>
      </c>
      <c r="J300" s="440">
        <f t="shared" si="97"/>
        <v>16271979.199999999</v>
      </c>
      <c r="K300" s="440">
        <f t="shared" si="97"/>
        <v>16271979.199999999</v>
      </c>
      <c r="L300" s="440">
        <f t="shared" si="97"/>
        <v>16271979.199999999</v>
      </c>
      <c r="M300" s="440">
        <f t="shared" si="97"/>
        <v>16271979.199999999</v>
      </c>
      <c r="N300" s="440">
        <f t="shared" si="97"/>
        <v>16271979.199999999</v>
      </c>
      <c r="O300" s="440">
        <f t="shared" si="97"/>
        <v>16271979.199999999</v>
      </c>
      <c r="P300" s="441" t="s">
        <v>0</v>
      </c>
      <c r="Q300" s="441"/>
      <c r="R300" s="441"/>
      <c r="S300" s="441"/>
      <c r="T300" s="441"/>
      <c r="U300" s="441"/>
      <c r="V300" s="441"/>
      <c r="W300" s="441"/>
      <c r="X300" s="441"/>
      <c r="Y300" s="441"/>
      <c r="Z300" s="441"/>
    </row>
    <row r="301" spans="1:26" x14ac:dyDescent="0.25">
      <c r="A301" s="1144"/>
      <c r="B301" s="324" t="s">
        <v>1</v>
      </c>
      <c r="C301" s="443">
        <f>C305</f>
        <v>16271979.199999999</v>
      </c>
      <c r="D301" s="443">
        <f>D305</f>
        <v>16271979.199999999</v>
      </c>
      <c r="E301" s="443">
        <f>E305</f>
        <v>16271979.199999999</v>
      </c>
      <c r="F301" s="443">
        <f>F305</f>
        <v>16271979.199999999</v>
      </c>
      <c r="G301" s="443">
        <f t="shared" ref="G301:O301" si="98">G305</f>
        <v>16271979.199999999</v>
      </c>
      <c r="H301" s="443">
        <f t="shared" si="98"/>
        <v>16271979.199999999</v>
      </c>
      <c r="I301" s="443">
        <f t="shared" si="98"/>
        <v>16271979.199999999</v>
      </c>
      <c r="J301" s="443">
        <f t="shared" si="98"/>
        <v>16271979.199999999</v>
      </c>
      <c r="K301" s="443">
        <f t="shared" si="98"/>
        <v>16271979.199999999</v>
      </c>
      <c r="L301" s="443">
        <f t="shared" si="98"/>
        <v>16271979.199999999</v>
      </c>
      <c r="M301" s="443">
        <f t="shared" si="98"/>
        <v>16271979.199999999</v>
      </c>
      <c r="N301" s="443">
        <f t="shared" si="98"/>
        <v>16271979.199999999</v>
      </c>
      <c r="O301" s="443">
        <f t="shared" si="98"/>
        <v>16271979.199999999</v>
      </c>
      <c r="P301" s="441" t="s">
        <v>2284</v>
      </c>
      <c r="Q301" s="441"/>
      <c r="R301" s="441"/>
      <c r="S301" s="441"/>
      <c r="T301" s="441"/>
      <c r="U301" s="441"/>
      <c r="V301" s="441"/>
      <c r="W301" s="441"/>
      <c r="X301" s="441"/>
      <c r="Y301" s="441"/>
      <c r="Z301" s="441"/>
    </row>
    <row r="302" spans="1:26" x14ac:dyDescent="0.25">
      <c r="A302" s="1144"/>
      <c r="B302" s="324" t="s">
        <v>2</v>
      </c>
      <c r="C302" s="443"/>
      <c r="D302" s="443"/>
      <c r="E302" s="443"/>
      <c r="F302" s="443"/>
      <c r="G302" s="443"/>
      <c r="H302" s="443"/>
      <c r="I302" s="443"/>
      <c r="J302" s="443"/>
      <c r="K302" s="443"/>
      <c r="L302" s="443"/>
      <c r="M302" s="443"/>
      <c r="N302" s="443"/>
      <c r="O302" s="443"/>
      <c r="P302" s="441" t="s">
        <v>2285</v>
      </c>
      <c r="Q302" s="441"/>
      <c r="R302" s="441"/>
      <c r="S302" s="441"/>
      <c r="T302" s="441"/>
      <c r="U302" s="441"/>
      <c r="V302" s="441"/>
      <c r="W302" s="441"/>
      <c r="X302" s="441"/>
      <c r="Y302" s="441"/>
      <c r="Z302" s="441"/>
    </row>
    <row r="303" spans="1:26" ht="180" outlineLevel="1" x14ac:dyDescent="0.25">
      <c r="A303" s="1145"/>
      <c r="B303" s="321" t="s">
        <v>2521</v>
      </c>
      <c r="C303" s="435">
        <v>100</v>
      </c>
      <c r="D303" s="442">
        <v>100</v>
      </c>
      <c r="E303" s="443">
        <v>100</v>
      </c>
      <c r="F303" s="443">
        <v>100</v>
      </c>
      <c r="G303" s="443">
        <v>100</v>
      </c>
      <c r="H303" s="443">
        <v>100</v>
      </c>
      <c r="I303" s="443">
        <v>100</v>
      </c>
      <c r="J303" s="443">
        <v>100</v>
      </c>
      <c r="K303" s="443">
        <v>100</v>
      </c>
      <c r="L303" s="443">
        <v>100</v>
      </c>
      <c r="M303" s="443">
        <v>100</v>
      </c>
      <c r="N303" s="443">
        <v>100</v>
      </c>
      <c r="O303" s="443">
        <v>100</v>
      </c>
    </row>
    <row r="304" spans="1:26" s="320" customFormat="1" ht="15" customHeight="1" x14ac:dyDescent="0.2">
      <c r="A304" s="1143" t="s">
        <v>1102</v>
      </c>
      <c r="B304" s="437" t="s">
        <v>0</v>
      </c>
      <c r="C304" s="440">
        <f>C305+C306</f>
        <v>16271979.199999999</v>
      </c>
      <c r="D304" s="440">
        <f t="shared" ref="D304:O304" si="99">D305+D306</f>
        <v>16271979.199999999</v>
      </c>
      <c r="E304" s="440">
        <f t="shared" si="99"/>
        <v>16271979.199999999</v>
      </c>
      <c r="F304" s="440">
        <f t="shared" si="99"/>
        <v>16271979.199999999</v>
      </c>
      <c r="G304" s="440">
        <f t="shared" si="99"/>
        <v>16271979.199999999</v>
      </c>
      <c r="H304" s="440">
        <f t="shared" si="99"/>
        <v>16271979.199999999</v>
      </c>
      <c r="I304" s="440">
        <f t="shared" si="99"/>
        <v>16271979.199999999</v>
      </c>
      <c r="J304" s="440">
        <f t="shared" si="99"/>
        <v>16271979.199999999</v>
      </c>
      <c r="K304" s="440">
        <f t="shared" si="99"/>
        <v>16271979.199999999</v>
      </c>
      <c r="L304" s="440">
        <f t="shared" si="99"/>
        <v>16271979.199999999</v>
      </c>
      <c r="M304" s="440">
        <f t="shared" si="99"/>
        <v>16271979.199999999</v>
      </c>
      <c r="N304" s="440">
        <f t="shared" si="99"/>
        <v>16271979.199999999</v>
      </c>
      <c r="O304" s="440">
        <f t="shared" si="99"/>
        <v>16271979.199999999</v>
      </c>
      <c r="P304" s="441" t="s">
        <v>0</v>
      </c>
      <c r="Q304" s="441"/>
      <c r="R304" s="441"/>
      <c r="S304" s="441"/>
      <c r="T304" s="441"/>
      <c r="U304" s="441"/>
      <c r="V304" s="441"/>
      <c r="W304" s="441"/>
      <c r="X304" s="441"/>
      <c r="Y304" s="441"/>
      <c r="Z304" s="441"/>
    </row>
    <row r="305" spans="1:26" x14ac:dyDescent="0.25">
      <c r="A305" s="1144"/>
      <c r="B305" s="324" t="s">
        <v>1</v>
      </c>
      <c r="C305" s="443">
        <v>16271979.199999999</v>
      </c>
      <c r="D305" s="443">
        <v>16271979.199999999</v>
      </c>
      <c r="E305" s="443">
        <v>16271979.199999999</v>
      </c>
      <c r="F305" s="443">
        <v>16271979.199999999</v>
      </c>
      <c r="G305" s="443">
        <v>16271979.199999999</v>
      </c>
      <c r="H305" s="443">
        <v>16271979.199999999</v>
      </c>
      <c r="I305" s="443">
        <v>16271979.199999999</v>
      </c>
      <c r="J305" s="443">
        <v>16271979.199999999</v>
      </c>
      <c r="K305" s="443">
        <v>16271979.199999999</v>
      </c>
      <c r="L305" s="443">
        <v>16271979.199999999</v>
      </c>
      <c r="M305" s="443">
        <v>16271979.199999999</v>
      </c>
      <c r="N305" s="443">
        <v>16271979.199999999</v>
      </c>
      <c r="O305" s="443">
        <v>16271979.199999999</v>
      </c>
      <c r="P305" s="441" t="s">
        <v>2284</v>
      </c>
      <c r="Q305" s="441"/>
      <c r="R305" s="441"/>
      <c r="S305" s="441"/>
      <c r="T305" s="441"/>
      <c r="U305" s="441"/>
      <c r="V305" s="441"/>
      <c r="W305" s="441"/>
      <c r="X305" s="441"/>
      <c r="Y305" s="441"/>
      <c r="Z305" s="441"/>
    </row>
    <row r="306" spans="1:26" ht="29.25" customHeight="1" x14ac:dyDescent="0.25">
      <c r="A306" s="1144"/>
      <c r="B306" s="324" t="s">
        <v>2</v>
      </c>
      <c r="C306" s="443"/>
      <c r="D306" s="443"/>
      <c r="E306" s="443"/>
      <c r="F306" s="443"/>
      <c r="G306" s="443"/>
      <c r="H306" s="443"/>
      <c r="I306" s="443"/>
      <c r="J306" s="443"/>
      <c r="K306" s="443"/>
      <c r="L306" s="443"/>
      <c r="M306" s="443"/>
      <c r="N306" s="443"/>
      <c r="O306" s="443"/>
      <c r="P306" s="441" t="s">
        <v>2285</v>
      </c>
      <c r="Q306" s="441"/>
      <c r="R306" s="441"/>
      <c r="S306" s="441"/>
      <c r="T306" s="441"/>
      <c r="U306" s="441"/>
      <c r="V306" s="441"/>
      <c r="W306" s="441"/>
      <c r="X306" s="441"/>
      <c r="Y306" s="441"/>
      <c r="Z306" s="441"/>
    </row>
    <row r="307" spans="1:26" ht="45" customHeight="1" outlineLevel="1" x14ac:dyDescent="0.25">
      <c r="A307" s="1144"/>
      <c r="B307" s="324" t="s">
        <v>2522</v>
      </c>
      <c r="C307" s="442" t="s">
        <v>318</v>
      </c>
      <c r="D307" s="442" t="s">
        <v>318</v>
      </c>
      <c r="E307" s="443" t="s">
        <v>318</v>
      </c>
      <c r="F307" s="443" t="s">
        <v>318</v>
      </c>
      <c r="G307" s="443" t="s">
        <v>318</v>
      </c>
      <c r="H307" s="443" t="s">
        <v>318</v>
      </c>
      <c r="I307" s="443" t="s">
        <v>318</v>
      </c>
      <c r="J307" s="443" t="s">
        <v>318</v>
      </c>
      <c r="K307" s="443" t="s">
        <v>318</v>
      </c>
      <c r="L307" s="443" t="s">
        <v>318</v>
      </c>
      <c r="M307" s="443" t="s">
        <v>318</v>
      </c>
      <c r="N307" s="443" t="s">
        <v>318</v>
      </c>
      <c r="O307" s="443" t="s">
        <v>318</v>
      </c>
    </row>
    <row r="308" spans="1:26" ht="45" customHeight="1" outlineLevel="1" x14ac:dyDescent="0.25">
      <c r="A308" s="1144"/>
      <c r="B308" s="324" t="s">
        <v>2523</v>
      </c>
      <c r="C308" s="337">
        <v>1474726</v>
      </c>
      <c r="D308" s="442">
        <v>1474726</v>
      </c>
      <c r="E308" s="443">
        <v>1474726</v>
      </c>
      <c r="F308" s="443">
        <v>1474726</v>
      </c>
      <c r="G308" s="443">
        <v>1474726</v>
      </c>
      <c r="H308" s="443">
        <v>1474726</v>
      </c>
      <c r="I308" s="443">
        <v>1474726</v>
      </c>
      <c r="J308" s="443">
        <v>1474726</v>
      </c>
      <c r="K308" s="443">
        <v>1474726</v>
      </c>
      <c r="L308" s="443">
        <v>1474726</v>
      </c>
      <c r="M308" s="443">
        <v>1474726</v>
      </c>
      <c r="N308" s="443">
        <v>1474726</v>
      </c>
      <c r="O308" s="443">
        <v>1474726</v>
      </c>
    </row>
    <row r="309" spans="1:26" x14ac:dyDescent="0.25">
      <c r="A309" s="1143" t="s">
        <v>1106</v>
      </c>
      <c r="B309" s="437" t="s">
        <v>0</v>
      </c>
      <c r="C309" s="440">
        <f>C310+C311</f>
        <v>0</v>
      </c>
      <c r="D309" s="440">
        <f t="shared" ref="D309:O309" si="100">D310+D311</f>
        <v>0</v>
      </c>
      <c r="E309" s="440">
        <f t="shared" si="100"/>
        <v>0</v>
      </c>
      <c r="F309" s="440">
        <f t="shared" si="100"/>
        <v>0</v>
      </c>
      <c r="G309" s="440">
        <f t="shared" si="100"/>
        <v>0</v>
      </c>
      <c r="H309" s="440">
        <f t="shared" si="100"/>
        <v>0</v>
      </c>
      <c r="I309" s="440">
        <f t="shared" si="100"/>
        <v>0</v>
      </c>
      <c r="J309" s="440">
        <f t="shared" si="100"/>
        <v>0</v>
      </c>
      <c r="K309" s="440">
        <f t="shared" si="100"/>
        <v>0</v>
      </c>
      <c r="L309" s="440">
        <f t="shared" si="100"/>
        <v>0</v>
      </c>
      <c r="M309" s="440">
        <f t="shared" si="100"/>
        <v>0</v>
      </c>
      <c r="N309" s="440">
        <f t="shared" si="100"/>
        <v>0</v>
      </c>
      <c r="O309" s="440">
        <f t="shared" si="100"/>
        <v>0</v>
      </c>
      <c r="P309" s="441" t="s">
        <v>0</v>
      </c>
      <c r="Q309" s="441"/>
      <c r="R309" s="441"/>
      <c r="S309" s="441"/>
      <c r="T309" s="441"/>
      <c r="U309" s="441"/>
      <c r="V309" s="441"/>
      <c r="W309" s="441"/>
      <c r="X309" s="441"/>
      <c r="Y309" s="441"/>
      <c r="Z309" s="441"/>
    </row>
    <row r="310" spans="1:26" x14ac:dyDescent="0.25">
      <c r="A310" s="1144"/>
      <c r="B310" s="324" t="s">
        <v>1</v>
      </c>
      <c r="C310" s="443"/>
      <c r="D310" s="443"/>
      <c r="E310" s="443"/>
      <c r="F310" s="443"/>
      <c r="G310" s="443"/>
      <c r="H310" s="443"/>
      <c r="I310" s="443"/>
      <c r="J310" s="443"/>
      <c r="K310" s="443"/>
      <c r="L310" s="443"/>
      <c r="M310" s="443"/>
      <c r="N310" s="443"/>
      <c r="O310" s="443"/>
      <c r="P310" s="441" t="s">
        <v>2284</v>
      </c>
      <c r="Q310" s="441"/>
      <c r="R310" s="441"/>
      <c r="S310" s="441"/>
      <c r="T310" s="441"/>
      <c r="U310" s="441"/>
      <c r="V310" s="441"/>
      <c r="W310" s="441"/>
      <c r="X310" s="441"/>
      <c r="Y310" s="441"/>
      <c r="Z310" s="441"/>
    </row>
    <row r="311" spans="1:26" ht="27" customHeight="1" x14ac:dyDescent="0.25">
      <c r="A311" s="1144"/>
      <c r="B311" s="324" t="s">
        <v>2</v>
      </c>
      <c r="C311" s="443"/>
      <c r="D311" s="443"/>
      <c r="E311" s="443"/>
      <c r="F311" s="443"/>
      <c r="G311" s="443"/>
      <c r="H311" s="443"/>
      <c r="I311" s="443"/>
      <c r="J311" s="443"/>
      <c r="K311" s="443"/>
      <c r="L311" s="443"/>
      <c r="M311" s="443"/>
      <c r="N311" s="443"/>
      <c r="O311" s="443"/>
      <c r="P311" s="441" t="s">
        <v>2285</v>
      </c>
      <c r="Q311" s="441"/>
      <c r="R311" s="441"/>
      <c r="S311" s="441"/>
      <c r="T311" s="441"/>
      <c r="U311" s="441"/>
      <c r="V311" s="441"/>
      <c r="W311" s="441"/>
      <c r="X311" s="441"/>
      <c r="Y311" s="441"/>
      <c r="Z311" s="441"/>
    </row>
    <row r="312" spans="1:26" ht="60" outlineLevel="1" x14ac:dyDescent="0.25">
      <c r="A312" s="1145"/>
      <c r="B312" s="324" t="s">
        <v>380</v>
      </c>
      <c r="C312" s="337">
        <v>3.8</v>
      </c>
      <c r="D312" s="442">
        <v>3.8</v>
      </c>
      <c r="E312" s="443">
        <v>3.8</v>
      </c>
      <c r="F312" s="443">
        <v>3.8</v>
      </c>
      <c r="G312" s="443">
        <v>3.8</v>
      </c>
      <c r="H312" s="443">
        <v>3.8</v>
      </c>
      <c r="I312" s="443">
        <v>3.8</v>
      </c>
      <c r="J312" s="443">
        <v>3.8</v>
      </c>
      <c r="K312" s="443">
        <v>3.8</v>
      </c>
      <c r="L312" s="443">
        <v>3.8</v>
      </c>
      <c r="M312" s="443">
        <v>3.8</v>
      </c>
      <c r="N312" s="443">
        <v>3.8</v>
      </c>
      <c r="O312" s="443">
        <v>3.8</v>
      </c>
    </row>
    <row r="313" spans="1:26" x14ac:dyDescent="0.25">
      <c r="A313" s="1143" t="s">
        <v>1113</v>
      </c>
      <c r="B313" s="437" t="s">
        <v>0</v>
      </c>
      <c r="C313" s="440">
        <f>C314+C315</f>
        <v>0</v>
      </c>
      <c r="D313" s="440">
        <f t="shared" ref="D313:O313" si="101">D314+D315</f>
        <v>0</v>
      </c>
      <c r="E313" s="440">
        <f t="shared" si="101"/>
        <v>0</v>
      </c>
      <c r="F313" s="440">
        <f t="shared" si="101"/>
        <v>0</v>
      </c>
      <c r="G313" s="440">
        <f t="shared" si="101"/>
        <v>0</v>
      </c>
      <c r="H313" s="440">
        <f t="shared" si="101"/>
        <v>0</v>
      </c>
      <c r="I313" s="440">
        <f t="shared" si="101"/>
        <v>0</v>
      </c>
      <c r="J313" s="440">
        <f t="shared" si="101"/>
        <v>0</v>
      </c>
      <c r="K313" s="440">
        <f t="shared" si="101"/>
        <v>0</v>
      </c>
      <c r="L313" s="440">
        <f t="shared" si="101"/>
        <v>0</v>
      </c>
      <c r="M313" s="440">
        <f t="shared" si="101"/>
        <v>0</v>
      </c>
      <c r="N313" s="440">
        <f t="shared" si="101"/>
        <v>0</v>
      </c>
      <c r="O313" s="440">
        <f t="shared" si="101"/>
        <v>0</v>
      </c>
      <c r="P313" s="441" t="s">
        <v>0</v>
      </c>
      <c r="Q313" s="441"/>
      <c r="R313" s="441"/>
      <c r="S313" s="441"/>
      <c r="T313" s="441"/>
      <c r="U313" s="441"/>
      <c r="V313" s="441"/>
      <c r="W313" s="441"/>
      <c r="X313" s="441"/>
      <c r="Y313" s="441"/>
      <c r="Z313" s="441"/>
    </row>
    <row r="314" spans="1:26" x14ac:dyDescent="0.25">
      <c r="A314" s="1144"/>
      <c r="B314" s="324" t="s">
        <v>1</v>
      </c>
      <c r="C314" s="443"/>
      <c r="D314" s="443"/>
      <c r="E314" s="443"/>
      <c r="F314" s="443"/>
      <c r="G314" s="443"/>
      <c r="H314" s="443"/>
      <c r="I314" s="443"/>
      <c r="J314" s="443"/>
      <c r="K314" s="443"/>
      <c r="L314" s="443"/>
      <c r="M314" s="443"/>
      <c r="N314" s="443"/>
      <c r="O314" s="443"/>
      <c r="P314" s="441" t="s">
        <v>2284</v>
      </c>
      <c r="Q314" s="441"/>
      <c r="R314" s="441"/>
      <c r="S314" s="441"/>
      <c r="T314" s="441"/>
      <c r="U314" s="441"/>
      <c r="V314" s="441"/>
      <c r="W314" s="441"/>
      <c r="X314" s="441"/>
      <c r="Y314" s="441"/>
      <c r="Z314" s="441"/>
    </row>
    <row r="315" spans="1:26" ht="59.25" customHeight="1" x14ac:dyDescent="0.25">
      <c r="A315" s="1144"/>
      <c r="B315" s="324" t="s">
        <v>2</v>
      </c>
      <c r="C315" s="443"/>
      <c r="D315" s="443"/>
      <c r="E315" s="443"/>
      <c r="F315" s="443"/>
      <c r="G315" s="443"/>
      <c r="H315" s="443"/>
      <c r="I315" s="443"/>
      <c r="J315" s="443"/>
      <c r="K315" s="443"/>
      <c r="L315" s="443"/>
      <c r="M315" s="443"/>
      <c r="N315" s="443"/>
      <c r="O315" s="443"/>
      <c r="P315" s="441" t="s">
        <v>2285</v>
      </c>
      <c r="Q315" s="441"/>
      <c r="R315" s="441"/>
      <c r="S315" s="441"/>
      <c r="T315" s="441"/>
      <c r="U315" s="441"/>
      <c r="V315" s="441"/>
      <c r="W315" s="441"/>
      <c r="X315" s="441"/>
      <c r="Y315" s="441"/>
      <c r="Z315" s="441"/>
    </row>
    <row r="316" spans="1:26" ht="270" customHeight="1" outlineLevel="1" x14ac:dyDescent="0.25">
      <c r="A316" s="1145"/>
      <c r="B316" s="324" t="s">
        <v>394</v>
      </c>
      <c r="C316" s="434">
        <v>62</v>
      </c>
      <c r="D316" s="233">
        <v>62</v>
      </c>
      <c r="E316" s="434">
        <v>62</v>
      </c>
      <c r="F316" s="434">
        <v>62</v>
      </c>
      <c r="G316" s="434">
        <v>62</v>
      </c>
      <c r="H316" s="434">
        <v>62</v>
      </c>
      <c r="I316" s="434">
        <v>62</v>
      </c>
      <c r="J316" s="434">
        <v>62</v>
      </c>
      <c r="K316" s="434">
        <v>62</v>
      </c>
      <c r="L316" s="434">
        <v>62</v>
      </c>
      <c r="M316" s="434">
        <v>62</v>
      </c>
      <c r="N316" s="434">
        <v>62</v>
      </c>
      <c r="O316" s="434">
        <v>62</v>
      </c>
    </row>
    <row r="317" spans="1:26" x14ac:dyDescent="0.25">
      <c r="C317" s="436"/>
      <c r="D317" s="436"/>
      <c r="E317" s="436"/>
      <c r="F317" s="436"/>
      <c r="G317" s="436"/>
      <c r="H317" s="436"/>
      <c r="I317" s="436"/>
      <c r="J317" s="436"/>
      <c r="K317" s="436"/>
      <c r="L317" s="436"/>
      <c r="M317" s="436"/>
      <c r="N317" s="436"/>
      <c r="O317" s="436"/>
    </row>
    <row r="318" spans="1:26" x14ac:dyDescent="0.25">
      <c r="A318" s="9" t="s">
        <v>131</v>
      </c>
      <c r="C318" s="436"/>
      <c r="D318" s="436"/>
      <c r="E318" s="436"/>
      <c r="F318" s="436"/>
      <c r="G318" s="436"/>
      <c r="H318" s="436"/>
      <c r="I318" s="436"/>
      <c r="J318" s="436"/>
      <c r="K318" s="436"/>
      <c r="L318" s="436"/>
      <c r="M318" s="436"/>
      <c r="N318" s="436"/>
      <c r="O318" s="436"/>
    </row>
    <row r="319" spans="1:26" x14ac:dyDescent="0.25">
      <c r="C319" s="436"/>
      <c r="D319" s="436"/>
      <c r="E319" s="436"/>
      <c r="F319" s="436"/>
      <c r="G319" s="436"/>
      <c r="H319" s="436"/>
      <c r="I319" s="436"/>
      <c r="J319" s="436"/>
      <c r="K319" s="436"/>
      <c r="L319" s="436"/>
      <c r="M319" s="436"/>
      <c r="N319" s="436"/>
      <c r="O319" s="436"/>
    </row>
    <row r="320" spans="1:26" x14ac:dyDescent="0.25">
      <c r="A320" s="9" t="s">
        <v>2524</v>
      </c>
      <c r="C320" s="436"/>
      <c r="D320" s="436"/>
      <c r="E320" s="436"/>
      <c r="F320" s="436"/>
      <c r="G320" s="436"/>
      <c r="H320" s="436"/>
      <c r="I320" s="436"/>
      <c r="J320" s="436"/>
      <c r="K320" s="436"/>
      <c r="L320" s="436"/>
      <c r="M320" s="436"/>
      <c r="N320" s="436"/>
      <c r="O320" s="436"/>
    </row>
    <row r="321" spans="1:15" x14ac:dyDescent="0.25">
      <c r="B321" s="338"/>
      <c r="C321" s="338"/>
      <c r="D321" s="338"/>
      <c r="E321" s="338"/>
      <c r="F321" s="338"/>
      <c r="G321" s="338"/>
      <c r="H321" s="338"/>
      <c r="I321" s="338"/>
      <c r="J321" s="338"/>
      <c r="K321" s="338"/>
      <c r="L321" s="338"/>
      <c r="M321" s="338"/>
      <c r="N321" s="338"/>
      <c r="O321" s="338"/>
    </row>
    <row r="322" spans="1:15" x14ac:dyDescent="0.25">
      <c r="A322" s="50" t="s">
        <v>254</v>
      </c>
      <c r="B322" s="338"/>
      <c r="C322" s="338"/>
      <c r="D322" s="338"/>
      <c r="E322" s="338"/>
      <c r="F322" s="338"/>
      <c r="G322" s="338"/>
      <c r="H322" s="338"/>
      <c r="I322" s="338"/>
      <c r="J322" s="338"/>
      <c r="K322" s="338"/>
      <c r="L322" s="338"/>
      <c r="M322" s="338"/>
      <c r="N322" s="338"/>
      <c r="O322" s="338"/>
    </row>
    <row r="323" spans="1:15" x14ac:dyDescent="0.25">
      <c r="A323" s="50" t="s">
        <v>255</v>
      </c>
      <c r="C323" s="436"/>
      <c r="D323" s="436"/>
      <c r="E323" s="436"/>
      <c r="F323" s="436"/>
      <c r="G323" s="436"/>
      <c r="H323" s="436"/>
      <c r="I323" s="436"/>
      <c r="J323" s="436"/>
      <c r="K323" s="436"/>
      <c r="L323" s="436"/>
      <c r="M323" s="436"/>
      <c r="N323" s="436"/>
      <c r="O323" s="436"/>
    </row>
    <row r="324" spans="1:15" x14ac:dyDescent="0.25">
      <c r="B324" s="338"/>
      <c r="C324" s="338"/>
      <c r="D324" s="338"/>
      <c r="E324" s="338"/>
      <c r="F324" s="338"/>
      <c r="G324" s="338"/>
      <c r="H324" s="338"/>
      <c r="I324" s="338"/>
      <c r="J324" s="338"/>
      <c r="K324" s="338"/>
      <c r="L324" s="338"/>
      <c r="M324" s="338"/>
      <c r="N324" s="338"/>
      <c r="O324" s="338"/>
    </row>
    <row r="325" spans="1:15" x14ac:dyDescent="0.25">
      <c r="A325" s="50" t="s">
        <v>133</v>
      </c>
      <c r="B325" s="338"/>
      <c r="C325" s="338"/>
      <c r="D325" s="338"/>
      <c r="E325" s="338"/>
      <c r="F325" s="338"/>
      <c r="G325" s="338"/>
      <c r="H325" s="338"/>
      <c r="I325" s="338"/>
      <c r="J325" s="338"/>
      <c r="K325" s="338"/>
      <c r="L325" s="338"/>
      <c r="M325" s="338"/>
      <c r="N325" s="338"/>
      <c r="O325" s="338"/>
    </row>
    <row r="326" spans="1:15" x14ac:dyDescent="0.25">
      <c r="A326" s="50"/>
      <c r="B326" s="338"/>
      <c r="C326" s="338"/>
      <c r="D326" s="338"/>
      <c r="E326" s="338"/>
      <c r="F326" s="338"/>
      <c r="G326" s="338"/>
      <c r="H326" s="338"/>
      <c r="I326" s="338"/>
      <c r="J326" s="338"/>
      <c r="K326" s="338"/>
      <c r="L326" s="338"/>
      <c r="M326" s="338"/>
      <c r="N326" s="338"/>
      <c r="O326" s="338"/>
    </row>
    <row r="327" spans="1:15" x14ac:dyDescent="0.25">
      <c r="A327" s="50" t="s">
        <v>256</v>
      </c>
      <c r="B327" s="338"/>
      <c r="C327" s="338"/>
      <c r="D327" s="338"/>
      <c r="E327" s="338"/>
      <c r="F327" s="338"/>
      <c r="G327" s="338"/>
      <c r="H327" s="338"/>
      <c r="I327" s="338"/>
      <c r="J327" s="338"/>
      <c r="K327" s="338"/>
      <c r="L327" s="338"/>
      <c r="M327" s="338"/>
      <c r="N327" s="338"/>
      <c r="O327" s="338"/>
    </row>
    <row r="328" spans="1:15" x14ac:dyDescent="0.25">
      <c r="A328" s="50" t="s">
        <v>2525</v>
      </c>
      <c r="B328" s="338"/>
      <c r="C328" s="338"/>
      <c r="D328" s="338"/>
      <c r="E328" s="338"/>
      <c r="F328" s="338"/>
      <c r="G328" s="338"/>
      <c r="H328" s="338"/>
      <c r="I328" s="338"/>
      <c r="J328" s="338"/>
      <c r="K328" s="338"/>
      <c r="L328" s="338"/>
      <c r="M328" s="338"/>
      <c r="N328" s="338"/>
      <c r="O328" s="338"/>
    </row>
    <row r="329" spans="1:15" x14ac:dyDescent="0.25">
      <c r="A329" s="50"/>
      <c r="B329" s="338"/>
      <c r="C329" s="338"/>
      <c r="D329" s="338"/>
      <c r="E329" s="338"/>
      <c r="F329" s="338"/>
      <c r="G329" s="338"/>
      <c r="H329" s="338"/>
      <c r="I329" s="338"/>
      <c r="J329" s="338"/>
      <c r="K329" s="338"/>
      <c r="L329" s="338"/>
      <c r="M329" s="338"/>
      <c r="N329" s="338"/>
      <c r="O329" s="338"/>
    </row>
    <row r="330" spans="1:15" x14ac:dyDescent="0.25">
      <c r="A330" s="50" t="s">
        <v>257</v>
      </c>
      <c r="B330" s="338"/>
      <c r="C330" s="338"/>
      <c r="D330" s="338"/>
      <c r="E330" s="338"/>
      <c r="F330" s="338"/>
      <c r="G330" s="338"/>
      <c r="H330" s="338"/>
      <c r="I330" s="338"/>
      <c r="J330" s="338"/>
      <c r="K330" s="338"/>
      <c r="L330" s="338"/>
      <c r="M330" s="338"/>
      <c r="N330" s="338"/>
      <c r="O330" s="338"/>
    </row>
    <row r="331" spans="1:15" x14ac:dyDescent="0.25">
      <c r="A331" s="338" t="s">
        <v>255</v>
      </c>
      <c r="B331" s="338"/>
      <c r="C331" s="338"/>
      <c r="D331" s="338"/>
      <c r="E331" s="338"/>
      <c r="F331" s="338"/>
      <c r="G331" s="338"/>
      <c r="H331" s="338"/>
      <c r="I331" s="338"/>
      <c r="J331" s="338"/>
      <c r="K331" s="338"/>
      <c r="L331" s="338"/>
      <c r="M331" s="338"/>
      <c r="N331" s="338"/>
      <c r="O331" s="338"/>
    </row>
    <row r="332" spans="1:15" x14ac:dyDescent="0.25">
      <c r="A332" s="50"/>
      <c r="B332" s="338"/>
      <c r="C332" s="338"/>
      <c r="D332" s="338"/>
      <c r="E332" s="338"/>
      <c r="F332" s="338"/>
      <c r="G332" s="338"/>
      <c r="H332" s="338"/>
      <c r="I332" s="338"/>
      <c r="J332" s="338"/>
      <c r="K332" s="338"/>
      <c r="L332" s="338"/>
      <c r="M332" s="338"/>
      <c r="N332" s="338"/>
      <c r="O332" s="338"/>
    </row>
    <row r="333" spans="1:15" x14ac:dyDescent="0.25">
      <c r="A333" s="50" t="s">
        <v>130</v>
      </c>
      <c r="B333" s="338"/>
      <c r="C333" s="338"/>
      <c r="D333" s="338"/>
      <c r="E333" s="338"/>
      <c r="F333" s="338"/>
      <c r="G333" s="338"/>
      <c r="H333" s="338"/>
      <c r="I333" s="338"/>
      <c r="J333" s="338"/>
      <c r="K333" s="338"/>
      <c r="L333" s="338"/>
      <c r="M333" s="338"/>
      <c r="N333" s="338"/>
      <c r="O333" s="338"/>
    </row>
    <row r="334" spans="1:15" x14ac:dyDescent="0.25">
      <c r="A334" s="50"/>
      <c r="B334" s="338"/>
      <c r="C334" s="338"/>
      <c r="D334" s="338"/>
      <c r="E334" s="338"/>
      <c r="F334" s="338"/>
      <c r="G334" s="338"/>
      <c r="H334" s="338"/>
      <c r="I334" s="338"/>
      <c r="J334" s="338"/>
      <c r="K334" s="338"/>
      <c r="L334" s="338"/>
      <c r="M334" s="338"/>
      <c r="N334" s="338"/>
      <c r="O334" s="338"/>
    </row>
    <row r="335" spans="1:15" x14ac:dyDescent="0.25">
      <c r="A335" s="50" t="s">
        <v>130</v>
      </c>
      <c r="C335" s="436"/>
      <c r="D335" s="436"/>
      <c r="E335" s="436"/>
      <c r="F335" s="436"/>
      <c r="G335" s="436"/>
      <c r="H335" s="436"/>
      <c r="I335" s="436"/>
      <c r="J335" s="436"/>
      <c r="K335" s="436"/>
      <c r="L335" s="436"/>
      <c r="M335" s="436"/>
      <c r="N335" s="436"/>
      <c r="O335" s="436"/>
    </row>
  </sheetData>
  <autoFilter ref="A6:Z316"/>
  <mergeCells count="50">
    <mergeCell ref="A7:A25"/>
    <mergeCell ref="A2:O2"/>
    <mergeCell ref="A3:O3"/>
    <mergeCell ref="A4:A5"/>
    <mergeCell ref="B4:B5"/>
    <mergeCell ref="C4:O4"/>
    <mergeCell ref="A136:A139"/>
    <mergeCell ref="A26:A83"/>
    <mergeCell ref="A84:A90"/>
    <mergeCell ref="A91:A94"/>
    <mergeCell ref="A95:A100"/>
    <mergeCell ref="A101:A105"/>
    <mergeCell ref="A106:A109"/>
    <mergeCell ref="A110:A113"/>
    <mergeCell ref="A114:A119"/>
    <mergeCell ref="A120:A125"/>
    <mergeCell ref="A126:A131"/>
    <mergeCell ref="A132:A135"/>
    <mergeCell ref="A205:A214"/>
    <mergeCell ref="A140:A145"/>
    <mergeCell ref="A146:A153"/>
    <mergeCell ref="A154:A157"/>
    <mergeCell ref="A158:A164"/>
    <mergeCell ref="A165:A176"/>
    <mergeCell ref="A177:A182"/>
    <mergeCell ref="A183:A187"/>
    <mergeCell ref="A188:A191"/>
    <mergeCell ref="A192:A196"/>
    <mergeCell ref="A197:A200"/>
    <mergeCell ref="A201:A204"/>
    <mergeCell ref="A275:A281"/>
    <mergeCell ref="A215:A219"/>
    <mergeCell ref="A220:A226"/>
    <mergeCell ref="A227:A232"/>
    <mergeCell ref="A233:A238"/>
    <mergeCell ref="A239:A244"/>
    <mergeCell ref="A245:A249"/>
    <mergeCell ref="A250:A255"/>
    <mergeCell ref="A256:A262"/>
    <mergeCell ref="A263:A266"/>
    <mergeCell ref="A267:A270"/>
    <mergeCell ref="A271:A274"/>
    <mergeCell ref="A309:A312"/>
    <mergeCell ref="A313:A316"/>
    <mergeCell ref="A282:A285"/>
    <mergeCell ref="A286:A289"/>
    <mergeCell ref="A290:A294"/>
    <mergeCell ref="A295:A299"/>
    <mergeCell ref="A300:A303"/>
    <mergeCell ref="A304:A308"/>
  </mergeCells>
  <pageMargins left="0.15748031496062992" right="0.15748031496062992" top="0.15748031496062992" bottom="0.15748031496062992" header="0.31496062992125984" footer="0.31496062992125984"/>
  <pageSetup paperSize="9" scale="40" orientation="landscape" r:id="rId1"/>
  <rowBreaks count="8" manualBreakCount="8">
    <brk id="40" max="12" man="1"/>
    <brk id="105" max="12" man="1"/>
    <brk id="145" max="14" man="1"/>
    <brk id="182" max="14" man="1"/>
    <brk id="219" max="14" man="1"/>
    <brk id="226" max="14" man="1"/>
    <brk id="262" max="14" man="1"/>
    <brk id="299" max="12"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8"/>
  <dimension ref="B3:J590"/>
  <sheetViews>
    <sheetView topLeftCell="A469" zoomScale="70" zoomScaleNormal="70" workbookViewId="0">
      <selection activeCell="C521" sqref="C521:C524"/>
    </sheetView>
  </sheetViews>
  <sheetFormatPr defaultRowHeight="18.75" x14ac:dyDescent="0.3"/>
  <cols>
    <col min="1" max="1" width="2.7109375" style="249" customWidth="1"/>
    <col min="2" max="2" width="8.85546875" style="245" customWidth="1"/>
    <col min="3" max="3" width="73.42578125" style="246" customWidth="1"/>
    <col min="4" max="4" width="24.7109375" style="247" customWidth="1"/>
    <col min="5" max="5" width="98.42578125" style="248" customWidth="1"/>
    <col min="6" max="6" width="91.7109375" style="246" customWidth="1"/>
    <col min="7" max="7" width="3.140625" style="249" customWidth="1"/>
    <col min="8" max="8" width="86.42578125" style="249" customWidth="1"/>
    <col min="9" max="10" width="9.140625" style="249"/>
    <col min="11" max="11" width="20.5703125" style="249" customWidth="1"/>
    <col min="12" max="16384" width="9.140625" style="249"/>
  </cols>
  <sheetData>
    <row r="3" spans="2:6" x14ac:dyDescent="0.3">
      <c r="F3" s="250" t="s">
        <v>1547</v>
      </c>
    </row>
    <row r="4" spans="2:6" x14ac:dyDescent="0.3">
      <c r="F4" s="250" t="s">
        <v>1271</v>
      </c>
    </row>
    <row r="5" spans="2:6" x14ac:dyDescent="0.3">
      <c r="F5" s="250" t="s">
        <v>1272</v>
      </c>
    </row>
    <row r="7" spans="2:6" ht="90.75" customHeight="1" x14ac:dyDescent="0.3">
      <c r="C7" s="1157" t="s">
        <v>1548</v>
      </c>
      <c r="D7" s="1157"/>
      <c r="E7" s="1157"/>
      <c r="F7" s="1157"/>
    </row>
    <row r="9" spans="2:6" x14ac:dyDescent="0.3">
      <c r="B9" s="251" t="s">
        <v>1549</v>
      </c>
      <c r="C9" s="252" t="s">
        <v>1550</v>
      </c>
      <c r="D9" s="252" t="s">
        <v>340</v>
      </c>
      <c r="E9" s="252" t="s">
        <v>1551</v>
      </c>
      <c r="F9" s="252" t="s">
        <v>1552</v>
      </c>
    </row>
    <row r="10" spans="2:6" s="253" customFormat="1" x14ac:dyDescent="0.3">
      <c r="B10" s="251">
        <v>1</v>
      </c>
      <c r="C10" s="252">
        <v>1</v>
      </c>
      <c r="D10" s="252">
        <v>2</v>
      </c>
      <c r="E10" s="252">
        <v>3</v>
      </c>
      <c r="F10" s="252">
        <v>4</v>
      </c>
    </row>
    <row r="11" spans="2:6" ht="18.75" customHeight="1" x14ac:dyDescent="0.3">
      <c r="B11" s="254">
        <v>1</v>
      </c>
      <c r="C11" s="1158" t="s">
        <v>1553</v>
      </c>
      <c r="D11" s="1158"/>
      <c r="E11" s="1158"/>
      <c r="F11" s="1158"/>
    </row>
    <row r="12" spans="2:6" ht="18.75" customHeight="1" x14ac:dyDescent="0.3">
      <c r="B12" s="1150" t="s">
        <v>1554</v>
      </c>
      <c r="C12" s="1153" t="s">
        <v>139</v>
      </c>
      <c r="D12" s="1154" t="s">
        <v>140</v>
      </c>
      <c r="E12" s="255" t="s">
        <v>1555</v>
      </c>
      <c r="F12" s="1153" t="s">
        <v>1556</v>
      </c>
    </row>
    <row r="13" spans="2:6" ht="37.5" x14ac:dyDescent="0.3">
      <c r="B13" s="1151"/>
      <c r="C13" s="1153"/>
      <c r="D13" s="1154"/>
      <c r="E13" s="256" t="s">
        <v>1557</v>
      </c>
      <c r="F13" s="1153"/>
    </row>
    <row r="14" spans="2:6" ht="37.5" x14ac:dyDescent="0.3">
      <c r="B14" s="1151"/>
      <c r="C14" s="1153"/>
      <c r="D14" s="1154"/>
      <c r="E14" s="256" t="s">
        <v>1558</v>
      </c>
      <c r="F14" s="1153"/>
    </row>
    <row r="15" spans="2:6" x14ac:dyDescent="0.3">
      <c r="B15" s="1152"/>
      <c r="C15" s="1153"/>
      <c r="D15" s="1154"/>
      <c r="E15" s="257" t="s">
        <v>1559</v>
      </c>
      <c r="F15" s="1153"/>
    </row>
    <row r="16" spans="2:6" ht="18.75" customHeight="1" x14ac:dyDescent="0.3">
      <c r="B16" s="1150" t="s">
        <v>1560</v>
      </c>
      <c r="C16" s="1153" t="s">
        <v>141</v>
      </c>
      <c r="D16" s="1154" t="s">
        <v>142</v>
      </c>
      <c r="E16" s="255" t="s">
        <v>1561</v>
      </c>
      <c r="F16" s="1155" t="s">
        <v>1562</v>
      </c>
    </row>
    <row r="17" spans="2:6" x14ac:dyDescent="0.3">
      <c r="B17" s="1151"/>
      <c r="C17" s="1153"/>
      <c r="D17" s="1154"/>
      <c r="E17" s="256" t="s">
        <v>1563</v>
      </c>
      <c r="F17" s="1156"/>
    </row>
    <row r="18" spans="2:6" x14ac:dyDescent="0.3">
      <c r="B18" s="1151"/>
      <c r="C18" s="1153"/>
      <c r="D18" s="1154"/>
      <c r="E18" s="256" t="s">
        <v>1564</v>
      </c>
      <c r="F18" s="1156"/>
    </row>
    <row r="19" spans="2:6" x14ac:dyDescent="0.3">
      <c r="B19" s="1152"/>
      <c r="C19" s="1153"/>
      <c r="D19" s="1154"/>
      <c r="E19" s="256" t="s">
        <v>1565</v>
      </c>
      <c r="F19" s="1156"/>
    </row>
    <row r="20" spans="2:6" ht="18.75" customHeight="1" x14ac:dyDescent="0.3">
      <c r="B20" s="1150" t="s">
        <v>1566</v>
      </c>
      <c r="C20" s="1153" t="s">
        <v>1286</v>
      </c>
      <c r="D20" s="1154" t="s">
        <v>1287</v>
      </c>
      <c r="E20" s="255" t="s">
        <v>1567</v>
      </c>
      <c r="F20" s="1153" t="s">
        <v>1568</v>
      </c>
    </row>
    <row r="21" spans="2:6" x14ac:dyDescent="0.3">
      <c r="B21" s="1151"/>
      <c r="C21" s="1153"/>
      <c r="D21" s="1154"/>
      <c r="E21" s="256" t="s">
        <v>1569</v>
      </c>
      <c r="F21" s="1153"/>
    </row>
    <row r="22" spans="2:6" ht="37.5" x14ac:dyDescent="0.3">
      <c r="B22" s="1151"/>
      <c r="C22" s="1153"/>
      <c r="D22" s="1154"/>
      <c r="E22" s="256" t="s">
        <v>1570</v>
      </c>
      <c r="F22" s="1153"/>
    </row>
    <row r="23" spans="2:6" x14ac:dyDescent="0.3">
      <c r="B23" s="1152"/>
      <c r="C23" s="1153"/>
      <c r="D23" s="1154"/>
      <c r="E23" s="257" t="s">
        <v>1571</v>
      </c>
      <c r="F23" s="1153"/>
    </row>
    <row r="24" spans="2:6" ht="75" x14ac:dyDescent="0.3">
      <c r="B24" s="1150" t="s">
        <v>1358</v>
      </c>
      <c r="C24" s="1153" t="s">
        <v>145</v>
      </c>
      <c r="D24" s="1154" t="s">
        <v>146</v>
      </c>
      <c r="E24" s="258" t="s">
        <v>1572</v>
      </c>
      <c r="F24" s="1153" t="s">
        <v>1573</v>
      </c>
    </row>
    <row r="25" spans="2:6" x14ac:dyDescent="0.3">
      <c r="B25" s="1151"/>
      <c r="C25" s="1153"/>
      <c r="D25" s="1154"/>
      <c r="E25" s="256" t="s">
        <v>1574</v>
      </c>
      <c r="F25" s="1153"/>
    </row>
    <row r="26" spans="2:6" x14ac:dyDescent="0.3">
      <c r="B26" s="1152"/>
      <c r="C26" s="1153"/>
      <c r="D26" s="1154"/>
      <c r="E26" s="257" t="s">
        <v>1575</v>
      </c>
      <c r="F26" s="1153"/>
    </row>
    <row r="27" spans="2:6" ht="18.75" customHeight="1" x14ac:dyDescent="0.3">
      <c r="B27" s="1150" t="s">
        <v>1576</v>
      </c>
      <c r="C27" s="1155" t="s">
        <v>1577</v>
      </c>
      <c r="D27" s="1160" t="s">
        <v>13</v>
      </c>
      <c r="E27" s="255" t="s">
        <v>1578</v>
      </c>
      <c r="F27" s="1155" t="s">
        <v>1573</v>
      </c>
    </row>
    <row r="28" spans="2:6" x14ac:dyDescent="0.3">
      <c r="B28" s="1151"/>
      <c r="C28" s="1156"/>
      <c r="D28" s="1161"/>
      <c r="E28" s="256" t="s">
        <v>1579</v>
      </c>
      <c r="F28" s="1156"/>
    </row>
    <row r="29" spans="2:6" ht="75" x14ac:dyDescent="0.3">
      <c r="B29" s="1151"/>
      <c r="C29" s="1156"/>
      <c r="D29" s="1161"/>
      <c r="E29" s="256" t="s">
        <v>1580</v>
      </c>
      <c r="F29" s="1156"/>
    </row>
    <row r="30" spans="2:6" ht="37.5" x14ac:dyDescent="0.3">
      <c r="B30" s="1152"/>
      <c r="C30" s="1159"/>
      <c r="D30" s="1162"/>
      <c r="E30" s="257" t="s">
        <v>1581</v>
      </c>
      <c r="F30" s="1159"/>
    </row>
    <row r="31" spans="2:6" ht="18.75" customHeight="1" x14ac:dyDescent="0.3">
      <c r="B31" s="1150" t="s">
        <v>1582</v>
      </c>
      <c r="C31" s="1155" t="s">
        <v>1583</v>
      </c>
      <c r="D31" s="1160" t="s">
        <v>13</v>
      </c>
      <c r="E31" s="255" t="s">
        <v>1584</v>
      </c>
      <c r="F31" s="1155" t="s">
        <v>1573</v>
      </c>
    </row>
    <row r="32" spans="2:6" x14ac:dyDescent="0.3">
      <c r="B32" s="1151"/>
      <c r="C32" s="1156"/>
      <c r="D32" s="1161"/>
      <c r="E32" s="256" t="s">
        <v>1585</v>
      </c>
      <c r="F32" s="1156"/>
    </row>
    <row r="33" spans="2:10" ht="37.5" x14ac:dyDescent="0.3">
      <c r="B33" s="1151"/>
      <c r="C33" s="1156"/>
      <c r="D33" s="1161"/>
      <c r="E33" s="256" t="s">
        <v>1586</v>
      </c>
      <c r="F33" s="1156"/>
    </row>
    <row r="34" spans="2:10" ht="37.5" x14ac:dyDescent="0.3">
      <c r="B34" s="1152"/>
      <c r="C34" s="1159"/>
      <c r="D34" s="1162"/>
      <c r="E34" s="257" t="s">
        <v>1581</v>
      </c>
      <c r="F34" s="1159"/>
    </row>
    <row r="35" spans="2:10" ht="18.75" customHeight="1" x14ac:dyDescent="0.3">
      <c r="B35" s="1150" t="s">
        <v>1424</v>
      </c>
      <c r="C35" s="1155" t="s">
        <v>1587</v>
      </c>
      <c r="D35" s="1160" t="s">
        <v>13</v>
      </c>
      <c r="E35" s="255" t="s">
        <v>1588</v>
      </c>
      <c r="F35" s="1155" t="s">
        <v>1573</v>
      </c>
    </row>
    <row r="36" spans="2:10" x14ac:dyDescent="0.3">
      <c r="B36" s="1151"/>
      <c r="C36" s="1156"/>
      <c r="D36" s="1161"/>
      <c r="E36" s="256" t="s">
        <v>1589</v>
      </c>
      <c r="F36" s="1156"/>
    </row>
    <row r="37" spans="2:10" ht="37.5" x14ac:dyDescent="0.3">
      <c r="B37" s="1151"/>
      <c r="C37" s="1156"/>
      <c r="D37" s="1161"/>
      <c r="E37" s="256" t="s">
        <v>1590</v>
      </c>
      <c r="F37" s="1156"/>
    </row>
    <row r="38" spans="2:10" s="259" customFormat="1" ht="37.5" x14ac:dyDescent="0.3">
      <c r="B38" s="1152"/>
      <c r="C38" s="1159"/>
      <c r="D38" s="1162"/>
      <c r="E38" s="257" t="s">
        <v>1581</v>
      </c>
      <c r="F38" s="1159"/>
      <c r="G38" s="249"/>
      <c r="H38" s="249"/>
      <c r="I38" s="249"/>
      <c r="J38" s="249"/>
    </row>
    <row r="39" spans="2:10" s="259" customFormat="1" ht="18.75" customHeight="1" x14ac:dyDescent="0.3">
      <c r="B39" s="1150" t="s">
        <v>1591</v>
      </c>
      <c r="C39" s="1155" t="s">
        <v>1293</v>
      </c>
      <c r="D39" s="1163" t="s">
        <v>1294</v>
      </c>
      <c r="E39" s="255" t="s">
        <v>1592</v>
      </c>
      <c r="F39" s="1155" t="s">
        <v>1593</v>
      </c>
      <c r="G39" s="249"/>
      <c r="H39" s="249"/>
      <c r="I39" s="249"/>
      <c r="J39" s="249"/>
    </row>
    <row r="40" spans="2:10" s="259" customFormat="1" x14ac:dyDescent="0.3">
      <c r="B40" s="1151"/>
      <c r="C40" s="1156"/>
      <c r="D40" s="1164"/>
      <c r="E40" s="256" t="s">
        <v>1594</v>
      </c>
      <c r="F40" s="1156"/>
      <c r="G40" s="249"/>
      <c r="H40" s="249"/>
      <c r="I40" s="249"/>
      <c r="J40" s="249"/>
    </row>
    <row r="41" spans="2:10" s="259" customFormat="1" ht="37.5" x14ac:dyDescent="0.3">
      <c r="B41" s="1151"/>
      <c r="C41" s="1156"/>
      <c r="D41" s="1164"/>
      <c r="E41" s="256" t="s">
        <v>1595</v>
      </c>
      <c r="F41" s="1156"/>
      <c r="G41" s="249"/>
      <c r="H41" s="249"/>
      <c r="I41" s="249"/>
      <c r="J41" s="249"/>
    </row>
    <row r="42" spans="2:10" s="259" customFormat="1" ht="37.5" x14ac:dyDescent="0.3">
      <c r="B42" s="1152"/>
      <c r="C42" s="1159"/>
      <c r="D42" s="1165"/>
      <c r="E42" s="257" t="s">
        <v>1596</v>
      </c>
      <c r="F42" s="1159"/>
      <c r="G42" s="249"/>
      <c r="H42" s="249"/>
      <c r="I42" s="249"/>
      <c r="J42" s="249"/>
    </row>
    <row r="43" spans="2:10" s="259" customFormat="1" ht="18.75" customHeight="1" x14ac:dyDescent="0.3">
      <c r="B43" s="1150" t="s">
        <v>1597</v>
      </c>
      <c r="C43" s="1153" t="s">
        <v>156</v>
      </c>
      <c r="D43" s="1154" t="s">
        <v>169</v>
      </c>
      <c r="E43" s="256" t="s">
        <v>1598</v>
      </c>
      <c r="F43" s="1153" t="s">
        <v>1573</v>
      </c>
      <c r="G43" s="249"/>
      <c r="H43" s="249"/>
      <c r="I43" s="249"/>
      <c r="J43" s="249"/>
    </row>
    <row r="44" spans="2:10" s="259" customFormat="1" x14ac:dyDescent="0.3">
      <c r="B44" s="1151"/>
      <c r="C44" s="1153"/>
      <c r="D44" s="1154"/>
      <c r="E44" s="256" t="s">
        <v>1599</v>
      </c>
      <c r="F44" s="1153"/>
      <c r="G44" s="249"/>
      <c r="H44" s="249"/>
      <c r="I44" s="249"/>
      <c r="J44" s="249"/>
    </row>
    <row r="45" spans="2:10" s="259" customFormat="1" x14ac:dyDescent="0.3">
      <c r="B45" s="1151"/>
      <c r="C45" s="1153"/>
      <c r="D45" s="1154"/>
      <c r="E45" s="256" t="s">
        <v>1600</v>
      </c>
      <c r="F45" s="1153"/>
      <c r="G45" s="249"/>
      <c r="H45" s="249"/>
      <c r="I45" s="249"/>
      <c r="J45" s="249"/>
    </row>
    <row r="46" spans="2:10" s="259" customFormat="1" x14ac:dyDescent="0.3">
      <c r="B46" s="1152"/>
      <c r="C46" s="1153"/>
      <c r="D46" s="1154"/>
      <c r="E46" s="257" t="s">
        <v>1601</v>
      </c>
      <c r="F46" s="1153"/>
      <c r="G46" s="249"/>
      <c r="H46" s="249"/>
      <c r="I46" s="249"/>
      <c r="J46" s="249"/>
    </row>
    <row r="47" spans="2:10" s="259" customFormat="1" ht="18.75" customHeight="1" x14ac:dyDescent="0.3">
      <c r="B47" s="1150" t="s">
        <v>1602</v>
      </c>
      <c r="C47" s="1153" t="s">
        <v>159</v>
      </c>
      <c r="D47" s="1154" t="s">
        <v>362</v>
      </c>
      <c r="E47" s="255" t="s">
        <v>1603</v>
      </c>
      <c r="F47" s="1153" t="s">
        <v>1573</v>
      </c>
      <c r="G47" s="249"/>
      <c r="H47" s="249"/>
      <c r="I47" s="249"/>
      <c r="J47" s="249"/>
    </row>
    <row r="48" spans="2:10" s="259" customFormat="1" x14ac:dyDescent="0.3">
      <c r="B48" s="1151"/>
      <c r="C48" s="1153"/>
      <c r="D48" s="1154"/>
      <c r="E48" s="256" t="s">
        <v>1604</v>
      </c>
      <c r="F48" s="1153"/>
      <c r="G48" s="249"/>
      <c r="H48" s="249"/>
      <c r="I48" s="249"/>
      <c r="J48" s="249"/>
    </row>
    <row r="49" spans="2:10" s="259" customFormat="1" x14ac:dyDescent="0.3">
      <c r="B49" s="1151"/>
      <c r="C49" s="1153"/>
      <c r="D49" s="1154"/>
      <c r="E49" s="256" t="s">
        <v>1605</v>
      </c>
      <c r="F49" s="1153"/>
      <c r="G49" s="249"/>
      <c r="H49" s="249"/>
      <c r="I49" s="249"/>
      <c r="J49" s="249"/>
    </row>
    <row r="50" spans="2:10" s="259" customFormat="1" x14ac:dyDescent="0.3">
      <c r="B50" s="1152"/>
      <c r="C50" s="1153"/>
      <c r="D50" s="1154"/>
      <c r="E50" s="257" t="s">
        <v>1601</v>
      </c>
      <c r="F50" s="1153"/>
      <c r="G50" s="249"/>
      <c r="H50" s="249"/>
      <c r="I50" s="249"/>
      <c r="J50" s="249"/>
    </row>
    <row r="51" spans="2:10" s="259" customFormat="1" ht="18.75" customHeight="1" x14ac:dyDescent="0.3">
      <c r="B51" s="1150" t="s">
        <v>1606</v>
      </c>
      <c r="C51" s="1153" t="s">
        <v>666</v>
      </c>
      <c r="D51" s="1154" t="s">
        <v>169</v>
      </c>
      <c r="E51" s="255" t="s">
        <v>1607</v>
      </c>
      <c r="F51" s="1153" t="s">
        <v>1573</v>
      </c>
      <c r="G51" s="249"/>
      <c r="H51" s="249"/>
      <c r="I51" s="249"/>
      <c r="J51" s="249"/>
    </row>
    <row r="52" spans="2:10" s="259" customFormat="1" x14ac:dyDescent="0.3">
      <c r="B52" s="1151"/>
      <c r="C52" s="1153"/>
      <c r="D52" s="1154"/>
      <c r="E52" s="256" t="s">
        <v>1608</v>
      </c>
      <c r="F52" s="1153"/>
      <c r="G52" s="249"/>
      <c r="H52" s="249"/>
      <c r="I52" s="249"/>
      <c r="J52" s="249"/>
    </row>
    <row r="53" spans="2:10" s="259" customFormat="1" ht="37.5" x14ac:dyDescent="0.3">
      <c r="B53" s="1151"/>
      <c r="C53" s="1153"/>
      <c r="D53" s="1154"/>
      <c r="E53" s="256" t="s">
        <v>1609</v>
      </c>
      <c r="F53" s="1153"/>
      <c r="G53" s="249"/>
      <c r="H53" s="249"/>
      <c r="I53" s="249"/>
      <c r="J53" s="249"/>
    </row>
    <row r="54" spans="2:10" s="259" customFormat="1" x14ac:dyDescent="0.3">
      <c r="B54" s="1152"/>
      <c r="C54" s="1153"/>
      <c r="D54" s="1154"/>
      <c r="E54" s="257" t="s">
        <v>1601</v>
      </c>
      <c r="F54" s="1153"/>
      <c r="G54" s="249"/>
      <c r="H54" s="249"/>
      <c r="I54" s="249"/>
      <c r="J54" s="249"/>
    </row>
    <row r="55" spans="2:10" s="259" customFormat="1" ht="18.75" customHeight="1" x14ac:dyDescent="0.3">
      <c r="B55" s="1150" t="s">
        <v>1610</v>
      </c>
      <c r="C55" s="1153" t="s">
        <v>1611</v>
      </c>
      <c r="D55" s="1154" t="s">
        <v>169</v>
      </c>
      <c r="E55" s="255" t="s">
        <v>1612</v>
      </c>
      <c r="F55" s="1153" t="s">
        <v>1573</v>
      </c>
      <c r="G55" s="249"/>
      <c r="H55" s="249"/>
      <c r="I55" s="249"/>
      <c r="J55" s="249"/>
    </row>
    <row r="56" spans="2:10" s="259" customFormat="1" x14ac:dyDescent="0.3">
      <c r="B56" s="1151"/>
      <c r="C56" s="1153"/>
      <c r="D56" s="1154"/>
      <c r="E56" s="256" t="s">
        <v>1613</v>
      </c>
      <c r="F56" s="1153"/>
      <c r="G56" s="249"/>
      <c r="H56" s="249"/>
      <c r="I56" s="249"/>
      <c r="J56" s="249"/>
    </row>
    <row r="57" spans="2:10" s="259" customFormat="1" x14ac:dyDescent="0.3">
      <c r="B57" s="1151"/>
      <c r="C57" s="1153"/>
      <c r="D57" s="1154"/>
      <c r="E57" s="256" t="s">
        <v>1614</v>
      </c>
      <c r="F57" s="1153"/>
      <c r="G57" s="249"/>
      <c r="H57" s="249"/>
      <c r="I57" s="249"/>
      <c r="J57" s="249"/>
    </row>
    <row r="58" spans="2:10" s="259" customFormat="1" x14ac:dyDescent="0.3">
      <c r="B58" s="1152"/>
      <c r="C58" s="1153"/>
      <c r="D58" s="1154"/>
      <c r="E58" s="257" t="s">
        <v>1601</v>
      </c>
      <c r="F58" s="1153"/>
      <c r="G58" s="249"/>
      <c r="H58" s="249"/>
      <c r="I58" s="249"/>
      <c r="J58" s="249"/>
    </row>
    <row r="59" spans="2:10" s="259" customFormat="1" ht="18.75" customHeight="1" x14ac:dyDescent="0.3">
      <c r="B59" s="1150" t="s">
        <v>1615</v>
      </c>
      <c r="C59" s="1153" t="s">
        <v>1295</v>
      </c>
      <c r="D59" s="1154" t="s">
        <v>1616</v>
      </c>
      <c r="E59" s="1166" t="s">
        <v>1617</v>
      </c>
      <c r="F59" s="1153" t="s">
        <v>1618</v>
      </c>
      <c r="G59" s="249"/>
      <c r="H59" s="249"/>
      <c r="I59" s="249"/>
      <c r="J59" s="249"/>
    </row>
    <row r="60" spans="2:10" s="259" customFormat="1" x14ac:dyDescent="0.3">
      <c r="B60" s="1151"/>
      <c r="C60" s="1153"/>
      <c r="D60" s="1154"/>
      <c r="E60" s="1167"/>
      <c r="F60" s="1153"/>
      <c r="G60" s="249"/>
      <c r="H60" s="249"/>
      <c r="I60" s="249"/>
      <c r="J60" s="249"/>
    </row>
    <row r="61" spans="2:10" s="259" customFormat="1" x14ac:dyDescent="0.3">
      <c r="B61" s="1151"/>
      <c r="C61" s="1153"/>
      <c r="D61" s="1154"/>
      <c r="E61" s="1167"/>
      <c r="F61" s="1153"/>
      <c r="G61" s="249"/>
      <c r="H61" s="249"/>
      <c r="I61" s="249"/>
      <c r="J61" s="249"/>
    </row>
    <row r="62" spans="2:10" s="259" customFormat="1" x14ac:dyDescent="0.3">
      <c r="B62" s="1152"/>
      <c r="C62" s="1155"/>
      <c r="D62" s="1160"/>
      <c r="E62" s="1167"/>
      <c r="F62" s="1155"/>
      <c r="G62" s="249"/>
      <c r="H62" s="249"/>
      <c r="I62" s="249"/>
      <c r="J62" s="249"/>
    </row>
    <row r="63" spans="2:10" s="259" customFormat="1" ht="18.75" customHeight="1" x14ac:dyDescent="0.3">
      <c r="B63" s="1150" t="s">
        <v>1619</v>
      </c>
      <c r="C63" s="1155" t="s">
        <v>1620</v>
      </c>
      <c r="D63" s="1154" t="s">
        <v>1621</v>
      </c>
      <c r="E63" s="260" t="s">
        <v>1622</v>
      </c>
      <c r="F63" s="1155" t="s">
        <v>1623</v>
      </c>
      <c r="G63" s="249"/>
      <c r="H63" s="249"/>
      <c r="I63" s="249"/>
      <c r="J63" s="249"/>
    </row>
    <row r="64" spans="2:10" s="259" customFormat="1" ht="37.5" x14ac:dyDescent="0.3">
      <c r="B64" s="1151"/>
      <c r="C64" s="1156"/>
      <c r="D64" s="1154"/>
      <c r="E64" s="261" t="s">
        <v>1624</v>
      </c>
      <c r="F64" s="1156"/>
      <c r="G64" s="249"/>
      <c r="H64" s="249"/>
      <c r="I64" s="249"/>
      <c r="J64" s="249"/>
    </row>
    <row r="65" spans="2:10" s="259" customFormat="1" ht="37.5" x14ac:dyDescent="0.3">
      <c r="B65" s="1151"/>
      <c r="C65" s="1156"/>
      <c r="D65" s="1154"/>
      <c r="E65" s="261" t="s">
        <v>1625</v>
      </c>
      <c r="F65" s="1156"/>
      <c r="G65" s="249"/>
      <c r="H65" s="249"/>
      <c r="I65" s="249"/>
      <c r="J65" s="249"/>
    </row>
    <row r="66" spans="2:10" s="259" customFormat="1" x14ac:dyDescent="0.3">
      <c r="B66" s="1152"/>
      <c r="C66" s="1159"/>
      <c r="D66" s="1154"/>
      <c r="E66" s="262" t="s">
        <v>1626</v>
      </c>
      <c r="F66" s="1159"/>
      <c r="G66" s="249"/>
      <c r="H66" s="249"/>
      <c r="I66" s="249"/>
      <c r="J66" s="249"/>
    </row>
    <row r="67" spans="2:10" s="259" customFormat="1" ht="18.75" customHeight="1" x14ac:dyDescent="0.3">
      <c r="B67" s="251" t="s">
        <v>1301</v>
      </c>
      <c r="C67" s="1168" t="s">
        <v>878</v>
      </c>
      <c r="D67" s="1169"/>
      <c r="E67" s="1169"/>
      <c r="F67" s="1170"/>
      <c r="G67" s="249"/>
      <c r="H67" s="249"/>
      <c r="I67" s="249"/>
      <c r="J67" s="249"/>
    </row>
    <row r="68" spans="2:10" s="259" customFormat="1" ht="18.75" customHeight="1" x14ac:dyDescent="0.3">
      <c r="B68" s="1171" t="s">
        <v>1627</v>
      </c>
      <c r="C68" s="1174" t="s">
        <v>1628</v>
      </c>
      <c r="D68" s="1177" t="s">
        <v>13</v>
      </c>
      <c r="E68" s="263" t="s">
        <v>1629</v>
      </c>
      <c r="F68" s="1166" t="s">
        <v>1630</v>
      </c>
      <c r="G68" s="249"/>
      <c r="H68" s="249"/>
      <c r="I68" s="249"/>
      <c r="J68" s="249"/>
    </row>
    <row r="69" spans="2:10" s="259" customFormat="1" ht="56.25" x14ac:dyDescent="0.3">
      <c r="B69" s="1172"/>
      <c r="C69" s="1175"/>
      <c r="D69" s="1178"/>
      <c r="E69" s="264" t="s">
        <v>1631</v>
      </c>
      <c r="F69" s="1167"/>
      <c r="G69" s="249"/>
      <c r="H69" s="249"/>
      <c r="I69" s="249"/>
      <c r="J69" s="249"/>
    </row>
    <row r="70" spans="2:10" s="259" customFormat="1" ht="37.5" x14ac:dyDescent="0.3">
      <c r="B70" s="1172"/>
      <c r="C70" s="1175"/>
      <c r="D70" s="1178"/>
      <c r="E70" s="264" t="s">
        <v>1632</v>
      </c>
      <c r="F70" s="1167"/>
      <c r="G70" s="249"/>
      <c r="H70" s="249"/>
      <c r="I70" s="249"/>
      <c r="J70" s="249"/>
    </row>
    <row r="71" spans="2:10" s="259" customFormat="1" x14ac:dyDescent="0.3">
      <c r="B71" s="1173"/>
      <c r="C71" s="1176"/>
      <c r="D71" s="1179"/>
      <c r="E71" s="265" t="s">
        <v>1633</v>
      </c>
      <c r="F71" s="1180"/>
      <c r="G71" s="249"/>
      <c r="H71" s="249"/>
      <c r="I71" s="249"/>
      <c r="J71" s="249"/>
    </row>
    <row r="72" spans="2:10" s="259" customFormat="1" ht="18.75" customHeight="1" x14ac:dyDescent="0.3">
      <c r="B72" s="1171" t="s">
        <v>1634</v>
      </c>
      <c r="C72" s="1174" t="s">
        <v>1302</v>
      </c>
      <c r="D72" s="1177" t="s">
        <v>13</v>
      </c>
      <c r="E72" s="255" t="s">
        <v>1635</v>
      </c>
      <c r="F72" s="1166" t="s">
        <v>1636</v>
      </c>
      <c r="G72" s="249"/>
      <c r="H72" s="249"/>
      <c r="I72" s="249"/>
      <c r="J72" s="249"/>
    </row>
    <row r="73" spans="2:10" ht="37.5" x14ac:dyDescent="0.3">
      <c r="B73" s="1172"/>
      <c r="C73" s="1175"/>
      <c r="D73" s="1178"/>
      <c r="E73" s="256" t="s">
        <v>1637</v>
      </c>
      <c r="F73" s="1167"/>
    </row>
    <row r="74" spans="2:10" ht="37.5" x14ac:dyDescent="0.3">
      <c r="B74" s="1172"/>
      <c r="C74" s="1175"/>
      <c r="D74" s="1178"/>
      <c r="E74" s="256" t="s">
        <v>1638</v>
      </c>
      <c r="F74" s="1167"/>
    </row>
    <row r="75" spans="2:10" x14ac:dyDescent="0.3">
      <c r="B75" s="1173"/>
      <c r="C75" s="1176"/>
      <c r="D75" s="1179"/>
      <c r="E75" s="257" t="s">
        <v>1639</v>
      </c>
      <c r="F75" s="1180"/>
    </row>
    <row r="76" spans="2:10" ht="18.75" customHeight="1" x14ac:dyDescent="0.3">
      <c r="B76" s="1171" t="s">
        <v>1640</v>
      </c>
      <c r="C76" s="1174" t="s">
        <v>1305</v>
      </c>
      <c r="D76" s="1177" t="s">
        <v>13</v>
      </c>
      <c r="E76" s="255" t="s">
        <v>1641</v>
      </c>
      <c r="F76" s="1166" t="s">
        <v>1636</v>
      </c>
    </row>
    <row r="77" spans="2:10" ht="37.5" x14ac:dyDescent="0.3">
      <c r="B77" s="1172"/>
      <c r="C77" s="1175"/>
      <c r="D77" s="1178"/>
      <c r="E77" s="256" t="s">
        <v>1642</v>
      </c>
      <c r="F77" s="1167"/>
    </row>
    <row r="78" spans="2:10" ht="37.5" x14ac:dyDescent="0.3">
      <c r="B78" s="1172"/>
      <c r="C78" s="1175"/>
      <c r="D78" s="1178"/>
      <c r="E78" s="256" t="s">
        <v>1643</v>
      </c>
      <c r="F78" s="1167"/>
    </row>
    <row r="79" spans="2:10" x14ac:dyDescent="0.3">
      <c r="B79" s="1173"/>
      <c r="C79" s="1176"/>
      <c r="D79" s="1179"/>
      <c r="E79" s="257" t="s">
        <v>1644</v>
      </c>
      <c r="F79" s="1180"/>
    </row>
    <row r="80" spans="2:10" ht="18.75" customHeight="1" x14ac:dyDescent="0.3">
      <c r="B80" s="1171" t="s">
        <v>1645</v>
      </c>
      <c r="C80" s="1174" t="s">
        <v>1309</v>
      </c>
      <c r="D80" s="1177" t="s">
        <v>13</v>
      </c>
      <c r="E80" s="255" t="s">
        <v>1646</v>
      </c>
      <c r="F80" s="1166" t="s">
        <v>1647</v>
      </c>
    </row>
    <row r="81" spans="2:6" ht="37.5" x14ac:dyDescent="0.3">
      <c r="B81" s="1172"/>
      <c r="C81" s="1175"/>
      <c r="D81" s="1178"/>
      <c r="E81" s="256" t="s">
        <v>1648</v>
      </c>
      <c r="F81" s="1167"/>
    </row>
    <row r="82" spans="2:6" ht="37.5" x14ac:dyDescent="0.3">
      <c r="B82" s="1172"/>
      <c r="C82" s="1175"/>
      <c r="D82" s="1178"/>
      <c r="E82" s="256" t="s">
        <v>1649</v>
      </c>
      <c r="F82" s="1167"/>
    </row>
    <row r="83" spans="2:6" ht="37.5" x14ac:dyDescent="0.3">
      <c r="B83" s="1173"/>
      <c r="C83" s="1175"/>
      <c r="D83" s="1178"/>
      <c r="E83" s="257" t="s">
        <v>1650</v>
      </c>
      <c r="F83" s="1167"/>
    </row>
    <row r="84" spans="2:6" ht="18.75" customHeight="1" x14ac:dyDescent="0.3">
      <c r="B84" s="1171" t="s">
        <v>1281</v>
      </c>
      <c r="C84" s="1174" t="s">
        <v>177</v>
      </c>
      <c r="D84" s="1177" t="s">
        <v>13</v>
      </c>
      <c r="E84" s="255" t="s">
        <v>1651</v>
      </c>
      <c r="F84" s="1166" t="s">
        <v>1652</v>
      </c>
    </row>
    <row r="85" spans="2:6" ht="37.5" x14ac:dyDescent="0.3">
      <c r="B85" s="1172"/>
      <c r="C85" s="1175"/>
      <c r="D85" s="1178"/>
      <c r="E85" s="256" t="s">
        <v>1653</v>
      </c>
      <c r="F85" s="1167"/>
    </row>
    <row r="86" spans="2:6" ht="37.5" x14ac:dyDescent="0.3">
      <c r="B86" s="1172"/>
      <c r="C86" s="1175"/>
      <c r="D86" s="1178"/>
      <c r="E86" s="256" t="s">
        <v>1654</v>
      </c>
      <c r="F86" s="1167"/>
    </row>
    <row r="87" spans="2:6" ht="37.5" x14ac:dyDescent="0.3">
      <c r="B87" s="1173"/>
      <c r="C87" s="1176"/>
      <c r="D87" s="1179"/>
      <c r="E87" s="257" t="s">
        <v>1655</v>
      </c>
      <c r="F87" s="1180"/>
    </row>
    <row r="88" spans="2:6" ht="18.75" customHeight="1" x14ac:dyDescent="0.3">
      <c r="B88" s="1171" t="s">
        <v>1656</v>
      </c>
      <c r="C88" s="1174" t="s">
        <v>178</v>
      </c>
      <c r="D88" s="1177" t="s">
        <v>13</v>
      </c>
      <c r="E88" s="255" t="s">
        <v>1657</v>
      </c>
      <c r="F88" s="1166" t="s">
        <v>1652</v>
      </c>
    </row>
    <row r="89" spans="2:6" ht="37.5" x14ac:dyDescent="0.3">
      <c r="B89" s="1172"/>
      <c r="C89" s="1175"/>
      <c r="D89" s="1178"/>
      <c r="E89" s="256" t="s">
        <v>1658</v>
      </c>
      <c r="F89" s="1167"/>
    </row>
    <row r="90" spans="2:6" ht="37.5" x14ac:dyDescent="0.3">
      <c r="B90" s="1172"/>
      <c r="C90" s="1175"/>
      <c r="D90" s="1178"/>
      <c r="E90" s="256" t="s">
        <v>1659</v>
      </c>
      <c r="F90" s="1167"/>
    </row>
    <row r="91" spans="2:6" ht="37.5" x14ac:dyDescent="0.3">
      <c r="B91" s="1173"/>
      <c r="C91" s="1176"/>
      <c r="D91" s="1179"/>
      <c r="E91" s="257" t="s">
        <v>1660</v>
      </c>
      <c r="F91" s="1180"/>
    </row>
    <row r="92" spans="2:6" ht="18.75" customHeight="1" x14ac:dyDescent="0.3">
      <c r="B92" s="1171" t="s">
        <v>1411</v>
      </c>
      <c r="C92" s="1174" t="s">
        <v>1310</v>
      </c>
      <c r="D92" s="1177" t="s">
        <v>13</v>
      </c>
      <c r="E92" s="255" t="s">
        <v>1661</v>
      </c>
      <c r="F92" s="1166" t="s">
        <v>1652</v>
      </c>
    </row>
    <row r="93" spans="2:6" x14ac:dyDescent="0.3">
      <c r="B93" s="1172"/>
      <c r="C93" s="1175"/>
      <c r="D93" s="1178"/>
      <c r="E93" s="256" t="s">
        <v>1662</v>
      </c>
      <c r="F93" s="1167"/>
    </row>
    <row r="94" spans="2:6" x14ac:dyDescent="0.3">
      <c r="B94" s="1172"/>
      <c r="C94" s="1175"/>
      <c r="D94" s="1178"/>
      <c r="E94" s="256" t="s">
        <v>1663</v>
      </c>
      <c r="F94" s="1167"/>
    </row>
    <row r="95" spans="2:6" x14ac:dyDescent="0.3">
      <c r="B95" s="1173"/>
      <c r="C95" s="1176"/>
      <c r="D95" s="1179"/>
      <c r="E95" s="257" t="s">
        <v>1664</v>
      </c>
      <c r="F95" s="1180"/>
    </row>
    <row r="96" spans="2:6" ht="18.75" customHeight="1" x14ac:dyDescent="0.3">
      <c r="B96" s="1171" t="s">
        <v>1282</v>
      </c>
      <c r="C96" s="1174" t="s">
        <v>180</v>
      </c>
      <c r="D96" s="1177" t="s">
        <v>13</v>
      </c>
      <c r="E96" s="255" t="s">
        <v>1665</v>
      </c>
      <c r="F96" s="1166" t="s">
        <v>1652</v>
      </c>
    </row>
    <row r="97" spans="2:6" ht="37.5" x14ac:dyDescent="0.3">
      <c r="B97" s="1172"/>
      <c r="C97" s="1175"/>
      <c r="D97" s="1178"/>
      <c r="E97" s="256" t="s">
        <v>1666</v>
      </c>
      <c r="F97" s="1167"/>
    </row>
    <row r="98" spans="2:6" x14ac:dyDescent="0.3">
      <c r="B98" s="1172"/>
      <c r="C98" s="1175"/>
      <c r="D98" s="1178"/>
      <c r="E98" s="256" t="s">
        <v>1667</v>
      </c>
      <c r="F98" s="1167"/>
    </row>
    <row r="99" spans="2:6" x14ac:dyDescent="0.3">
      <c r="B99" s="1173"/>
      <c r="C99" s="1176"/>
      <c r="D99" s="1179"/>
      <c r="E99" s="257" t="s">
        <v>1668</v>
      </c>
      <c r="F99" s="1180"/>
    </row>
    <row r="100" spans="2:6" ht="18.75" customHeight="1" x14ac:dyDescent="0.3">
      <c r="B100" s="1171" t="s">
        <v>1283</v>
      </c>
      <c r="C100" s="1174" t="s">
        <v>1669</v>
      </c>
      <c r="D100" s="1177" t="s">
        <v>13</v>
      </c>
      <c r="E100" s="255" t="s">
        <v>1665</v>
      </c>
      <c r="F100" s="1166" t="s">
        <v>1652</v>
      </c>
    </row>
    <row r="101" spans="2:6" x14ac:dyDescent="0.3">
      <c r="B101" s="1172"/>
      <c r="C101" s="1175"/>
      <c r="D101" s="1178"/>
      <c r="E101" s="256" t="s">
        <v>1670</v>
      </c>
      <c r="F101" s="1167"/>
    </row>
    <row r="102" spans="2:6" x14ac:dyDescent="0.3">
      <c r="B102" s="1172"/>
      <c r="C102" s="1175"/>
      <c r="D102" s="1178"/>
      <c r="E102" s="256" t="s">
        <v>1671</v>
      </c>
      <c r="F102" s="1167"/>
    </row>
    <row r="103" spans="2:6" x14ac:dyDescent="0.3">
      <c r="B103" s="1173"/>
      <c r="C103" s="1176"/>
      <c r="D103" s="1179"/>
      <c r="E103" s="257" t="s">
        <v>1672</v>
      </c>
      <c r="F103" s="1180"/>
    </row>
    <row r="104" spans="2:6" ht="18.75" customHeight="1" x14ac:dyDescent="0.3">
      <c r="B104" s="1171" t="s">
        <v>1673</v>
      </c>
      <c r="C104" s="1174" t="s">
        <v>183</v>
      </c>
      <c r="D104" s="1177" t="s">
        <v>13</v>
      </c>
      <c r="E104" s="255" t="s">
        <v>1674</v>
      </c>
      <c r="F104" s="1166" t="s">
        <v>1675</v>
      </c>
    </row>
    <row r="105" spans="2:6" x14ac:dyDescent="0.3">
      <c r="B105" s="1172"/>
      <c r="C105" s="1175"/>
      <c r="D105" s="1178"/>
      <c r="E105" s="256" t="s">
        <v>1676</v>
      </c>
      <c r="F105" s="1167"/>
    </row>
    <row r="106" spans="2:6" x14ac:dyDescent="0.3">
      <c r="B106" s="1172"/>
      <c r="C106" s="1175"/>
      <c r="D106" s="1178"/>
      <c r="E106" s="256" t="s">
        <v>1677</v>
      </c>
      <c r="F106" s="1167"/>
    </row>
    <row r="107" spans="2:6" x14ac:dyDescent="0.3">
      <c r="B107" s="1173"/>
      <c r="C107" s="1176"/>
      <c r="D107" s="1179"/>
      <c r="E107" s="257" t="s">
        <v>1678</v>
      </c>
      <c r="F107" s="1180"/>
    </row>
    <row r="108" spans="2:6" ht="112.5" x14ac:dyDescent="0.3">
      <c r="B108" s="266" t="s">
        <v>1679</v>
      </c>
      <c r="C108" s="267" t="s">
        <v>1680</v>
      </c>
      <c r="D108" s="268" t="s">
        <v>146</v>
      </c>
      <c r="E108" s="269" t="s">
        <v>1681</v>
      </c>
      <c r="F108" s="270" t="s">
        <v>1573</v>
      </c>
    </row>
    <row r="109" spans="2:6" ht="18.75" customHeight="1" x14ac:dyDescent="0.3">
      <c r="B109" s="1171" t="s">
        <v>1682</v>
      </c>
      <c r="C109" s="1174" t="s">
        <v>1318</v>
      </c>
      <c r="D109" s="1177" t="s">
        <v>13</v>
      </c>
      <c r="E109" s="255" t="s">
        <v>1683</v>
      </c>
      <c r="F109" s="1166" t="s">
        <v>1684</v>
      </c>
    </row>
    <row r="110" spans="2:6" x14ac:dyDescent="0.3">
      <c r="B110" s="1172"/>
      <c r="C110" s="1175"/>
      <c r="D110" s="1178"/>
      <c r="E110" s="256" t="s">
        <v>1685</v>
      </c>
      <c r="F110" s="1167"/>
    </row>
    <row r="111" spans="2:6" x14ac:dyDescent="0.3">
      <c r="B111" s="1172"/>
      <c r="C111" s="1175"/>
      <c r="D111" s="1178"/>
      <c r="E111" s="256" t="s">
        <v>1686</v>
      </c>
      <c r="F111" s="1167"/>
    </row>
    <row r="112" spans="2:6" x14ac:dyDescent="0.3">
      <c r="B112" s="1173"/>
      <c r="C112" s="1176"/>
      <c r="D112" s="1179"/>
      <c r="E112" s="257" t="s">
        <v>1687</v>
      </c>
      <c r="F112" s="1180"/>
    </row>
    <row r="113" spans="2:6" ht="18.75" customHeight="1" x14ac:dyDescent="0.3">
      <c r="B113" s="1171" t="s">
        <v>1688</v>
      </c>
      <c r="C113" s="1174" t="s">
        <v>1319</v>
      </c>
      <c r="D113" s="1177" t="s">
        <v>13</v>
      </c>
      <c r="E113" s="255" t="s">
        <v>1689</v>
      </c>
      <c r="F113" s="1166" t="s">
        <v>1684</v>
      </c>
    </row>
    <row r="114" spans="2:6" x14ac:dyDescent="0.3">
      <c r="B114" s="1172"/>
      <c r="C114" s="1175"/>
      <c r="D114" s="1178"/>
      <c r="E114" s="256" t="s">
        <v>1690</v>
      </c>
      <c r="F114" s="1167"/>
    </row>
    <row r="115" spans="2:6" x14ac:dyDescent="0.3">
      <c r="B115" s="1172"/>
      <c r="C115" s="1175"/>
      <c r="D115" s="1178"/>
      <c r="E115" s="256" t="s">
        <v>1686</v>
      </c>
      <c r="F115" s="1167"/>
    </row>
    <row r="116" spans="2:6" x14ac:dyDescent="0.3">
      <c r="B116" s="1173"/>
      <c r="C116" s="1176"/>
      <c r="D116" s="1179"/>
      <c r="E116" s="257" t="s">
        <v>1687</v>
      </c>
      <c r="F116" s="1180"/>
    </row>
    <row r="117" spans="2:6" ht="131.25" x14ac:dyDescent="0.3">
      <c r="B117" s="266" t="s">
        <v>1691</v>
      </c>
      <c r="C117" s="264" t="s">
        <v>388</v>
      </c>
      <c r="D117" s="271" t="s">
        <v>13</v>
      </c>
      <c r="E117" s="248" t="s">
        <v>1692</v>
      </c>
      <c r="F117" s="272" t="s">
        <v>1693</v>
      </c>
    </row>
    <row r="118" spans="2:6" ht="18.75" customHeight="1" x14ac:dyDescent="0.3">
      <c r="B118" s="1171" t="s">
        <v>1694</v>
      </c>
      <c r="C118" s="1174" t="s">
        <v>1320</v>
      </c>
      <c r="D118" s="1181" t="s">
        <v>13</v>
      </c>
      <c r="E118" s="273" t="s">
        <v>1695</v>
      </c>
      <c r="F118" s="1183" t="s">
        <v>1696</v>
      </c>
    </row>
    <row r="119" spans="2:6" ht="37.5" x14ac:dyDescent="0.3">
      <c r="B119" s="1172"/>
      <c r="C119" s="1175"/>
      <c r="D119" s="1182"/>
      <c r="E119" s="272" t="s">
        <v>1697</v>
      </c>
      <c r="F119" s="1184"/>
    </row>
    <row r="120" spans="2:6" x14ac:dyDescent="0.3">
      <c r="B120" s="1172"/>
      <c r="C120" s="1175"/>
      <c r="D120" s="1182"/>
      <c r="E120" s="272" t="s">
        <v>1698</v>
      </c>
      <c r="F120" s="1184"/>
    </row>
    <row r="121" spans="2:6" x14ac:dyDescent="0.3">
      <c r="B121" s="1173"/>
      <c r="C121" s="1176"/>
      <c r="D121" s="1168"/>
      <c r="E121" s="274" t="s">
        <v>1699</v>
      </c>
      <c r="F121" s="1185"/>
    </row>
    <row r="122" spans="2:6" ht="18.75" customHeight="1" x14ac:dyDescent="0.3">
      <c r="B122" s="1171" t="s">
        <v>1700</v>
      </c>
      <c r="C122" s="1174" t="s">
        <v>199</v>
      </c>
      <c r="D122" s="1177" t="s">
        <v>13</v>
      </c>
      <c r="E122" s="255" t="s">
        <v>1701</v>
      </c>
      <c r="F122" s="1166" t="s">
        <v>1636</v>
      </c>
    </row>
    <row r="123" spans="2:6" ht="37.5" x14ac:dyDescent="0.3">
      <c r="B123" s="1172"/>
      <c r="C123" s="1175"/>
      <c r="D123" s="1178"/>
      <c r="E123" s="256" t="s">
        <v>1702</v>
      </c>
      <c r="F123" s="1167"/>
    </row>
    <row r="124" spans="2:6" ht="37.5" x14ac:dyDescent="0.3">
      <c r="B124" s="1172"/>
      <c r="C124" s="1175"/>
      <c r="D124" s="1178"/>
      <c r="E124" s="256" t="s">
        <v>1703</v>
      </c>
      <c r="F124" s="1167"/>
    </row>
    <row r="125" spans="2:6" x14ac:dyDescent="0.3">
      <c r="B125" s="1173"/>
      <c r="C125" s="1176"/>
      <c r="D125" s="1179"/>
      <c r="E125" s="257" t="s">
        <v>1704</v>
      </c>
      <c r="F125" s="1180"/>
    </row>
    <row r="126" spans="2:6" ht="18.75" customHeight="1" x14ac:dyDescent="0.3">
      <c r="B126" s="1171" t="s">
        <v>1705</v>
      </c>
      <c r="C126" s="1174" t="s">
        <v>201</v>
      </c>
      <c r="D126" s="1177" t="s">
        <v>13</v>
      </c>
      <c r="E126" s="255" t="s">
        <v>1706</v>
      </c>
      <c r="F126" s="1166" t="s">
        <v>1707</v>
      </c>
    </row>
    <row r="127" spans="2:6" ht="37.5" x14ac:dyDescent="0.3">
      <c r="B127" s="1172"/>
      <c r="C127" s="1175"/>
      <c r="D127" s="1178"/>
      <c r="E127" s="256" t="s">
        <v>1708</v>
      </c>
      <c r="F127" s="1167"/>
    </row>
    <row r="128" spans="2:6" ht="37.5" x14ac:dyDescent="0.3">
      <c r="B128" s="1172"/>
      <c r="C128" s="1175"/>
      <c r="D128" s="1178"/>
      <c r="E128" s="256" t="s">
        <v>1709</v>
      </c>
      <c r="F128" s="1167"/>
    </row>
    <row r="129" spans="2:6" ht="37.5" x14ac:dyDescent="0.3">
      <c r="B129" s="1173"/>
      <c r="C129" s="1176"/>
      <c r="D129" s="1179"/>
      <c r="E129" s="257" t="s">
        <v>1710</v>
      </c>
      <c r="F129" s="1180"/>
    </row>
    <row r="130" spans="2:6" ht="18.75" customHeight="1" x14ac:dyDescent="0.3">
      <c r="B130" s="1171" t="s">
        <v>1711</v>
      </c>
      <c r="C130" s="1174" t="s">
        <v>596</v>
      </c>
      <c r="D130" s="1177" t="s">
        <v>13</v>
      </c>
      <c r="E130" s="255" t="s">
        <v>1712</v>
      </c>
      <c r="F130" s="1155" t="s">
        <v>1713</v>
      </c>
    </row>
    <row r="131" spans="2:6" ht="75" x14ac:dyDescent="0.3">
      <c r="B131" s="1172"/>
      <c r="C131" s="1175"/>
      <c r="D131" s="1178"/>
      <c r="E131" s="256" t="s">
        <v>1714</v>
      </c>
      <c r="F131" s="1156"/>
    </row>
    <row r="132" spans="2:6" ht="37.5" x14ac:dyDescent="0.3">
      <c r="B132" s="1172"/>
      <c r="C132" s="1175"/>
      <c r="D132" s="1178"/>
      <c r="E132" s="256" t="s">
        <v>1715</v>
      </c>
      <c r="F132" s="1156"/>
    </row>
    <row r="133" spans="2:6" ht="37.5" x14ac:dyDescent="0.3">
      <c r="B133" s="1173"/>
      <c r="C133" s="1176"/>
      <c r="D133" s="1179"/>
      <c r="E133" s="257" t="s">
        <v>1716</v>
      </c>
      <c r="F133" s="1159"/>
    </row>
    <row r="134" spans="2:6" ht="18.75" customHeight="1" x14ac:dyDescent="0.3">
      <c r="B134" s="1171" t="s">
        <v>1717</v>
      </c>
      <c r="C134" s="1174" t="s">
        <v>1329</v>
      </c>
      <c r="D134" s="1177" t="s">
        <v>13</v>
      </c>
      <c r="E134" s="256" t="s">
        <v>1718</v>
      </c>
      <c r="F134" s="1155" t="s">
        <v>1719</v>
      </c>
    </row>
    <row r="135" spans="2:6" ht="56.25" x14ac:dyDescent="0.3">
      <c r="B135" s="1172"/>
      <c r="C135" s="1175"/>
      <c r="D135" s="1178"/>
      <c r="E135" s="256" t="s">
        <v>1720</v>
      </c>
      <c r="F135" s="1156"/>
    </row>
    <row r="136" spans="2:6" ht="56.25" x14ac:dyDescent="0.3">
      <c r="B136" s="1172"/>
      <c r="C136" s="1175"/>
      <c r="D136" s="1178"/>
      <c r="E136" s="256" t="s">
        <v>1721</v>
      </c>
      <c r="F136" s="1156"/>
    </row>
    <row r="137" spans="2:6" x14ac:dyDescent="0.3">
      <c r="B137" s="1173"/>
      <c r="C137" s="1176"/>
      <c r="D137" s="1179"/>
      <c r="E137" s="257" t="s">
        <v>1722</v>
      </c>
      <c r="F137" s="1159"/>
    </row>
    <row r="138" spans="2:6" ht="112.5" x14ac:dyDescent="0.3">
      <c r="B138" s="266" t="s">
        <v>1723</v>
      </c>
      <c r="C138" s="267" t="s">
        <v>598</v>
      </c>
      <c r="D138" s="268" t="s">
        <v>140</v>
      </c>
      <c r="E138" s="274" t="s">
        <v>1617</v>
      </c>
      <c r="F138" s="275" t="s">
        <v>1724</v>
      </c>
    </row>
    <row r="139" spans="2:6" ht="112.5" x14ac:dyDescent="0.3">
      <c r="B139" s="266" t="s">
        <v>1725</v>
      </c>
      <c r="C139" s="267" t="s">
        <v>599</v>
      </c>
      <c r="D139" s="268" t="s">
        <v>140</v>
      </c>
      <c r="E139" s="270" t="s">
        <v>1617</v>
      </c>
      <c r="F139" s="275" t="s">
        <v>1724</v>
      </c>
    </row>
    <row r="140" spans="2:6" ht="18.75" customHeight="1" x14ac:dyDescent="0.3">
      <c r="B140" s="1171" t="s">
        <v>1726</v>
      </c>
      <c r="C140" s="1174" t="s">
        <v>385</v>
      </c>
      <c r="D140" s="1177" t="s">
        <v>13</v>
      </c>
      <c r="E140" s="255" t="s">
        <v>1727</v>
      </c>
      <c r="F140" s="1166" t="s">
        <v>1728</v>
      </c>
    </row>
    <row r="141" spans="2:6" x14ac:dyDescent="0.3">
      <c r="B141" s="1172"/>
      <c r="C141" s="1175"/>
      <c r="D141" s="1178"/>
      <c r="E141" s="256" t="s">
        <v>1729</v>
      </c>
      <c r="F141" s="1167"/>
    </row>
    <row r="142" spans="2:6" x14ac:dyDescent="0.3">
      <c r="B142" s="1172"/>
      <c r="C142" s="1175"/>
      <c r="D142" s="1178"/>
      <c r="E142" s="256" t="s">
        <v>1730</v>
      </c>
      <c r="F142" s="1167"/>
    </row>
    <row r="143" spans="2:6" x14ac:dyDescent="0.3">
      <c r="B143" s="1173"/>
      <c r="C143" s="1176"/>
      <c r="D143" s="1179"/>
      <c r="E143" s="257" t="s">
        <v>1731</v>
      </c>
      <c r="F143" s="1180"/>
    </row>
    <row r="144" spans="2:6" ht="93.75" x14ac:dyDescent="0.3">
      <c r="B144" s="266" t="s">
        <v>1732</v>
      </c>
      <c r="C144" s="267" t="s">
        <v>386</v>
      </c>
      <c r="D144" s="268" t="s">
        <v>13</v>
      </c>
      <c r="E144" s="275" t="s">
        <v>1733</v>
      </c>
      <c r="F144" s="275" t="s">
        <v>1734</v>
      </c>
    </row>
    <row r="145" spans="2:6" ht="18.75" customHeight="1" x14ac:dyDescent="0.3">
      <c r="B145" s="1171" t="s">
        <v>1735</v>
      </c>
      <c r="C145" s="1174" t="s">
        <v>387</v>
      </c>
      <c r="D145" s="1177" t="s">
        <v>13</v>
      </c>
      <c r="E145" s="255" t="s">
        <v>1736</v>
      </c>
      <c r="F145" s="1155" t="s">
        <v>1737</v>
      </c>
    </row>
    <row r="146" spans="2:6" ht="37.5" x14ac:dyDescent="0.3">
      <c r="B146" s="1172"/>
      <c r="C146" s="1175"/>
      <c r="D146" s="1178"/>
      <c r="E146" s="256" t="s">
        <v>1738</v>
      </c>
      <c r="F146" s="1156"/>
    </row>
    <row r="147" spans="2:6" x14ac:dyDescent="0.3">
      <c r="B147" s="1172"/>
      <c r="C147" s="1175"/>
      <c r="D147" s="1178"/>
      <c r="E147" s="256" t="s">
        <v>1739</v>
      </c>
      <c r="F147" s="1156"/>
    </row>
    <row r="148" spans="2:6" x14ac:dyDescent="0.3">
      <c r="B148" s="1173"/>
      <c r="C148" s="1176"/>
      <c r="D148" s="1179"/>
      <c r="E148" s="257" t="s">
        <v>1601</v>
      </c>
      <c r="F148" s="1159"/>
    </row>
    <row r="149" spans="2:6" ht="18.75" customHeight="1" x14ac:dyDescent="0.3">
      <c r="B149" s="1171" t="s">
        <v>1740</v>
      </c>
      <c r="C149" s="1174" t="s">
        <v>600</v>
      </c>
      <c r="D149" s="1177" t="s">
        <v>13</v>
      </c>
      <c r="E149" s="255" t="s">
        <v>1712</v>
      </c>
      <c r="F149" s="1155" t="s">
        <v>1713</v>
      </c>
    </row>
    <row r="150" spans="2:6" ht="56.25" x14ac:dyDescent="0.3">
      <c r="B150" s="1172"/>
      <c r="C150" s="1175"/>
      <c r="D150" s="1178"/>
      <c r="E150" s="256" t="s">
        <v>1741</v>
      </c>
      <c r="F150" s="1156"/>
    </row>
    <row r="151" spans="2:6" ht="37.5" x14ac:dyDescent="0.3">
      <c r="B151" s="1172"/>
      <c r="C151" s="1175"/>
      <c r="D151" s="1178"/>
      <c r="E151" s="256" t="s">
        <v>1715</v>
      </c>
      <c r="F151" s="1156"/>
    </row>
    <row r="152" spans="2:6" x14ac:dyDescent="0.3">
      <c r="B152" s="1173"/>
      <c r="C152" s="1176"/>
      <c r="D152" s="1179"/>
      <c r="E152" s="257" t="s">
        <v>1742</v>
      </c>
      <c r="F152" s="1159"/>
    </row>
    <row r="153" spans="2:6" ht="18.75" customHeight="1" x14ac:dyDescent="0.3">
      <c r="B153" s="1171" t="s">
        <v>1312</v>
      </c>
      <c r="C153" s="1174" t="s">
        <v>217</v>
      </c>
      <c r="D153" s="1177" t="s">
        <v>1337</v>
      </c>
      <c r="E153" s="255" t="s">
        <v>1743</v>
      </c>
      <c r="F153" s="1166" t="s">
        <v>1744</v>
      </c>
    </row>
    <row r="154" spans="2:6" ht="37.5" x14ac:dyDescent="0.3">
      <c r="B154" s="1172"/>
      <c r="C154" s="1175"/>
      <c r="D154" s="1178"/>
      <c r="E154" s="256" t="s">
        <v>1745</v>
      </c>
      <c r="F154" s="1167"/>
    </row>
    <row r="155" spans="2:6" ht="37.5" x14ac:dyDescent="0.3">
      <c r="B155" s="1172"/>
      <c r="C155" s="1175"/>
      <c r="D155" s="1178"/>
      <c r="E155" s="256" t="s">
        <v>1746</v>
      </c>
      <c r="F155" s="1167"/>
    </row>
    <row r="156" spans="2:6" ht="37.5" x14ac:dyDescent="0.3">
      <c r="B156" s="1173"/>
      <c r="C156" s="1176"/>
      <c r="D156" s="1179"/>
      <c r="E156" s="257" t="s">
        <v>1747</v>
      </c>
      <c r="F156" s="1180"/>
    </row>
    <row r="157" spans="2:6" ht="18.75" customHeight="1" x14ac:dyDescent="0.3">
      <c r="B157" s="1171" t="s">
        <v>1748</v>
      </c>
      <c r="C157" s="1174" t="s">
        <v>1339</v>
      </c>
      <c r="D157" s="1177" t="s">
        <v>13</v>
      </c>
      <c r="E157" s="255" t="s">
        <v>1749</v>
      </c>
      <c r="F157" s="1166" t="s">
        <v>1750</v>
      </c>
    </row>
    <row r="158" spans="2:6" x14ac:dyDescent="0.3">
      <c r="B158" s="1172"/>
      <c r="C158" s="1175"/>
      <c r="D158" s="1178"/>
      <c r="E158" s="256" t="s">
        <v>1751</v>
      </c>
      <c r="F158" s="1167"/>
    </row>
    <row r="159" spans="2:6" ht="37.5" x14ac:dyDescent="0.3">
      <c r="B159" s="1172"/>
      <c r="C159" s="1175"/>
      <c r="D159" s="1178"/>
      <c r="E159" s="256" t="s">
        <v>1752</v>
      </c>
      <c r="F159" s="1167"/>
    </row>
    <row r="160" spans="2:6" x14ac:dyDescent="0.3">
      <c r="B160" s="1173"/>
      <c r="C160" s="1176"/>
      <c r="D160" s="1179"/>
      <c r="E160" s="257" t="s">
        <v>1753</v>
      </c>
      <c r="F160" s="1180"/>
    </row>
    <row r="161" spans="2:6" ht="18.75" customHeight="1" x14ac:dyDescent="0.3">
      <c r="B161" s="1171" t="s">
        <v>1754</v>
      </c>
      <c r="C161" s="1174" t="s">
        <v>1342</v>
      </c>
      <c r="D161" s="1177" t="s">
        <v>13</v>
      </c>
      <c r="E161" s="255" t="s">
        <v>1755</v>
      </c>
      <c r="F161" s="1166" t="s">
        <v>1756</v>
      </c>
    </row>
    <row r="162" spans="2:6" ht="75" x14ac:dyDescent="0.3">
      <c r="B162" s="1172"/>
      <c r="C162" s="1175"/>
      <c r="D162" s="1178"/>
      <c r="E162" s="256" t="s">
        <v>1757</v>
      </c>
      <c r="F162" s="1167"/>
    </row>
    <row r="163" spans="2:6" ht="37.5" x14ac:dyDescent="0.3">
      <c r="B163" s="1172"/>
      <c r="C163" s="1175"/>
      <c r="D163" s="1178"/>
      <c r="E163" s="256" t="s">
        <v>1758</v>
      </c>
      <c r="F163" s="1167"/>
    </row>
    <row r="164" spans="2:6" x14ac:dyDescent="0.3">
      <c r="B164" s="1173"/>
      <c r="C164" s="1176"/>
      <c r="D164" s="1179"/>
      <c r="E164" s="257" t="s">
        <v>1759</v>
      </c>
      <c r="F164" s="1180"/>
    </row>
    <row r="165" spans="2:6" ht="18.75" customHeight="1" x14ac:dyDescent="0.3">
      <c r="B165" s="1171" t="s">
        <v>1760</v>
      </c>
      <c r="C165" s="1174" t="s">
        <v>221</v>
      </c>
      <c r="D165" s="1177" t="s">
        <v>1345</v>
      </c>
      <c r="E165" s="255" t="s">
        <v>1761</v>
      </c>
      <c r="F165" s="1166" t="s">
        <v>1762</v>
      </c>
    </row>
    <row r="166" spans="2:6" ht="56.25" x14ac:dyDescent="0.3">
      <c r="B166" s="1172"/>
      <c r="C166" s="1175"/>
      <c r="D166" s="1178"/>
      <c r="E166" s="256" t="s">
        <v>1763</v>
      </c>
      <c r="F166" s="1167"/>
    </row>
    <row r="167" spans="2:6" x14ac:dyDescent="0.3">
      <c r="B167" s="1172"/>
      <c r="C167" s="1175"/>
      <c r="D167" s="1178"/>
      <c r="E167" s="256" t="s">
        <v>1764</v>
      </c>
      <c r="F167" s="1167"/>
    </row>
    <row r="168" spans="2:6" x14ac:dyDescent="0.3">
      <c r="B168" s="1173"/>
      <c r="C168" s="1176"/>
      <c r="D168" s="1179"/>
      <c r="E168" s="257" t="s">
        <v>1765</v>
      </c>
      <c r="F168" s="1180"/>
    </row>
    <row r="169" spans="2:6" ht="18.75" customHeight="1" x14ac:dyDescent="0.3">
      <c r="B169" s="1171" t="s">
        <v>1766</v>
      </c>
      <c r="C169" s="1174" t="s">
        <v>222</v>
      </c>
      <c r="D169" s="1177" t="s">
        <v>1346</v>
      </c>
      <c r="E169" s="255" t="s">
        <v>1767</v>
      </c>
      <c r="F169" s="1166" t="s">
        <v>1762</v>
      </c>
    </row>
    <row r="170" spans="2:6" ht="56.25" x14ac:dyDescent="0.3">
      <c r="B170" s="1172"/>
      <c r="C170" s="1175"/>
      <c r="D170" s="1178"/>
      <c r="E170" s="256" t="s">
        <v>1768</v>
      </c>
      <c r="F170" s="1167"/>
    </row>
    <row r="171" spans="2:6" x14ac:dyDescent="0.3">
      <c r="B171" s="1172"/>
      <c r="C171" s="1175"/>
      <c r="D171" s="1178"/>
      <c r="E171" s="256" t="s">
        <v>1769</v>
      </c>
      <c r="F171" s="1167"/>
    </row>
    <row r="172" spans="2:6" x14ac:dyDescent="0.3">
      <c r="B172" s="1173"/>
      <c r="C172" s="1176"/>
      <c r="D172" s="1179"/>
      <c r="E172" s="257" t="s">
        <v>1765</v>
      </c>
      <c r="F172" s="1180"/>
    </row>
    <row r="173" spans="2:6" ht="18.75" customHeight="1" x14ac:dyDescent="0.3">
      <c r="B173" s="1171" t="s">
        <v>1770</v>
      </c>
      <c r="C173" s="1174" t="s">
        <v>602</v>
      </c>
      <c r="D173" s="1177" t="s">
        <v>13</v>
      </c>
      <c r="E173" s="255" t="s">
        <v>1771</v>
      </c>
      <c r="F173" s="1166" t="s">
        <v>1630</v>
      </c>
    </row>
    <row r="174" spans="2:6" ht="37.5" x14ac:dyDescent="0.3">
      <c r="B174" s="1172"/>
      <c r="C174" s="1175"/>
      <c r="D174" s="1178"/>
      <c r="E174" s="256" t="s">
        <v>1772</v>
      </c>
      <c r="F174" s="1167"/>
    </row>
    <row r="175" spans="2:6" ht="37.5" x14ac:dyDescent="0.3">
      <c r="B175" s="1172"/>
      <c r="C175" s="1175"/>
      <c r="D175" s="1178"/>
      <c r="E175" s="256" t="s">
        <v>1773</v>
      </c>
      <c r="F175" s="1167"/>
    </row>
    <row r="176" spans="2:6" ht="37.5" x14ac:dyDescent="0.3">
      <c r="B176" s="1173"/>
      <c r="C176" s="1176"/>
      <c r="D176" s="1179"/>
      <c r="E176" s="257" t="s">
        <v>1774</v>
      </c>
      <c r="F176" s="1180"/>
    </row>
    <row r="177" spans="2:6" ht="18.75" customHeight="1" x14ac:dyDescent="0.3">
      <c r="B177" s="1171" t="s">
        <v>1775</v>
      </c>
      <c r="C177" s="1174" t="s">
        <v>603</v>
      </c>
      <c r="D177" s="1177" t="s">
        <v>13</v>
      </c>
      <c r="E177" s="255" t="s">
        <v>1776</v>
      </c>
      <c r="F177" s="1166" t="s">
        <v>1630</v>
      </c>
    </row>
    <row r="178" spans="2:6" ht="37.5" x14ac:dyDescent="0.3">
      <c r="B178" s="1172"/>
      <c r="C178" s="1175"/>
      <c r="D178" s="1178"/>
      <c r="E178" s="256" t="s">
        <v>1777</v>
      </c>
      <c r="F178" s="1167"/>
    </row>
    <row r="179" spans="2:6" ht="37.5" x14ac:dyDescent="0.3">
      <c r="B179" s="1172"/>
      <c r="C179" s="1175"/>
      <c r="D179" s="1178"/>
      <c r="E179" s="256" t="s">
        <v>1778</v>
      </c>
      <c r="F179" s="1167"/>
    </row>
    <row r="180" spans="2:6" ht="37.5" x14ac:dyDescent="0.3">
      <c r="B180" s="1173"/>
      <c r="C180" s="1176"/>
      <c r="D180" s="1179"/>
      <c r="E180" s="257" t="s">
        <v>1774</v>
      </c>
      <c r="F180" s="1180"/>
    </row>
    <row r="181" spans="2:6" ht="18.75" customHeight="1" x14ac:dyDescent="0.3">
      <c r="B181" s="1171" t="s">
        <v>1779</v>
      </c>
      <c r="C181" s="1174" t="s">
        <v>604</v>
      </c>
      <c r="D181" s="1177" t="s">
        <v>13</v>
      </c>
      <c r="E181" s="255" t="s">
        <v>1780</v>
      </c>
      <c r="F181" s="1166" t="s">
        <v>1630</v>
      </c>
    </row>
    <row r="182" spans="2:6" ht="37.5" x14ac:dyDescent="0.3">
      <c r="B182" s="1172"/>
      <c r="C182" s="1175"/>
      <c r="D182" s="1178"/>
      <c r="E182" s="256" t="s">
        <v>1781</v>
      </c>
      <c r="F182" s="1167"/>
    </row>
    <row r="183" spans="2:6" ht="37.5" x14ac:dyDescent="0.3">
      <c r="B183" s="1172"/>
      <c r="C183" s="1175"/>
      <c r="D183" s="1178"/>
      <c r="E183" s="256" t="s">
        <v>1782</v>
      </c>
      <c r="F183" s="1167"/>
    </row>
    <row r="184" spans="2:6" ht="37.5" x14ac:dyDescent="0.3">
      <c r="B184" s="1173"/>
      <c r="C184" s="1176"/>
      <c r="D184" s="1179"/>
      <c r="E184" s="257" t="s">
        <v>1774</v>
      </c>
      <c r="F184" s="1180"/>
    </row>
    <row r="185" spans="2:6" ht="18.75" customHeight="1" x14ac:dyDescent="0.3">
      <c r="B185" s="1171" t="s">
        <v>1783</v>
      </c>
      <c r="C185" s="1174" t="s">
        <v>671</v>
      </c>
      <c r="D185" s="1177" t="s">
        <v>224</v>
      </c>
      <c r="E185" s="255" t="s">
        <v>1784</v>
      </c>
      <c r="F185" s="1166" t="s">
        <v>1573</v>
      </c>
    </row>
    <row r="186" spans="2:6" x14ac:dyDescent="0.3">
      <c r="B186" s="1172"/>
      <c r="C186" s="1175"/>
      <c r="D186" s="1178"/>
      <c r="E186" s="256" t="s">
        <v>1785</v>
      </c>
      <c r="F186" s="1167"/>
    </row>
    <row r="187" spans="2:6" x14ac:dyDescent="0.3">
      <c r="B187" s="1172"/>
      <c r="C187" s="1175"/>
      <c r="D187" s="1178"/>
      <c r="E187" s="256" t="s">
        <v>1786</v>
      </c>
      <c r="F187" s="1167"/>
    </row>
    <row r="188" spans="2:6" x14ac:dyDescent="0.3">
      <c r="B188" s="1173"/>
      <c r="C188" s="1176"/>
      <c r="D188" s="1179"/>
      <c r="E188" s="257" t="s">
        <v>1787</v>
      </c>
      <c r="F188" s="1180"/>
    </row>
    <row r="189" spans="2:6" ht="18.75" customHeight="1" x14ac:dyDescent="0.3">
      <c r="B189" s="1171" t="s">
        <v>1788</v>
      </c>
      <c r="C189" s="1174" t="s">
        <v>1789</v>
      </c>
      <c r="D189" s="1177" t="s">
        <v>250</v>
      </c>
      <c r="E189" s="1155" t="s">
        <v>1617</v>
      </c>
      <c r="F189" s="1153" t="s">
        <v>1684</v>
      </c>
    </row>
    <row r="190" spans="2:6" x14ac:dyDescent="0.3">
      <c r="B190" s="1172"/>
      <c r="C190" s="1175"/>
      <c r="D190" s="1178"/>
      <c r="E190" s="1156"/>
      <c r="F190" s="1153"/>
    </row>
    <row r="191" spans="2:6" x14ac:dyDescent="0.3">
      <c r="B191" s="1172"/>
      <c r="C191" s="1175"/>
      <c r="D191" s="1178"/>
      <c r="E191" s="1156"/>
      <c r="F191" s="1153"/>
    </row>
    <row r="192" spans="2:6" x14ac:dyDescent="0.3">
      <c r="B192" s="1173"/>
      <c r="C192" s="1176"/>
      <c r="D192" s="1179"/>
      <c r="E192" s="1159"/>
      <c r="F192" s="1153"/>
    </row>
    <row r="193" spans="2:6" ht="18.75" customHeight="1" x14ac:dyDescent="0.3">
      <c r="B193" s="1171" t="s">
        <v>1790</v>
      </c>
      <c r="C193" s="1174" t="s">
        <v>1791</v>
      </c>
      <c r="D193" s="1177" t="s">
        <v>1359</v>
      </c>
      <c r="E193" s="255" t="s">
        <v>1792</v>
      </c>
      <c r="F193" s="1153" t="s">
        <v>1793</v>
      </c>
    </row>
    <row r="194" spans="2:6" ht="37.5" x14ac:dyDescent="0.3">
      <c r="B194" s="1172"/>
      <c r="C194" s="1175"/>
      <c r="D194" s="1178"/>
      <c r="E194" s="256" t="s">
        <v>1794</v>
      </c>
      <c r="F194" s="1153"/>
    </row>
    <row r="195" spans="2:6" x14ac:dyDescent="0.3">
      <c r="B195" s="1172"/>
      <c r="C195" s="1175"/>
      <c r="D195" s="1178"/>
      <c r="E195" s="256" t="s">
        <v>1795</v>
      </c>
      <c r="F195" s="1153"/>
    </row>
    <row r="196" spans="2:6" ht="18.75" customHeight="1" x14ac:dyDescent="0.3">
      <c r="B196" s="1171" t="s">
        <v>1796</v>
      </c>
      <c r="C196" s="1174" t="s">
        <v>1361</v>
      </c>
      <c r="D196" s="1177" t="s">
        <v>13</v>
      </c>
      <c r="E196" s="255" t="s">
        <v>1797</v>
      </c>
      <c r="F196" s="1166" t="s">
        <v>1684</v>
      </c>
    </row>
    <row r="197" spans="2:6" x14ac:dyDescent="0.3">
      <c r="B197" s="1172"/>
      <c r="C197" s="1175"/>
      <c r="D197" s="1178"/>
      <c r="E197" s="256" t="s">
        <v>1798</v>
      </c>
      <c r="F197" s="1167"/>
    </row>
    <row r="198" spans="2:6" x14ac:dyDescent="0.3">
      <c r="B198" s="1172"/>
      <c r="C198" s="1175"/>
      <c r="D198" s="1178"/>
      <c r="E198" s="256" t="s">
        <v>1686</v>
      </c>
      <c r="F198" s="1167"/>
    </row>
    <row r="199" spans="2:6" x14ac:dyDescent="0.3">
      <c r="B199" s="1173"/>
      <c r="C199" s="1176"/>
      <c r="D199" s="1179"/>
      <c r="E199" s="257" t="s">
        <v>1687</v>
      </c>
      <c r="F199" s="1180"/>
    </row>
    <row r="200" spans="2:6" ht="18.75" customHeight="1" x14ac:dyDescent="0.3">
      <c r="B200" s="1171" t="s">
        <v>1799</v>
      </c>
      <c r="C200" s="1174" t="s">
        <v>1363</v>
      </c>
      <c r="D200" s="1177" t="s">
        <v>13</v>
      </c>
      <c r="E200" s="255" t="s">
        <v>1800</v>
      </c>
      <c r="F200" s="1166" t="s">
        <v>1684</v>
      </c>
    </row>
    <row r="201" spans="2:6" x14ac:dyDescent="0.3">
      <c r="B201" s="1172"/>
      <c r="C201" s="1175"/>
      <c r="D201" s="1178"/>
      <c r="E201" s="256" t="s">
        <v>1801</v>
      </c>
      <c r="F201" s="1167"/>
    </row>
    <row r="202" spans="2:6" x14ac:dyDescent="0.3">
      <c r="B202" s="1172"/>
      <c r="C202" s="1175"/>
      <c r="D202" s="1178"/>
      <c r="E202" s="256" t="s">
        <v>1686</v>
      </c>
      <c r="F202" s="1167"/>
    </row>
    <row r="203" spans="2:6" x14ac:dyDescent="0.3">
      <c r="B203" s="1173"/>
      <c r="C203" s="1176"/>
      <c r="D203" s="1179"/>
      <c r="E203" s="257" t="s">
        <v>1687</v>
      </c>
      <c r="F203" s="1180"/>
    </row>
    <row r="204" spans="2:6" ht="93.75" x14ac:dyDescent="0.3">
      <c r="B204" s="266" t="s">
        <v>1802</v>
      </c>
      <c r="C204" s="267" t="s">
        <v>1364</v>
      </c>
      <c r="D204" s="268" t="s">
        <v>13</v>
      </c>
      <c r="E204" s="275" t="s">
        <v>1803</v>
      </c>
      <c r="F204" s="270" t="s">
        <v>1684</v>
      </c>
    </row>
    <row r="205" spans="2:6" ht="18.75" customHeight="1" x14ac:dyDescent="0.3">
      <c r="B205" s="1171" t="s">
        <v>1804</v>
      </c>
      <c r="C205" s="1174" t="s">
        <v>1805</v>
      </c>
      <c r="D205" s="1177" t="s">
        <v>13</v>
      </c>
      <c r="E205" s="255" t="s">
        <v>1806</v>
      </c>
      <c r="F205" s="1166" t="s">
        <v>1807</v>
      </c>
    </row>
    <row r="206" spans="2:6" ht="75" x14ac:dyDescent="0.3">
      <c r="B206" s="1172"/>
      <c r="C206" s="1175"/>
      <c r="D206" s="1178"/>
      <c r="E206" s="256" t="s">
        <v>1808</v>
      </c>
      <c r="F206" s="1167"/>
    </row>
    <row r="207" spans="2:6" ht="37.5" x14ac:dyDescent="0.3">
      <c r="B207" s="1172"/>
      <c r="C207" s="1175"/>
      <c r="D207" s="1178"/>
      <c r="E207" s="256" t="s">
        <v>1809</v>
      </c>
      <c r="F207" s="1167"/>
    </row>
    <row r="208" spans="2:6" ht="37.5" x14ac:dyDescent="0.3">
      <c r="B208" s="1173"/>
      <c r="C208" s="1176"/>
      <c r="D208" s="1179"/>
      <c r="E208" s="257" t="s">
        <v>1810</v>
      </c>
      <c r="F208" s="1180"/>
    </row>
    <row r="209" spans="2:6" ht="18.75" customHeight="1" x14ac:dyDescent="0.3">
      <c r="B209" s="1171" t="s">
        <v>1811</v>
      </c>
      <c r="C209" s="1174" t="s">
        <v>1812</v>
      </c>
      <c r="D209" s="1177" t="s">
        <v>608</v>
      </c>
      <c r="E209" s="255" t="s">
        <v>1813</v>
      </c>
      <c r="F209" s="1166" t="s">
        <v>1573</v>
      </c>
    </row>
    <row r="210" spans="2:6" x14ac:dyDescent="0.3">
      <c r="B210" s="1172"/>
      <c r="C210" s="1175"/>
      <c r="D210" s="1178"/>
      <c r="E210" s="256" t="s">
        <v>1814</v>
      </c>
      <c r="F210" s="1167"/>
    </row>
    <row r="211" spans="2:6" x14ac:dyDescent="0.3">
      <c r="B211" s="1172"/>
      <c r="C211" s="1175"/>
      <c r="D211" s="1178"/>
      <c r="E211" s="256" t="s">
        <v>1815</v>
      </c>
      <c r="F211" s="1167"/>
    </row>
    <row r="212" spans="2:6" x14ac:dyDescent="0.3">
      <c r="B212" s="1173"/>
      <c r="C212" s="1176"/>
      <c r="D212" s="1179"/>
      <c r="E212" s="257" t="s">
        <v>1816</v>
      </c>
      <c r="F212" s="1180"/>
    </row>
    <row r="213" spans="2:6" ht="18.75" customHeight="1" x14ac:dyDescent="0.3">
      <c r="B213" s="1171" t="s">
        <v>1817</v>
      </c>
      <c r="C213" s="1174" t="s">
        <v>1366</v>
      </c>
      <c r="D213" s="1177" t="s">
        <v>1367</v>
      </c>
      <c r="E213" s="1166" t="s">
        <v>1617</v>
      </c>
      <c r="F213" s="1153" t="s">
        <v>1818</v>
      </c>
    </row>
    <row r="214" spans="2:6" x14ac:dyDescent="0.3">
      <c r="B214" s="1172"/>
      <c r="C214" s="1175"/>
      <c r="D214" s="1178"/>
      <c r="E214" s="1167"/>
      <c r="F214" s="1153"/>
    </row>
    <row r="215" spans="2:6" x14ac:dyDescent="0.3">
      <c r="B215" s="1172"/>
      <c r="C215" s="1175"/>
      <c r="D215" s="1178"/>
      <c r="E215" s="1167"/>
      <c r="F215" s="1153"/>
    </row>
    <row r="216" spans="2:6" x14ac:dyDescent="0.3">
      <c r="B216" s="1173"/>
      <c r="C216" s="1176"/>
      <c r="D216" s="1179"/>
      <c r="E216" s="1180"/>
      <c r="F216" s="1153"/>
    </row>
    <row r="217" spans="2:6" ht="18.75" customHeight="1" x14ac:dyDescent="0.3">
      <c r="B217" s="1171" t="s">
        <v>1819</v>
      </c>
      <c r="C217" s="1174" t="s">
        <v>1368</v>
      </c>
      <c r="D217" s="1177" t="s">
        <v>1369</v>
      </c>
      <c r="E217" s="1155" t="s">
        <v>1617</v>
      </c>
      <c r="F217" s="1166" t="s">
        <v>1820</v>
      </c>
    </row>
    <row r="218" spans="2:6" x14ac:dyDescent="0.3">
      <c r="B218" s="1172"/>
      <c r="C218" s="1175"/>
      <c r="D218" s="1178"/>
      <c r="E218" s="1156"/>
      <c r="F218" s="1167"/>
    </row>
    <row r="219" spans="2:6" x14ac:dyDescent="0.3">
      <c r="B219" s="1172"/>
      <c r="C219" s="1175"/>
      <c r="D219" s="1178"/>
      <c r="E219" s="1156"/>
      <c r="F219" s="1167"/>
    </row>
    <row r="220" spans="2:6" x14ac:dyDescent="0.3">
      <c r="B220" s="1173"/>
      <c r="C220" s="1176"/>
      <c r="D220" s="1179"/>
      <c r="E220" s="1159"/>
      <c r="F220" s="1180"/>
    </row>
    <row r="221" spans="2:6" ht="18.75" customHeight="1" x14ac:dyDescent="0.3">
      <c r="B221" s="1171" t="s">
        <v>1821</v>
      </c>
      <c r="C221" s="1174" t="s">
        <v>1371</v>
      </c>
      <c r="D221" s="1177" t="s">
        <v>1822</v>
      </c>
      <c r="E221" s="255" t="s">
        <v>1823</v>
      </c>
      <c r="F221" s="1153" t="s">
        <v>1818</v>
      </c>
    </row>
    <row r="222" spans="2:6" x14ac:dyDescent="0.3">
      <c r="B222" s="1172"/>
      <c r="C222" s="1175"/>
      <c r="D222" s="1178"/>
      <c r="E222" s="276" t="s">
        <v>1824</v>
      </c>
      <c r="F222" s="1153"/>
    </row>
    <row r="223" spans="2:6" x14ac:dyDescent="0.3">
      <c r="B223" s="1172"/>
      <c r="C223" s="1175"/>
      <c r="D223" s="1178"/>
      <c r="E223" s="276" t="s">
        <v>1825</v>
      </c>
      <c r="F223" s="1153"/>
    </row>
    <row r="224" spans="2:6" x14ac:dyDescent="0.3">
      <c r="B224" s="1173"/>
      <c r="C224" s="1176"/>
      <c r="D224" s="1179"/>
      <c r="E224" s="256" t="s">
        <v>1826</v>
      </c>
      <c r="F224" s="1153"/>
    </row>
    <row r="225" spans="2:6" ht="18.75" customHeight="1" x14ac:dyDescent="0.3">
      <c r="B225" s="1171" t="s">
        <v>1827</v>
      </c>
      <c r="C225" s="1174" t="s">
        <v>1828</v>
      </c>
      <c r="D225" s="1177" t="s">
        <v>13</v>
      </c>
      <c r="E225" s="255" t="s">
        <v>1829</v>
      </c>
      <c r="F225" s="1166" t="s">
        <v>1830</v>
      </c>
    </row>
    <row r="226" spans="2:6" x14ac:dyDescent="0.3">
      <c r="B226" s="1172"/>
      <c r="C226" s="1175"/>
      <c r="D226" s="1178"/>
      <c r="E226" s="276" t="s">
        <v>1831</v>
      </c>
      <c r="F226" s="1167"/>
    </row>
    <row r="227" spans="2:6" ht="37.5" x14ac:dyDescent="0.3">
      <c r="B227" s="1172"/>
      <c r="C227" s="1175"/>
      <c r="D227" s="1178"/>
      <c r="E227" s="276" t="s">
        <v>1832</v>
      </c>
      <c r="F227" s="1167"/>
    </row>
    <row r="228" spans="2:6" ht="37.5" x14ac:dyDescent="0.3">
      <c r="B228" s="1173"/>
      <c r="C228" s="1176"/>
      <c r="D228" s="1179"/>
      <c r="E228" s="257" t="s">
        <v>1833</v>
      </c>
      <c r="F228" s="1180"/>
    </row>
    <row r="229" spans="2:6" ht="18.75" customHeight="1" x14ac:dyDescent="0.3">
      <c r="B229" s="1171" t="s">
        <v>1834</v>
      </c>
      <c r="C229" s="1174" t="s">
        <v>1377</v>
      </c>
      <c r="D229" s="1177" t="s">
        <v>1375</v>
      </c>
      <c r="E229" s="255" t="s">
        <v>1835</v>
      </c>
      <c r="F229" s="1166" t="s">
        <v>1836</v>
      </c>
    </row>
    <row r="230" spans="2:6" ht="37.5" x14ac:dyDescent="0.3">
      <c r="B230" s="1172"/>
      <c r="C230" s="1175"/>
      <c r="D230" s="1178"/>
      <c r="E230" s="256" t="s">
        <v>1837</v>
      </c>
      <c r="F230" s="1167"/>
    </row>
    <row r="231" spans="2:6" ht="37.5" x14ac:dyDescent="0.3">
      <c r="B231" s="1172"/>
      <c r="C231" s="1175"/>
      <c r="D231" s="1178"/>
      <c r="E231" s="256" t="s">
        <v>1838</v>
      </c>
      <c r="F231" s="1167"/>
    </row>
    <row r="232" spans="2:6" x14ac:dyDescent="0.3">
      <c r="B232" s="1173"/>
      <c r="C232" s="1176"/>
      <c r="D232" s="1179"/>
      <c r="E232" s="257" t="s">
        <v>1601</v>
      </c>
      <c r="F232" s="1180"/>
    </row>
    <row r="233" spans="2:6" ht="18.75" customHeight="1" x14ac:dyDescent="0.3">
      <c r="B233" s="1171" t="s">
        <v>1839</v>
      </c>
      <c r="C233" s="1174" t="s">
        <v>1374</v>
      </c>
      <c r="D233" s="1177" t="s">
        <v>1375</v>
      </c>
      <c r="E233" s="255" t="s">
        <v>1840</v>
      </c>
      <c r="F233" s="1166" t="s">
        <v>1841</v>
      </c>
    </row>
    <row r="234" spans="2:6" x14ac:dyDescent="0.3">
      <c r="B234" s="1172"/>
      <c r="C234" s="1175"/>
      <c r="D234" s="1178"/>
      <c r="E234" s="256" t="s">
        <v>1842</v>
      </c>
      <c r="F234" s="1167"/>
    </row>
    <row r="235" spans="2:6" x14ac:dyDescent="0.3">
      <c r="B235" s="1172"/>
      <c r="C235" s="1175"/>
      <c r="D235" s="1178"/>
      <c r="E235" s="256" t="s">
        <v>1843</v>
      </c>
      <c r="F235" s="1167"/>
    </row>
    <row r="236" spans="2:6" x14ac:dyDescent="0.3">
      <c r="B236" s="1173"/>
      <c r="C236" s="1176"/>
      <c r="D236" s="1179"/>
      <c r="E236" s="257" t="s">
        <v>1601</v>
      </c>
      <c r="F236" s="1180"/>
    </row>
    <row r="237" spans="2:6" ht="18.75" customHeight="1" x14ac:dyDescent="0.3">
      <c r="B237" s="1171" t="s">
        <v>1844</v>
      </c>
      <c r="C237" s="1174" t="s">
        <v>1380</v>
      </c>
      <c r="D237" s="1177" t="s">
        <v>13</v>
      </c>
      <c r="E237" s="255" t="s">
        <v>1845</v>
      </c>
      <c r="F237" s="1166" t="s">
        <v>1830</v>
      </c>
    </row>
    <row r="238" spans="2:6" ht="37.5" x14ac:dyDescent="0.3">
      <c r="B238" s="1172"/>
      <c r="C238" s="1175"/>
      <c r="D238" s="1178"/>
      <c r="E238" s="276" t="s">
        <v>1846</v>
      </c>
      <c r="F238" s="1167"/>
    </row>
    <row r="239" spans="2:6" ht="75" x14ac:dyDescent="0.3">
      <c r="B239" s="1172"/>
      <c r="C239" s="1175"/>
      <c r="D239" s="1178"/>
      <c r="E239" s="276" t="s">
        <v>1847</v>
      </c>
      <c r="F239" s="1167"/>
    </row>
    <row r="240" spans="2:6" ht="75" x14ac:dyDescent="0.3">
      <c r="B240" s="1173"/>
      <c r="C240" s="1176"/>
      <c r="D240" s="1179"/>
      <c r="E240" s="257" t="s">
        <v>1848</v>
      </c>
      <c r="F240" s="1180"/>
    </row>
    <row r="241" spans="2:6" ht="18.75" customHeight="1" x14ac:dyDescent="0.3">
      <c r="B241" s="1171" t="s">
        <v>1849</v>
      </c>
      <c r="C241" s="1174" t="s">
        <v>1383</v>
      </c>
      <c r="D241" s="1177" t="s">
        <v>13</v>
      </c>
      <c r="E241" s="255" t="s">
        <v>1850</v>
      </c>
      <c r="F241" s="1166" t="s">
        <v>1830</v>
      </c>
    </row>
    <row r="242" spans="2:6" x14ac:dyDescent="0.3">
      <c r="B242" s="1172"/>
      <c r="C242" s="1175"/>
      <c r="D242" s="1178"/>
      <c r="E242" s="276" t="s">
        <v>1851</v>
      </c>
      <c r="F242" s="1167"/>
    </row>
    <row r="243" spans="2:6" ht="37.5" x14ac:dyDescent="0.3">
      <c r="B243" s="1172"/>
      <c r="C243" s="1175"/>
      <c r="D243" s="1178"/>
      <c r="E243" s="276" t="s">
        <v>1852</v>
      </c>
      <c r="F243" s="1167"/>
    </row>
    <row r="244" spans="2:6" ht="75" x14ac:dyDescent="0.3">
      <c r="B244" s="1173"/>
      <c r="C244" s="1176"/>
      <c r="D244" s="1179"/>
      <c r="E244" s="257" t="s">
        <v>1853</v>
      </c>
      <c r="F244" s="1180"/>
    </row>
    <row r="245" spans="2:6" ht="18.75" customHeight="1" x14ac:dyDescent="0.3">
      <c r="B245" s="1171" t="s">
        <v>1854</v>
      </c>
      <c r="C245" s="1174" t="s">
        <v>1855</v>
      </c>
      <c r="D245" s="1177" t="s">
        <v>1388</v>
      </c>
      <c r="E245" s="277" t="s">
        <v>1856</v>
      </c>
      <c r="F245" s="1166" t="s">
        <v>1830</v>
      </c>
    </row>
    <row r="246" spans="2:6" ht="56.25" x14ac:dyDescent="0.3">
      <c r="B246" s="1173"/>
      <c r="C246" s="1176"/>
      <c r="D246" s="1179"/>
      <c r="E246" s="278" t="s">
        <v>1857</v>
      </c>
      <c r="F246" s="1180"/>
    </row>
    <row r="247" spans="2:6" ht="18.75" customHeight="1" x14ac:dyDescent="0.3">
      <c r="B247" s="1171" t="s">
        <v>1858</v>
      </c>
      <c r="C247" s="1174" t="s">
        <v>1389</v>
      </c>
      <c r="D247" s="1177" t="s">
        <v>13</v>
      </c>
      <c r="E247" s="279" t="s">
        <v>1859</v>
      </c>
      <c r="F247" s="1166" t="s">
        <v>1818</v>
      </c>
    </row>
    <row r="248" spans="2:6" ht="56.25" x14ac:dyDescent="0.3">
      <c r="B248" s="1172"/>
      <c r="C248" s="1175"/>
      <c r="D248" s="1178"/>
      <c r="E248" s="276" t="s">
        <v>1860</v>
      </c>
      <c r="F248" s="1167"/>
    </row>
    <row r="249" spans="2:6" ht="56.25" x14ac:dyDescent="0.3">
      <c r="B249" s="1172"/>
      <c r="C249" s="1175"/>
      <c r="D249" s="1178"/>
      <c r="E249" s="276" t="s">
        <v>1861</v>
      </c>
      <c r="F249" s="1167"/>
    </row>
    <row r="250" spans="2:6" x14ac:dyDescent="0.3">
      <c r="B250" s="1172"/>
      <c r="C250" s="1175"/>
      <c r="D250" s="1178"/>
      <c r="E250" s="1156" t="s">
        <v>1862</v>
      </c>
      <c r="F250" s="1167"/>
    </row>
    <row r="251" spans="2:6" x14ac:dyDescent="0.3">
      <c r="B251" s="1173"/>
      <c r="C251" s="1176"/>
      <c r="D251" s="1179"/>
      <c r="E251" s="1159"/>
      <c r="F251" s="1180"/>
    </row>
    <row r="252" spans="2:6" ht="18.75" customHeight="1" x14ac:dyDescent="0.3">
      <c r="B252" s="1171" t="s">
        <v>1863</v>
      </c>
      <c r="C252" s="1174" t="s">
        <v>1390</v>
      </c>
      <c r="D252" s="1177" t="s">
        <v>13</v>
      </c>
      <c r="E252" s="279" t="s">
        <v>1864</v>
      </c>
      <c r="F252" s="1166" t="s">
        <v>1630</v>
      </c>
    </row>
    <row r="253" spans="2:6" ht="75" x14ac:dyDescent="0.3">
      <c r="B253" s="1172"/>
      <c r="C253" s="1175"/>
      <c r="D253" s="1178"/>
      <c r="E253" s="276" t="s">
        <v>1865</v>
      </c>
      <c r="F253" s="1167"/>
    </row>
    <row r="254" spans="2:6" ht="75" x14ac:dyDescent="0.3">
      <c r="B254" s="1172"/>
      <c r="C254" s="1175"/>
      <c r="D254" s="1178"/>
      <c r="E254" s="276" t="s">
        <v>1866</v>
      </c>
      <c r="F254" s="1167"/>
    </row>
    <row r="255" spans="2:6" ht="18.75" customHeight="1" x14ac:dyDescent="0.3">
      <c r="B255" s="1172"/>
      <c r="C255" s="1175"/>
      <c r="D255" s="1178"/>
      <c r="E255" s="1156" t="s">
        <v>1867</v>
      </c>
      <c r="F255" s="1167"/>
    </row>
    <row r="256" spans="2:6" x14ac:dyDescent="0.3">
      <c r="B256" s="1173"/>
      <c r="C256" s="1176"/>
      <c r="D256" s="1179"/>
      <c r="E256" s="1159"/>
      <c r="F256" s="1180"/>
    </row>
    <row r="257" spans="2:8" ht="18.75" customHeight="1" x14ac:dyDescent="0.3">
      <c r="B257" s="254" t="s">
        <v>1284</v>
      </c>
      <c r="C257" s="1186" t="s">
        <v>879</v>
      </c>
      <c r="D257" s="1169"/>
      <c r="E257" s="1169"/>
      <c r="F257" s="1188"/>
    </row>
    <row r="258" spans="2:8" ht="18.75" customHeight="1" x14ac:dyDescent="0.3">
      <c r="B258" s="1171" t="s">
        <v>1285</v>
      </c>
      <c r="C258" s="1174" t="s">
        <v>1391</v>
      </c>
      <c r="D258" s="1177" t="s">
        <v>1392</v>
      </c>
      <c r="E258" s="1155" t="s">
        <v>1868</v>
      </c>
      <c r="F258" s="1166" t="s">
        <v>1869</v>
      </c>
      <c r="H258" s="280"/>
    </row>
    <row r="259" spans="2:8" x14ac:dyDescent="0.3">
      <c r="B259" s="1172"/>
      <c r="C259" s="1175"/>
      <c r="D259" s="1178"/>
      <c r="E259" s="1156"/>
      <c r="F259" s="1167"/>
    </row>
    <row r="260" spans="2:8" x14ac:dyDescent="0.3">
      <c r="B260" s="1172"/>
      <c r="C260" s="1175"/>
      <c r="D260" s="1178"/>
      <c r="E260" s="1156"/>
      <c r="F260" s="1167"/>
    </row>
    <row r="261" spans="2:8" x14ac:dyDescent="0.3">
      <c r="B261" s="1173"/>
      <c r="C261" s="1176"/>
      <c r="D261" s="1179"/>
      <c r="E261" s="1159"/>
      <c r="F261" s="1180"/>
    </row>
    <row r="262" spans="2:8" ht="18.75" customHeight="1" x14ac:dyDescent="0.3">
      <c r="B262" s="281">
        <v>4</v>
      </c>
      <c r="C262" s="1186" t="s">
        <v>893</v>
      </c>
      <c r="D262" s="1187"/>
      <c r="E262" s="1187"/>
      <c r="F262" s="1188"/>
    </row>
    <row r="263" spans="2:8" ht="18.75" customHeight="1" x14ac:dyDescent="0.3">
      <c r="B263" s="1171" t="s">
        <v>1402</v>
      </c>
      <c r="C263" s="1174" t="s">
        <v>1393</v>
      </c>
      <c r="D263" s="1177" t="s">
        <v>250</v>
      </c>
      <c r="E263" s="1155" t="s">
        <v>1617</v>
      </c>
      <c r="F263" s="1166" t="s">
        <v>1870</v>
      </c>
    </row>
    <row r="264" spans="2:8" x14ac:dyDescent="0.3">
      <c r="B264" s="1172"/>
      <c r="C264" s="1175"/>
      <c r="D264" s="1178"/>
      <c r="E264" s="1156"/>
      <c r="F264" s="1167"/>
    </row>
    <row r="265" spans="2:8" x14ac:dyDescent="0.3">
      <c r="B265" s="1172"/>
      <c r="C265" s="1175"/>
      <c r="D265" s="1178"/>
      <c r="E265" s="1156"/>
      <c r="F265" s="1167"/>
    </row>
    <row r="266" spans="2:8" x14ac:dyDescent="0.3">
      <c r="B266" s="1173"/>
      <c r="C266" s="1176"/>
      <c r="D266" s="1179"/>
      <c r="E266" s="1159"/>
      <c r="F266" s="1180"/>
    </row>
    <row r="267" spans="2:8" ht="18.75" customHeight="1" x14ac:dyDescent="0.3">
      <c r="B267" s="1171" t="s">
        <v>1401</v>
      </c>
      <c r="C267" s="1174" t="s">
        <v>1871</v>
      </c>
      <c r="D267" s="1177" t="s">
        <v>13</v>
      </c>
      <c r="E267" s="255" t="s">
        <v>1872</v>
      </c>
      <c r="F267" s="1166" t="s">
        <v>1873</v>
      </c>
    </row>
    <row r="268" spans="2:8" x14ac:dyDescent="0.3">
      <c r="B268" s="1172"/>
      <c r="C268" s="1175"/>
      <c r="D268" s="1178"/>
      <c r="E268" s="256" t="s">
        <v>1874</v>
      </c>
      <c r="F268" s="1167"/>
    </row>
    <row r="269" spans="2:8" ht="56.25" x14ac:dyDescent="0.3">
      <c r="B269" s="1172"/>
      <c r="C269" s="1175"/>
      <c r="D269" s="1178"/>
      <c r="E269" s="256" t="s">
        <v>1875</v>
      </c>
      <c r="F269" s="1167"/>
      <c r="H269" s="282"/>
    </row>
    <row r="270" spans="2:8" x14ac:dyDescent="0.3">
      <c r="B270" s="1173"/>
      <c r="C270" s="1176"/>
      <c r="D270" s="1179"/>
      <c r="E270" s="257" t="s">
        <v>1876</v>
      </c>
      <c r="F270" s="1180"/>
    </row>
    <row r="271" spans="2:8" ht="18.75" customHeight="1" x14ac:dyDescent="0.3">
      <c r="B271" s="1171" t="s">
        <v>1400</v>
      </c>
      <c r="C271" s="1174" t="s">
        <v>1395</v>
      </c>
      <c r="D271" s="1177" t="s">
        <v>13</v>
      </c>
      <c r="E271" s="1155" t="s">
        <v>1617</v>
      </c>
      <c r="F271" s="1166" t="s">
        <v>1877</v>
      </c>
    </row>
    <row r="272" spans="2:8" x14ac:dyDescent="0.3">
      <c r="B272" s="1172"/>
      <c r="C272" s="1175"/>
      <c r="D272" s="1178"/>
      <c r="E272" s="1156"/>
      <c r="F272" s="1167"/>
    </row>
    <row r="273" spans="2:6" x14ac:dyDescent="0.3">
      <c r="B273" s="1172"/>
      <c r="C273" s="1175"/>
      <c r="D273" s="1178"/>
      <c r="E273" s="1156"/>
      <c r="F273" s="1167"/>
    </row>
    <row r="274" spans="2:6" x14ac:dyDescent="0.3">
      <c r="B274" s="1173"/>
      <c r="C274" s="1176"/>
      <c r="D274" s="1179"/>
      <c r="E274" s="1159"/>
      <c r="F274" s="1180"/>
    </row>
    <row r="275" spans="2:6" ht="18.75" customHeight="1" x14ac:dyDescent="0.3">
      <c r="B275" s="254" t="s">
        <v>315</v>
      </c>
      <c r="C275" s="1186" t="s">
        <v>918</v>
      </c>
      <c r="D275" s="1187"/>
      <c r="E275" s="1187"/>
      <c r="F275" s="1188"/>
    </row>
    <row r="276" spans="2:6" ht="18.75" customHeight="1" x14ac:dyDescent="0.3">
      <c r="B276" s="1171" t="s">
        <v>1878</v>
      </c>
      <c r="C276" s="1174" t="s">
        <v>1397</v>
      </c>
      <c r="D276" s="1177" t="s">
        <v>13</v>
      </c>
      <c r="E276" s="283" t="s">
        <v>1879</v>
      </c>
      <c r="F276" s="1166" t="s">
        <v>1880</v>
      </c>
    </row>
    <row r="277" spans="2:6" ht="37.5" x14ac:dyDescent="0.3">
      <c r="B277" s="1172"/>
      <c r="C277" s="1175"/>
      <c r="D277" s="1178"/>
      <c r="E277" s="284" t="s">
        <v>1881</v>
      </c>
      <c r="F277" s="1167"/>
    </row>
    <row r="278" spans="2:6" ht="37.5" x14ac:dyDescent="0.3">
      <c r="B278" s="1172"/>
      <c r="C278" s="1175"/>
      <c r="D278" s="1178"/>
      <c r="E278" s="284" t="s">
        <v>1882</v>
      </c>
      <c r="F278" s="1167"/>
    </row>
    <row r="279" spans="2:6" x14ac:dyDescent="0.3">
      <c r="B279" s="1173"/>
      <c r="C279" s="1176"/>
      <c r="D279" s="1179"/>
      <c r="E279" s="285" t="s">
        <v>1883</v>
      </c>
      <c r="F279" s="1180"/>
    </row>
    <row r="280" spans="2:6" ht="18.75" customHeight="1" x14ac:dyDescent="0.3">
      <c r="B280" s="254" t="s">
        <v>1274</v>
      </c>
      <c r="C280" s="1186" t="s">
        <v>927</v>
      </c>
      <c r="D280" s="1187"/>
      <c r="E280" s="1187"/>
      <c r="F280" s="1188"/>
    </row>
    <row r="281" spans="2:6" ht="18.75" customHeight="1" x14ac:dyDescent="0.3">
      <c r="B281" s="1171" t="s">
        <v>1884</v>
      </c>
      <c r="C281" s="1189" t="s">
        <v>214</v>
      </c>
      <c r="D281" s="1177" t="s">
        <v>13</v>
      </c>
      <c r="E281" s="255" t="s">
        <v>1885</v>
      </c>
      <c r="F281" s="1155" t="s">
        <v>1886</v>
      </c>
    </row>
    <row r="282" spans="2:6" ht="93.75" x14ac:dyDescent="0.3">
      <c r="B282" s="1172"/>
      <c r="C282" s="1190"/>
      <c r="D282" s="1178"/>
      <c r="E282" s="256" t="s">
        <v>1887</v>
      </c>
      <c r="F282" s="1156"/>
    </row>
    <row r="283" spans="2:6" ht="93.75" x14ac:dyDescent="0.3">
      <c r="B283" s="1172"/>
      <c r="C283" s="1190"/>
      <c r="D283" s="1178"/>
      <c r="E283" s="256" t="s">
        <v>1888</v>
      </c>
      <c r="F283" s="1156"/>
    </row>
    <row r="284" spans="2:6" x14ac:dyDescent="0.3">
      <c r="B284" s="1173"/>
      <c r="C284" s="1191"/>
      <c r="D284" s="1179"/>
      <c r="E284" s="257" t="s">
        <v>1722</v>
      </c>
      <c r="F284" s="1159"/>
    </row>
    <row r="285" spans="2:6" ht="18.75" customHeight="1" x14ac:dyDescent="0.3">
      <c r="B285" s="254" t="s">
        <v>1275</v>
      </c>
      <c r="C285" s="1186" t="s">
        <v>932</v>
      </c>
      <c r="D285" s="1187"/>
      <c r="E285" s="1187"/>
      <c r="F285" s="1188"/>
    </row>
    <row r="286" spans="2:6" ht="18.75" customHeight="1" x14ac:dyDescent="0.3">
      <c r="B286" s="1171" t="s">
        <v>1365</v>
      </c>
      <c r="C286" s="1174" t="s">
        <v>1398</v>
      </c>
      <c r="D286" s="1177" t="s">
        <v>13</v>
      </c>
      <c r="E286" s="255" t="s">
        <v>1889</v>
      </c>
      <c r="F286" s="1155" t="s">
        <v>1684</v>
      </c>
    </row>
    <row r="287" spans="2:6" ht="37.5" x14ac:dyDescent="0.3">
      <c r="B287" s="1172"/>
      <c r="C287" s="1175"/>
      <c r="D287" s="1178"/>
      <c r="E287" s="256" t="s">
        <v>1890</v>
      </c>
      <c r="F287" s="1156"/>
    </row>
    <row r="288" spans="2:6" x14ac:dyDescent="0.3">
      <c r="B288" s="1172"/>
      <c r="C288" s="1175"/>
      <c r="D288" s="1178"/>
      <c r="E288" s="256" t="s">
        <v>1891</v>
      </c>
      <c r="F288" s="1156"/>
    </row>
    <row r="289" spans="2:6" x14ac:dyDescent="0.3">
      <c r="B289" s="1173"/>
      <c r="C289" s="1176"/>
      <c r="D289" s="1179"/>
      <c r="E289" s="257" t="s">
        <v>1892</v>
      </c>
      <c r="F289" s="1159"/>
    </row>
    <row r="290" spans="2:6" ht="18.75" hidden="1" customHeight="1" x14ac:dyDescent="0.3">
      <c r="B290" s="254" t="s">
        <v>448</v>
      </c>
      <c r="C290" s="1186" t="s">
        <v>1399</v>
      </c>
      <c r="D290" s="1187"/>
      <c r="E290" s="1187"/>
      <c r="F290" s="1188"/>
    </row>
    <row r="291" spans="2:6" ht="18.75" hidden="1" customHeight="1" x14ac:dyDescent="0.3">
      <c r="B291" s="1171" t="s">
        <v>1893</v>
      </c>
      <c r="C291" s="1174" t="s">
        <v>389</v>
      </c>
      <c r="D291" s="1177" t="s">
        <v>13</v>
      </c>
      <c r="E291" s="255" t="s">
        <v>1894</v>
      </c>
      <c r="F291" s="1155" t="s">
        <v>1895</v>
      </c>
    </row>
    <row r="292" spans="2:6" ht="37.5" hidden="1" x14ac:dyDescent="0.3">
      <c r="B292" s="1172"/>
      <c r="C292" s="1175"/>
      <c r="D292" s="1178"/>
      <c r="E292" s="256" t="s">
        <v>1896</v>
      </c>
      <c r="F292" s="1156"/>
    </row>
    <row r="293" spans="2:6" ht="56.25" hidden="1" x14ac:dyDescent="0.3">
      <c r="B293" s="1172"/>
      <c r="C293" s="1175"/>
      <c r="D293" s="1178"/>
      <c r="E293" s="256" t="s">
        <v>1897</v>
      </c>
      <c r="F293" s="1156"/>
    </row>
    <row r="294" spans="2:6" ht="37.5" hidden="1" x14ac:dyDescent="0.3">
      <c r="B294" s="1173"/>
      <c r="C294" s="1176"/>
      <c r="D294" s="1179"/>
      <c r="E294" s="257" t="s">
        <v>1898</v>
      </c>
      <c r="F294" s="1159"/>
    </row>
    <row r="295" spans="2:6" ht="18.75" hidden="1" customHeight="1" x14ac:dyDescent="0.3">
      <c r="B295" s="1171" t="s">
        <v>1899</v>
      </c>
      <c r="C295" s="1174" t="s">
        <v>390</v>
      </c>
      <c r="D295" s="1177" t="s">
        <v>13</v>
      </c>
      <c r="E295" s="255" t="s">
        <v>1900</v>
      </c>
      <c r="F295" s="1155" t="s">
        <v>1895</v>
      </c>
    </row>
    <row r="296" spans="2:6" ht="37.5" hidden="1" x14ac:dyDescent="0.3">
      <c r="B296" s="1172"/>
      <c r="C296" s="1175"/>
      <c r="D296" s="1178"/>
      <c r="E296" s="256" t="s">
        <v>1901</v>
      </c>
      <c r="F296" s="1156"/>
    </row>
    <row r="297" spans="2:6" ht="56.25" hidden="1" x14ac:dyDescent="0.3">
      <c r="B297" s="1172"/>
      <c r="C297" s="1175"/>
      <c r="D297" s="1178"/>
      <c r="E297" s="256" t="s">
        <v>1902</v>
      </c>
      <c r="F297" s="1156"/>
    </row>
    <row r="298" spans="2:6" ht="37.5" hidden="1" x14ac:dyDescent="0.3">
      <c r="B298" s="1173"/>
      <c r="C298" s="1176"/>
      <c r="D298" s="1179"/>
      <c r="E298" s="257" t="s">
        <v>1903</v>
      </c>
      <c r="F298" s="1159"/>
    </row>
    <row r="299" spans="2:6" ht="18.75" hidden="1" customHeight="1" x14ac:dyDescent="0.3">
      <c r="B299" s="1171" t="s">
        <v>1292</v>
      </c>
      <c r="C299" s="1174" t="s">
        <v>391</v>
      </c>
      <c r="D299" s="1177" t="s">
        <v>13</v>
      </c>
      <c r="E299" s="255" t="s">
        <v>1904</v>
      </c>
      <c r="F299" s="1192" t="s">
        <v>1684</v>
      </c>
    </row>
    <row r="300" spans="2:6" ht="37.5" hidden="1" x14ac:dyDescent="0.3">
      <c r="B300" s="1172"/>
      <c r="C300" s="1175"/>
      <c r="D300" s="1178"/>
      <c r="E300" s="256" t="s">
        <v>1905</v>
      </c>
      <c r="F300" s="1193"/>
    </row>
    <row r="301" spans="2:6" ht="37.5" hidden="1" x14ac:dyDescent="0.3">
      <c r="B301" s="1172"/>
      <c r="C301" s="1175"/>
      <c r="D301" s="1178"/>
      <c r="E301" s="256" t="s">
        <v>1906</v>
      </c>
      <c r="F301" s="1193"/>
    </row>
    <row r="302" spans="2:6" hidden="1" x14ac:dyDescent="0.3">
      <c r="B302" s="1173"/>
      <c r="C302" s="1176"/>
      <c r="D302" s="1179"/>
      <c r="E302" s="257" t="s">
        <v>1907</v>
      </c>
      <c r="F302" s="1194"/>
    </row>
    <row r="303" spans="2:6" ht="18.75" customHeight="1" x14ac:dyDescent="0.3">
      <c r="B303" s="254" t="s">
        <v>449</v>
      </c>
      <c r="C303" s="1186" t="s">
        <v>939</v>
      </c>
      <c r="D303" s="1187"/>
      <c r="E303" s="1187"/>
      <c r="F303" s="1188"/>
    </row>
    <row r="304" spans="2:6" ht="18.75" customHeight="1" x14ac:dyDescent="0.3">
      <c r="B304" s="1171" t="s">
        <v>1908</v>
      </c>
      <c r="C304" s="1174" t="s">
        <v>227</v>
      </c>
      <c r="D304" s="1177" t="s">
        <v>13</v>
      </c>
      <c r="E304" s="255" t="s">
        <v>1909</v>
      </c>
      <c r="F304" s="1166" t="s">
        <v>1910</v>
      </c>
    </row>
    <row r="305" spans="2:6" x14ac:dyDescent="0.3">
      <c r="B305" s="1172"/>
      <c r="C305" s="1175"/>
      <c r="D305" s="1178"/>
      <c r="E305" s="256" t="s">
        <v>1911</v>
      </c>
      <c r="F305" s="1167"/>
    </row>
    <row r="306" spans="2:6" x14ac:dyDescent="0.3">
      <c r="B306" s="1172"/>
      <c r="C306" s="1175"/>
      <c r="D306" s="1178"/>
      <c r="E306" s="256" t="s">
        <v>1912</v>
      </c>
      <c r="F306" s="1167"/>
    </row>
    <row r="307" spans="2:6" x14ac:dyDescent="0.3">
      <c r="B307" s="1173"/>
      <c r="C307" s="1176"/>
      <c r="D307" s="1179"/>
      <c r="E307" s="257" t="s">
        <v>1913</v>
      </c>
      <c r="F307" s="1180"/>
    </row>
    <row r="308" spans="2:6" ht="18.75" customHeight="1" x14ac:dyDescent="0.3">
      <c r="B308" s="254" t="s">
        <v>316</v>
      </c>
      <c r="C308" s="1186" t="s">
        <v>947</v>
      </c>
      <c r="D308" s="1187"/>
      <c r="E308" s="1187"/>
      <c r="F308" s="1188"/>
    </row>
    <row r="309" spans="2:6" ht="18.75" customHeight="1" x14ac:dyDescent="0.3">
      <c r="B309" s="1171" t="s">
        <v>1914</v>
      </c>
      <c r="C309" s="1174" t="s">
        <v>1403</v>
      </c>
      <c r="D309" s="1177" t="s">
        <v>13</v>
      </c>
      <c r="E309" s="255" t="s">
        <v>1915</v>
      </c>
      <c r="F309" s="1153" t="s">
        <v>1916</v>
      </c>
    </row>
    <row r="310" spans="2:6" ht="37.5" x14ac:dyDescent="0.3">
      <c r="B310" s="1172"/>
      <c r="C310" s="1175"/>
      <c r="D310" s="1178"/>
      <c r="E310" s="256" t="s">
        <v>1917</v>
      </c>
      <c r="F310" s="1153"/>
    </row>
    <row r="311" spans="2:6" ht="37.5" x14ac:dyDescent="0.3">
      <c r="B311" s="1172"/>
      <c r="C311" s="1175"/>
      <c r="D311" s="1178"/>
      <c r="E311" s="256" t="s">
        <v>1918</v>
      </c>
      <c r="F311" s="1153"/>
    </row>
    <row r="312" spans="2:6" x14ac:dyDescent="0.3">
      <c r="B312" s="1173"/>
      <c r="C312" s="1176"/>
      <c r="D312" s="1179"/>
      <c r="E312" s="257" t="s">
        <v>1919</v>
      </c>
      <c r="F312" s="1153"/>
    </row>
    <row r="313" spans="2:6" ht="18.75" customHeight="1" x14ac:dyDescent="0.3">
      <c r="B313" s="254" t="s">
        <v>1276</v>
      </c>
      <c r="C313" s="1186" t="s">
        <v>1404</v>
      </c>
      <c r="D313" s="1187"/>
      <c r="E313" s="1187"/>
      <c r="F313" s="1188"/>
    </row>
    <row r="314" spans="2:6" ht="18.75" customHeight="1" x14ac:dyDescent="0.3">
      <c r="B314" s="1171" t="s">
        <v>1408</v>
      </c>
      <c r="C314" s="1174" t="s">
        <v>1405</v>
      </c>
      <c r="D314" s="1177" t="s">
        <v>140</v>
      </c>
      <c r="E314" s="1155" t="s">
        <v>1868</v>
      </c>
      <c r="F314" s="1166" t="s">
        <v>1920</v>
      </c>
    </row>
    <row r="315" spans="2:6" x14ac:dyDescent="0.3">
      <c r="B315" s="1172"/>
      <c r="C315" s="1175"/>
      <c r="D315" s="1178"/>
      <c r="E315" s="1156"/>
      <c r="F315" s="1167"/>
    </row>
    <row r="316" spans="2:6" x14ac:dyDescent="0.3">
      <c r="B316" s="1172"/>
      <c r="C316" s="1175"/>
      <c r="D316" s="1178"/>
      <c r="E316" s="1156"/>
      <c r="F316" s="1167"/>
    </row>
    <row r="317" spans="2:6" x14ac:dyDescent="0.3">
      <c r="B317" s="1173"/>
      <c r="C317" s="1176"/>
      <c r="D317" s="1179"/>
      <c r="E317" s="1159"/>
      <c r="F317" s="1180"/>
    </row>
    <row r="318" spans="2:6" ht="18.75" customHeight="1" x14ac:dyDescent="0.3">
      <c r="B318" s="254" t="s">
        <v>1317</v>
      </c>
      <c r="C318" s="1186" t="s">
        <v>965</v>
      </c>
      <c r="D318" s="1187"/>
      <c r="E318" s="1187"/>
      <c r="F318" s="1188"/>
    </row>
    <row r="319" spans="2:6" ht="18.75" customHeight="1" x14ac:dyDescent="0.3">
      <c r="B319" s="1195" t="s">
        <v>1277</v>
      </c>
      <c r="C319" s="1174" t="s">
        <v>1921</v>
      </c>
      <c r="D319" s="1177" t="s">
        <v>1407</v>
      </c>
      <c r="E319" s="255" t="s">
        <v>1922</v>
      </c>
      <c r="F319" s="1153" t="s">
        <v>1793</v>
      </c>
    </row>
    <row r="320" spans="2:6" ht="56.25" x14ac:dyDescent="0.3">
      <c r="B320" s="1196"/>
      <c r="C320" s="1175"/>
      <c r="D320" s="1178"/>
      <c r="E320" s="256" t="s">
        <v>1923</v>
      </c>
      <c r="F320" s="1153"/>
    </row>
    <row r="321" spans="2:8" ht="56.25" x14ac:dyDescent="0.3">
      <c r="B321" s="1196"/>
      <c r="C321" s="1175"/>
      <c r="D321" s="1178"/>
      <c r="E321" s="256" t="s">
        <v>1924</v>
      </c>
      <c r="F321" s="1153"/>
    </row>
    <row r="322" spans="2:8" x14ac:dyDescent="0.3">
      <c r="B322" s="1197"/>
      <c r="C322" s="1176"/>
      <c r="D322" s="1179"/>
      <c r="E322" s="257" t="s">
        <v>1925</v>
      </c>
      <c r="F322" s="1153"/>
    </row>
    <row r="323" spans="2:8" ht="18.75" customHeight="1" x14ac:dyDescent="0.3">
      <c r="B323" s="1195" t="s">
        <v>1926</v>
      </c>
      <c r="C323" s="1174" t="s">
        <v>1412</v>
      </c>
      <c r="D323" s="1177" t="s">
        <v>13</v>
      </c>
      <c r="E323" s="255" t="s">
        <v>1927</v>
      </c>
      <c r="F323" s="1153" t="s">
        <v>1793</v>
      </c>
    </row>
    <row r="324" spans="2:8" ht="56.25" x14ac:dyDescent="0.3">
      <c r="B324" s="1196"/>
      <c r="C324" s="1175"/>
      <c r="D324" s="1178"/>
      <c r="E324" s="256" t="s">
        <v>1928</v>
      </c>
      <c r="F324" s="1153"/>
    </row>
    <row r="325" spans="2:8" ht="37.5" x14ac:dyDescent="0.3">
      <c r="B325" s="1196"/>
      <c r="C325" s="1175"/>
      <c r="D325" s="1178"/>
      <c r="E325" s="256" t="s">
        <v>1929</v>
      </c>
      <c r="F325" s="1153"/>
    </row>
    <row r="326" spans="2:8" ht="37.5" x14ac:dyDescent="0.3">
      <c r="B326" s="1197"/>
      <c r="C326" s="1176"/>
      <c r="D326" s="1179"/>
      <c r="E326" s="257" t="s">
        <v>1930</v>
      </c>
      <c r="F326" s="1153"/>
    </row>
    <row r="327" spans="2:8" ht="18.75" customHeight="1" x14ac:dyDescent="0.3">
      <c r="B327" s="1195" t="s">
        <v>1931</v>
      </c>
      <c r="C327" s="1174" t="s">
        <v>1932</v>
      </c>
      <c r="D327" s="1177" t="s">
        <v>13</v>
      </c>
      <c r="E327" s="255" t="s">
        <v>1933</v>
      </c>
      <c r="F327" s="1153" t="s">
        <v>1920</v>
      </c>
    </row>
    <row r="328" spans="2:8" ht="75" x14ac:dyDescent="0.3">
      <c r="B328" s="1196"/>
      <c r="C328" s="1175"/>
      <c r="D328" s="1178"/>
      <c r="E328" s="256" t="s">
        <v>1934</v>
      </c>
      <c r="F328" s="1153"/>
    </row>
    <row r="329" spans="2:8" ht="75" x14ac:dyDescent="0.3">
      <c r="B329" s="1196"/>
      <c r="C329" s="1175"/>
      <c r="D329" s="1178"/>
      <c r="E329" s="256" t="s">
        <v>1935</v>
      </c>
      <c r="F329" s="1153"/>
    </row>
    <row r="330" spans="2:8" ht="37.5" x14ac:dyDescent="0.3">
      <c r="B330" s="1197"/>
      <c r="C330" s="1176"/>
      <c r="D330" s="1179"/>
      <c r="E330" s="257" t="s">
        <v>1936</v>
      </c>
      <c r="F330" s="1153"/>
    </row>
    <row r="331" spans="2:8" ht="18.75" customHeight="1" x14ac:dyDescent="0.3">
      <c r="B331" s="254" t="s">
        <v>1280</v>
      </c>
      <c r="C331" s="1186" t="s">
        <v>975</v>
      </c>
      <c r="D331" s="1187"/>
      <c r="E331" s="1187"/>
      <c r="F331" s="1188"/>
    </row>
    <row r="332" spans="2:8" ht="18.75" customHeight="1" x14ac:dyDescent="0.3">
      <c r="B332" s="1171" t="s">
        <v>1937</v>
      </c>
      <c r="C332" s="1174" t="s">
        <v>1413</v>
      </c>
      <c r="D332" s="1177" t="s">
        <v>13</v>
      </c>
      <c r="E332" s="255" t="s">
        <v>1938</v>
      </c>
      <c r="F332" s="1166" t="s">
        <v>1684</v>
      </c>
    </row>
    <row r="333" spans="2:8" x14ac:dyDescent="0.3">
      <c r="B333" s="1172"/>
      <c r="C333" s="1175"/>
      <c r="D333" s="1178"/>
      <c r="E333" s="256" t="s">
        <v>1939</v>
      </c>
      <c r="F333" s="1167"/>
    </row>
    <row r="334" spans="2:8" ht="37.5" x14ac:dyDescent="0.3">
      <c r="B334" s="1172"/>
      <c r="C334" s="1175"/>
      <c r="D334" s="1178"/>
      <c r="E334" s="256" t="s">
        <v>1940</v>
      </c>
      <c r="F334" s="1167"/>
    </row>
    <row r="335" spans="2:8" x14ac:dyDescent="0.3">
      <c r="B335" s="1173"/>
      <c r="C335" s="1176"/>
      <c r="D335" s="1179"/>
      <c r="E335" s="257" t="s">
        <v>1941</v>
      </c>
      <c r="F335" s="1180"/>
    </row>
    <row r="336" spans="2:8" ht="18.75" customHeight="1" x14ac:dyDescent="0.3">
      <c r="B336" s="266" t="s">
        <v>1942</v>
      </c>
      <c r="C336" s="1198" t="s">
        <v>1414</v>
      </c>
      <c r="D336" s="1199"/>
      <c r="E336" s="1199"/>
      <c r="F336" s="1200"/>
      <c r="H336" s="249" t="s">
        <v>1943</v>
      </c>
    </row>
    <row r="337" spans="2:8" ht="18.75" customHeight="1" x14ac:dyDescent="0.3">
      <c r="B337" s="1171" t="s">
        <v>1944</v>
      </c>
      <c r="C337" s="1174" t="s">
        <v>1415</v>
      </c>
      <c r="D337" s="1177" t="s">
        <v>13</v>
      </c>
      <c r="E337" s="255" t="s">
        <v>1945</v>
      </c>
      <c r="F337" s="1166" t="s">
        <v>1684</v>
      </c>
    </row>
    <row r="338" spans="2:8" x14ac:dyDescent="0.3">
      <c r="B338" s="1172"/>
      <c r="C338" s="1175"/>
      <c r="D338" s="1178"/>
      <c r="E338" s="256" t="s">
        <v>1946</v>
      </c>
      <c r="F338" s="1167"/>
    </row>
    <row r="339" spans="2:8" ht="56.25" x14ac:dyDescent="0.3">
      <c r="B339" s="1172"/>
      <c r="C339" s="1175"/>
      <c r="D339" s="1178"/>
      <c r="E339" s="256" t="s">
        <v>1947</v>
      </c>
      <c r="F339" s="1167"/>
      <c r="H339" s="256"/>
    </row>
    <row r="340" spans="2:8" ht="37.5" x14ac:dyDescent="0.3">
      <c r="B340" s="1173"/>
      <c r="C340" s="1176"/>
      <c r="D340" s="1179"/>
      <c r="E340" s="256" t="s">
        <v>1948</v>
      </c>
      <c r="F340" s="1180"/>
    </row>
    <row r="341" spans="2:8" ht="18.75" customHeight="1" x14ac:dyDescent="0.3">
      <c r="B341" s="266" t="s">
        <v>1279</v>
      </c>
      <c r="C341" s="1186" t="s">
        <v>1949</v>
      </c>
      <c r="D341" s="1187"/>
      <c r="E341" s="1187"/>
      <c r="F341" s="1188"/>
    </row>
    <row r="342" spans="2:8" ht="18.75" customHeight="1" x14ac:dyDescent="0.3">
      <c r="B342" s="1171" t="s">
        <v>1950</v>
      </c>
      <c r="C342" s="1174" t="s">
        <v>1417</v>
      </c>
      <c r="D342" s="1177" t="s">
        <v>13</v>
      </c>
      <c r="E342" s="255" t="s">
        <v>1951</v>
      </c>
      <c r="F342" s="1201" t="s">
        <v>1952</v>
      </c>
    </row>
    <row r="343" spans="2:8" ht="56.25" x14ac:dyDescent="0.3">
      <c r="B343" s="1172"/>
      <c r="C343" s="1175"/>
      <c r="D343" s="1178"/>
      <c r="E343" s="256" t="s">
        <v>1953</v>
      </c>
      <c r="F343" s="1201"/>
    </row>
    <row r="344" spans="2:8" ht="37.5" x14ac:dyDescent="0.3">
      <c r="B344" s="1172"/>
      <c r="C344" s="1175"/>
      <c r="D344" s="1178"/>
      <c r="E344" s="256" t="s">
        <v>1954</v>
      </c>
      <c r="F344" s="1201"/>
    </row>
    <row r="345" spans="2:8" x14ac:dyDescent="0.3">
      <c r="B345" s="1173"/>
      <c r="C345" s="1176"/>
      <c r="D345" s="1179"/>
      <c r="E345" s="257" t="s">
        <v>1955</v>
      </c>
      <c r="F345" s="1201"/>
    </row>
    <row r="346" spans="2:8" ht="18.75" customHeight="1" x14ac:dyDescent="0.3">
      <c r="B346" s="1171" t="s">
        <v>1384</v>
      </c>
      <c r="C346" s="1174" t="s">
        <v>1418</v>
      </c>
      <c r="D346" s="1177" t="s">
        <v>13</v>
      </c>
      <c r="E346" s="255" t="s">
        <v>1956</v>
      </c>
      <c r="F346" s="1201" t="s">
        <v>1952</v>
      </c>
    </row>
    <row r="347" spans="2:8" ht="75" x14ac:dyDescent="0.3">
      <c r="B347" s="1172"/>
      <c r="C347" s="1175"/>
      <c r="D347" s="1178"/>
      <c r="E347" s="256" t="s">
        <v>1957</v>
      </c>
      <c r="F347" s="1201"/>
    </row>
    <row r="348" spans="2:8" ht="75" x14ac:dyDescent="0.3">
      <c r="B348" s="1172"/>
      <c r="C348" s="1175"/>
      <c r="D348" s="1178"/>
      <c r="E348" s="256" t="s">
        <v>1958</v>
      </c>
      <c r="F348" s="1201"/>
    </row>
    <row r="349" spans="2:8" ht="56.25" x14ac:dyDescent="0.3">
      <c r="B349" s="1173"/>
      <c r="C349" s="1176"/>
      <c r="D349" s="1179"/>
      <c r="E349" s="257" t="s">
        <v>1959</v>
      </c>
      <c r="F349" s="1201"/>
    </row>
    <row r="350" spans="2:8" ht="18.75" customHeight="1" x14ac:dyDescent="0.3">
      <c r="B350" s="1171" t="s">
        <v>1427</v>
      </c>
      <c r="C350" s="1174" t="s">
        <v>1420</v>
      </c>
      <c r="D350" s="1177" t="s">
        <v>13</v>
      </c>
      <c r="E350" s="255" t="s">
        <v>1960</v>
      </c>
      <c r="F350" s="1166" t="s">
        <v>1961</v>
      </c>
    </row>
    <row r="351" spans="2:8" ht="75" x14ac:dyDescent="0.3">
      <c r="B351" s="1172"/>
      <c r="C351" s="1175"/>
      <c r="D351" s="1178"/>
      <c r="E351" s="256" t="s">
        <v>1962</v>
      </c>
      <c r="F351" s="1167"/>
    </row>
    <row r="352" spans="2:8" ht="56.25" x14ac:dyDescent="0.3">
      <c r="B352" s="1172"/>
      <c r="C352" s="1175"/>
      <c r="D352" s="1178"/>
      <c r="E352" s="256" t="s">
        <v>1963</v>
      </c>
      <c r="F352" s="1167"/>
    </row>
    <row r="353" spans="2:6" ht="37.5" x14ac:dyDescent="0.3">
      <c r="B353" s="1173"/>
      <c r="C353" s="1176"/>
      <c r="D353" s="1179"/>
      <c r="E353" s="257" t="s">
        <v>1964</v>
      </c>
      <c r="F353" s="1180"/>
    </row>
    <row r="354" spans="2:6" ht="18.75" customHeight="1" x14ac:dyDescent="0.3">
      <c r="B354" s="1171" t="s">
        <v>1965</v>
      </c>
      <c r="C354" s="1174" t="s">
        <v>1422</v>
      </c>
      <c r="D354" s="1177" t="s">
        <v>13</v>
      </c>
      <c r="E354" s="255" t="s">
        <v>1966</v>
      </c>
      <c r="F354" s="1174" t="s">
        <v>1967</v>
      </c>
    </row>
    <row r="355" spans="2:6" ht="37.5" x14ac:dyDescent="0.3">
      <c r="B355" s="1172"/>
      <c r="C355" s="1175"/>
      <c r="D355" s="1178"/>
      <c r="E355" s="256" t="s">
        <v>1968</v>
      </c>
      <c r="F355" s="1175"/>
    </row>
    <row r="356" spans="2:6" ht="37.5" x14ac:dyDescent="0.3">
      <c r="B356" s="1172"/>
      <c r="C356" s="1175"/>
      <c r="D356" s="1178"/>
      <c r="E356" s="256" t="s">
        <v>1969</v>
      </c>
      <c r="F356" s="1175"/>
    </row>
    <row r="357" spans="2:6" x14ac:dyDescent="0.3">
      <c r="B357" s="1173"/>
      <c r="C357" s="1176"/>
      <c r="D357" s="1179"/>
      <c r="E357" s="257" t="s">
        <v>1970</v>
      </c>
      <c r="F357" s="1176"/>
    </row>
    <row r="358" spans="2:6" ht="18.75" customHeight="1" x14ac:dyDescent="0.3">
      <c r="B358" s="266" t="s">
        <v>1278</v>
      </c>
      <c r="C358" s="1186" t="s">
        <v>994</v>
      </c>
      <c r="D358" s="1187"/>
      <c r="E358" s="1187"/>
      <c r="F358" s="1188"/>
    </row>
    <row r="359" spans="2:6" ht="18.75" customHeight="1" x14ac:dyDescent="0.3">
      <c r="B359" s="1171" t="s">
        <v>1971</v>
      </c>
      <c r="C359" s="1174" t="s">
        <v>1972</v>
      </c>
      <c r="D359" s="1177" t="s">
        <v>13</v>
      </c>
      <c r="E359" s="286" t="s">
        <v>1973</v>
      </c>
      <c r="F359" s="1183" t="s">
        <v>1684</v>
      </c>
    </row>
    <row r="360" spans="2:6" ht="56.25" x14ac:dyDescent="0.3">
      <c r="B360" s="1172"/>
      <c r="C360" s="1175"/>
      <c r="D360" s="1178"/>
      <c r="E360" s="287" t="s">
        <v>1974</v>
      </c>
      <c r="F360" s="1184"/>
    </row>
    <row r="361" spans="2:6" ht="56.25" x14ac:dyDescent="0.3">
      <c r="B361" s="1172"/>
      <c r="C361" s="1175"/>
      <c r="D361" s="1178"/>
      <c r="E361" s="287" t="s">
        <v>1975</v>
      </c>
      <c r="F361" s="1184"/>
    </row>
    <row r="362" spans="2:6" ht="56.25" x14ac:dyDescent="0.3">
      <c r="B362" s="1173"/>
      <c r="C362" s="1176"/>
      <c r="D362" s="1179"/>
      <c r="E362" s="288" t="s">
        <v>1976</v>
      </c>
      <c r="F362" s="1185"/>
    </row>
    <row r="363" spans="2:6" ht="18.75" customHeight="1" x14ac:dyDescent="0.3">
      <c r="B363" s="1171" t="s">
        <v>1977</v>
      </c>
      <c r="C363" s="1174" t="s">
        <v>1978</v>
      </c>
      <c r="D363" s="1177" t="s">
        <v>13</v>
      </c>
      <c r="E363" s="286" t="s">
        <v>1979</v>
      </c>
      <c r="F363" s="1183" t="s">
        <v>1684</v>
      </c>
    </row>
    <row r="364" spans="2:6" ht="37.5" x14ac:dyDescent="0.3">
      <c r="B364" s="1172"/>
      <c r="C364" s="1175"/>
      <c r="D364" s="1178"/>
      <c r="E364" s="287" t="s">
        <v>1980</v>
      </c>
      <c r="F364" s="1184"/>
    </row>
    <row r="365" spans="2:6" ht="37.5" x14ac:dyDescent="0.3">
      <c r="B365" s="1172"/>
      <c r="C365" s="1175"/>
      <c r="D365" s="1178"/>
      <c r="E365" s="287" t="s">
        <v>1981</v>
      </c>
      <c r="F365" s="1184"/>
    </row>
    <row r="366" spans="2:6" ht="37.5" x14ac:dyDescent="0.3">
      <c r="B366" s="1173"/>
      <c r="C366" s="1176"/>
      <c r="D366" s="1179"/>
      <c r="E366" s="288" t="s">
        <v>1982</v>
      </c>
      <c r="F366" s="1185"/>
    </row>
    <row r="367" spans="2:6" ht="18.75" customHeight="1" x14ac:dyDescent="0.3">
      <c r="B367" s="1171" t="s">
        <v>1983</v>
      </c>
      <c r="C367" s="1174" t="s">
        <v>1984</v>
      </c>
      <c r="D367" s="1177" t="s">
        <v>13</v>
      </c>
      <c r="E367" s="286" t="s">
        <v>1985</v>
      </c>
      <c r="F367" s="1183" t="s">
        <v>1684</v>
      </c>
    </row>
    <row r="368" spans="2:6" ht="56.25" x14ac:dyDescent="0.3">
      <c r="B368" s="1172"/>
      <c r="C368" s="1175"/>
      <c r="D368" s="1178"/>
      <c r="E368" s="287" t="s">
        <v>1986</v>
      </c>
      <c r="F368" s="1184"/>
    </row>
    <row r="369" spans="2:6" ht="56.25" x14ac:dyDescent="0.3">
      <c r="B369" s="1172"/>
      <c r="C369" s="1175"/>
      <c r="D369" s="1178"/>
      <c r="E369" s="287" t="s">
        <v>1987</v>
      </c>
      <c r="F369" s="1184"/>
    </row>
    <row r="370" spans="2:6" ht="37.5" x14ac:dyDescent="0.3">
      <c r="B370" s="1173"/>
      <c r="C370" s="1176"/>
      <c r="D370" s="1179"/>
      <c r="E370" s="288" t="s">
        <v>1988</v>
      </c>
      <c r="F370" s="1185"/>
    </row>
    <row r="371" spans="2:6" ht="18.75" customHeight="1" x14ac:dyDescent="0.3">
      <c r="B371" s="1171" t="s">
        <v>1989</v>
      </c>
      <c r="C371" s="1174" t="s">
        <v>1990</v>
      </c>
      <c r="D371" s="1177" t="s">
        <v>13</v>
      </c>
      <c r="E371" s="286" t="s">
        <v>1991</v>
      </c>
      <c r="F371" s="1183" t="s">
        <v>1684</v>
      </c>
    </row>
    <row r="372" spans="2:6" ht="75" x14ac:dyDescent="0.3">
      <c r="B372" s="1172"/>
      <c r="C372" s="1175"/>
      <c r="D372" s="1178"/>
      <c r="E372" s="287" t="s">
        <v>1992</v>
      </c>
      <c r="F372" s="1184"/>
    </row>
    <row r="373" spans="2:6" ht="56.25" x14ac:dyDescent="0.3">
      <c r="B373" s="1172"/>
      <c r="C373" s="1175"/>
      <c r="D373" s="1178"/>
      <c r="E373" s="287" t="s">
        <v>1993</v>
      </c>
      <c r="F373" s="1184"/>
    </row>
    <row r="374" spans="2:6" ht="75" x14ac:dyDescent="0.3">
      <c r="B374" s="1173"/>
      <c r="C374" s="1176"/>
      <c r="D374" s="1179"/>
      <c r="E374" s="288" t="s">
        <v>1994</v>
      </c>
      <c r="F374" s="1185"/>
    </row>
    <row r="375" spans="2:6" ht="18.75" customHeight="1" x14ac:dyDescent="0.3">
      <c r="B375" s="1171" t="s">
        <v>1995</v>
      </c>
      <c r="C375" s="1174" t="s">
        <v>1425</v>
      </c>
      <c r="D375" s="1177" t="s">
        <v>13</v>
      </c>
      <c r="E375" s="286" t="s">
        <v>1996</v>
      </c>
      <c r="F375" s="1166" t="s">
        <v>1997</v>
      </c>
    </row>
    <row r="376" spans="2:6" x14ac:dyDescent="0.3">
      <c r="B376" s="1172"/>
      <c r="C376" s="1175"/>
      <c r="D376" s="1178"/>
      <c r="E376" s="287" t="s">
        <v>1998</v>
      </c>
      <c r="F376" s="1167"/>
    </row>
    <row r="377" spans="2:6" ht="37.5" x14ac:dyDescent="0.3">
      <c r="B377" s="1172"/>
      <c r="C377" s="1175"/>
      <c r="D377" s="1178"/>
      <c r="E377" s="287" t="s">
        <v>1999</v>
      </c>
      <c r="F377" s="1167"/>
    </row>
    <row r="378" spans="2:6" ht="37.5" x14ac:dyDescent="0.3">
      <c r="B378" s="1173"/>
      <c r="C378" s="1176"/>
      <c r="D378" s="1179"/>
      <c r="E378" s="288" t="s">
        <v>2000</v>
      </c>
      <c r="F378" s="1180"/>
    </row>
    <row r="379" spans="2:6" ht="18.75" customHeight="1" x14ac:dyDescent="0.3">
      <c r="B379" s="1171" t="s">
        <v>2001</v>
      </c>
      <c r="C379" s="1174" t="s">
        <v>1426</v>
      </c>
      <c r="D379" s="1177" t="s">
        <v>13</v>
      </c>
      <c r="E379" s="286" t="s">
        <v>2002</v>
      </c>
      <c r="F379" s="1166" t="s">
        <v>1997</v>
      </c>
    </row>
    <row r="380" spans="2:6" x14ac:dyDescent="0.3">
      <c r="B380" s="1172"/>
      <c r="C380" s="1175"/>
      <c r="D380" s="1178"/>
      <c r="E380" s="287" t="s">
        <v>2003</v>
      </c>
      <c r="F380" s="1167"/>
    </row>
    <row r="381" spans="2:6" ht="37.5" x14ac:dyDescent="0.3">
      <c r="B381" s="1172"/>
      <c r="C381" s="1175"/>
      <c r="D381" s="1178"/>
      <c r="E381" s="287" t="s">
        <v>2004</v>
      </c>
      <c r="F381" s="1167"/>
    </row>
    <row r="382" spans="2:6" ht="37.5" x14ac:dyDescent="0.3">
      <c r="B382" s="1173"/>
      <c r="C382" s="1176"/>
      <c r="D382" s="1179"/>
      <c r="E382" s="288" t="s">
        <v>2005</v>
      </c>
      <c r="F382" s="1180"/>
    </row>
    <row r="383" spans="2:6" ht="18.75" customHeight="1" x14ac:dyDescent="0.3">
      <c r="B383" s="1171" t="s">
        <v>2006</v>
      </c>
      <c r="C383" s="1174" t="s">
        <v>1428</v>
      </c>
      <c r="D383" s="1177" t="s">
        <v>13</v>
      </c>
      <c r="E383" s="286" t="s">
        <v>2007</v>
      </c>
      <c r="F383" s="1166" t="s">
        <v>1997</v>
      </c>
    </row>
    <row r="384" spans="2:6" x14ac:dyDescent="0.3">
      <c r="B384" s="1172"/>
      <c r="C384" s="1175"/>
      <c r="D384" s="1178"/>
      <c r="E384" s="287" t="s">
        <v>2008</v>
      </c>
      <c r="F384" s="1167"/>
    </row>
    <row r="385" spans="2:6" ht="37.5" x14ac:dyDescent="0.3">
      <c r="B385" s="1172"/>
      <c r="C385" s="1175"/>
      <c r="D385" s="1178"/>
      <c r="E385" s="287" t="s">
        <v>2009</v>
      </c>
      <c r="F385" s="1167"/>
    </row>
    <row r="386" spans="2:6" ht="37.5" x14ac:dyDescent="0.3">
      <c r="B386" s="1173"/>
      <c r="C386" s="1176"/>
      <c r="D386" s="1179"/>
      <c r="E386" s="288" t="s">
        <v>2010</v>
      </c>
      <c r="F386" s="1180"/>
    </row>
    <row r="387" spans="2:6" ht="18.75" customHeight="1" x14ac:dyDescent="0.3">
      <c r="B387" s="1171" t="s">
        <v>1421</v>
      </c>
      <c r="C387" s="1174" t="s">
        <v>1429</v>
      </c>
      <c r="D387" s="1177" t="s">
        <v>13</v>
      </c>
      <c r="E387" s="286" t="s">
        <v>2011</v>
      </c>
      <c r="F387" s="1166" t="s">
        <v>1997</v>
      </c>
    </row>
    <row r="388" spans="2:6" x14ac:dyDescent="0.3">
      <c r="B388" s="1172"/>
      <c r="C388" s="1175"/>
      <c r="D388" s="1178"/>
      <c r="E388" s="287" t="s">
        <v>2012</v>
      </c>
      <c r="F388" s="1167"/>
    </row>
    <row r="389" spans="2:6" ht="37.5" x14ac:dyDescent="0.3">
      <c r="B389" s="1172"/>
      <c r="C389" s="1175"/>
      <c r="D389" s="1178"/>
      <c r="E389" s="287" t="s">
        <v>2013</v>
      </c>
      <c r="F389" s="1167"/>
    </row>
    <row r="390" spans="2:6" ht="37.5" x14ac:dyDescent="0.3">
      <c r="B390" s="1173"/>
      <c r="C390" s="1176"/>
      <c r="D390" s="1179"/>
      <c r="E390" s="288" t="s">
        <v>2014</v>
      </c>
      <c r="F390" s="1180"/>
    </row>
    <row r="391" spans="2:6" ht="18.75" customHeight="1" x14ac:dyDescent="0.3">
      <c r="B391" s="1171" t="s">
        <v>1381</v>
      </c>
      <c r="C391" s="1174" t="s">
        <v>1430</v>
      </c>
      <c r="D391" s="1177" t="s">
        <v>13</v>
      </c>
      <c r="E391" s="286" t="s">
        <v>2015</v>
      </c>
      <c r="F391" s="1166" t="s">
        <v>1997</v>
      </c>
    </row>
    <row r="392" spans="2:6" x14ac:dyDescent="0.3">
      <c r="B392" s="1172"/>
      <c r="C392" s="1175"/>
      <c r="D392" s="1178"/>
      <c r="E392" s="287" t="s">
        <v>2016</v>
      </c>
      <c r="F392" s="1167"/>
    </row>
    <row r="393" spans="2:6" ht="56.25" x14ac:dyDescent="0.3">
      <c r="B393" s="1172"/>
      <c r="C393" s="1175"/>
      <c r="D393" s="1178"/>
      <c r="E393" s="287" t="s">
        <v>2017</v>
      </c>
      <c r="F393" s="1167"/>
    </row>
    <row r="394" spans="2:6" ht="37.5" x14ac:dyDescent="0.3">
      <c r="B394" s="1173"/>
      <c r="C394" s="1176"/>
      <c r="D394" s="1179"/>
      <c r="E394" s="288" t="s">
        <v>2018</v>
      </c>
      <c r="F394" s="1180"/>
    </row>
    <row r="395" spans="2:6" ht="18.75" customHeight="1" x14ac:dyDescent="0.3">
      <c r="B395" s="266" t="s">
        <v>1322</v>
      </c>
      <c r="C395" s="1186" t="s">
        <v>1000</v>
      </c>
      <c r="D395" s="1187"/>
      <c r="E395" s="1187"/>
      <c r="F395" s="1188"/>
    </row>
    <row r="396" spans="2:6" ht="18.75" customHeight="1" x14ac:dyDescent="0.3">
      <c r="B396" s="1171" t="s">
        <v>2019</v>
      </c>
      <c r="C396" s="1174" t="s">
        <v>1431</v>
      </c>
      <c r="D396" s="1177" t="s">
        <v>13</v>
      </c>
      <c r="E396" s="255" t="s">
        <v>1960</v>
      </c>
      <c r="F396" s="1166" t="s">
        <v>1652</v>
      </c>
    </row>
    <row r="397" spans="2:6" ht="56.25" x14ac:dyDescent="0.3">
      <c r="B397" s="1172"/>
      <c r="C397" s="1175"/>
      <c r="D397" s="1178"/>
      <c r="E397" s="256" t="s">
        <v>2020</v>
      </c>
      <c r="F397" s="1167"/>
    </row>
    <row r="398" spans="2:6" ht="56.25" x14ac:dyDescent="0.3">
      <c r="B398" s="1172"/>
      <c r="C398" s="1175"/>
      <c r="D398" s="1178"/>
      <c r="E398" s="256" t="s">
        <v>2021</v>
      </c>
      <c r="F398" s="1167"/>
    </row>
    <row r="399" spans="2:6" ht="37.5" x14ac:dyDescent="0.3">
      <c r="B399" s="1173"/>
      <c r="C399" s="1176"/>
      <c r="D399" s="1179"/>
      <c r="E399" s="257" t="s">
        <v>2022</v>
      </c>
      <c r="F399" s="1180"/>
    </row>
    <row r="400" spans="2:6" ht="18.75" customHeight="1" x14ac:dyDescent="0.3">
      <c r="B400" s="1171" t="s">
        <v>2023</v>
      </c>
      <c r="C400" s="1174" t="s">
        <v>1432</v>
      </c>
      <c r="D400" s="1177" t="s">
        <v>13</v>
      </c>
      <c r="E400" s="255" t="s">
        <v>1966</v>
      </c>
      <c r="F400" s="1166" t="s">
        <v>2024</v>
      </c>
    </row>
    <row r="401" spans="2:6" ht="93.75" x14ac:dyDescent="0.3">
      <c r="B401" s="1172"/>
      <c r="C401" s="1175"/>
      <c r="D401" s="1178"/>
      <c r="E401" s="256" t="s">
        <v>2025</v>
      </c>
      <c r="F401" s="1167"/>
    </row>
    <row r="402" spans="2:6" ht="93.75" x14ac:dyDescent="0.3">
      <c r="B402" s="1172"/>
      <c r="C402" s="1175"/>
      <c r="D402" s="1178"/>
      <c r="E402" s="256" t="s">
        <v>2026</v>
      </c>
      <c r="F402" s="1167"/>
    </row>
    <row r="403" spans="2:6" x14ac:dyDescent="0.3">
      <c r="B403" s="1173"/>
      <c r="C403" s="1175"/>
      <c r="D403" s="1178"/>
      <c r="E403" s="256" t="s">
        <v>2027</v>
      </c>
      <c r="F403" s="1167"/>
    </row>
    <row r="404" spans="2:6" ht="18.75" customHeight="1" x14ac:dyDescent="0.3">
      <c r="B404" s="1171" t="s">
        <v>2028</v>
      </c>
      <c r="C404" s="1174" t="s">
        <v>1433</v>
      </c>
      <c r="D404" s="1177" t="s">
        <v>13</v>
      </c>
      <c r="E404" s="255" t="s">
        <v>2029</v>
      </c>
      <c r="F404" s="1166" t="s">
        <v>2030</v>
      </c>
    </row>
    <row r="405" spans="2:6" ht="56.25" x14ac:dyDescent="0.3">
      <c r="B405" s="1172"/>
      <c r="C405" s="1175"/>
      <c r="D405" s="1178"/>
      <c r="E405" s="256" t="s">
        <v>2031</v>
      </c>
      <c r="F405" s="1167"/>
    </row>
    <row r="406" spans="2:6" ht="37.5" x14ac:dyDescent="0.3">
      <c r="B406" s="1172"/>
      <c r="C406" s="1175"/>
      <c r="D406" s="1178"/>
      <c r="E406" s="256" t="s">
        <v>2032</v>
      </c>
      <c r="F406" s="1167"/>
    </row>
    <row r="407" spans="2:6" x14ac:dyDescent="0.3">
      <c r="B407" s="1173"/>
      <c r="C407" s="1176"/>
      <c r="D407" s="1179"/>
      <c r="E407" s="257" t="s">
        <v>2033</v>
      </c>
      <c r="F407" s="1180"/>
    </row>
    <row r="408" spans="2:6" ht="18.75" customHeight="1" x14ac:dyDescent="0.3">
      <c r="B408" s="266" t="s">
        <v>1324</v>
      </c>
      <c r="C408" s="1186" t="s">
        <v>2034</v>
      </c>
      <c r="D408" s="1187"/>
      <c r="E408" s="1169"/>
      <c r="F408" s="1188"/>
    </row>
    <row r="409" spans="2:6" ht="18.75" customHeight="1" x14ac:dyDescent="0.3">
      <c r="B409" s="1171" t="s">
        <v>2035</v>
      </c>
      <c r="C409" s="1174" t="s">
        <v>1435</v>
      </c>
      <c r="D409" s="1177" t="s">
        <v>169</v>
      </c>
      <c r="E409" s="255" t="s">
        <v>2036</v>
      </c>
      <c r="F409" s="1166" t="s">
        <v>1573</v>
      </c>
    </row>
    <row r="410" spans="2:6" x14ac:dyDescent="0.3">
      <c r="B410" s="1172"/>
      <c r="C410" s="1175"/>
      <c r="D410" s="1178"/>
      <c r="E410" s="256" t="s">
        <v>2037</v>
      </c>
      <c r="F410" s="1167"/>
    </row>
    <row r="411" spans="2:6" x14ac:dyDescent="0.3">
      <c r="B411" s="1172"/>
      <c r="C411" s="1175"/>
      <c r="D411" s="1178"/>
      <c r="E411" s="256" t="s">
        <v>2038</v>
      </c>
      <c r="F411" s="1167"/>
    </row>
    <row r="412" spans="2:6" x14ac:dyDescent="0.3">
      <c r="B412" s="1173"/>
      <c r="C412" s="1176"/>
      <c r="D412" s="1179"/>
      <c r="E412" s="257" t="s">
        <v>2039</v>
      </c>
      <c r="F412" s="1180"/>
    </row>
    <row r="413" spans="2:6" ht="18.75" customHeight="1" x14ac:dyDescent="0.3">
      <c r="B413" s="1171" t="s">
        <v>2040</v>
      </c>
      <c r="C413" s="1174" t="s">
        <v>1436</v>
      </c>
      <c r="D413" s="1177" t="s">
        <v>169</v>
      </c>
      <c r="E413" s="255" t="s">
        <v>2041</v>
      </c>
      <c r="F413" s="1166" t="s">
        <v>1573</v>
      </c>
    </row>
    <row r="414" spans="2:6" x14ac:dyDescent="0.3">
      <c r="B414" s="1172"/>
      <c r="C414" s="1175"/>
      <c r="D414" s="1178"/>
      <c r="E414" s="256" t="s">
        <v>2042</v>
      </c>
      <c r="F414" s="1167"/>
    </row>
    <row r="415" spans="2:6" x14ac:dyDescent="0.3">
      <c r="B415" s="1172"/>
      <c r="C415" s="1175"/>
      <c r="D415" s="1178"/>
      <c r="E415" s="256" t="s">
        <v>2043</v>
      </c>
      <c r="F415" s="1167"/>
    </row>
    <row r="416" spans="2:6" x14ac:dyDescent="0.3">
      <c r="B416" s="1173"/>
      <c r="C416" s="1176"/>
      <c r="D416" s="1179"/>
      <c r="E416" s="257" t="s">
        <v>2044</v>
      </c>
      <c r="F416" s="1180"/>
    </row>
    <row r="417" spans="2:6" ht="18.75" customHeight="1" x14ac:dyDescent="0.3">
      <c r="B417" s="266" t="s">
        <v>1325</v>
      </c>
      <c r="C417" s="1186" t="s">
        <v>1437</v>
      </c>
      <c r="D417" s="1187"/>
      <c r="E417" s="1187"/>
      <c r="F417" s="1188"/>
    </row>
    <row r="418" spans="2:6" ht="18.75" customHeight="1" x14ac:dyDescent="0.3">
      <c r="B418" s="1171" t="s">
        <v>2045</v>
      </c>
      <c r="C418" s="1174" t="s">
        <v>1438</v>
      </c>
      <c r="D418" s="1177" t="s">
        <v>1392</v>
      </c>
      <c r="E418" s="1155" t="s">
        <v>1868</v>
      </c>
      <c r="F418" s="1166" t="s">
        <v>1880</v>
      </c>
    </row>
    <row r="419" spans="2:6" x14ac:dyDescent="0.3">
      <c r="B419" s="1172"/>
      <c r="C419" s="1175"/>
      <c r="D419" s="1178"/>
      <c r="E419" s="1156"/>
      <c r="F419" s="1167"/>
    </row>
    <row r="420" spans="2:6" x14ac:dyDescent="0.3">
      <c r="B420" s="1172"/>
      <c r="C420" s="1175"/>
      <c r="D420" s="1178"/>
      <c r="E420" s="1156"/>
      <c r="F420" s="1167"/>
    </row>
    <row r="421" spans="2:6" x14ac:dyDescent="0.3">
      <c r="B421" s="1173"/>
      <c r="C421" s="1176"/>
      <c r="D421" s="1179"/>
      <c r="E421" s="1159"/>
      <c r="F421" s="1180"/>
    </row>
    <row r="422" spans="2:6" ht="18.75" customHeight="1" x14ac:dyDescent="0.3">
      <c r="B422" s="266" t="s">
        <v>1328</v>
      </c>
      <c r="C422" s="1186" t="s">
        <v>1007</v>
      </c>
      <c r="D422" s="1187"/>
      <c r="E422" s="1187"/>
      <c r="F422" s="1188"/>
    </row>
    <row r="423" spans="2:6" ht="18.75" customHeight="1" x14ac:dyDescent="0.3">
      <c r="B423" s="1171" t="s">
        <v>2046</v>
      </c>
      <c r="C423" s="1174" t="s">
        <v>1440</v>
      </c>
      <c r="D423" s="1177" t="s">
        <v>13</v>
      </c>
      <c r="E423" s="255" t="s">
        <v>2047</v>
      </c>
      <c r="F423" s="1166" t="s">
        <v>1684</v>
      </c>
    </row>
    <row r="424" spans="2:6" ht="37.5" x14ac:dyDescent="0.3">
      <c r="B424" s="1172"/>
      <c r="C424" s="1175"/>
      <c r="D424" s="1178"/>
      <c r="E424" s="256" t="s">
        <v>2048</v>
      </c>
      <c r="F424" s="1167"/>
    </row>
    <row r="425" spans="2:6" ht="37.5" x14ac:dyDescent="0.3">
      <c r="B425" s="1172"/>
      <c r="C425" s="1175"/>
      <c r="D425" s="1178"/>
      <c r="E425" s="256" t="s">
        <v>2049</v>
      </c>
      <c r="F425" s="1167"/>
    </row>
    <row r="426" spans="2:6" ht="56.25" x14ac:dyDescent="0.3">
      <c r="B426" s="1173"/>
      <c r="C426" s="1176"/>
      <c r="D426" s="1179"/>
      <c r="E426" s="257" t="s">
        <v>2050</v>
      </c>
      <c r="F426" s="1180"/>
    </row>
    <row r="427" spans="2:6" ht="37.5" x14ac:dyDescent="0.3">
      <c r="B427" s="266" t="s">
        <v>2051</v>
      </c>
      <c r="C427" s="267" t="s">
        <v>1441</v>
      </c>
      <c r="D427" s="268" t="s">
        <v>250</v>
      </c>
      <c r="E427" s="275" t="s">
        <v>1617</v>
      </c>
      <c r="F427" s="270" t="s">
        <v>1684</v>
      </c>
    </row>
    <row r="428" spans="2:6" ht="18.75" customHeight="1" x14ac:dyDescent="0.3">
      <c r="B428" s="254" t="s">
        <v>1323</v>
      </c>
      <c r="C428" s="1186" t="s">
        <v>1442</v>
      </c>
      <c r="D428" s="1187"/>
      <c r="E428" s="1187"/>
      <c r="F428" s="1188"/>
    </row>
    <row r="429" spans="2:6" ht="18.75" customHeight="1" x14ac:dyDescent="0.3">
      <c r="B429" s="1171" t="s">
        <v>2052</v>
      </c>
      <c r="C429" s="1174" t="s">
        <v>1440</v>
      </c>
      <c r="D429" s="1177" t="s">
        <v>13</v>
      </c>
      <c r="E429" s="255" t="s">
        <v>2047</v>
      </c>
      <c r="F429" s="1166" t="s">
        <v>2053</v>
      </c>
    </row>
    <row r="430" spans="2:6" ht="37.5" x14ac:dyDescent="0.3">
      <c r="B430" s="1172"/>
      <c r="C430" s="1175"/>
      <c r="D430" s="1178"/>
      <c r="E430" s="256" t="s">
        <v>2048</v>
      </c>
      <c r="F430" s="1167"/>
    </row>
    <row r="431" spans="2:6" ht="37.5" x14ac:dyDescent="0.3">
      <c r="B431" s="1172"/>
      <c r="C431" s="1175"/>
      <c r="D431" s="1178"/>
      <c r="E431" s="256" t="s">
        <v>2049</v>
      </c>
      <c r="F431" s="1167"/>
    </row>
    <row r="432" spans="2:6" ht="56.25" x14ac:dyDescent="0.3">
      <c r="B432" s="1173"/>
      <c r="C432" s="1176"/>
      <c r="D432" s="1179"/>
      <c r="E432" s="257" t="s">
        <v>2050</v>
      </c>
      <c r="F432" s="1180"/>
    </row>
    <row r="433" spans="2:6" ht="18.75" customHeight="1" x14ac:dyDescent="0.3">
      <c r="B433" s="254" t="s">
        <v>1330</v>
      </c>
      <c r="C433" s="1186" t="s">
        <v>1009</v>
      </c>
      <c r="D433" s="1187"/>
      <c r="E433" s="1187"/>
      <c r="F433" s="1188"/>
    </row>
    <row r="434" spans="2:6" ht="56.25" x14ac:dyDescent="0.3">
      <c r="B434" s="266" t="s">
        <v>2054</v>
      </c>
      <c r="C434" s="267" t="s">
        <v>1441</v>
      </c>
      <c r="D434" s="268" t="s">
        <v>250</v>
      </c>
      <c r="E434" s="248" t="s">
        <v>1617</v>
      </c>
      <c r="F434" s="270" t="s">
        <v>2053</v>
      </c>
    </row>
    <row r="435" spans="2:6" ht="18.75" customHeight="1" x14ac:dyDescent="0.3">
      <c r="B435" s="254" t="s">
        <v>1331</v>
      </c>
      <c r="C435" s="1186" t="s">
        <v>1017</v>
      </c>
      <c r="D435" s="1187"/>
      <c r="E435" s="1187"/>
      <c r="F435" s="1188"/>
    </row>
    <row r="436" spans="2:6" ht="18.75" customHeight="1" x14ac:dyDescent="0.3">
      <c r="B436" s="1171" t="s">
        <v>1308</v>
      </c>
      <c r="C436" s="1174" t="s">
        <v>2055</v>
      </c>
      <c r="D436" s="1177" t="s">
        <v>140</v>
      </c>
      <c r="E436" s="1155" t="s">
        <v>1617</v>
      </c>
      <c r="F436" s="1166" t="s">
        <v>1684</v>
      </c>
    </row>
    <row r="437" spans="2:6" x14ac:dyDescent="0.3">
      <c r="B437" s="1172"/>
      <c r="C437" s="1175"/>
      <c r="D437" s="1178"/>
      <c r="E437" s="1156"/>
      <c r="F437" s="1167"/>
    </row>
    <row r="438" spans="2:6" x14ac:dyDescent="0.3">
      <c r="B438" s="1173"/>
      <c r="C438" s="1175"/>
      <c r="D438" s="1178"/>
      <c r="E438" s="1156"/>
      <c r="F438" s="1167"/>
    </row>
    <row r="439" spans="2:6" ht="37.5" x14ac:dyDescent="0.3">
      <c r="B439" s="266" t="s">
        <v>1304</v>
      </c>
      <c r="C439" s="267" t="s">
        <v>2056</v>
      </c>
      <c r="D439" s="268" t="s">
        <v>140</v>
      </c>
      <c r="E439" s="275" t="s">
        <v>1617</v>
      </c>
      <c r="F439" s="270" t="s">
        <v>1684</v>
      </c>
    </row>
    <row r="440" spans="2:6" ht="56.25" x14ac:dyDescent="0.3">
      <c r="B440" s="266" t="s">
        <v>1396</v>
      </c>
      <c r="C440" s="267" t="s">
        <v>2057</v>
      </c>
      <c r="D440" s="268" t="s">
        <v>140</v>
      </c>
      <c r="E440" s="275" t="s">
        <v>1617</v>
      </c>
      <c r="F440" s="270" t="s">
        <v>1684</v>
      </c>
    </row>
    <row r="441" spans="2:6" ht="18.75" customHeight="1" x14ac:dyDescent="0.3">
      <c r="B441" s="1171" t="s">
        <v>1307</v>
      </c>
      <c r="C441" s="1174" t="s">
        <v>609</v>
      </c>
      <c r="D441" s="1177" t="s">
        <v>13</v>
      </c>
      <c r="E441" s="255" t="s">
        <v>2058</v>
      </c>
      <c r="F441" s="1166" t="s">
        <v>1684</v>
      </c>
    </row>
    <row r="442" spans="2:6" x14ac:dyDescent="0.3">
      <c r="B442" s="1172"/>
      <c r="C442" s="1175"/>
      <c r="D442" s="1178"/>
      <c r="E442" s="256" t="s">
        <v>2059</v>
      </c>
      <c r="F442" s="1167"/>
    </row>
    <row r="443" spans="2:6" ht="37.5" x14ac:dyDescent="0.3">
      <c r="B443" s="1172"/>
      <c r="C443" s="1175"/>
      <c r="D443" s="1178"/>
      <c r="E443" s="256" t="s">
        <v>2060</v>
      </c>
      <c r="F443" s="1167"/>
    </row>
    <row r="444" spans="2:6" ht="37.5" x14ac:dyDescent="0.3">
      <c r="B444" s="1173"/>
      <c r="C444" s="1176"/>
      <c r="D444" s="1179"/>
      <c r="E444" s="257" t="s">
        <v>2061</v>
      </c>
      <c r="F444" s="1180"/>
    </row>
    <row r="445" spans="2:6" ht="18.75" customHeight="1" x14ac:dyDescent="0.3">
      <c r="B445" s="1171" t="s">
        <v>1303</v>
      </c>
      <c r="C445" s="1174" t="s">
        <v>1447</v>
      </c>
      <c r="D445" s="1177" t="s">
        <v>140</v>
      </c>
      <c r="E445" s="1155" t="s">
        <v>1617</v>
      </c>
      <c r="F445" s="1153" t="s">
        <v>1568</v>
      </c>
    </row>
    <row r="446" spans="2:6" x14ac:dyDescent="0.3">
      <c r="B446" s="1172"/>
      <c r="C446" s="1175"/>
      <c r="D446" s="1178"/>
      <c r="E446" s="1156"/>
      <c r="F446" s="1153"/>
    </row>
    <row r="447" spans="2:6" x14ac:dyDescent="0.3">
      <c r="B447" s="1172"/>
      <c r="C447" s="1175"/>
      <c r="D447" s="1178"/>
      <c r="E447" s="1156"/>
      <c r="F447" s="1153"/>
    </row>
    <row r="448" spans="2:6" x14ac:dyDescent="0.3">
      <c r="B448" s="1173"/>
      <c r="C448" s="1176"/>
      <c r="D448" s="1179"/>
      <c r="E448" s="1159"/>
      <c r="F448" s="1153"/>
    </row>
    <row r="449" spans="2:6" ht="18.75" customHeight="1" x14ac:dyDescent="0.3">
      <c r="B449" s="1171" t="s">
        <v>1306</v>
      </c>
      <c r="C449" s="1174" t="s">
        <v>1448</v>
      </c>
      <c r="D449" s="1177" t="s">
        <v>140</v>
      </c>
      <c r="E449" s="1155" t="s">
        <v>1617</v>
      </c>
      <c r="F449" s="1153" t="s">
        <v>1568</v>
      </c>
    </row>
    <row r="450" spans="2:6" x14ac:dyDescent="0.3">
      <c r="B450" s="1172"/>
      <c r="C450" s="1175"/>
      <c r="D450" s="1178"/>
      <c r="E450" s="1156"/>
      <c r="F450" s="1153"/>
    </row>
    <row r="451" spans="2:6" x14ac:dyDescent="0.3">
      <c r="B451" s="1172"/>
      <c r="C451" s="1175"/>
      <c r="D451" s="1178"/>
      <c r="E451" s="1156"/>
      <c r="F451" s="1153"/>
    </row>
    <row r="452" spans="2:6" x14ac:dyDescent="0.3">
      <c r="B452" s="1173"/>
      <c r="C452" s="1176"/>
      <c r="D452" s="1179"/>
      <c r="E452" s="1159"/>
      <c r="F452" s="1153"/>
    </row>
    <row r="453" spans="2:6" ht="18.75" customHeight="1" x14ac:dyDescent="0.3">
      <c r="B453" s="289" t="s">
        <v>1332</v>
      </c>
      <c r="C453" s="1186" t="s">
        <v>1449</v>
      </c>
      <c r="D453" s="1187"/>
      <c r="E453" s="1187"/>
      <c r="F453" s="1188"/>
    </row>
    <row r="454" spans="2:6" ht="18.75" customHeight="1" x14ac:dyDescent="0.3">
      <c r="B454" s="1171" t="s">
        <v>2062</v>
      </c>
      <c r="C454" s="1174" t="s">
        <v>1450</v>
      </c>
      <c r="D454" s="1177" t="s">
        <v>2063</v>
      </c>
      <c r="E454" s="255" t="s">
        <v>2064</v>
      </c>
      <c r="F454" s="1153" t="s">
        <v>1568</v>
      </c>
    </row>
    <row r="455" spans="2:6" x14ac:dyDescent="0.3">
      <c r="B455" s="1172"/>
      <c r="C455" s="1175"/>
      <c r="D455" s="1178"/>
      <c r="E455" s="256" t="s">
        <v>2065</v>
      </c>
      <c r="F455" s="1153"/>
    </row>
    <row r="456" spans="2:6" ht="37.5" x14ac:dyDescent="0.3">
      <c r="B456" s="1172"/>
      <c r="C456" s="1175"/>
      <c r="D456" s="1178"/>
      <c r="E456" s="256" t="s">
        <v>2066</v>
      </c>
      <c r="F456" s="1153"/>
    </row>
    <row r="457" spans="2:6" x14ac:dyDescent="0.3">
      <c r="B457" s="1173"/>
      <c r="C457" s="1176"/>
      <c r="D457" s="1179"/>
      <c r="E457" s="257" t="s">
        <v>2067</v>
      </c>
      <c r="F457" s="1153"/>
    </row>
    <row r="458" spans="2:6" ht="18.75" customHeight="1" x14ac:dyDescent="0.3">
      <c r="B458" s="254" t="s">
        <v>1333</v>
      </c>
      <c r="C458" s="1186" t="s">
        <v>1452</v>
      </c>
      <c r="D458" s="1187"/>
      <c r="E458" s="1187"/>
      <c r="F458" s="1188"/>
    </row>
    <row r="459" spans="2:6" ht="56.25" x14ac:dyDescent="0.3">
      <c r="B459" s="266" t="s">
        <v>2068</v>
      </c>
      <c r="C459" s="267" t="s">
        <v>2069</v>
      </c>
      <c r="D459" s="268" t="s">
        <v>140</v>
      </c>
      <c r="E459" s="275" t="s">
        <v>1617</v>
      </c>
      <c r="F459" s="270" t="s">
        <v>1684</v>
      </c>
    </row>
    <row r="460" spans="2:6" ht="18.75" customHeight="1" x14ac:dyDescent="0.3">
      <c r="B460" s="1171" t="s">
        <v>2070</v>
      </c>
      <c r="C460" s="1174" t="s">
        <v>1454</v>
      </c>
      <c r="D460" s="1177" t="s">
        <v>2063</v>
      </c>
      <c r="E460" s="255" t="s">
        <v>2071</v>
      </c>
      <c r="F460" s="1166" t="s">
        <v>1684</v>
      </c>
    </row>
    <row r="461" spans="2:6" ht="56.25" x14ac:dyDescent="0.3">
      <c r="B461" s="1172"/>
      <c r="C461" s="1175"/>
      <c r="D461" s="1178"/>
      <c r="E461" s="256" t="s">
        <v>2072</v>
      </c>
      <c r="F461" s="1167"/>
    </row>
    <row r="462" spans="2:6" ht="37.5" x14ac:dyDescent="0.3">
      <c r="B462" s="1172"/>
      <c r="C462" s="1175"/>
      <c r="D462" s="1178"/>
      <c r="E462" s="256" t="s">
        <v>2073</v>
      </c>
      <c r="F462" s="1167"/>
    </row>
    <row r="463" spans="2:6" x14ac:dyDescent="0.3">
      <c r="B463" s="1173"/>
      <c r="C463" s="1176"/>
      <c r="D463" s="1179"/>
      <c r="E463" s="257" t="s">
        <v>2074</v>
      </c>
      <c r="F463" s="1180"/>
    </row>
    <row r="464" spans="2:6" ht="18.75" customHeight="1" x14ac:dyDescent="0.3">
      <c r="B464" s="1171" t="s">
        <v>2075</v>
      </c>
      <c r="C464" s="1174" t="s">
        <v>1457</v>
      </c>
      <c r="D464" s="1177" t="s">
        <v>13</v>
      </c>
      <c r="E464" s="255" t="s">
        <v>2076</v>
      </c>
      <c r="F464" s="1153" t="s">
        <v>1568</v>
      </c>
    </row>
    <row r="465" spans="2:6" ht="56.25" x14ac:dyDescent="0.3">
      <c r="B465" s="1172"/>
      <c r="C465" s="1175"/>
      <c r="D465" s="1178"/>
      <c r="E465" s="256" t="s">
        <v>2077</v>
      </c>
      <c r="F465" s="1153"/>
    </row>
    <row r="466" spans="2:6" ht="56.25" x14ac:dyDescent="0.3">
      <c r="B466" s="1172"/>
      <c r="C466" s="1175"/>
      <c r="D466" s="1178"/>
      <c r="E466" s="256" t="s">
        <v>2078</v>
      </c>
      <c r="F466" s="1153"/>
    </row>
    <row r="467" spans="2:6" ht="56.25" x14ac:dyDescent="0.3">
      <c r="B467" s="1173"/>
      <c r="C467" s="1176"/>
      <c r="D467" s="1179"/>
      <c r="E467" s="257" t="s">
        <v>2079</v>
      </c>
      <c r="F467" s="1153"/>
    </row>
    <row r="468" spans="2:6" ht="18.75" customHeight="1" x14ac:dyDescent="0.3">
      <c r="B468" s="1171" t="s">
        <v>2080</v>
      </c>
      <c r="C468" s="1174" t="s">
        <v>1458</v>
      </c>
      <c r="D468" s="1177" t="s">
        <v>13</v>
      </c>
      <c r="E468" s="255" t="s">
        <v>2081</v>
      </c>
      <c r="F468" s="1153" t="s">
        <v>1568</v>
      </c>
    </row>
    <row r="469" spans="2:6" ht="56.25" x14ac:dyDescent="0.3">
      <c r="B469" s="1172"/>
      <c r="C469" s="1175"/>
      <c r="D469" s="1178"/>
      <c r="E469" s="256" t="s">
        <v>2082</v>
      </c>
      <c r="F469" s="1153"/>
    </row>
    <row r="470" spans="2:6" ht="37.5" x14ac:dyDescent="0.3">
      <c r="B470" s="1172"/>
      <c r="C470" s="1175"/>
      <c r="D470" s="1178"/>
      <c r="E470" s="256" t="s">
        <v>2083</v>
      </c>
      <c r="F470" s="1153"/>
    </row>
    <row r="471" spans="2:6" ht="37.5" x14ac:dyDescent="0.3">
      <c r="B471" s="1173"/>
      <c r="C471" s="1176"/>
      <c r="D471" s="1179"/>
      <c r="E471" s="257" t="s">
        <v>2084</v>
      </c>
      <c r="F471" s="1153"/>
    </row>
    <row r="472" spans="2:6" x14ac:dyDescent="0.3">
      <c r="B472" s="254" t="s">
        <v>1335</v>
      </c>
      <c r="C472" s="1202" t="s">
        <v>1030</v>
      </c>
      <c r="D472" s="1203"/>
      <c r="E472" s="1203"/>
      <c r="F472" s="1204"/>
    </row>
    <row r="473" spans="2:6" ht="18.75" customHeight="1" x14ac:dyDescent="0.3">
      <c r="B473" s="1171" t="s">
        <v>2085</v>
      </c>
      <c r="C473" s="1174" t="s">
        <v>2086</v>
      </c>
      <c r="D473" s="1177" t="s">
        <v>13</v>
      </c>
      <c r="E473" s="255" t="s">
        <v>2087</v>
      </c>
      <c r="F473" s="1174" t="s">
        <v>1967</v>
      </c>
    </row>
    <row r="474" spans="2:6" x14ac:dyDescent="0.3">
      <c r="B474" s="1172"/>
      <c r="C474" s="1175"/>
      <c r="D474" s="1178"/>
      <c r="E474" s="256" t="s">
        <v>2088</v>
      </c>
      <c r="F474" s="1175"/>
    </row>
    <row r="475" spans="2:6" ht="75" x14ac:dyDescent="0.3">
      <c r="B475" s="1172"/>
      <c r="C475" s="1175"/>
      <c r="D475" s="1178"/>
      <c r="E475" s="256" t="s">
        <v>2089</v>
      </c>
      <c r="F475" s="1175"/>
    </row>
    <row r="476" spans="2:6" ht="37.5" x14ac:dyDescent="0.3">
      <c r="B476" s="1173"/>
      <c r="C476" s="1176"/>
      <c r="D476" s="1179"/>
      <c r="E476" s="257" t="s">
        <v>2090</v>
      </c>
      <c r="F476" s="1176"/>
    </row>
    <row r="477" spans="2:6" ht="18.75" customHeight="1" x14ac:dyDescent="0.3">
      <c r="B477" s="1171" t="s">
        <v>2091</v>
      </c>
      <c r="C477" s="1174" t="s">
        <v>244</v>
      </c>
      <c r="D477" s="1177" t="s">
        <v>13</v>
      </c>
      <c r="E477" s="255" t="s">
        <v>2092</v>
      </c>
      <c r="F477" s="1174" t="s">
        <v>1967</v>
      </c>
    </row>
    <row r="478" spans="2:6" x14ac:dyDescent="0.3">
      <c r="B478" s="1172"/>
      <c r="C478" s="1175"/>
      <c r="D478" s="1178"/>
      <c r="E478" s="256" t="s">
        <v>2093</v>
      </c>
      <c r="F478" s="1175"/>
    </row>
    <row r="479" spans="2:6" ht="37.5" x14ac:dyDescent="0.3">
      <c r="B479" s="1172"/>
      <c r="C479" s="1175"/>
      <c r="D479" s="1178"/>
      <c r="E479" s="256" t="s">
        <v>2094</v>
      </c>
      <c r="F479" s="1175"/>
    </row>
    <row r="480" spans="2:6" x14ac:dyDescent="0.3">
      <c r="B480" s="1173"/>
      <c r="C480" s="1176"/>
      <c r="D480" s="1179"/>
      <c r="E480" s="257" t="s">
        <v>2095</v>
      </c>
      <c r="F480" s="1176"/>
    </row>
    <row r="481" spans="2:6" ht="18.75" customHeight="1" x14ac:dyDescent="0.3">
      <c r="B481" s="289" t="s">
        <v>1336</v>
      </c>
      <c r="C481" s="1186" t="s">
        <v>1032</v>
      </c>
      <c r="D481" s="1187"/>
      <c r="E481" s="1187"/>
      <c r="F481" s="1188"/>
    </row>
    <row r="482" spans="2:6" ht="18.75" customHeight="1" x14ac:dyDescent="0.3">
      <c r="B482" s="1171" t="s">
        <v>2096</v>
      </c>
      <c r="C482" s="1174" t="s">
        <v>1460</v>
      </c>
      <c r="D482" s="1177" t="s">
        <v>13</v>
      </c>
      <c r="E482" s="255" t="s">
        <v>2097</v>
      </c>
      <c r="F482" s="1174" t="s">
        <v>1967</v>
      </c>
    </row>
    <row r="483" spans="2:6" x14ac:dyDescent="0.3">
      <c r="B483" s="1172"/>
      <c r="C483" s="1175"/>
      <c r="D483" s="1178"/>
      <c r="E483" s="256" t="s">
        <v>2098</v>
      </c>
      <c r="F483" s="1175"/>
    </row>
    <row r="484" spans="2:6" ht="56.25" x14ac:dyDescent="0.3">
      <c r="B484" s="1172"/>
      <c r="C484" s="1175"/>
      <c r="D484" s="1178"/>
      <c r="E484" s="256" t="s">
        <v>2099</v>
      </c>
      <c r="F484" s="1175"/>
    </row>
    <row r="485" spans="2:6" x14ac:dyDescent="0.3">
      <c r="B485" s="1173"/>
      <c r="C485" s="1176"/>
      <c r="D485" s="1179"/>
      <c r="E485" s="257" t="s">
        <v>2100</v>
      </c>
      <c r="F485" s="1176"/>
    </row>
    <row r="486" spans="2:6" ht="18.75" customHeight="1" x14ac:dyDescent="0.3">
      <c r="B486" s="1171" t="s">
        <v>2101</v>
      </c>
      <c r="C486" s="1174" t="s">
        <v>1461</v>
      </c>
      <c r="D486" s="1177" t="s">
        <v>13</v>
      </c>
      <c r="E486" s="255" t="s">
        <v>2102</v>
      </c>
      <c r="F486" s="1174" t="s">
        <v>1967</v>
      </c>
    </row>
    <row r="487" spans="2:6" x14ac:dyDescent="0.3">
      <c r="B487" s="1172"/>
      <c r="C487" s="1175"/>
      <c r="D487" s="1178"/>
      <c r="E487" s="256" t="s">
        <v>2103</v>
      </c>
      <c r="F487" s="1175"/>
    </row>
    <row r="488" spans="2:6" ht="37.5" x14ac:dyDescent="0.3">
      <c r="B488" s="1172"/>
      <c r="C488" s="1175"/>
      <c r="D488" s="1178"/>
      <c r="E488" s="256" t="s">
        <v>2104</v>
      </c>
      <c r="F488" s="1175"/>
    </row>
    <row r="489" spans="2:6" ht="37.5" x14ac:dyDescent="0.3">
      <c r="B489" s="1173"/>
      <c r="C489" s="1176"/>
      <c r="D489" s="1179"/>
      <c r="E489" s="257" t="s">
        <v>2090</v>
      </c>
      <c r="F489" s="1176"/>
    </row>
    <row r="490" spans="2:6" ht="18.75" customHeight="1" x14ac:dyDescent="0.3">
      <c r="B490" s="289" t="s">
        <v>1338</v>
      </c>
      <c r="C490" s="1186" t="s">
        <v>2105</v>
      </c>
      <c r="D490" s="1187"/>
      <c r="E490" s="1187"/>
      <c r="F490" s="1188"/>
    </row>
    <row r="491" spans="2:6" ht="18.75" customHeight="1" x14ac:dyDescent="0.3">
      <c r="B491" s="1171" t="s">
        <v>2106</v>
      </c>
      <c r="C491" s="1174" t="s">
        <v>1463</v>
      </c>
      <c r="D491" s="1177" t="s">
        <v>13</v>
      </c>
      <c r="E491" s="1155" t="s">
        <v>1617</v>
      </c>
      <c r="F491" s="1174" t="s">
        <v>1967</v>
      </c>
    </row>
    <row r="492" spans="2:6" x14ac:dyDescent="0.3">
      <c r="B492" s="1172"/>
      <c r="C492" s="1175"/>
      <c r="D492" s="1178"/>
      <c r="E492" s="1156"/>
      <c r="F492" s="1175"/>
    </row>
    <row r="493" spans="2:6" x14ac:dyDescent="0.3">
      <c r="B493" s="1172"/>
      <c r="C493" s="1175"/>
      <c r="D493" s="1178"/>
      <c r="E493" s="1156"/>
      <c r="F493" s="1175"/>
    </row>
    <row r="494" spans="2:6" x14ac:dyDescent="0.3">
      <c r="B494" s="1173"/>
      <c r="C494" s="1176"/>
      <c r="D494" s="1179"/>
      <c r="E494" s="1159"/>
      <c r="F494" s="1176"/>
    </row>
    <row r="495" spans="2:6" ht="18.75" customHeight="1" x14ac:dyDescent="0.3">
      <c r="B495" s="1171" t="s">
        <v>2107</v>
      </c>
      <c r="C495" s="1174" t="s">
        <v>1464</v>
      </c>
      <c r="D495" s="1177" t="s">
        <v>13</v>
      </c>
      <c r="E495" s="255" t="s">
        <v>2108</v>
      </c>
      <c r="F495" s="1174" t="s">
        <v>1967</v>
      </c>
    </row>
    <row r="496" spans="2:6" x14ac:dyDescent="0.3">
      <c r="B496" s="1172"/>
      <c r="C496" s="1175"/>
      <c r="D496" s="1178"/>
      <c r="E496" s="256" t="s">
        <v>2109</v>
      </c>
      <c r="F496" s="1175"/>
    </row>
    <row r="497" spans="2:6" ht="93.75" x14ac:dyDescent="0.3">
      <c r="B497" s="1172"/>
      <c r="C497" s="1175"/>
      <c r="D497" s="1178"/>
      <c r="E497" s="256" t="s">
        <v>2110</v>
      </c>
      <c r="F497" s="1175"/>
    </row>
    <row r="498" spans="2:6" ht="37.5" x14ac:dyDescent="0.3">
      <c r="B498" s="1173"/>
      <c r="C498" s="1176"/>
      <c r="D498" s="1179"/>
      <c r="E498" s="257" t="s">
        <v>2111</v>
      </c>
      <c r="F498" s="1176"/>
    </row>
    <row r="499" spans="2:6" ht="18.75" customHeight="1" x14ac:dyDescent="0.3">
      <c r="B499" s="1171" t="s">
        <v>2112</v>
      </c>
      <c r="C499" s="1174" t="s">
        <v>1465</v>
      </c>
      <c r="D499" s="1177" t="s">
        <v>13</v>
      </c>
      <c r="E499" s="255" t="s">
        <v>2113</v>
      </c>
      <c r="F499" s="1174" t="s">
        <v>1967</v>
      </c>
    </row>
    <row r="500" spans="2:6" x14ac:dyDescent="0.3">
      <c r="B500" s="1172"/>
      <c r="C500" s="1175"/>
      <c r="D500" s="1178"/>
      <c r="E500" s="256" t="s">
        <v>2114</v>
      </c>
      <c r="F500" s="1175"/>
    </row>
    <row r="501" spans="2:6" ht="75" x14ac:dyDescent="0.3">
      <c r="B501" s="1172"/>
      <c r="C501" s="1175"/>
      <c r="D501" s="1178"/>
      <c r="E501" s="256" t="s">
        <v>2115</v>
      </c>
      <c r="F501" s="1175"/>
    </row>
    <row r="502" spans="2:6" ht="37.5" x14ac:dyDescent="0.3">
      <c r="B502" s="1173"/>
      <c r="C502" s="1176"/>
      <c r="D502" s="1179"/>
      <c r="E502" s="257" t="s">
        <v>2111</v>
      </c>
      <c r="F502" s="1176"/>
    </row>
    <row r="503" spans="2:6" x14ac:dyDescent="0.3">
      <c r="B503" s="254" t="s">
        <v>1341</v>
      </c>
      <c r="C503" s="1202" t="s">
        <v>1041</v>
      </c>
      <c r="D503" s="1203"/>
      <c r="E503" s="1203"/>
      <c r="F503" s="1204"/>
    </row>
    <row r="504" spans="2:6" ht="18.75" customHeight="1" x14ac:dyDescent="0.3">
      <c r="B504" s="1171" t="s">
        <v>2116</v>
      </c>
      <c r="C504" s="1174" t="s">
        <v>246</v>
      </c>
      <c r="D504" s="1177" t="s">
        <v>13</v>
      </c>
      <c r="E504" s="255" t="s">
        <v>2117</v>
      </c>
      <c r="F504" s="1166" t="s">
        <v>1684</v>
      </c>
    </row>
    <row r="505" spans="2:6" ht="37.5" x14ac:dyDescent="0.3">
      <c r="B505" s="1172"/>
      <c r="C505" s="1175"/>
      <c r="D505" s="1178"/>
      <c r="E505" s="256" t="s">
        <v>2118</v>
      </c>
      <c r="F505" s="1167"/>
    </row>
    <row r="506" spans="2:6" ht="37.5" x14ac:dyDescent="0.3">
      <c r="B506" s="1172"/>
      <c r="C506" s="1175"/>
      <c r="D506" s="1178"/>
      <c r="E506" s="256" t="s">
        <v>2119</v>
      </c>
      <c r="F506" s="1167"/>
    </row>
    <row r="507" spans="2:6" x14ac:dyDescent="0.3">
      <c r="B507" s="1173"/>
      <c r="C507" s="1176"/>
      <c r="D507" s="1179"/>
      <c r="E507" s="257" t="s">
        <v>2120</v>
      </c>
      <c r="F507" s="1180"/>
    </row>
    <row r="508" spans="2:6" ht="18.75" customHeight="1" x14ac:dyDescent="0.3">
      <c r="B508" s="1171" t="s">
        <v>2121</v>
      </c>
      <c r="C508" s="1174" t="s">
        <v>612</v>
      </c>
      <c r="D508" s="1177" t="s">
        <v>13</v>
      </c>
      <c r="E508" s="255" t="s">
        <v>2122</v>
      </c>
      <c r="F508" s="1166" t="s">
        <v>2123</v>
      </c>
    </row>
    <row r="509" spans="2:6" x14ac:dyDescent="0.3">
      <c r="B509" s="1172"/>
      <c r="C509" s="1175"/>
      <c r="D509" s="1178"/>
      <c r="E509" s="256" t="s">
        <v>2124</v>
      </c>
      <c r="F509" s="1167"/>
    </row>
    <row r="510" spans="2:6" ht="37.5" x14ac:dyDescent="0.3">
      <c r="B510" s="1172"/>
      <c r="C510" s="1175"/>
      <c r="D510" s="1178"/>
      <c r="E510" s="256" t="s">
        <v>2125</v>
      </c>
      <c r="F510" s="1167"/>
    </row>
    <row r="511" spans="2:6" x14ac:dyDescent="0.3">
      <c r="B511" s="1173"/>
      <c r="C511" s="1176"/>
      <c r="D511" s="1179"/>
      <c r="E511" s="257" t="s">
        <v>2126</v>
      </c>
      <c r="F511" s="1180"/>
    </row>
    <row r="512" spans="2:6" ht="18.75" customHeight="1" x14ac:dyDescent="0.3">
      <c r="B512" s="1171" t="s">
        <v>2127</v>
      </c>
      <c r="C512" s="1174" t="s">
        <v>1466</v>
      </c>
      <c r="D512" s="1177" t="s">
        <v>13</v>
      </c>
      <c r="E512" s="255" t="s">
        <v>2128</v>
      </c>
      <c r="F512" s="1166" t="s">
        <v>1684</v>
      </c>
    </row>
    <row r="513" spans="2:6" ht="37.5" x14ac:dyDescent="0.3">
      <c r="B513" s="1172"/>
      <c r="C513" s="1175"/>
      <c r="D513" s="1178"/>
      <c r="E513" s="256" t="s">
        <v>2129</v>
      </c>
      <c r="F513" s="1167"/>
    </row>
    <row r="514" spans="2:6" ht="37.5" x14ac:dyDescent="0.3">
      <c r="B514" s="1172"/>
      <c r="C514" s="1175"/>
      <c r="D514" s="1178"/>
      <c r="E514" s="256" t="s">
        <v>2130</v>
      </c>
      <c r="F514" s="1167"/>
    </row>
    <row r="515" spans="2:6" x14ac:dyDescent="0.3">
      <c r="B515" s="1173"/>
      <c r="C515" s="1176"/>
      <c r="D515" s="1179"/>
      <c r="E515" s="257" t="s">
        <v>2131</v>
      </c>
      <c r="F515" s="1180"/>
    </row>
    <row r="516" spans="2:6" ht="18.75" customHeight="1" x14ac:dyDescent="0.3">
      <c r="B516" s="254" t="s">
        <v>1344</v>
      </c>
      <c r="C516" s="1186" t="s">
        <v>1043</v>
      </c>
      <c r="D516" s="1187"/>
      <c r="E516" s="1187"/>
      <c r="F516" s="1188"/>
    </row>
    <row r="517" spans="2:6" ht="18.75" customHeight="1" x14ac:dyDescent="0.3">
      <c r="B517" s="1171" t="s">
        <v>2132</v>
      </c>
      <c r="C517" s="1174" t="s">
        <v>834</v>
      </c>
      <c r="D517" s="1177" t="s">
        <v>13</v>
      </c>
      <c r="E517" s="255" t="s">
        <v>2133</v>
      </c>
      <c r="F517" s="1166" t="s">
        <v>1684</v>
      </c>
    </row>
    <row r="518" spans="2:6" x14ac:dyDescent="0.3">
      <c r="B518" s="1172"/>
      <c r="C518" s="1175"/>
      <c r="D518" s="1178"/>
      <c r="E518" s="256" t="s">
        <v>2134</v>
      </c>
      <c r="F518" s="1167"/>
    </row>
    <row r="519" spans="2:6" ht="37.5" x14ac:dyDescent="0.3">
      <c r="B519" s="1172"/>
      <c r="C519" s="1175"/>
      <c r="D519" s="1178"/>
      <c r="E519" s="256" t="s">
        <v>2135</v>
      </c>
      <c r="F519" s="1167"/>
    </row>
    <row r="520" spans="2:6" ht="37.5" x14ac:dyDescent="0.3">
      <c r="B520" s="1173"/>
      <c r="C520" s="1176"/>
      <c r="D520" s="1179"/>
      <c r="E520" s="256" t="s">
        <v>2136</v>
      </c>
      <c r="F520" s="1180"/>
    </row>
    <row r="521" spans="2:6" ht="18.75" customHeight="1" x14ac:dyDescent="0.3">
      <c r="B521" s="1171" t="s">
        <v>2137</v>
      </c>
      <c r="C521" s="1174" t="s">
        <v>680</v>
      </c>
      <c r="D521" s="1177" t="s">
        <v>13</v>
      </c>
      <c r="E521" s="255" t="s">
        <v>2138</v>
      </c>
      <c r="F521" s="1166" t="s">
        <v>1684</v>
      </c>
    </row>
    <row r="522" spans="2:6" x14ac:dyDescent="0.3">
      <c r="B522" s="1172"/>
      <c r="C522" s="1175"/>
      <c r="D522" s="1178"/>
      <c r="E522" s="256" t="s">
        <v>2139</v>
      </c>
      <c r="F522" s="1167"/>
    </row>
    <row r="523" spans="2:6" ht="37.5" x14ac:dyDescent="0.3">
      <c r="B523" s="1172"/>
      <c r="C523" s="1175"/>
      <c r="D523" s="1178"/>
      <c r="E523" s="256" t="s">
        <v>2140</v>
      </c>
      <c r="F523" s="1167"/>
    </row>
    <row r="524" spans="2:6" ht="37.5" x14ac:dyDescent="0.3">
      <c r="B524" s="1173"/>
      <c r="C524" s="1176"/>
      <c r="D524" s="1179"/>
      <c r="E524" s="257" t="s">
        <v>2141</v>
      </c>
      <c r="F524" s="1180"/>
    </row>
    <row r="525" spans="2:6" ht="18.75" customHeight="1" x14ac:dyDescent="0.3">
      <c r="B525" s="1171" t="s">
        <v>2142</v>
      </c>
      <c r="C525" s="1174" t="s">
        <v>681</v>
      </c>
      <c r="D525" s="1177" t="s">
        <v>13</v>
      </c>
      <c r="E525" s="255" t="s">
        <v>2143</v>
      </c>
      <c r="F525" s="1166" t="s">
        <v>1684</v>
      </c>
    </row>
    <row r="526" spans="2:6" x14ac:dyDescent="0.3">
      <c r="B526" s="1172"/>
      <c r="C526" s="1175"/>
      <c r="D526" s="1178"/>
      <c r="E526" s="256" t="s">
        <v>2144</v>
      </c>
      <c r="F526" s="1167"/>
    </row>
    <row r="527" spans="2:6" ht="37.5" x14ac:dyDescent="0.3">
      <c r="B527" s="1172"/>
      <c r="C527" s="1175"/>
      <c r="D527" s="1178"/>
      <c r="E527" s="256" t="s">
        <v>2145</v>
      </c>
      <c r="F527" s="1167"/>
    </row>
    <row r="528" spans="2:6" ht="37.5" x14ac:dyDescent="0.3">
      <c r="B528" s="1173"/>
      <c r="C528" s="1175"/>
      <c r="D528" s="1178"/>
      <c r="E528" s="256" t="s">
        <v>2146</v>
      </c>
      <c r="F528" s="1167"/>
    </row>
    <row r="529" spans="2:6" ht="18.75" customHeight="1" x14ac:dyDescent="0.3">
      <c r="B529" s="1171" t="s">
        <v>2147</v>
      </c>
      <c r="C529" s="1189" t="s">
        <v>1468</v>
      </c>
      <c r="D529" s="1205" t="s">
        <v>13</v>
      </c>
      <c r="E529" s="255" t="s">
        <v>2148</v>
      </c>
      <c r="F529" s="1155" t="s">
        <v>2149</v>
      </c>
    </row>
    <row r="530" spans="2:6" x14ac:dyDescent="0.3">
      <c r="B530" s="1172"/>
      <c r="C530" s="1190"/>
      <c r="D530" s="1205"/>
      <c r="E530" s="256" t="s">
        <v>2150</v>
      </c>
      <c r="F530" s="1156"/>
    </row>
    <row r="531" spans="2:6" ht="56.25" x14ac:dyDescent="0.3">
      <c r="B531" s="1172"/>
      <c r="C531" s="1190"/>
      <c r="D531" s="1205"/>
      <c r="E531" s="256" t="s">
        <v>2151</v>
      </c>
      <c r="F531" s="1156"/>
    </row>
    <row r="532" spans="2:6" ht="37.5" x14ac:dyDescent="0.3">
      <c r="B532" s="1173"/>
      <c r="C532" s="1191"/>
      <c r="D532" s="1205"/>
      <c r="E532" s="257" t="s">
        <v>2152</v>
      </c>
      <c r="F532" s="1159"/>
    </row>
    <row r="533" spans="2:6" ht="18.75" customHeight="1" x14ac:dyDescent="0.3">
      <c r="B533" s="254" t="s">
        <v>1326</v>
      </c>
      <c r="C533" s="1186" t="s">
        <v>2153</v>
      </c>
      <c r="D533" s="1187"/>
      <c r="E533" s="1187"/>
      <c r="F533" s="1188"/>
    </row>
    <row r="534" spans="2:6" ht="112.5" x14ac:dyDescent="0.3">
      <c r="B534" s="266" t="s">
        <v>1385</v>
      </c>
      <c r="C534" s="290" t="s">
        <v>1470</v>
      </c>
      <c r="D534" s="268" t="s">
        <v>250</v>
      </c>
      <c r="E534" s="275" t="s">
        <v>1617</v>
      </c>
      <c r="F534" s="270" t="s">
        <v>2154</v>
      </c>
    </row>
    <row r="535" spans="2:6" ht="18.75" customHeight="1" x14ac:dyDescent="0.3">
      <c r="B535" s="254" t="s">
        <v>1348</v>
      </c>
      <c r="C535" s="1186" t="s">
        <v>1472</v>
      </c>
      <c r="D535" s="1187"/>
      <c r="E535" s="1187"/>
      <c r="F535" s="1188"/>
    </row>
    <row r="536" spans="2:6" ht="37.5" x14ac:dyDescent="0.3">
      <c r="B536" s="266" t="s">
        <v>2155</v>
      </c>
      <c r="C536" s="267" t="s">
        <v>327</v>
      </c>
      <c r="D536" s="268" t="s">
        <v>250</v>
      </c>
      <c r="E536" s="275" t="s">
        <v>1617</v>
      </c>
      <c r="F536" s="270" t="s">
        <v>2154</v>
      </c>
    </row>
    <row r="537" spans="2:6" ht="56.25" x14ac:dyDescent="0.3">
      <c r="B537" s="266" t="s">
        <v>2156</v>
      </c>
      <c r="C537" s="267" t="s">
        <v>410</v>
      </c>
      <c r="D537" s="268" t="s">
        <v>250</v>
      </c>
      <c r="E537" s="275" t="s">
        <v>1617</v>
      </c>
      <c r="F537" s="270" t="s">
        <v>2154</v>
      </c>
    </row>
    <row r="538" spans="2:6" ht="56.25" x14ac:dyDescent="0.3">
      <c r="B538" s="266" t="s">
        <v>2157</v>
      </c>
      <c r="C538" s="267" t="s">
        <v>333</v>
      </c>
      <c r="D538" s="268" t="s">
        <v>250</v>
      </c>
      <c r="E538" s="275" t="s">
        <v>1617</v>
      </c>
      <c r="F538" s="270" t="s">
        <v>2154</v>
      </c>
    </row>
    <row r="539" spans="2:6" ht="37.5" x14ac:dyDescent="0.3">
      <c r="B539" s="266" t="s">
        <v>2158</v>
      </c>
      <c r="C539" s="267" t="s">
        <v>618</v>
      </c>
      <c r="D539" s="268" t="s">
        <v>250</v>
      </c>
      <c r="E539" s="275" t="s">
        <v>1617</v>
      </c>
      <c r="F539" s="270" t="s">
        <v>2154</v>
      </c>
    </row>
    <row r="540" spans="2:6" ht="18.75" customHeight="1" x14ac:dyDescent="0.3">
      <c r="B540" s="266" t="s">
        <v>1349</v>
      </c>
      <c r="C540" s="1186" t="s">
        <v>1471</v>
      </c>
      <c r="D540" s="1187"/>
      <c r="E540" s="1187"/>
      <c r="F540" s="1188"/>
    </row>
    <row r="541" spans="2:6" ht="56.25" x14ac:dyDescent="0.3">
      <c r="B541" s="266" t="s">
        <v>1316</v>
      </c>
      <c r="C541" s="267" t="s">
        <v>2159</v>
      </c>
      <c r="D541" s="268" t="s">
        <v>250</v>
      </c>
      <c r="E541" s="275" t="s">
        <v>1617</v>
      </c>
      <c r="F541" s="291" t="s">
        <v>2154</v>
      </c>
    </row>
    <row r="542" spans="2:6" ht="18.75" customHeight="1" x14ac:dyDescent="0.3">
      <c r="B542" s="266" t="s">
        <v>1350</v>
      </c>
      <c r="C542" s="1186" t="s">
        <v>1077</v>
      </c>
      <c r="D542" s="1187"/>
      <c r="E542" s="1187"/>
      <c r="F542" s="1188"/>
    </row>
    <row r="543" spans="2:6" ht="18.75" customHeight="1" x14ac:dyDescent="0.3">
      <c r="B543" s="1171" t="s">
        <v>2160</v>
      </c>
      <c r="C543" s="1174" t="s">
        <v>1473</v>
      </c>
      <c r="D543" s="1177" t="s">
        <v>250</v>
      </c>
      <c r="E543" s="1155" t="s">
        <v>1617</v>
      </c>
      <c r="F543" s="1166" t="s">
        <v>1684</v>
      </c>
    </row>
    <row r="544" spans="2:6" x14ac:dyDescent="0.3">
      <c r="B544" s="1172"/>
      <c r="C544" s="1175"/>
      <c r="D544" s="1178"/>
      <c r="E544" s="1156"/>
      <c r="F544" s="1167"/>
    </row>
    <row r="545" spans="2:6" x14ac:dyDescent="0.3">
      <c r="B545" s="1172"/>
      <c r="C545" s="1175"/>
      <c r="D545" s="1178"/>
      <c r="E545" s="1156"/>
      <c r="F545" s="1167"/>
    </row>
    <row r="546" spans="2:6" x14ac:dyDescent="0.3">
      <c r="B546" s="1173"/>
      <c r="C546" s="1176"/>
      <c r="D546" s="1179"/>
      <c r="E546" s="1159"/>
      <c r="F546" s="1180"/>
    </row>
    <row r="547" spans="2:6" ht="18.75" customHeight="1" x14ac:dyDescent="0.3">
      <c r="B547" s="266" t="s">
        <v>1351</v>
      </c>
      <c r="C547" s="1186" t="s">
        <v>1081</v>
      </c>
      <c r="D547" s="1187"/>
      <c r="E547" s="1187"/>
      <c r="F547" s="1188"/>
    </row>
    <row r="548" spans="2:6" ht="18.75" customHeight="1" x14ac:dyDescent="0.3">
      <c r="B548" s="1171" t="s">
        <v>1419</v>
      </c>
      <c r="C548" s="1174" t="s">
        <v>1474</v>
      </c>
      <c r="D548" s="1177" t="s">
        <v>250</v>
      </c>
      <c r="E548" s="1155" t="s">
        <v>1617</v>
      </c>
      <c r="F548" s="1166" t="s">
        <v>1684</v>
      </c>
    </row>
    <row r="549" spans="2:6" x14ac:dyDescent="0.3">
      <c r="B549" s="1172"/>
      <c r="C549" s="1175"/>
      <c r="D549" s="1178"/>
      <c r="E549" s="1156"/>
      <c r="F549" s="1167"/>
    </row>
    <row r="550" spans="2:6" x14ac:dyDescent="0.3">
      <c r="B550" s="1172"/>
      <c r="C550" s="1175"/>
      <c r="D550" s="1178"/>
      <c r="E550" s="1156"/>
      <c r="F550" s="1167"/>
    </row>
    <row r="551" spans="2:6" x14ac:dyDescent="0.3">
      <c r="B551" s="1173"/>
      <c r="C551" s="1176"/>
      <c r="D551" s="1179"/>
      <c r="E551" s="1159"/>
      <c r="F551" s="1180"/>
    </row>
    <row r="552" spans="2:6" ht="18.75" customHeight="1" x14ac:dyDescent="0.3">
      <c r="B552" s="266" t="s">
        <v>1334</v>
      </c>
      <c r="C552" s="1186" t="s">
        <v>990</v>
      </c>
      <c r="D552" s="1187"/>
      <c r="E552" s="1187"/>
      <c r="F552" s="1188"/>
    </row>
    <row r="553" spans="2:6" ht="18.75" customHeight="1" x14ac:dyDescent="0.3">
      <c r="B553" s="1171" t="s">
        <v>2161</v>
      </c>
      <c r="C553" s="1174" t="s">
        <v>2162</v>
      </c>
      <c r="D553" s="1177" t="s">
        <v>250</v>
      </c>
      <c r="E553" s="1155" t="s">
        <v>1617</v>
      </c>
      <c r="F553" s="1166" t="s">
        <v>1684</v>
      </c>
    </row>
    <row r="554" spans="2:6" x14ac:dyDescent="0.3">
      <c r="B554" s="1172"/>
      <c r="C554" s="1175"/>
      <c r="D554" s="1178"/>
      <c r="E554" s="1156"/>
      <c r="F554" s="1167"/>
    </row>
    <row r="555" spans="2:6" x14ac:dyDescent="0.3">
      <c r="B555" s="1172"/>
      <c r="C555" s="1175"/>
      <c r="D555" s="1178"/>
      <c r="E555" s="1156"/>
      <c r="F555" s="1167"/>
    </row>
    <row r="556" spans="2:6" x14ac:dyDescent="0.3">
      <c r="B556" s="1173"/>
      <c r="C556" s="1176"/>
      <c r="D556" s="1179"/>
      <c r="E556" s="1159"/>
      <c r="F556" s="1180"/>
    </row>
    <row r="557" spans="2:6" ht="18.75" customHeight="1" x14ac:dyDescent="0.3">
      <c r="B557" s="1171" t="s">
        <v>2163</v>
      </c>
      <c r="C557" s="1174" t="s">
        <v>1476</v>
      </c>
      <c r="D557" s="1177" t="s">
        <v>250</v>
      </c>
      <c r="E557" s="1155" t="s">
        <v>1617</v>
      </c>
      <c r="F557" s="1166" t="s">
        <v>2154</v>
      </c>
    </row>
    <row r="558" spans="2:6" x14ac:dyDescent="0.3">
      <c r="B558" s="1172"/>
      <c r="C558" s="1175"/>
      <c r="D558" s="1178"/>
      <c r="E558" s="1156"/>
      <c r="F558" s="1167"/>
    </row>
    <row r="559" spans="2:6" x14ac:dyDescent="0.3">
      <c r="B559" s="1172"/>
      <c r="C559" s="1175"/>
      <c r="D559" s="1178"/>
      <c r="E559" s="1156"/>
      <c r="F559" s="1167"/>
    </row>
    <row r="560" spans="2:6" x14ac:dyDescent="0.3">
      <c r="B560" s="1173"/>
      <c r="C560" s="1176"/>
      <c r="D560" s="1179"/>
      <c r="E560" s="1159"/>
      <c r="F560" s="1180"/>
    </row>
    <row r="561" spans="2:8" ht="18.75" customHeight="1" x14ac:dyDescent="0.3">
      <c r="B561" s="254" t="s">
        <v>1467</v>
      </c>
      <c r="C561" s="1186" t="s">
        <v>994</v>
      </c>
      <c r="D561" s="1187"/>
      <c r="E561" s="1187"/>
      <c r="F561" s="1188"/>
    </row>
    <row r="562" spans="2:8" ht="18.75" customHeight="1" x14ac:dyDescent="0.3">
      <c r="B562" s="1171" t="s">
        <v>2164</v>
      </c>
      <c r="C562" s="1174" t="s">
        <v>1477</v>
      </c>
      <c r="D562" s="1177" t="s">
        <v>13</v>
      </c>
      <c r="E562" s="255" t="s">
        <v>2165</v>
      </c>
      <c r="F562" s="1166" t="s">
        <v>1684</v>
      </c>
    </row>
    <row r="563" spans="2:8" ht="56.25" x14ac:dyDescent="0.3">
      <c r="B563" s="1172"/>
      <c r="C563" s="1175"/>
      <c r="D563" s="1178"/>
      <c r="E563" s="256" t="s">
        <v>2166</v>
      </c>
      <c r="F563" s="1167"/>
    </row>
    <row r="564" spans="2:8" ht="56.25" x14ac:dyDescent="0.3">
      <c r="B564" s="1172"/>
      <c r="C564" s="1175"/>
      <c r="D564" s="1178"/>
      <c r="E564" s="256" t="s">
        <v>2167</v>
      </c>
      <c r="F564" s="1167"/>
    </row>
    <row r="565" spans="2:8" ht="56.25" x14ac:dyDescent="0.3">
      <c r="B565" s="1173"/>
      <c r="C565" s="1176"/>
      <c r="D565" s="1179"/>
      <c r="E565" s="257" t="s">
        <v>2168</v>
      </c>
      <c r="F565" s="1180"/>
    </row>
    <row r="566" spans="2:8" ht="18.75" customHeight="1" x14ac:dyDescent="0.3">
      <c r="B566" s="1171" t="s">
        <v>2169</v>
      </c>
      <c r="C566" s="1174" t="s">
        <v>333</v>
      </c>
      <c r="D566" s="1177" t="s">
        <v>250</v>
      </c>
      <c r="E566" s="1155" t="s">
        <v>1617</v>
      </c>
      <c r="F566" s="1166" t="s">
        <v>1684</v>
      </c>
    </row>
    <row r="567" spans="2:8" x14ac:dyDescent="0.3">
      <c r="B567" s="1172"/>
      <c r="C567" s="1175"/>
      <c r="D567" s="1178"/>
      <c r="E567" s="1156"/>
      <c r="F567" s="1167"/>
    </row>
    <row r="568" spans="2:8" x14ac:dyDescent="0.3">
      <c r="B568" s="1172"/>
      <c r="C568" s="1175"/>
      <c r="D568" s="1178"/>
      <c r="E568" s="1156"/>
      <c r="F568" s="1167"/>
    </row>
    <row r="569" spans="2:8" x14ac:dyDescent="0.3">
      <c r="B569" s="1173"/>
      <c r="C569" s="1176"/>
      <c r="D569" s="1179"/>
      <c r="E569" s="1159"/>
      <c r="F569" s="1180"/>
    </row>
    <row r="570" spans="2:8" x14ac:dyDescent="0.3">
      <c r="B570" s="254" t="s">
        <v>2170</v>
      </c>
      <c r="C570" s="1202" t="s">
        <v>1100</v>
      </c>
      <c r="D570" s="1203"/>
      <c r="E570" s="1203"/>
      <c r="F570" s="1204"/>
    </row>
    <row r="571" spans="2:8" ht="18.75" customHeight="1" x14ac:dyDescent="0.3">
      <c r="B571" s="1171" t="s">
        <v>2171</v>
      </c>
      <c r="C571" s="1189" t="s">
        <v>325</v>
      </c>
      <c r="D571" s="1177" t="s">
        <v>13</v>
      </c>
      <c r="E571" s="255" t="s">
        <v>2172</v>
      </c>
      <c r="F571" s="1166" t="s">
        <v>2173</v>
      </c>
    </row>
    <row r="572" spans="2:8" x14ac:dyDescent="0.3">
      <c r="B572" s="1172"/>
      <c r="C572" s="1190"/>
      <c r="D572" s="1178"/>
      <c r="E572" s="256" t="s">
        <v>2174</v>
      </c>
      <c r="F572" s="1167"/>
    </row>
    <row r="573" spans="2:8" ht="37.5" x14ac:dyDescent="0.3">
      <c r="B573" s="1172"/>
      <c r="C573" s="1190"/>
      <c r="D573" s="1178"/>
      <c r="E573" s="256" t="s">
        <v>2175</v>
      </c>
      <c r="F573" s="1167"/>
      <c r="H573" s="292"/>
    </row>
    <row r="574" spans="2:8" ht="37.5" x14ac:dyDescent="0.3">
      <c r="B574" s="1173"/>
      <c r="C574" s="1191"/>
      <c r="D574" s="1179"/>
      <c r="E574" s="257" t="s">
        <v>2176</v>
      </c>
      <c r="F574" s="1180"/>
      <c r="H574" s="292"/>
    </row>
    <row r="575" spans="2:8" ht="18.75" customHeight="1" x14ac:dyDescent="0.3">
      <c r="B575" s="254" t="s">
        <v>1353</v>
      </c>
      <c r="C575" s="1186" t="s">
        <v>1102</v>
      </c>
      <c r="D575" s="1187"/>
      <c r="E575" s="1187"/>
      <c r="F575" s="1188"/>
      <c r="H575" s="292"/>
    </row>
    <row r="576" spans="2:8" ht="18.75" customHeight="1" x14ac:dyDescent="0.3">
      <c r="B576" s="1171" t="s">
        <v>2177</v>
      </c>
      <c r="C576" s="1189" t="s">
        <v>378</v>
      </c>
      <c r="D576" s="1177" t="s">
        <v>13</v>
      </c>
      <c r="E576" s="255" t="s">
        <v>2178</v>
      </c>
      <c r="F576" s="1166" t="s">
        <v>1807</v>
      </c>
      <c r="H576" s="292"/>
    </row>
    <row r="577" spans="2:8" x14ac:dyDescent="0.3">
      <c r="B577" s="1172"/>
      <c r="C577" s="1190"/>
      <c r="D577" s="1178"/>
      <c r="E577" s="256" t="s">
        <v>2179</v>
      </c>
      <c r="F577" s="1167"/>
      <c r="H577" s="292"/>
    </row>
    <row r="578" spans="2:8" x14ac:dyDescent="0.3">
      <c r="B578" s="1172"/>
      <c r="C578" s="1190"/>
      <c r="D578" s="1178"/>
      <c r="E578" s="256" t="s">
        <v>2180</v>
      </c>
      <c r="F578" s="1167"/>
    </row>
    <row r="579" spans="2:8" x14ac:dyDescent="0.3">
      <c r="B579" s="1173"/>
      <c r="C579" s="1191"/>
      <c r="D579" s="1179"/>
      <c r="E579" s="257" t="s">
        <v>2181</v>
      </c>
      <c r="F579" s="1180"/>
    </row>
    <row r="580" spans="2:8" ht="37.5" x14ac:dyDescent="0.3">
      <c r="B580" s="266" t="s">
        <v>2182</v>
      </c>
      <c r="C580" s="290" t="s">
        <v>1478</v>
      </c>
      <c r="D580" s="268" t="s">
        <v>140</v>
      </c>
      <c r="E580" s="270" t="s">
        <v>1617</v>
      </c>
      <c r="F580" s="270" t="s">
        <v>1807</v>
      </c>
    </row>
    <row r="581" spans="2:8" ht="18.75" customHeight="1" x14ac:dyDescent="0.3">
      <c r="B581" s="254" t="s">
        <v>2183</v>
      </c>
      <c r="C581" s="1186" t="s">
        <v>1106</v>
      </c>
      <c r="D581" s="1187"/>
      <c r="E581" s="1187"/>
      <c r="F581" s="1188"/>
    </row>
    <row r="582" spans="2:8" ht="18.75" customHeight="1" x14ac:dyDescent="0.3">
      <c r="B582" s="1171" t="s">
        <v>2184</v>
      </c>
      <c r="C582" s="1189" t="s">
        <v>380</v>
      </c>
      <c r="D582" s="1177" t="s">
        <v>250</v>
      </c>
      <c r="E582" s="255" t="s">
        <v>2185</v>
      </c>
      <c r="F582" s="1166" t="s">
        <v>1807</v>
      </c>
    </row>
    <row r="583" spans="2:8" x14ac:dyDescent="0.3">
      <c r="B583" s="1172"/>
      <c r="C583" s="1190"/>
      <c r="D583" s="1178"/>
      <c r="E583" s="256" t="s">
        <v>2186</v>
      </c>
      <c r="F583" s="1167"/>
    </row>
    <row r="584" spans="2:8" ht="37.5" x14ac:dyDescent="0.3">
      <c r="B584" s="1172"/>
      <c r="C584" s="1190"/>
      <c r="D584" s="1178"/>
      <c r="E584" s="256" t="s">
        <v>2187</v>
      </c>
      <c r="F584" s="1167"/>
    </row>
    <row r="585" spans="2:8" ht="56.25" x14ac:dyDescent="0.3">
      <c r="B585" s="1173"/>
      <c r="C585" s="1191"/>
      <c r="D585" s="1179"/>
      <c r="E585" s="257" t="s">
        <v>2188</v>
      </c>
      <c r="F585" s="1180"/>
    </row>
    <row r="586" spans="2:8" ht="18.75" customHeight="1" x14ac:dyDescent="0.3">
      <c r="B586" s="254" t="s">
        <v>1423</v>
      </c>
      <c r="C586" s="1186" t="s">
        <v>1113</v>
      </c>
      <c r="D586" s="1187"/>
      <c r="E586" s="1187"/>
      <c r="F586" s="1188"/>
    </row>
    <row r="587" spans="2:8" ht="18.75" customHeight="1" x14ac:dyDescent="0.3">
      <c r="B587" s="1171" t="s">
        <v>2189</v>
      </c>
      <c r="C587" s="1206" t="s">
        <v>394</v>
      </c>
      <c r="D587" s="1205" t="s">
        <v>13</v>
      </c>
      <c r="E587" s="255" t="s">
        <v>2190</v>
      </c>
      <c r="F587" s="1201" t="s">
        <v>1807</v>
      </c>
    </row>
    <row r="588" spans="2:8" x14ac:dyDescent="0.3">
      <c r="B588" s="1172"/>
      <c r="C588" s="1206"/>
      <c r="D588" s="1205"/>
      <c r="E588" s="256" t="s">
        <v>2191</v>
      </c>
      <c r="F588" s="1201"/>
    </row>
    <row r="589" spans="2:8" ht="56.25" x14ac:dyDescent="0.3">
      <c r="B589" s="1172"/>
      <c r="C589" s="1206"/>
      <c r="D589" s="1205"/>
      <c r="E589" s="256" t="s">
        <v>2192</v>
      </c>
      <c r="F589" s="1201"/>
    </row>
    <row r="590" spans="2:8" ht="37.5" x14ac:dyDescent="0.3">
      <c r="B590" s="1173"/>
      <c r="C590" s="1206"/>
      <c r="D590" s="1205"/>
      <c r="E590" s="257" t="s">
        <v>2193</v>
      </c>
      <c r="F590" s="1201"/>
      <c r="G590" s="249" t="s">
        <v>2194</v>
      </c>
    </row>
  </sheetData>
  <mergeCells count="586">
    <mergeCell ref="C586:F586"/>
    <mergeCell ref="B587:B590"/>
    <mergeCell ref="C587:C590"/>
    <mergeCell ref="D587:D590"/>
    <mergeCell ref="F587:F590"/>
    <mergeCell ref="B576:B579"/>
    <mergeCell ref="C576:C579"/>
    <mergeCell ref="D576:D579"/>
    <mergeCell ref="F576:F579"/>
    <mergeCell ref="C581:F581"/>
    <mergeCell ref="B582:B585"/>
    <mergeCell ref="C582:C585"/>
    <mergeCell ref="D582:D585"/>
    <mergeCell ref="F582:F585"/>
    <mergeCell ref="C570:F570"/>
    <mergeCell ref="B571:B574"/>
    <mergeCell ref="C571:C574"/>
    <mergeCell ref="D571:D574"/>
    <mergeCell ref="F571:F574"/>
    <mergeCell ref="C575:F575"/>
    <mergeCell ref="B562:B565"/>
    <mergeCell ref="C562:C565"/>
    <mergeCell ref="D562:D565"/>
    <mergeCell ref="F562:F565"/>
    <mergeCell ref="B566:B569"/>
    <mergeCell ref="C566:C569"/>
    <mergeCell ref="D566:D569"/>
    <mergeCell ref="E566:E569"/>
    <mergeCell ref="F566:F569"/>
    <mergeCell ref="B557:B560"/>
    <mergeCell ref="C557:C560"/>
    <mergeCell ref="D557:D560"/>
    <mergeCell ref="E557:E560"/>
    <mergeCell ref="F557:F560"/>
    <mergeCell ref="C561:F561"/>
    <mergeCell ref="C552:F552"/>
    <mergeCell ref="B553:B556"/>
    <mergeCell ref="C553:C556"/>
    <mergeCell ref="D553:D556"/>
    <mergeCell ref="E553:E556"/>
    <mergeCell ref="F553:F556"/>
    <mergeCell ref="C547:F547"/>
    <mergeCell ref="B548:B551"/>
    <mergeCell ref="C548:C551"/>
    <mergeCell ref="D548:D551"/>
    <mergeCell ref="E548:E551"/>
    <mergeCell ref="F548:F551"/>
    <mergeCell ref="C540:F540"/>
    <mergeCell ref="C542:F542"/>
    <mergeCell ref="B543:B546"/>
    <mergeCell ref="C543:C546"/>
    <mergeCell ref="D543:D546"/>
    <mergeCell ref="E543:E546"/>
    <mergeCell ref="F543:F546"/>
    <mergeCell ref="B529:B532"/>
    <mergeCell ref="C529:C532"/>
    <mergeCell ref="D529:D532"/>
    <mergeCell ref="F529:F532"/>
    <mergeCell ref="C533:F533"/>
    <mergeCell ref="C535:F535"/>
    <mergeCell ref="B521:B524"/>
    <mergeCell ref="C521:C524"/>
    <mergeCell ref="D521:D524"/>
    <mergeCell ref="F521:F524"/>
    <mergeCell ref="B525:B528"/>
    <mergeCell ref="C525:C528"/>
    <mergeCell ref="D525:D528"/>
    <mergeCell ref="F525:F528"/>
    <mergeCell ref="B512:B515"/>
    <mergeCell ref="C512:C515"/>
    <mergeCell ref="D512:D515"/>
    <mergeCell ref="F512:F515"/>
    <mergeCell ref="C516:F516"/>
    <mergeCell ref="B517:B520"/>
    <mergeCell ref="C517:C520"/>
    <mergeCell ref="D517:D520"/>
    <mergeCell ref="F517:F520"/>
    <mergeCell ref="C503:F503"/>
    <mergeCell ref="B504:B507"/>
    <mergeCell ref="C504:C507"/>
    <mergeCell ref="D504:D507"/>
    <mergeCell ref="F504:F507"/>
    <mergeCell ref="B508:B511"/>
    <mergeCell ref="C508:C511"/>
    <mergeCell ref="D508:D511"/>
    <mergeCell ref="F508:F511"/>
    <mergeCell ref="B495:B498"/>
    <mergeCell ref="C495:C498"/>
    <mergeCell ref="D495:D498"/>
    <mergeCell ref="F495:F498"/>
    <mergeCell ref="B499:B502"/>
    <mergeCell ref="C499:C502"/>
    <mergeCell ref="D499:D502"/>
    <mergeCell ref="F499:F502"/>
    <mergeCell ref="B486:B489"/>
    <mergeCell ref="C486:C489"/>
    <mergeCell ref="D486:D489"/>
    <mergeCell ref="F486:F489"/>
    <mergeCell ref="C490:F490"/>
    <mergeCell ref="B491:B494"/>
    <mergeCell ref="C491:C494"/>
    <mergeCell ref="D491:D494"/>
    <mergeCell ref="E491:E494"/>
    <mergeCell ref="F491:F494"/>
    <mergeCell ref="B477:B480"/>
    <mergeCell ref="C477:C480"/>
    <mergeCell ref="D477:D480"/>
    <mergeCell ref="F477:F480"/>
    <mergeCell ref="C481:F481"/>
    <mergeCell ref="B482:B485"/>
    <mergeCell ref="C482:C485"/>
    <mergeCell ref="D482:D485"/>
    <mergeCell ref="F482:F485"/>
    <mergeCell ref="B468:B471"/>
    <mergeCell ref="C468:C471"/>
    <mergeCell ref="D468:D471"/>
    <mergeCell ref="F468:F471"/>
    <mergeCell ref="C472:F472"/>
    <mergeCell ref="B473:B476"/>
    <mergeCell ref="C473:C476"/>
    <mergeCell ref="D473:D476"/>
    <mergeCell ref="F473:F476"/>
    <mergeCell ref="B460:B463"/>
    <mergeCell ref="C460:C463"/>
    <mergeCell ref="D460:D463"/>
    <mergeCell ref="F460:F463"/>
    <mergeCell ref="B464:B467"/>
    <mergeCell ref="C464:C467"/>
    <mergeCell ref="D464:D467"/>
    <mergeCell ref="F464:F467"/>
    <mergeCell ref="C453:F453"/>
    <mergeCell ref="B454:B457"/>
    <mergeCell ref="C454:C457"/>
    <mergeCell ref="D454:D457"/>
    <mergeCell ref="F454:F457"/>
    <mergeCell ref="C458:F458"/>
    <mergeCell ref="B445:B448"/>
    <mergeCell ref="C445:C448"/>
    <mergeCell ref="D445:D448"/>
    <mergeCell ref="E445:E448"/>
    <mergeCell ref="F445:F448"/>
    <mergeCell ref="B449:B452"/>
    <mergeCell ref="C449:C452"/>
    <mergeCell ref="D449:D452"/>
    <mergeCell ref="E449:E452"/>
    <mergeCell ref="F449:F452"/>
    <mergeCell ref="B436:B438"/>
    <mergeCell ref="C436:C438"/>
    <mergeCell ref="D436:D438"/>
    <mergeCell ref="E436:E438"/>
    <mergeCell ref="F436:F438"/>
    <mergeCell ref="B441:B444"/>
    <mergeCell ref="C441:C444"/>
    <mergeCell ref="D441:D444"/>
    <mergeCell ref="F441:F444"/>
    <mergeCell ref="B429:B432"/>
    <mergeCell ref="C429:C432"/>
    <mergeCell ref="D429:D432"/>
    <mergeCell ref="F429:F432"/>
    <mergeCell ref="C433:F433"/>
    <mergeCell ref="C435:F435"/>
    <mergeCell ref="C422:F422"/>
    <mergeCell ref="B423:B426"/>
    <mergeCell ref="C423:C426"/>
    <mergeCell ref="D423:D426"/>
    <mergeCell ref="F423:F426"/>
    <mergeCell ref="C428:F428"/>
    <mergeCell ref="C417:F417"/>
    <mergeCell ref="B418:B421"/>
    <mergeCell ref="C418:C421"/>
    <mergeCell ref="D418:D421"/>
    <mergeCell ref="E418:E421"/>
    <mergeCell ref="F418:F421"/>
    <mergeCell ref="C408:F408"/>
    <mergeCell ref="B409:B412"/>
    <mergeCell ref="C409:C412"/>
    <mergeCell ref="D409:D412"/>
    <mergeCell ref="F409:F412"/>
    <mergeCell ref="B413:B416"/>
    <mergeCell ref="C413:C416"/>
    <mergeCell ref="D413:D416"/>
    <mergeCell ref="F413:F416"/>
    <mergeCell ref="B400:B403"/>
    <mergeCell ref="C400:C403"/>
    <mergeCell ref="D400:D403"/>
    <mergeCell ref="F400:F403"/>
    <mergeCell ref="B404:B407"/>
    <mergeCell ref="C404:C407"/>
    <mergeCell ref="D404:D407"/>
    <mergeCell ref="F404:F407"/>
    <mergeCell ref="B391:B394"/>
    <mergeCell ref="C391:C394"/>
    <mergeCell ref="D391:D394"/>
    <mergeCell ref="F391:F394"/>
    <mergeCell ref="C395:F395"/>
    <mergeCell ref="B396:B399"/>
    <mergeCell ref="C396:C399"/>
    <mergeCell ref="D396:D399"/>
    <mergeCell ref="F396:F399"/>
    <mergeCell ref="B383:B386"/>
    <mergeCell ref="C383:C386"/>
    <mergeCell ref="D383:D386"/>
    <mergeCell ref="F383:F386"/>
    <mergeCell ref="B387:B390"/>
    <mergeCell ref="C387:C390"/>
    <mergeCell ref="D387:D390"/>
    <mergeCell ref="F387:F390"/>
    <mergeCell ref="B375:B378"/>
    <mergeCell ref="C375:C378"/>
    <mergeCell ref="D375:D378"/>
    <mergeCell ref="F375:F378"/>
    <mergeCell ref="B379:B382"/>
    <mergeCell ref="C379:C382"/>
    <mergeCell ref="D379:D382"/>
    <mergeCell ref="F379:F382"/>
    <mergeCell ref="B367:B370"/>
    <mergeCell ref="C367:C370"/>
    <mergeCell ref="D367:D370"/>
    <mergeCell ref="F367:F370"/>
    <mergeCell ref="B371:B374"/>
    <mergeCell ref="C371:C374"/>
    <mergeCell ref="D371:D374"/>
    <mergeCell ref="F371:F374"/>
    <mergeCell ref="C358:F358"/>
    <mergeCell ref="B359:B362"/>
    <mergeCell ref="C359:C362"/>
    <mergeCell ref="D359:D362"/>
    <mergeCell ref="F359:F362"/>
    <mergeCell ref="B363:B366"/>
    <mergeCell ref="C363:C366"/>
    <mergeCell ref="D363:D366"/>
    <mergeCell ref="F363:F366"/>
    <mergeCell ref="B350:B353"/>
    <mergeCell ref="C350:C353"/>
    <mergeCell ref="D350:D353"/>
    <mergeCell ref="F350:F353"/>
    <mergeCell ref="B354:B357"/>
    <mergeCell ref="C354:C357"/>
    <mergeCell ref="D354:D357"/>
    <mergeCell ref="F354:F357"/>
    <mergeCell ref="B342:B345"/>
    <mergeCell ref="C342:C345"/>
    <mergeCell ref="D342:D345"/>
    <mergeCell ref="F342:F345"/>
    <mergeCell ref="B346:B349"/>
    <mergeCell ref="C346:C349"/>
    <mergeCell ref="D346:D349"/>
    <mergeCell ref="F346:F349"/>
    <mergeCell ref="C336:F336"/>
    <mergeCell ref="B337:B340"/>
    <mergeCell ref="C337:C340"/>
    <mergeCell ref="D337:D340"/>
    <mergeCell ref="F337:F340"/>
    <mergeCell ref="C341:F341"/>
    <mergeCell ref="B327:B330"/>
    <mergeCell ref="C327:C330"/>
    <mergeCell ref="D327:D330"/>
    <mergeCell ref="F327:F330"/>
    <mergeCell ref="C331:F331"/>
    <mergeCell ref="B332:B335"/>
    <mergeCell ref="C332:C335"/>
    <mergeCell ref="D332:D335"/>
    <mergeCell ref="F332:F335"/>
    <mergeCell ref="B319:B322"/>
    <mergeCell ref="C319:C322"/>
    <mergeCell ref="D319:D322"/>
    <mergeCell ref="F319:F322"/>
    <mergeCell ref="B323:B326"/>
    <mergeCell ref="C323:C326"/>
    <mergeCell ref="D323:D326"/>
    <mergeCell ref="F323:F326"/>
    <mergeCell ref="B314:B317"/>
    <mergeCell ref="C314:C317"/>
    <mergeCell ref="D314:D317"/>
    <mergeCell ref="E314:E317"/>
    <mergeCell ref="F314:F317"/>
    <mergeCell ref="C318:F318"/>
    <mergeCell ref="C308:F308"/>
    <mergeCell ref="B309:B312"/>
    <mergeCell ref="C309:C312"/>
    <mergeCell ref="D309:D312"/>
    <mergeCell ref="F309:F312"/>
    <mergeCell ref="C313:F313"/>
    <mergeCell ref="B299:B302"/>
    <mergeCell ref="C299:C302"/>
    <mergeCell ref="D299:D302"/>
    <mergeCell ref="F299:F302"/>
    <mergeCell ref="C303:F303"/>
    <mergeCell ref="B304:B307"/>
    <mergeCell ref="C304:C307"/>
    <mergeCell ref="D304:D307"/>
    <mergeCell ref="F304:F307"/>
    <mergeCell ref="B291:B294"/>
    <mergeCell ref="C291:C294"/>
    <mergeCell ref="D291:D294"/>
    <mergeCell ref="F291:F294"/>
    <mergeCell ref="B295:B298"/>
    <mergeCell ref="C295:C298"/>
    <mergeCell ref="D295:D298"/>
    <mergeCell ref="F295:F298"/>
    <mergeCell ref="C285:F285"/>
    <mergeCell ref="B286:B289"/>
    <mergeCell ref="C286:C289"/>
    <mergeCell ref="D286:D289"/>
    <mergeCell ref="F286:F289"/>
    <mergeCell ref="C290:F290"/>
    <mergeCell ref="B276:B279"/>
    <mergeCell ref="C276:C279"/>
    <mergeCell ref="D276:D279"/>
    <mergeCell ref="F276:F279"/>
    <mergeCell ref="C280:F280"/>
    <mergeCell ref="B281:B284"/>
    <mergeCell ref="C281:C284"/>
    <mergeCell ref="D281:D284"/>
    <mergeCell ref="F281:F284"/>
    <mergeCell ref="B271:B274"/>
    <mergeCell ref="C271:C274"/>
    <mergeCell ref="D271:D274"/>
    <mergeCell ref="E271:E274"/>
    <mergeCell ref="F271:F274"/>
    <mergeCell ref="C275:F275"/>
    <mergeCell ref="B263:B266"/>
    <mergeCell ref="C263:C266"/>
    <mergeCell ref="D263:D266"/>
    <mergeCell ref="E263:E266"/>
    <mergeCell ref="F263:F266"/>
    <mergeCell ref="B267:B270"/>
    <mergeCell ref="C267:C270"/>
    <mergeCell ref="D267:D270"/>
    <mergeCell ref="F267:F270"/>
    <mergeCell ref="B258:B261"/>
    <mergeCell ref="C258:C261"/>
    <mergeCell ref="D258:D261"/>
    <mergeCell ref="E258:E261"/>
    <mergeCell ref="F258:F261"/>
    <mergeCell ref="C262:F262"/>
    <mergeCell ref="B252:B256"/>
    <mergeCell ref="C252:C256"/>
    <mergeCell ref="D252:D256"/>
    <mergeCell ref="F252:F256"/>
    <mergeCell ref="E255:E256"/>
    <mergeCell ref="C257:F257"/>
    <mergeCell ref="B245:B246"/>
    <mergeCell ref="C245:C246"/>
    <mergeCell ref="D245:D246"/>
    <mergeCell ref="F245:F246"/>
    <mergeCell ref="B247:B251"/>
    <mergeCell ref="C247:C251"/>
    <mergeCell ref="D247:D251"/>
    <mergeCell ref="F247:F251"/>
    <mergeCell ref="E250:E251"/>
    <mergeCell ref="B237:B240"/>
    <mergeCell ref="C237:C240"/>
    <mergeCell ref="D237:D240"/>
    <mergeCell ref="F237:F240"/>
    <mergeCell ref="B241:B244"/>
    <mergeCell ref="C241:C244"/>
    <mergeCell ref="D241:D244"/>
    <mergeCell ref="F241:F244"/>
    <mergeCell ref="B229:B232"/>
    <mergeCell ref="C229:C232"/>
    <mergeCell ref="D229:D232"/>
    <mergeCell ref="F229:F232"/>
    <mergeCell ref="B233:B236"/>
    <mergeCell ref="C233:C236"/>
    <mergeCell ref="D233:D236"/>
    <mergeCell ref="F233:F236"/>
    <mergeCell ref="B221:B224"/>
    <mergeCell ref="C221:C224"/>
    <mergeCell ref="D221:D224"/>
    <mergeCell ref="F221:F224"/>
    <mergeCell ref="B225:B228"/>
    <mergeCell ref="C225:C228"/>
    <mergeCell ref="D225:D228"/>
    <mergeCell ref="F225:F228"/>
    <mergeCell ref="B213:B216"/>
    <mergeCell ref="C213:C216"/>
    <mergeCell ref="D213:D216"/>
    <mergeCell ref="E213:E216"/>
    <mergeCell ref="F213:F216"/>
    <mergeCell ref="B217:B220"/>
    <mergeCell ref="C217:C220"/>
    <mergeCell ref="D217:D220"/>
    <mergeCell ref="E217:E220"/>
    <mergeCell ref="F217:F220"/>
    <mergeCell ref="B205:B208"/>
    <mergeCell ref="C205:C208"/>
    <mergeCell ref="D205:D208"/>
    <mergeCell ref="F205:F208"/>
    <mergeCell ref="B209:B212"/>
    <mergeCell ref="C209:C212"/>
    <mergeCell ref="D209:D212"/>
    <mergeCell ref="F209:F212"/>
    <mergeCell ref="B196:B199"/>
    <mergeCell ref="C196:C199"/>
    <mergeCell ref="D196:D199"/>
    <mergeCell ref="F196:F199"/>
    <mergeCell ref="B200:B203"/>
    <mergeCell ref="C200:C203"/>
    <mergeCell ref="D200:D203"/>
    <mergeCell ref="F200:F203"/>
    <mergeCell ref="B189:B192"/>
    <mergeCell ref="C189:C192"/>
    <mergeCell ref="D189:D192"/>
    <mergeCell ref="E189:E192"/>
    <mergeCell ref="F189:F192"/>
    <mergeCell ref="B193:B195"/>
    <mergeCell ref="C193:C195"/>
    <mergeCell ref="D193:D195"/>
    <mergeCell ref="F193:F195"/>
    <mergeCell ref="B181:B184"/>
    <mergeCell ref="C181:C184"/>
    <mergeCell ref="D181:D184"/>
    <mergeCell ref="F181:F184"/>
    <mergeCell ref="B185:B188"/>
    <mergeCell ref="C185:C188"/>
    <mergeCell ref="D185:D188"/>
    <mergeCell ref="F185:F188"/>
    <mergeCell ref="B173:B176"/>
    <mergeCell ref="C173:C176"/>
    <mergeCell ref="D173:D176"/>
    <mergeCell ref="F173:F176"/>
    <mergeCell ref="B177:B180"/>
    <mergeCell ref="C177:C180"/>
    <mergeCell ref="D177:D180"/>
    <mergeCell ref="F177:F180"/>
    <mergeCell ref="B165:B168"/>
    <mergeCell ref="C165:C168"/>
    <mergeCell ref="D165:D168"/>
    <mergeCell ref="F165:F168"/>
    <mergeCell ref="B169:B172"/>
    <mergeCell ref="C169:C172"/>
    <mergeCell ref="D169:D172"/>
    <mergeCell ref="F169:F172"/>
    <mergeCell ref="B157:B160"/>
    <mergeCell ref="C157:C160"/>
    <mergeCell ref="D157:D160"/>
    <mergeCell ref="F157:F160"/>
    <mergeCell ref="B161:B164"/>
    <mergeCell ref="C161:C164"/>
    <mergeCell ref="D161:D164"/>
    <mergeCell ref="F161:F164"/>
    <mergeCell ref="B149:B152"/>
    <mergeCell ref="C149:C152"/>
    <mergeCell ref="D149:D152"/>
    <mergeCell ref="F149:F152"/>
    <mergeCell ref="B153:B156"/>
    <mergeCell ref="C153:C156"/>
    <mergeCell ref="D153:D156"/>
    <mergeCell ref="F153:F156"/>
    <mergeCell ref="B140:B143"/>
    <mergeCell ref="C140:C143"/>
    <mergeCell ref="D140:D143"/>
    <mergeCell ref="F140:F143"/>
    <mergeCell ref="B145:B148"/>
    <mergeCell ref="C145:C148"/>
    <mergeCell ref="D145:D148"/>
    <mergeCell ref="F145:F148"/>
    <mergeCell ref="B130:B133"/>
    <mergeCell ref="C130:C133"/>
    <mergeCell ref="D130:D133"/>
    <mergeCell ref="F130:F133"/>
    <mergeCell ref="B134:B137"/>
    <mergeCell ref="C134:C137"/>
    <mergeCell ref="D134:D137"/>
    <mergeCell ref="F134:F137"/>
    <mergeCell ref="B122:B125"/>
    <mergeCell ref="C122:C125"/>
    <mergeCell ref="D122:D125"/>
    <mergeCell ref="F122:F125"/>
    <mergeCell ref="B126:B129"/>
    <mergeCell ref="C126:C129"/>
    <mergeCell ref="D126:D129"/>
    <mergeCell ref="F126:F129"/>
    <mergeCell ref="B113:B116"/>
    <mergeCell ref="C113:C116"/>
    <mergeCell ref="D113:D116"/>
    <mergeCell ref="F113:F116"/>
    <mergeCell ref="B118:B121"/>
    <mergeCell ref="C118:C121"/>
    <mergeCell ref="D118:D121"/>
    <mergeCell ref="F118:F121"/>
    <mergeCell ref="B104:B107"/>
    <mergeCell ref="C104:C107"/>
    <mergeCell ref="D104:D107"/>
    <mergeCell ref="F104:F107"/>
    <mergeCell ref="B109:B112"/>
    <mergeCell ref="C109:C112"/>
    <mergeCell ref="D109:D112"/>
    <mergeCell ref="F109:F112"/>
    <mergeCell ref="B96:B99"/>
    <mergeCell ref="C96:C99"/>
    <mergeCell ref="D96:D99"/>
    <mergeCell ref="F96:F99"/>
    <mergeCell ref="B100:B103"/>
    <mergeCell ref="C100:C103"/>
    <mergeCell ref="D100:D103"/>
    <mergeCell ref="F100:F103"/>
    <mergeCell ref="B88:B91"/>
    <mergeCell ref="C88:C91"/>
    <mergeCell ref="D88:D91"/>
    <mergeCell ref="F88:F91"/>
    <mergeCell ref="B92:B95"/>
    <mergeCell ref="C92:C95"/>
    <mergeCell ref="D92:D95"/>
    <mergeCell ref="F92:F95"/>
    <mergeCell ref="B80:B83"/>
    <mergeCell ref="C80:C83"/>
    <mergeCell ref="D80:D83"/>
    <mergeCell ref="F80:F83"/>
    <mergeCell ref="B84:B87"/>
    <mergeCell ref="C84:C87"/>
    <mergeCell ref="D84:D87"/>
    <mergeCell ref="F84:F87"/>
    <mergeCell ref="B72:B75"/>
    <mergeCell ref="C72:C75"/>
    <mergeCell ref="D72:D75"/>
    <mergeCell ref="F72:F75"/>
    <mergeCell ref="B76:B79"/>
    <mergeCell ref="C76:C79"/>
    <mergeCell ref="D76:D79"/>
    <mergeCell ref="F76:F79"/>
    <mergeCell ref="B63:B66"/>
    <mergeCell ref="C63:C66"/>
    <mergeCell ref="D63:D66"/>
    <mergeCell ref="F63:F66"/>
    <mergeCell ref="C67:F67"/>
    <mergeCell ref="B68:B71"/>
    <mergeCell ref="C68:C71"/>
    <mergeCell ref="D68:D71"/>
    <mergeCell ref="F68:F71"/>
    <mergeCell ref="B55:B58"/>
    <mergeCell ref="C55:C58"/>
    <mergeCell ref="D55:D58"/>
    <mergeCell ref="F55:F58"/>
    <mergeCell ref="B59:B62"/>
    <mergeCell ref="C59:C62"/>
    <mergeCell ref="D59:D62"/>
    <mergeCell ref="E59:E62"/>
    <mergeCell ref="F59:F62"/>
    <mergeCell ref="B47:B50"/>
    <mergeCell ref="C47:C50"/>
    <mergeCell ref="D47:D50"/>
    <mergeCell ref="F47:F50"/>
    <mergeCell ref="B51:B54"/>
    <mergeCell ref="C51:C54"/>
    <mergeCell ref="D51:D54"/>
    <mergeCell ref="F51:F54"/>
    <mergeCell ref="B39:B42"/>
    <mergeCell ref="C39:C42"/>
    <mergeCell ref="D39:D42"/>
    <mergeCell ref="F39:F42"/>
    <mergeCell ref="B43:B46"/>
    <mergeCell ref="C43:C46"/>
    <mergeCell ref="D43:D46"/>
    <mergeCell ref="F43:F46"/>
    <mergeCell ref="B31:B34"/>
    <mergeCell ref="C31:C34"/>
    <mergeCell ref="D31:D34"/>
    <mergeCell ref="F31:F34"/>
    <mergeCell ref="B35:B38"/>
    <mergeCell ref="C35:C38"/>
    <mergeCell ref="D35:D38"/>
    <mergeCell ref="F35:F38"/>
    <mergeCell ref="B24:B26"/>
    <mergeCell ref="C24:C26"/>
    <mergeCell ref="D24:D26"/>
    <mergeCell ref="F24:F26"/>
    <mergeCell ref="B27:B30"/>
    <mergeCell ref="C27:C30"/>
    <mergeCell ref="D27:D30"/>
    <mergeCell ref="F27:F30"/>
    <mergeCell ref="B16:B19"/>
    <mergeCell ref="C16:C19"/>
    <mergeCell ref="D16:D19"/>
    <mergeCell ref="F16:F19"/>
    <mergeCell ref="B20:B23"/>
    <mergeCell ref="C20:C23"/>
    <mergeCell ref="D20:D23"/>
    <mergeCell ref="F20:F23"/>
    <mergeCell ref="C7:F7"/>
    <mergeCell ref="C11:F11"/>
    <mergeCell ref="B12:B15"/>
    <mergeCell ref="C12:C15"/>
    <mergeCell ref="D12:D15"/>
    <mergeCell ref="F12:F15"/>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9">
    <pageSetUpPr fitToPage="1"/>
  </sheetPr>
  <dimension ref="A1:I206"/>
  <sheetViews>
    <sheetView topLeftCell="A175" zoomScale="70" zoomScaleNormal="70" zoomScaleSheetLayoutView="70" workbookViewId="0">
      <selection activeCell="C521" sqref="C521:C524"/>
    </sheetView>
  </sheetViews>
  <sheetFormatPr defaultRowHeight="15.75" x14ac:dyDescent="0.25"/>
  <cols>
    <col min="1" max="1" width="5.7109375" style="216" customWidth="1"/>
    <col min="2" max="2" width="71.85546875" style="230" customWidth="1"/>
    <col min="3" max="3" width="23.42578125" style="216" customWidth="1"/>
    <col min="4" max="4" width="22.42578125" style="216" customWidth="1"/>
    <col min="5" max="5" width="12" style="216" customWidth="1"/>
    <col min="6" max="6" width="15.85546875" style="216" customWidth="1"/>
    <col min="7" max="7" width="11.7109375" style="216" customWidth="1"/>
    <col min="8" max="8" width="12.28515625" style="216" customWidth="1"/>
    <col min="9" max="9" width="105.28515625" style="216" customWidth="1"/>
    <col min="10" max="225" width="9.140625" style="229"/>
    <col min="226" max="226" width="7.28515625" style="229" customWidth="1"/>
    <col min="227" max="227" width="30.85546875" style="229" customWidth="1"/>
    <col min="228" max="228" width="19.140625" style="229" customWidth="1"/>
    <col min="229" max="229" width="22.42578125" style="229" customWidth="1"/>
    <col min="230" max="230" width="12" style="229" customWidth="1"/>
    <col min="231" max="231" width="14.42578125" style="229" customWidth="1"/>
    <col min="232" max="232" width="11.28515625" style="229" customWidth="1"/>
    <col min="233" max="233" width="11.42578125" style="229" customWidth="1"/>
    <col min="234" max="234" width="45.85546875" style="229" customWidth="1"/>
    <col min="235" max="481" width="9.140625" style="229"/>
    <col min="482" max="482" width="7.28515625" style="229" customWidth="1"/>
    <col min="483" max="483" width="30.85546875" style="229" customWidth="1"/>
    <col min="484" max="484" width="19.140625" style="229" customWidth="1"/>
    <col min="485" max="485" width="22.42578125" style="229" customWidth="1"/>
    <col min="486" max="486" width="12" style="229" customWidth="1"/>
    <col min="487" max="487" width="14.42578125" style="229" customWidth="1"/>
    <col min="488" max="488" width="11.28515625" style="229" customWidth="1"/>
    <col min="489" max="489" width="11.42578125" style="229" customWidth="1"/>
    <col min="490" max="490" width="45.85546875" style="229" customWidth="1"/>
    <col min="491" max="737" width="9.140625" style="229"/>
    <col min="738" max="738" width="7.28515625" style="229" customWidth="1"/>
    <col min="739" max="739" width="30.85546875" style="229" customWidth="1"/>
    <col min="740" max="740" width="19.140625" style="229" customWidth="1"/>
    <col min="741" max="741" width="22.42578125" style="229" customWidth="1"/>
    <col min="742" max="742" width="12" style="229" customWidth="1"/>
    <col min="743" max="743" width="14.42578125" style="229" customWidth="1"/>
    <col min="744" max="744" width="11.28515625" style="229" customWidth="1"/>
    <col min="745" max="745" width="11.42578125" style="229" customWidth="1"/>
    <col min="746" max="746" width="45.85546875" style="229" customWidth="1"/>
    <col min="747" max="993" width="9.140625" style="229"/>
    <col min="994" max="994" width="7.28515625" style="229" customWidth="1"/>
    <col min="995" max="995" width="30.85546875" style="229" customWidth="1"/>
    <col min="996" max="996" width="19.140625" style="229" customWidth="1"/>
    <col min="997" max="997" width="22.42578125" style="229" customWidth="1"/>
    <col min="998" max="998" width="12" style="229" customWidth="1"/>
    <col min="999" max="999" width="14.42578125" style="229" customWidth="1"/>
    <col min="1000" max="1000" width="11.28515625" style="229" customWidth="1"/>
    <col min="1001" max="1001" width="11.42578125" style="229" customWidth="1"/>
    <col min="1002" max="1002" width="45.85546875" style="229" customWidth="1"/>
    <col min="1003" max="1249" width="9.140625" style="229"/>
    <col min="1250" max="1250" width="7.28515625" style="229" customWidth="1"/>
    <col min="1251" max="1251" width="30.85546875" style="229" customWidth="1"/>
    <col min="1252" max="1252" width="19.140625" style="229" customWidth="1"/>
    <col min="1253" max="1253" width="22.42578125" style="229" customWidth="1"/>
    <col min="1254" max="1254" width="12" style="229" customWidth="1"/>
    <col min="1255" max="1255" width="14.42578125" style="229" customWidth="1"/>
    <col min="1256" max="1256" width="11.28515625" style="229" customWidth="1"/>
    <col min="1257" max="1257" width="11.42578125" style="229" customWidth="1"/>
    <col min="1258" max="1258" width="45.85546875" style="229" customWidth="1"/>
    <col min="1259" max="1505" width="9.140625" style="229"/>
    <col min="1506" max="1506" width="7.28515625" style="229" customWidth="1"/>
    <col min="1507" max="1507" width="30.85546875" style="229" customWidth="1"/>
    <col min="1508" max="1508" width="19.140625" style="229" customWidth="1"/>
    <col min="1509" max="1509" width="22.42578125" style="229" customWidth="1"/>
    <col min="1510" max="1510" width="12" style="229" customWidth="1"/>
    <col min="1511" max="1511" width="14.42578125" style="229" customWidth="1"/>
    <col min="1512" max="1512" width="11.28515625" style="229" customWidth="1"/>
    <col min="1513" max="1513" width="11.42578125" style="229" customWidth="1"/>
    <col min="1514" max="1514" width="45.85546875" style="229" customWidth="1"/>
    <col min="1515" max="1761" width="9.140625" style="229"/>
    <col min="1762" max="1762" width="7.28515625" style="229" customWidth="1"/>
    <col min="1763" max="1763" width="30.85546875" style="229" customWidth="1"/>
    <col min="1764" max="1764" width="19.140625" style="229" customWidth="1"/>
    <col min="1765" max="1765" width="22.42578125" style="229" customWidth="1"/>
    <col min="1766" max="1766" width="12" style="229" customWidth="1"/>
    <col min="1767" max="1767" width="14.42578125" style="229" customWidth="1"/>
    <col min="1768" max="1768" width="11.28515625" style="229" customWidth="1"/>
    <col min="1769" max="1769" width="11.42578125" style="229" customWidth="1"/>
    <col min="1770" max="1770" width="45.85546875" style="229" customWidth="1"/>
    <col min="1771" max="2017" width="9.140625" style="229"/>
    <col min="2018" max="2018" width="7.28515625" style="229" customWidth="1"/>
    <col min="2019" max="2019" width="30.85546875" style="229" customWidth="1"/>
    <col min="2020" max="2020" width="19.140625" style="229" customWidth="1"/>
    <col min="2021" max="2021" width="22.42578125" style="229" customWidth="1"/>
    <col min="2022" max="2022" width="12" style="229" customWidth="1"/>
    <col min="2023" max="2023" width="14.42578125" style="229" customWidth="1"/>
    <col min="2024" max="2024" width="11.28515625" style="229" customWidth="1"/>
    <col min="2025" max="2025" width="11.42578125" style="229" customWidth="1"/>
    <col min="2026" max="2026" width="45.85546875" style="229" customWidth="1"/>
    <col min="2027" max="2273" width="9.140625" style="229"/>
    <col min="2274" max="2274" width="7.28515625" style="229" customWidth="1"/>
    <col min="2275" max="2275" width="30.85546875" style="229" customWidth="1"/>
    <col min="2276" max="2276" width="19.140625" style="229" customWidth="1"/>
    <col min="2277" max="2277" width="22.42578125" style="229" customWidth="1"/>
    <col min="2278" max="2278" width="12" style="229" customWidth="1"/>
    <col min="2279" max="2279" width="14.42578125" style="229" customWidth="1"/>
    <col min="2280" max="2280" width="11.28515625" style="229" customWidth="1"/>
    <col min="2281" max="2281" width="11.42578125" style="229" customWidth="1"/>
    <col min="2282" max="2282" width="45.85546875" style="229" customWidth="1"/>
    <col min="2283" max="2529" width="9.140625" style="229"/>
    <col min="2530" max="2530" width="7.28515625" style="229" customWidth="1"/>
    <col min="2531" max="2531" width="30.85546875" style="229" customWidth="1"/>
    <col min="2532" max="2532" width="19.140625" style="229" customWidth="1"/>
    <col min="2533" max="2533" width="22.42578125" style="229" customWidth="1"/>
    <col min="2534" max="2534" width="12" style="229" customWidth="1"/>
    <col min="2535" max="2535" width="14.42578125" style="229" customWidth="1"/>
    <col min="2536" max="2536" width="11.28515625" style="229" customWidth="1"/>
    <col min="2537" max="2537" width="11.42578125" style="229" customWidth="1"/>
    <col min="2538" max="2538" width="45.85546875" style="229" customWidth="1"/>
    <col min="2539" max="2785" width="9.140625" style="229"/>
    <col min="2786" max="2786" width="7.28515625" style="229" customWidth="1"/>
    <col min="2787" max="2787" width="30.85546875" style="229" customWidth="1"/>
    <col min="2788" max="2788" width="19.140625" style="229" customWidth="1"/>
    <col min="2789" max="2789" width="22.42578125" style="229" customWidth="1"/>
    <col min="2790" max="2790" width="12" style="229" customWidth="1"/>
    <col min="2791" max="2791" width="14.42578125" style="229" customWidth="1"/>
    <col min="2792" max="2792" width="11.28515625" style="229" customWidth="1"/>
    <col min="2793" max="2793" width="11.42578125" style="229" customWidth="1"/>
    <col min="2794" max="2794" width="45.85546875" style="229" customWidth="1"/>
    <col min="2795" max="3041" width="9.140625" style="229"/>
    <col min="3042" max="3042" width="7.28515625" style="229" customWidth="1"/>
    <col min="3043" max="3043" width="30.85546875" style="229" customWidth="1"/>
    <col min="3044" max="3044" width="19.140625" style="229" customWidth="1"/>
    <col min="3045" max="3045" width="22.42578125" style="229" customWidth="1"/>
    <col min="3046" max="3046" width="12" style="229" customWidth="1"/>
    <col min="3047" max="3047" width="14.42578125" style="229" customWidth="1"/>
    <col min="3048" max="3048" width="11.28515625" style="229" customWidth="1"/>
    <col min="3049" max="3049" width="11.42578125" style="229" customWidth="1"/>
    <col min="3050" max="3050" width="45.85546875" style="229" customWidth="1"/>
    <col min="3051" max="3297" width="9.140625" style="229"/>
    <col min="3298" max="3298" width="7.28515625" style="229" customWidth="1"/>
    <col min="3299" max="3299" width="30.85546875" style="229" customWidth="1"/>
    <col min="3300" max="3300" width="19.140625" style="229" customWidth="1"/>
    <col min="3301" max="3301" width="22.42578125" style="229" customWidth="1"/>
    <col min="3302" max="3302" width="12" style="229" customWidth="1"/>
    <col min="3303" max="3303" width="14.42578125" style="229" customWidth="1"/>
    <col min="3304" max="3304" width="11.28515625" style="229" customWidth="1"/>
    <col min="3305" max="3305" width="11.42578125" style="229" customWidth="1"/>
    <col min="3306" max="3306" width="45.85546875" style="229" customWidth="1"/>
    <col min="3307" max="3553" width="9.140625" style="229"/>
    <col min="3554" max="3554" width="7.28515625" style="229" customWidth="1"/>
    <col min="3555" max="3555" width="30.85546875" style="229" customWidth="1"/>
    <col min="3556" max="3556" width="19.140625" style="229" customWidth="1"/>
    <col min="3557" max="3557" width="22.42578125" style="229" customWidth="1"/>
    <col min="3558" max="3558" width="12" style="229" customWidth="1"/>
    <col min="3559" max="3559" width="14.42578125" style="229" customWidth="1"/>
    <col min="3560" max="3560" width="11.28515625" style="229" customWidth="1"/>
    <col min="3561" max="3561" width="11.42578125" style="229" customWidth="1"/>
    <col min="3562" max="3562" width="45.85546875" style="229" customWidth="1"/>
    <col min="3563" max="3809" width="9.140625" style="229"/>
    <col min="3810" max="3810" width="7.28515625" style="229" customWidth="1"/>
    <col min="3811" max="3811" width="30.85546875" style="229" customWidth="1"/>
    <col min="3812" max="3812" width="19.140625" style="229" customWidth="1"/>
    <col min="3813" max="3813" width="22.42578125" style="229" customWidth="1"/>
    <col min="3814" max="3814" width="12" style="229" customWidth="1"/>
    <col min="3815" max="3815" width="14.42578125" style="229" customWidth="1"/>
    <col min="3816" max="3816" width="11.28515625" style="229" customWidth="1"/>
    <col min="3817" max="3817" width="11.42578125" style="229" customWidth="1"/>
    <col min="3818" max="3818" width="45.85546875" style="229" customWidth="1"/>
    <col min="3819" max="4065" width="9.140625" style="229"/>
    <col min="4066" max="4066" width="7.28515625" style="229" customWidth="1"/>
    <col min="4067" max="4067" width="30.85546875" style="229" customWidth="1"/>
    <col min="4068" max="4068" width="19.140625" style="229" customWidth="1"/>
    <col min="4069" max="4069" width="22.42578125" style="229" customWidth="1"/>
    <col min="4070" max="4070" width="12" style="229" customWidth="1"/>
    <col min="4071" max="4071" width="14.42578125" style="229" customWidth="1"/>
    <col min="4072" max="4072" width="11.28515625" style="229" customWidth="1"/>
    <col min="4073" max="4073" width="11.42578125" style="229" customWidth="1"/>
    <col min="4074" max="4074" width="45.85546875" style="229" customWidth="1"/>
    <col min="4075" max="4321" width="9.140625" style="229"/>
    <col min="4322" max="4322" width="7.28515625" style="229" customWidth="1"/>
    <col min="4323" max="4323" width="30.85546875" style="229" customWidth="1"/>
    <col min="4324" max="4324" width="19.140625" style="229" customWidth="1"/>
    <col min="4325" max="4325" width="22.42578125" style="229" customWidth="1"/>
    <col min="4326" max="4326" width="12" style="229" customWidth="1"/>
    <col min="4327" max="4327" width="14.42578125" style="229" customWidth="1"/>
    <col min="4328" max="4328" width="11.28515625" style="229" customWidth="1"/>
    <col min="4329" max="4329" width="11.42578125" style="229" customWidth="1"/>
    <col min="4330" max="4330" width="45.85546875" style="229" customWidth="1"/>
    <col min="4331" max="4577" width="9.140625" style="229"/>
    <col min="4578" max="4578" width="7.28515625" style="229" customWidth="1"/>
    <col min="4579" max="4579" width="30.85546875" style="229" customWidth="1"/>
    <col min="4580" max="4580" width="19.140625" style="229" customWidth="1"/>
    <col min="4581" max="4581" width="22.42578125" style="229" customWidth="1"/>
    <col min="4582" max="4582" width="12" style="229" customWidth="1"/>
    <col min="4583" max="4583" width="14.42578125" style="229" customWidth="1"/>
    <col min="4584" max="4584" width="11.28515625" style="229" customWidth="1"/>
    <col min="4585" max="4585" width="11.42578125" style="229" customWidth="1"/>
    <col min="4586" max="4586" width="45.85546875" style="229" customWidth="1"/>
    <col min="4587" max="4833" width="9.140625" style="229"/>
    <col min="4834" max="4834" width="7.28515625" style="229" customWidth="1"/>
    <col min="4835" max="4835" width="30.85546875" style="229" customWidth="1"/>
    <col min="4836" max="4836" width="19.140625" style="229" customWidth="1"/>
    <col min="4837" max="4837" width="22.42578125" style="229" customWidth="1"/>
    <col min="4838" max="4838" width="12" style="229" customWidth="1"/>
    <col min="4839" max="4839" width="14.42578125" style="229" customWidth="1"/>
    <col min="4840" max="4840" width="11.28515625" style="229" customWidth="1"/>
    <col min="4841" max="4841" width="11.42578125" style="229" customWidth="1"/>
    <col min="4842" max="4842" width="45.85546875" style="229" customWidth="1"/>
    <col min="4843" max="5089" width="9.140625" style="229"/>
    <col min="5090" max="5090" width="7.28515625" style="229" customWidth="1"/>
    <col min="5091" max="5091" width="30.85546875" style="229" customWidth="1"/>
    <col min="5092" max="5092" width="19.140625" style="229" customWidth="1"/>
    <col min="5093" max="5093" width="22.42578125" style="229" customWidth="1"/>
    <col min="5094" max="5094" width="12" style="229" customWidth="1"/>
    <col min="5095" max="5095" width="14.42578125" style="229" customWidth="1"/>
    <col min="5096" max="5096" width="11.28515625" style="229" customWidth="1"/>
    <col min="5097" max="5097" width="11.42578125" style="229" customWidth="1"/>
    <col min="5098" max="5098" width="45.85546875" style="229" customWidth="1"/>
    <col min="5099" max="5345" width="9.140625" style="229"/>
    <col min="5346" max="5346" width="7.28515625" style="229" customWidth="1"/>
    <col min="5347" max="5347" width="30.85546875" style="229" customWidth="1"/>
    <col min="5348" max="5348" width="19.140625" style="229" customWidth="1"/>
    <col min="5349" max="5349" width="22.42578125" style="229" customWidth="1"/>
    <col min="5350" max="5350" width="12" style="229" customWidth="1"/>
    <col min="5351" max="5351" width="14.42578125" style="229" customWidth="1"/>
    <col min="5352" max="5352" width="11.28515625" style="229" customWidth="1"/>
    <col min="5353" max="5353" width="11.42578125" style="229" customWidth="1"/>
    <col min="5354" max="5354" width="45.85546875" style="229" customWidth="1"/>
    <col min="5355" max="5601" width="9.140625" style="229"/>
    <col min="5602" max="5602" width="7.28515625" style="229" customWidth="1"/>
    <col min="5603" max="5603" width="30.85546875" style="229" customWidth="1"/>
    <col min="5604" max="5604" width="19.140625" style="229" customWidth="1"/>
    <col min="5605" max="5605" width="22.42578125" style="229" customWidth="1"/>
    <col min="5606" max="5606" width="12" style="229" customWidth="1"/>
    <col min="5607" max="5607" width="14.42578125" style="229" customWidth="1"/>
    <col min="5608" max="5608" width="11.28515625" style="229" customWidth="1"/>
    <col min="5609" max="5609" width="11.42578125" style="229" customWidth="1"/>
    <col min="5610" max="5610" width="45.85546875" style="229" customWidth="1"/>
    <col min="5611" max="5857" width="9.140625" style="229"/>
    <col min="5858" max="5858" width="7.28515625" style="229" customWidth="1"/>
    <col min="5859" max="5859" width="30.85546875" style="229" customWidth="1"/>
    <col min="5860" max="5860" width="19.140625" style="229" customWidth="1"/>
    <col min="5861" max="5861" width="22.42578125" style="229" customWidth="1"/>
    <col min="5862" max="5862" width="12" style="229" customWidth="1"/>
    <col min="5863" max="5863" width="14.42578125" style="229" customWidth="1"/>
    <col min="5864" max="5864" width="11.28515625" style="229" customWidth="1"/>
    <col min="5865" max="5865" width="11.42578125" style="229" customWidth="1"/>
    <col min="5866" max="5866" width="45.85546875" style="229" customWidth="1"/>
    <col min="5867" max="6113" width="9.140625" style="229"/>
    <col min="6114" max="6114" width="7.28515625" style="229" customWidth="1"/>
    <col min="6115" max="6115" width="30.85546875" style="229" customWidth="1"/>
    <col min="6116" max="6116" width="19.140625" style="229" customWidth="1"/>
    <col min="6117" max="6117" width="22.42578125" style="229" customWidth="1"/>
    <col min="6118" max="6118" width="12" style="229" customWidth="1"/>
    <col min="6119" max="6119" width="14.42578125" style="229" customWidth="1"/>
    <col min="6120" max="6120" width="11.28515625" style="229" customWidth="1"/>
    <col min="6121" max="6121" width="11.42578125" style="229" customWidth="1"/>
    <col min="6122" max="6122" width="45.85546875" style="229" customWidth="1"/>
    <col min="6123" max="6369" width="9.140625" style="229"/>
    <col min="6370" max="6370" width="7.28515625" style="229" customWidth="1"/>
    <col min="6371" max="6371" width="30.85546875" style="229" customWidth="1"/>
    <col min="6372" max="6372" width="19.140625" style="229" customWidth="1"/>
    <col min="6373" max="6373" width="22.42578125" style="229" customWidth="1"/>
    <col min="6374" max="6374" width="12" style="229" customWidth="1"/>
    <col min="6375" max="6375" width="14.42578125" style="229" customWidth="1"/>
    <col min="6376" max="6376" width="11.28515625" style="229" customWidth="1"/>
    <col min="6377" max="6377" width="11.42578125" style="229" customWidth="1"/>
    <col min="6378" max="6378" width="45.85546875" style="229" customWidth="1"/>
    <col min="6379" max="6625" width="9.140625" style="229"/>
    <col min="6626" max="6626" width="7.28515625" style="229" customWidth="1"/>
    <col min="6627" max="6627" width="30.85546875" style="229" customWidth="1"/>
    <col min="6628" max="6628" width="19.140625" style="229" customWidth="1"/>
    <col min="6629" max="6629" width="22.42578125" style="229" customWidth="1"/>
    <col min="6630" max="6630" width="12" style="229" customWidth="1"/>
    <col min="6631" max="6631" width="14.42578125" style="229" customWidth="1"/>
    <col min="6632" max="6632" width="11.28515625" style="229" customWidth="1"/>
    <col min="6633" max="6633" width="11.42578125" style="229" customWidth="1"/>
    <col min="6634" max="6634" width="45.85546875" style="229" customWidth="1"/>
    <col min="6635" max="6881" width="9.140625" style="229"/>
    <col min="6882" max="6882" width="7.28515625" style="229" customWidth="1"/>
    <col min="6883" max="6883" width="30.85546875" style="229" customWidth="1"/>
    <col min="6884" max="6884" width="19.140625" style="229" customWidth="1"/>
    <col min="6885" max="6885" width="22.42578125" style="229" customWidth="1"/>
    <col min="6886" max="6886" width="12" style="229" customWidth="1"/>
    <col min="6887" max="6887" width="14.42578125" style="229" customWidth="1"/>
    <col min="6888" max="6888" width="11.28515625" style="229" customWidth="1"/>
    <col min="6889" max="6889" width="11.42578125" style="229" customWidth="1"/>
    <col min="6890" max="6890" width="45.85546875" style="229" customWidth="1"/>
    <col min="6891" max="7137" width="9.140625" style="229"/>
    <col min="7138" max="7138" width="7.28515625" style="229" customWidth="1"/>
    <col min="7139" max="7139" width="30.85546875" style="229" customWidth="1"/>
    <col min="7140" max="7140" width="19.140625" style="229" customWidth="1"/>
    <col min="7141" max="7141" width="22.42578125" style="229" customWidth="1"/>
    <col min="7142" max="7142" width="12" style="229" customWidth="1"/>
    <col min="7143" max="7143" width="14.42578125" style="229" customWidth="1"/>
    <col min="7144" max="7144" width="11.28515625" style="229" customWidth="1"/>
    <col min="7145" max="7145" width="11.42578125" style="229" customWidth="1"/>
    <col min="7146" max="7146" width="45.85546875" style="229" customWidth="1"/>
    <col min="7147" max="7393" width="9.140625" style="229"/>
    <col min="7394" max="7394" width="7.28515625" style="229" customWidth="1"/>
    <col min="7395" max="7395" width="30.85546875" style="229" customWidth="1"/>
    <col min="7396" max="7396" width="19.140625" style="229" customWidth="1"/>
    <col min="7397" max="7397" width="22.42578125" style="229" customWidth="1"/>
    <col min="7398" max="7398" width="12" style="229" customWidth="1"/>
    <col min="7399" max="7399" width="14.42578125" style="229" customWidth="1"/>
    <col min="7400" max="7400" width="11.28515625" style="229" customWidth="1"/>
    <col min="7401" max="7401" width="11.42578125" style="229" customWidth="1"/>
    <col min="7402" max="7402" width="45.85546875" style="229" customWidth="1"/>
    <col min="7403" max="7649" width="9.140625" style="229"/>
    <col min="7650" max="7650" width="7.28515625" style="229" customWidth="1"/>
    <col min="7651" max="7651" width="30.85546875" style="229" customWidth="1"/>
    <col min="7652" max="7652" width="19.140625" style="229" customWidth="1"/>
    <col min="7653" max="7653" width="22.42578125" style="229" customWidth="1"/>
    <col min="7654" max="7654" width="12" style="229" customWidth="1"/>
    <col min="7655" max="7655" width="14.42578125" style="229" customWidth="1"/>
    <col min="7656" max="7656" width="11.28515625" style="229" customWidth="1"/>
    <col min="7657" max="7657" width="11.42578125" style="229" customWidth="1"/>
    <col min="7658" max="7658" width="45.85546875" style="229" customWidth="1"/>
    <col min="7659" max="7905" width="9.140625" style="229"/>
    <col min="7906" max="7906" width="7.28515625" style="229" customWidth="1"/>
    <col min="7907" max="7907" width="30.85546875" style="229" customWidth="1"/>
    <col min="7908" max="7908" width="19.140625" style="229" customWidth="1"/>
    <col min="7909" max="7909" width="22.42578125" style="229" customWidth="1"/>
    <col min="7910" max="7910" width="12" style="229" customWidth="1"/>
    <col min="7911" max="7911" width="14.42578125" style="229" customWidth="1"/>
    <col min="7912" max="7912" width="11.28515625" style="229" customWidth="1"/>
    <col min="7913" max="7913" width="11.42578125" style="229" customWidth="1"/>
    <col min="7914" max="7914" width="45.85546875" style="229" customWidth="1"/>
    <col min="7915" max="8161" width="9.140625" style="229"/>
    <col min="8162" max="8162" width="7.28515625" style="229" customWidth="1"/>
    <col min="8163" max="8163" width="30.85546875" style="229" customWidth="1"/>
    <col min="8164" max="8164" width="19.140625" style="229" customWidth="1"/>
    <col min="8165" max="8165" width="22.42578125" style="229" customWidth="1"/>
    <col min="8166" max="8166" width="12" style="229" customWidth="1"/>
    <col min="8167" max="8167" width="14.42578125" style="229" customWidth="1"/>
    <col min="8168" max="8168" width="11.28515625" style="229" customWidth="1"/>
    <col min="8169" max="8169" width="11.42578125" style="229" customWidth="1"/>
    <col min="8170" max="8170" width="45.85546875" style="229" customWidth="1"/>
    <col min="8171" max="8417" width="9.140625" style="229"/>
    <col min="8418" max="8418" width="7.28515625" style="229" customWidth="1"/>
    <col min="8419" max="8419" width="30.85546875" style="229" customWidth="1"/>
    <col min="8420" max="8420" width="19.140625" style="229" customWidth="1"/>
    <col min="8421" max="8421" width="22.42578125" style="229" customWidth="1"/>
    <col min="8422" max="8422" width="12" style="229" customWidth="1"/>
    <col min="8423" max="8423" width="14.42578125" style="229" customWidth="1"/>
    <col min="8424" max="8424" width="11.28515625" style="229" customWidth="1"/>
    <col min="8425" max="8425" width="11.42578125" style="229" customWidth="1"/>
    <col min="8426" max="8426" width="45.85546875" style="229" customWidth="1"/>
    <col min="8427" max="8673" width="9.140625" style="229"/>
    <col min="8674" max="8674" width="7.28515625" style="229" customWidth="1"/>
    <col min="8675" max="8675" width="30.85546875" style="229" customWidth="1"/>
    <col min="8676" max="8676" width="19.140625" style="229" customWidth="1"/>
    <col min="8677" max="8677" width="22.42578125" style="229" customWidth="1"/>
    <col min="8678" max="8678" width="12" style="229" customWidth="1"/>
    <col min="8679" max="8679" width="14.42578125" style="229" customWidth="1"/>
    <col min="8680" max="8680" width="11.28515625" style="229" customWidth="1"/>
    <col min="8681" max="8681" width="11.42578125" style="229" customWidth="1"/>
    <col min="8682" max="8682" width="45.85546875" style="229" customWidth="1"/>
    <col min="8683" max="8929" width="9.140625" style="229"/>
    <col min="8930" max="8930" width="7.28515625" style="229" customWidth="1"/>
    <col min="8931" max="8931" width="30.85546875" style="229" customWidth="1"/>
    <col min="8932" max="8932" width="19.140625" style="229" customWidth="1"/>
    <col min="8933" max="8933" width="22.42578125" style="229" customWidth="1"/>
    <col min="8934" max="8934" width="12" style="229" customWidth="1"/>
    <col min="8935" max="8935" width="14.42578125" style="229" customWidth="1"/>
    <col min="8936" max="8936" width="11.28515625" style="229" customWidth="1"/>
    <col min="8937" max="8937" width="11.42578125" style="229" customWidth="1"/>
    <col min="8938" max="8938" width="45.85546875" style="229" customWidth="1"/>
    <col min="8939" max="9185" width="9.140625" style="229"/>
    <col min="9186" max="9186" width="7.28515625" style="229" customWidth="1"/>
    <col min="9187" max="9187" width="30.85546875" style="229" customWidth="1"/>
    <col min="9188" max="9188" width="19.140625" style="229" customWidth="1"/>
    <col min="9189" max="9189" width="22.42578125" style="229" customWidth="1"/>
    <col min="9190" max="9190" width="12" style="229" customWidth="1"/>
    <col min="9191" max="9191" width="14.42578125" style="229" customWidth="1"/>
    <col min="9192" max="9192" width="11.28515625" style="229" customWidth="1"/>
    <col min="9193" max="9193" width="11.42578125" style="229" customWidth="1"/>
    <col min="9194" max="9194" width="45.85546875" style="229" customWidth="1"/>
    <col min="9195" max="9441" width="9.140625" style="229"/>
    <col min="9442" max="9442" width="7.28515625" style="229" customWidth="1"/>
    <col min="9443" max="9443" width="30.85546875" style="229" customWidth="1"/>
    <col min="9444" max="9444" width="19.140625" style="229" customWidth="1"/>
    <col min="9445" max="9445" width="22.42578125" style="229" customWidth="1"/>
    <col min="9446" max="9446" width="12" style="229" customWidth="1"/>
    <col min="9447" max="9447" width="14.42578125" style="229" customWidth="1"/>
    <col min="9448" max="9448" width="11.28515625" style="229" customWidth="1"/>
    <col min="9449" max="9449" width="11.42578125" style="229" customWidth="1"/>
    <col min="9450" max="9450" width="45.85546875" style="229" customWidth="1"/>
    <col min="9451" max="9697" width="9.140625" style="229"/>
    <col min="9698" max="9698" width="7.28515625" style="229" customWidth="1"/>
    <col min="9699" max="9699" width="30.85546875" style="229" customWidth="1"/>
    <col min="9700" max="9700" width="19.140625" style="229" customWidth="1"/>
    <col min="9701" max="9701" width="22.42578125" style="229" customWidth="1"/>
    <col min="9702" max="9702" width="12" style="229" customWidth="1"/>
    <col min="9703" max="9703" width="14.42578125" style="229" customWidth="1"/>
    <col min="9704" max="9704" width="11.28515625" style="229" customWidth="1"/>
    <col min="9705" max="9705" width="11.42578125" style="229" customWidth="1"/>
    <col min="9706" max="9706" width="45.85546875" style="229" customWidth="1"/>
    <col min="9707" max="9953" width="9.140625" style="229"/>
    <col min="9954" max="9954" width="7.28515625" style="229" customWidth="1"/>
    <col min="9955" max="9955" width="30.85546875" style="229" customWidth="1"/>
    <col min="9956" max="9956" width="19.140625" style="229" customWidth="1"/>
    <col min="9957" max="9957" width="22.42578125" style="229" customWidth="1"/>
    <col min="9958" max="9958" width="12" style="229" customWidth="1"/>
    <col min="9959" max="9959" width="14.42578125" style="229" customWidth="1"/>
    <col min="9960" max="9960" width="11.28515625" style="229" customWidth="1"/>
    <col min="9961" max="9961" width="11.42578125" style="229" customWidth="1"/>
    <col min="9962" max="9962" width="45.85546875" style="229" customWidth="1"/>
    <col min="9963" max="10209" width="9.140625" style="229"/>
    <col min="10210" max="10210" width="7.28515625" style="229" customWidth="1"/>
    <col min="10211" max="10211" width="30.85546875" style="229" customWidth="1"/>
    <col min="10212" max="10212" width="19.140625" style="229" customWidth="1"/>
    <col min="10213" max="10213" width="22.42578125" style="229" customWidth="1"/>
    <col min="10214" max="10214" width="12" style="229" customWidth="1"/>
    <col min="10215" max="10215" width="14.42578125" style="229" customWidth="1"/>
    <col min="10216" max="10216" width="11.28515625" style="229" customWidth="1"/>
    <col min="10217" max="10217" width="11.42578125" style="229" customWidth="1"/>
    <col min="10218" max="10218" width="45.85546875" style="229" customWidth="1"/>
    <col min="10219" max="10465" width="9.140625" style="229"/>
    <col min="10466" max="10466" width="7.28515625" style="229" customWidth="1"/>
    <col min="10467" max="10467" width="30.85546875" style="229" customWidth="1"/>
    <col min="10468" max="10468" width="19.140625" style="229" customWidth="1"/>
    <col min="10469" max="10469" width="22.42578125" style="229" customWidth="1"/>
    <col min="10470" max="10470" width="12" style="229" customWidth="1"/>
    <col min="10471" max="10471" width="14.42578125" style="229" customWidth="1"/>
    <col min="10472" max="10472" width="11.28515625" style="229" customWidth="1"/>
    <col min="10473" max="10473" width="11.42578125" style="229" customWidth="1"/>
    <col min="10474" max="10474" width="45.85546875" style="229" customWidth="1"/>
    <col min="10475" max="10721" width="9.140625" style="229"/>
    <col min="10722" max="10722" width="7.28515625" style="229" customWidth="1"/>
    <col min="10723" max="10723" width="30.85546875" style="229" customWidth="1"/>
    <col min="10724" max="10724" width="19.140625" style="229" customWidth="1"/>
    <col min="10725" max="10725" width="22.42578125" style="229" customWidth="1"/>
    <col min="10726" max="10726" width="12" style="229" customWidth="1"/>
    <col min="10727" max="10727" width="14.42578125" style="229" customWidth="1"/>
    <col min="10728" max="10728" width="11.28515625" style="229" customWidth="1"/>
    <col min="10729" max="10729" width="11.42578125" style="229" customWidth="1"/>
    <col min="10730" max="10730" width="45.85546875" style="229" customWidth="1"/>
    <col min="10731" max="10977" width="9.140625" style="229"/>
    <col min="10978" max="10978" width="7.28515625" style="229" customWidth="1"/>
    <col min="10979" max="10979" width="30.85546875" style="229" customWidth="1"/>
    <col min="10980" max="10980" width="19.140625" style="229" customWidth="1"/>
    <col min="10981" max="10981" width="22.42578125" style="229" customWidth="1"/>
    <col min="10982" max="10982" width="12" style="229" customWidth="1"/>
    <col min="10983" max="10983" width="14.42578125" style="229" customWidth="1"/>
    <col min="10984" max="10984" width="11.28515625" style="229" customWidth="1"/>
    <col min="10985" max="10985" width="11.42578125" style="229" customWidth="1"/>
    <col min="10986" max="10986" width="45.85546875" style="229" customWidth="1"/>
    <col min="10987" max="11233" width="9.140625" style="229"/>
    <col min="11234" max="11234" width="7.28515625" style="229" customWidth="1"/>
    <col min="11235" max="11235" width="30.85546875" style="229" customWidth="1"/>
    <col min="11236" max="11236" width="19.140625" style="229" customWidth="1"/>
    <col min="11237" max="11237" width="22.42578125" style="229" customWidth="1"/>
    <col min="11238" max="11238" width="12" style="229" customWidth="1"/>
    <col min="11239" max="11239" width="14.42578125" style="229" customWidth="1"/>
    <col min="11240" max="11240" width="11.28515625" style="229" customWidth="1"/>
    <col min="11241" max="11241" width="11.42578125" style="229" customWidth="1"/>
    <col min="11242" max="11242" width="45.85546875" style="229" customWidth="1"/>
    <col min="11243" max="11489" width="9.140625" style="229"/>
    <col min="11490" max="11490" width="7.28515625" style="229" customWidth="1"/>
    <col min="11491" max="11491" width="30.85546875" style="229" customWidth="1"/>
    <col min="11492" max="11492" width="19.140625" style="229" customWidth="1"/>
    <col min="11493" max="11493" width="22.42578125" style="229" customWidth="1"/>
    <col min="11494" max="11494" width="12" style="229" customWidth="1"/>
    <col min="11495" max="11495" width="14.42578125" style="229" customWidth="1"/>
    <col min="11496" max="11496" width="11.28515625" style="229" customWidth="1"/>
    <col min="11497" max="11497" width="11.42578125" style="229" customWidth="1"/>
    <col min="11498" max="11498" width="45.85546875" style="229" customWidth="1"/>
    <col min="11499" max="11745" width="9.140625" style="229"/>
    <col min="11746" max="11746" width="7.28515625" style="229" customWidth="1"/>
    <col min="11747" max="11747" width="30.85546875" style="229" customWidth="1"/>
    <col min="11748" max="11748" width="19.140625" style="229" customWidth="1"/>
    <col min="11749" max="11749" width="22.42578125" style="229" customWidth="1"/>
    <col min="11750" max="11750" width="12" style="229" customWidth="1"/>
    <col min="11751" max="11751" width="14.42578125" style="229" customWidth="1"/>
    <col min="11752" max="11752" width="11.28515625" style="229" customWidth="1"/>
    <col min="11753" max="11753" width="11.42578125" style="229" customWidth="1"/>
    <col min="11754" max="11754" width="45.85546875" style="229" customWidth="1"/>
    <col min="11755" max="12001" width="9.140625" style="229"/>
    <col min="12002" max="12002" width="7.28515625" style="229" customWidth="1"/>
    <col min="12003" max="12003" width="30.85546875" style="229" customWidth="1"/>
    <col min="12004" max="12004" width="19.140625" style="229" customWidth="1"/>
    <col min="12005" max="12005" width="22.42578125" style="229" customWidth="1"/>
    <col min="12006" max="12006" width="12" style="229" customWidth="1"/>
    <col min="12007" max="12007" width="14.42578125" style="229" customWidth="1"/>
    <col min="12008" max="12008" width="11.28515625" style="229" customWidth="1"/>
    <col min="12009" max="12009" width="11.42578125" style="229" customWidth="1"/>
    <col min="12010" max="12010" width="45.85546875" style="229" customWidth="1"/>
    <col min="12011" max="12257" width="9.140625" style="229"/>
    <col min="12258" max="12258" width="7.28515625" style="229" customWidth="1"/>
    <col min="12259" max="12259" width="30.85546875" style="229" customWidth="1"/>
    <col min="12260" max="12260" width="19.140625" style="229" customWidth="1"/>
    <col min="12261" max="12261" width="22.42578125" style="229" customWidth="1"/>
    <col min="12262" max="12262" width="12" style="229" customWidth="1"/>
    <col min="12263" max="12263" width="14.42578125" style="229" customWidth="1"/>
    <col min="12264" max="12264" width="11.28515625" style="229" customWidth="1"/>
    <col min="12265" max="12265" width="11.42578125" style="229" customWidth="1"/>
    <col min="12266" max="12266" width="45.85546875" style="229" customWidth="1"/>
    <col min="12267" max="12513" width="9.140625" style="229"/>
    <col min="12514" max="12514" width="7.28515625" style="229" customWidth="1"/>
    <col min="12515" max="12515" width="30.85546875" style="229" customWidth="1"/>
    <col min="12516" max="12516" width="19.140625" style="229" customWidth="1"/>
    <col min="12517" max="12517" width="22.42578125" style="229" customWidth="1"/>
    <col min="12518" max="12518" width="12" style="229" customWidth="1"/>
    <col min="12519" max="12519" width="14.42578125" style="229" customWidth="1"/>
    <col min="12520" max="12520" width="11.28515625" style="229" customWidth="1"/>
    <col min="12521" max="12521" width="11.42578125" style="229" customWidth="1"/>
    <col min="12522" max="12522" width="45.85546875" style="229" customWidth="1"/>
    <col min="12523" max="12769" width="9.140625" style="229"/>
    <col min="12770" max="12770" width="7.28515625" style="229" customWidth="1"/>
    <col min="12771" max="12771" width="30.85546875" style="229" customWidth="1"/>
    <col min="12772" max="12772" width="19.140625" style="229" customWidth="1"/>
    <col min="12773" max="12773" width="22.42578125" style="229" customWidth="1"/>
    <col min="12774" max="12774" width="12" style="229" customWidth="1"/>
    <col min="12775" max="12775" width="14.42578125" style="229" customWidth="1"/>
    <col min="12776" max="12776" width="11.28515625" style="229" customWidth="1"/>
    <col min="12777" max="12777" width="11.42578125" style="229" customWidth="1"/>
    <col min="12778" max="12778" width="45.85546875" style="229" customWidth="1"/>
    <col min="12779" max="13025" width="9.140625" style="229"/>
    <col min="13026" max="13026" width="7.28515625" style="229" customWidth="1"/>
    <col min="13027" max="13027" width="30.85546875" style="229" customWidth="1"/>
    <col min="13028" max="13028" width="19.140625" style="229" customWidth="1"/>
    <col min="13029" max="13029" width="22.42578125" style="229" customWidth="1"/>
    <col min="13030" max="13030" width="12" style="229" customWidth="1"/>
    <col min="13031" max="13031" width="14.42578125" style="229" customWidth="1"/>
    <col min="13032" max="13032" width="11.28515625" style="229" customWidth="1"/>
    <col min="13033" max="13033" width="11.42578125" style="229" customWidth="1"/>
    <col min="13034" max="13034" width="45.85546875" style="229" customWidth="1"/>
    <col min="13035" max="13281" width="9.140625" style="229"/>
    <col min="13282" max="13282" width="7.28515625" style="229" customWidth="1"/>
    <col min="13283" max="13283" width="30.85546875" style="229" customWidth="1"/>
    <col min="13284" max="13284" width="19.140625" style="229" customWidth="1"/>
    <col min="13285" max="13285" width="22.42578125" style="229" customWidth="1"/>
    <col min="13286" max="13286" width="12" style="229" customWidth="1"/>
    <col min="13287" max="13287" width="14.42578125" style="229" customWidth="1"/>
    <col min="13288" max="13288" width="11.28515625" style="229" customWidth="1"/>
    <col min="13289" max="13289" width="11.42578125" style="229" customWidth="1"/>
    <col min="13290" max="13290" width="45.85546875" style="229" customWidth="1"/>
    <col min="13291" max="13537" width="9.140625" style="229"/>
    <col min="13538" max="13538" width="7.28515625" style="229" customWidth="1"/>
    <col min="13539" max="13539" width="30.85546875" style="229" customWidth="1"/>
    <col min="13540" max="13540" width="19.140625" style="229" customWidth="1"/>
    <col min="13541" max="13541" width="22.42578125" style="229" customWidth="1"/>
    <col min="13542" max="13542" width="12" style="229" customWidth="1"/>
    <col min="13543" max="13543" width="14.42578125" style="229" customWidth="1"/>
    <col min="13544" max="13544" width="11.28515625" style="229" customWidth="1"/>
    <col min="13545" max="13545" width="11.42578125" style="229" customWidth="1"/>
    <col min="13546" max="13546" width="45.85546875" style="229" customWidth="1"/>
    <col min="13547" max="13793" width="9.140625" style="229"/>
    <col min="13794" max="13794" width="7.28515625" style="229" customWidth="1"/>
    <col min="13795" max="13795" width="30.85546875" style="229" customWidth="1"/>
    <col min="13796" max="13796" width="19.140625" style="229" customWidth="1"/>
    <col min="13797" max="13797" width="22.42578125" style="229" customWidth="1"/>
    <col min="13798" max="13798" width="12" style="229" customWidth="1"/>
    <col min="13799" max="13799" width="14.42578125" style="229" customWidth="1"/>
    <col min="13800" max="13800" width="11.28515625" style="229" customWidth="1"/>
    <col min="13801" max="13801" width="11.42578125" style="229" customWidth="1"/>
    <col min="13802" max="13802" width="45.85546875" style="229" customWidth="1"/>
    <col min="13803" max="14049" width="9.140625" style="229"/>
    <col min="14050" max="14050" width="7.28515625" style="229" customWidth="1"/>
    <col min="14051" max="14051" width="30.85546875" style="229" customWidth="1"/>
    <col min="14052" max="14052" width="19.140625" style="229" customWidth="1"/>
    <col min="14053" max="14053" width="22.42578125" style="229" customWidth="1"/>
    <col min="14054" max="14054" width="12" style="229" customWidth="1"/>
    <col min="14055" max="14055" width="14.42578125" style="229" customWidth="1"/>
    <col min="14056" max="14056" width="11.28515625" style="229" customWidth="1"/>
    <col min="14057" max="14057" width="11.42578125" style="229" customWidth="1"/>
    <col min="14058" max="14058" width="45.85546875" style="229" customWidth="1"/>
    <col min="14059" max="14305" width="9.140625" style="229"/>
    <col min="14306" max="14306" width="7.28515625" style="229" customWidth="1"/>
    <col min="14307" max="14307" width="30.85546875" style="229" customWidth="1"/>
    <col min="14308" max="14308" width="19.140625" style="229" customWidth="1"/>
    <col min="14309" max="14309" width="22.42578125" style="229" customWidth="1"/>
    <col min="14310" max="14310" width="12" style="229" customWidth="1"/>
    <col min="14311" max="14311" width="14.42578125" style="229" customWidth="1"/>
    <col min="14312" max="14312" width="11.28515625" style="229" customWidth="1"/>
    <col min="14313" max="14313" width="11.42578125" style="229" customWidth="1"/>
    <col min="14314" max="14314" width="45.85546875" style="229" customWidth="1"/>
    <col min="14315" max="14561" width="9.140625" style="229"/>
    <col min="14562" max="14562" width="7.28515625" style="229" customWidth="1"/>
    <col min="14563" max="14563" width="30.85546875" style="229" customWidth="1"/>
    <col min="14564" max="14564" width="19.140625" style="229" customWidth="1"/>
    <col min="14565" max="14565" width="22.42578125" style="229" customWidth="1"/>
    <col min="14566" max="14566" width="12" style="229" customWidth="1"/>
    <col min="14567" max="14567" width="14.42578125" style="229" customWidth="1"/>
    <col min="14568" max="14568" width="11.28515625" style="229" customWidth="1"/>
    <col min="14569" max="14569" width="11.42578125" style="229" customWidth="1"/>
    <col min="14570" max="14570" width="45.85546875" style="229" customWidth="1"/>
    <col min="14571" max="14817" width="9.140625" style="229"/>
    <col min="14818" max="14818" width="7.28515625" style="229" customWidth="1"/>
    <col min="14819" max="14819" width="30.85546875" style="229" customWidth="1"/>
    <col min="14820" max="14820" width="19.140625" style="229" customWidth="1"/>
    <col min="14821" max="14821" width="22.42578125" style="229" customWidth="1"/>
    <col min="14822" max="14822" width="12" style="229" customWidth="1"/>
    <col min="14823" max="14823" width="14.42578125" style="229" customWidth="1"/>
    <col min="14824" max="14824" width="11.28515625" style="229" customWidth="1"/>
    <col min="14825" max="14825" width="11.42578125" style="229" customWidth="1"/>
    <col min="14826" max="14826" width="45.85546875" style="229" customWidth="1"/>
    <col min="14827" max="15073" width="9.140625" style="229"/>
    <col min="15074" max="15074" width="7.28515625" style="229" customWidth="1"/>
    <col min="15075" max="15075" width="30.85546875" style="229" customWidth="1"/>
    <col min="15076" max="15076" width="19.140625" style="229" customWidth="1"/>
    <col min="15077" max="15077" width="22.42578125" style="229" customWidth="1"/>
    <col min="15078" max="15078" width="12" style="229" customWidth="1"/>
    <col min="15079" max="15079" width="14.42578125" style="229" customWidth="1"/>
    <col min="15080" max="15080" width="11.28515625" style="229" customWidth="1"/>
    <col min="15081" max="15081" width="11.42578125" style="229" customWidth="1"/>
    <col min="15082" max="15082" width="45.85546875" style="229" customWidth="1"/>
    <col min="15083" max="15329" width="9.140625" style="229"/>
    <col min="15330" max="15330" width="7.28515625" style="229" customWidth="1"/>
    <col min="15331" max="15331" width="30.85546875" style="229" customWidth="1"/>
    <col min="15332" max="15332" width="19.140625" style="229" customWidth="1"/>
    <col min="15333" max="15333" width="22.42578125" style="229" customWidth="1"/>
    <col min="15334" max="15334" width="12" style="229" customWidth="1"/>
    <col min="15335" max="15335" width="14.42578125" style="229" customWidth="1"/>
    <col min="15336" max="15336" width="11.28515625" style="229" customWidth="1"/>
    <col min="15337" max="15337" width="11.42578125" style="229" customWidth="1"/>
    <col min="15338" max="15338" width="45.85546875" style="229" customWidth="1"/>
    <col min="15339" max="15585" width="9.140625" style="229"/>
    <col min="15586" max="15586" width="7.28515625" style="229" customWidth="1"/>
    <col min="15587" max="15587" width="30.85546875" style="229" customWidth="1"/>
    <col min="15588" max="15588" width="19.140625" style="229" customWidth="1"/>
    <col min="15589" max="15589" width="22.42578125" style="229" customWidth="1"/>
    <col min="15590" max="15590" width="12" style="229" customWidth="1"/>
    <col min="15591" max="15591" width="14.42578125" style="229" customWidth="1"/>
    <col min="15592" max="15592" width="11.28515625" style="229" customWidth="1"/>
    <col min="15593" max="15593" width="11.42578125" style="229" customWidth="1"/>
    <col min="15594" max="15594" width="45.85546875" style="229" customWidth="1"/>
    <col min="15595" max="15841" width="9.140625" style="229"/>
    <col min="15842" max="15842" width="7.28515625" style="229" customWidth="1"/>
    <col min="15843" max="15843" width="30.85546875" style="229" customWidth="1"/>
    <col min="15844" max="15844" width="19.140625" style="229" customWidth="1"/>
    <col min="15845" max="15845" width="22.42578125" style="229" customWidth="1"/>
    <col min="15846" max="15846" width="12" style="229" customWidth="1"/>
    <col min="15847" max="15847" width="14.42578125" style="229" customWidth="1"/>
    <col min="15848" max="15848" width="11.28515625" style="229" customWidth="1"/>
    <col min="15849" max="15849" width="11.42578125" style="229" customWidth="1"/>
    <col min="15850" max="15850" width="45.85546875" style="229" customWidth="1"/>
    <col min="15851" max="16097" width="9.140625" style="229"/>
    <col min="16098" max="16098" width="7.28515625" style="229" customWidth="1"/>
    <col min="16099" max="16099" width="30.85546875" style="229" customWidth="1"/>
    <col min="16100" max="16100" width="19.140625" style="229" customWidth="1"/>
    <col min="16101" max="16101" width="22.42578125" style="229" customWidth="1"/>
    <col min="16102" max="16102" width="12" style="229" customWidth="1"/>
    <col min="16103" max="16103" width="14.42578125" style="229" customWidth="1"/>
    <col min="16104" max="16104" width="11.28515625" style="229" customWidth="1"/>
    <col min="16105" max="16105" width="11.42578125" style="229" customWidth="1"/>
    <col min="16106" max="16106" width="45.85546875" style="229" customWidth="1"/>
    <col min="16107" max="16384" width="9.140625" style="229"/>
  </cols>
  <sheetData>
    <row r="1" spans="1:9" ht="24" customHeight="1" x14ac:dyDescent="0.3">
      <c r="A1" s="1208" t="s">
        <v>6</v>
      </c>
      <c r="B1" s="1209"/>
      <c r="C1" s="1209"/>
      <c r="D1" s="1209"/>
      <c r="E1" s="1209"/>
      <c r="F1" s="1209"/>
      <c r="G1" s="1209"/>
      <c r="H1" s="1209"/>
      <c r="I1" s="1209"/>
    </row>
    <row r="2" spans="1:9" ht="24" customHeight="1" x14ac:dyDescent="0.25">
      <c r="A2" s="765" t="s">
        <v>1263</v>
      </c>
      <c r="B2" s="1210"/>
      <c r="C2" s="1210"/>
      <c r="D2" s="1210"/>
      <c r="E2" s="1210"/>
      <c r="F2" s="1210"/>
      <c r="G2" s="1210"/>
      <c r="H2" s="1210"/>
      <c r="I2" s="1210"/>
    </row>
    <row r="3" spans="1:9" ht="16.5" customHeight="1" x14ac:dyDescent="0.25">
      <c r="A3" s="1134" t="s">
        <v>7</v>
      </c>
      <c r="B3" s="1211"/>
      <c r="C3" s="1211"/>
      <c r="D3" s="1211"/>
      <c r="E3" s="1211"/>
      <c r="F3" s="1211"/>
      <c r="G3" s="1211"/>
      <c r="H3" s="1211"/>
      <c r="I3" s="1211"/>
    </row>
    <row r="4" spans="1:9" x14ac:dyDescent="0.25">
      <c r="A4" s="86"/>
    </row>
    <row r="5" spans="1:9" s="231" customFormat="1" ht="48" customHeight="1" x14ac:dyDescent="0.25">
      <c r="A5" s="1089" t="s">
        <v>3</v>
      </c>
      <c r="B5" s="1089" t="s">
        <v>8</v>
      </c>
      <c r="C5" s="1089" t="s">
        <v>340</v>
      </c>
      <c r="D5" s="1089" t="s">
        <v>9</v>
      </c>
      <c r="E5" s="1089" t="s">
        <v>10</v>
      </c>
      <c r="F5" s="812" t="s">
        <v>137</v>
      </c>
      <c r="G5" s="1089" t="s">
        <v>11</v>
      </c>
      <c r="H5" s="1089"/>
      <c r="I5" s="1212" t="s">
        <v>659</v>
      </c>
    </row>
    <row r="6" spans="1:9" s="231" customFormat="1" ht="21" customHeight="1" x14ac:dyDescent="0.25">
      <c r="A6" s="1089"/>
      <c r="B6" s="1089"/>
      <c r="C6" s="1089"/>
      <c r="D6" s="1089"/>
      <c r="E6" s="1089"/>
      <c r="F6" s="812"/>
      <c r="G6" s="228" t="s">
        <v>12</v>
      </c>
      <c r="H6" s="228" t="s">
        <v>13</v>
      </c>
      <c r="I6" s="1212"/>
    </row>
    <row r="7" spans="1:9" x14ac:dyDescent="0.25">
      <c r="A7" s="228">
        <v>1</v>
      </c>
      <c r="B7" s="228">
        <v>2</v>
      </c>
      <c r="C7" s="228">
        <v>3</v>
      </c>
      <c r="D7" s="228">
        <v>4</v>
      </c>
      <c r="E7" s="228">
        <v>5</v>
      </c>
      <c r="F7" s="228">
        <v>6</v>
      </c>
      <c r="G7" s="228">
        <v>7</v>
      </c>
      <c r="H7" s="228">
        <v>8</v>
      </c>
      <c r="I7" s="228">
        <v>9</v>
      </c>
    </row>
    <row r="8" spans="1:9" ht="18.75" customHeight="1" x14ac:dyDescent="0.25">
      <c r="A8" s="1207" t="s">
        <v>667</v>
      </c>
      <c r="B8" s="1207"/>
      <c r="C8" s="1207"/>
      <c r="D8" s="1207"/>
      <c r="E8" s="1207"/>
      <c r="F8" s="1207"/>
      <c r="G8" s="1207"/>
      <c r="H8" s="1207"/>
      <c r="I8" s="1207"/>
    </row>
    <row r="9" spans="1:9" ht="31.5" x14ac:dyDescent="0.25">
      <c r="A9" s="226">
        <v>1</v>
      </c>
      <c r="B9" s="128" t="s">
        <v>663</v>
      </c>
      <c r="C9" s="227" t="s">
        <v>665</v>
      </c>
      <c r="D9" s="226" t="s">
        <v>143</v>
      </c>
      <c r="E9" s="227">
        <v>96.4</v>
      </c>
      <c r="F9" s="226">
        <v>82</v>
      </c>
      <c r="G9" s="226">
        <f>E9-F9</f>
        <v>14.400000000000006</v>
      </c>
      <c r="H9" s="124">
        <f>G9/E9*100</f>
        <v>14.937759336099591</v>
      </c>
      <c r="I9" s="226" t="s">
        <v>411</v>
      </c>
    </row>
    <row r="10" spans="1:9" ht="39" customHeight="1" x14ac:dyDescent="0.25">
      <c r="A10" s="226" t="s">
        <v>32</v>
      </c>
      <c r="B10" s="128" t="s">
        <v>139</v>
      </c>
      <c r="C10" s="227" t="s">
        <v>140</v>
      </c>
      <c r="D10" s="226" t="s">
        <v>138</v>
      </c>
      <c r="E10" s="227">
        <v>2.8</v>
      </c>
      <c r="F10" s="226">
        <v>2.4</v>
      </c>
      <c r="G10" s="226">
        <f>F10-E10</f>
        <v>-0.39999999999999991</v>
      </c>
      <c r="H10" s="124">
        <f>G10/E10*100</f>
        <v>-14.285714285714283</v>
      </c>
      <c r="I10" s="226" t="s">
        <v>400</v>
      </c>
    </row>
    <row r="11" spans="1:9" ht="54" customHeight="1" x14ac:dyDescent="0.25">
      <c r="A11" s="226" t="s">
        <v>61</v>
      </c>
      <c r="B11" s="128" t="s">
        <v>141</v>
      </c>
      <c r="C11" s="227" t="s">
        <v>142</v>
      </c>
      <c r="D11" s="226" t="s">
        <v>143</v>
      </c>
      <c r="E11" s="141">
        <v>7</v>
      </c>
      <c r="F11" s="124">
        <v>7</v>
      </c>
      <c r="G11" s="226">
        <f>E11-F11</f>
        <v>0</v>
      </c>
      <c r="H11" s="124">
        <f>G11/E11*100</f>
        <v>0</v>
      </c>
      <c r="I11" s="224" t="s">
        <v>628</v>
      </c>
    </row>
    <row r="12" spans="1:9" ht="31.5" x14ac:dyDescent="0.25">
      <c r="A12" s="226" t="s">
        <v>71</v>
      </c>
      <c r="B12" s="128" t="s">
        <v>144</v>
      </c>
      <c r="C12" s="227" t="s">
        <v>664</v>
      </c>
      <c r="D12" s="226" t="s">
        <v>138</v>
      </c>
      <c r="E12" s="227">
        <v>37.299999999999997</v>
      </c>
      <c r="F12" s="226">
        <v>37.299999999999997</v>
      </c>
      <c r="G12" s="226">
        <f>F12-E12</f>
        <v>0</v>
      </c>
      <c r="H12" s="124">
        <f>G12/E12*100</f>
        <v>0</v>
      </c>
      <c r="I12" s="226"/>
    </row>
    <row r="13" spans="1:9" ht="41.25" customHeight="1" x14ac:dyDescent="0.25">
      <c r="A13" s="226" t="s">
        <v>77</v>
      </c>
      <c r="B13" s="128" t="s">
        <v>145</v>
      </c>
      <c r="C13" s="227" t="s">
        <v>146</v>
      </c>
      <c r="D13" s="226" t="s">
        <v>138</v>
      </c>
      <c r="E13" s="227">
        <v>74</v>
      </c>
      <c r="F13" s="226" t="s">
        <v>395</v>
      </c>
      <c r="G13" s="226" t="s">
        <v>129</v>
      </c>
      <c r="H13" s="124" t="s">
        <v>129</v>
      </c>
      <c r="I13" s="226" t="s">
        <v>629</v>
      </c>
    </row>
    <row r="14" spans="1:9" ht="78.75" x14ac:dyDescent="0.25">
      <c r="A14" s="226" t="s">
        <v>82</v>
      </c>
      <c r="B14" s="128" t="s">
        <v>147</v>
      </c>
      <c r="C14" s="227" t="s">
        <v>13</v>
      </c>
      <c r="D14" s="226" t="s">
        <v>138</v>
      </c>
      <c r="E14" s="227">
        <v>200</v>
      </c>
      <c r="F14" s="226">
        <v>200</v>
      </c>
      <c r="G14" s="226">
        <f>F14-E14</f>
        <v>0</v>
      </c>
      <c r="H14" s="124">
        <f t="shared" ref="H14:H24" si="0">G14/E14*100</f>
        <v>0</v>
      </c>
      <c r="I14" s="226"/>
    </row>
    <row r="15" spans="1:9" ht="126" customHeight="1" x14ac:dyDescent="0.25">
      <c r="A15" s="226" t="s">
        <v>88</v>
      </c>
      <c r="B15" s="128" t="s">
        <v>148</v>
      </c>
      <c r="C15" s="227" t="s">
        <v>13</v>
      </c>
      <c r="D15" s="226" t="s">
        <v>138</v>
      </c>
      <c r="E15" s="227">
        <v>100</v>
      </c>
      <c r="F15" s="226">
        <v>100.4</v>
      </c>
      <c r="G15" s="226">
        <f>F15-E15</f>
        <v>0.40000000000000568</v>
      </c>
      <c r="H15" s="124">
        <f t="shared" si="0"/>
        <v>0.40000000000000563</v>
      </c>
      <c r="I15" s="294"/>
    </row>
    <row r="16" spans="1:9" ht="78.75" x14ac:dyDescent="0.25">
      <c r="A16" s="226" t="s">
        <v>97</v>
      </c>
      <c r="B16" s="128" t="s">
        <v>149</v>
      </c>
      <c r="C16" s="227" t="s">
        <v>13</v>
      </c>
      <c r="D16" s="226" t="s">
        <v>138</v>
      </c>
      <c r="E16" s="227">
        <v>100</v>
      </c>
      <c r="F16" s="226">
        <v>100</v>
      </c>
      <c r="G16" s="226">
        <f>F16-E16</f>
        <v>0</v>
      </c>
      <c r="H16" s="124">
        <f t="shared" si="0"/>
        <v>0</v>
      </c>
      <c r="I16" s="226"/>
    </row>
    <row r="17" spans="1:9" ht="63" x14ac:dyDescent="0.25">
      <c r="A17" s="226" t="s">
        <v>103</v>
      </c>
      <c r="B17" s="128" t="s">
        <v>150</v>
      </c>
      <c r="C17" s="227" t="s">
        <v>13</v>
      </c>
      <c r="D17" s="226" t="s">
        <v>138</v>
      </c>
      <c r="E17" s="227">
        <v>100</v>
      </c>
      <c r="F17" s="226">
        <v>100</v>
      </c>
      <c r="G17" s="226">
        <f>F17-E17</f>
        <v>0</v>
      </c>
      <c r="H17" s="124">
        <f t="shared" si="0"/>
        <v>0</v>
      </c>
      <c r="I17" s="226"/>
    </row>
    <row r="18" spans="1:9" ht="31.5" x14ac:dyDescent="0.25">
      <c r="A18" s="226" t="s">
        <v>109</v>
      </c>
      <c r="B18" s="128" t="s">
        <v>151</v>
      </c>
      <c r="C18" s="227" t="s">
        <v>152</v>
      </c>
      <c r="D18" s="226" t="s">
        <v>143</v>
      </c>
      <c r="E18" s="227">
        <v>10.9</v>
      </c>
      <c r="F18" s="226">
        <v>6.8</v>
      </c>
      <c r="G18" s="226">
        <f t="shared" ref="G18:G24" si="1">E18-F18</f>
        <v>4.1000000000000005</v>
      </c>
      <c r="H18" s="124">
        <f t="shared" si="0"/>
        <v>37.61467889908257</v>
      </c>
      <c r="I18" s="226" t="s">
        <v>429</v>
      </c>
    </row>
    <row r="19" spans="1:9" ht="31.5" x14ac:dyDescent="0.25">
      <c r="A19" s="226" t="s">
        <v>153</v>
      </c>
      <c r="B19" s="128" t="s">
        <v>154</v>
      </c>
      <c r="C19" s="227" t="s">
        <v>13</v>
      </c>
      <c r="D19" s="226" t="s">
        <v>143</v>
      </c>
      <c r="E19" s="227">
        <v>26.5</v>
      </c>
      <c r="F19" s="226">
        <v>26.45</v>
      </c>
      <c r="G19" s="226">
        <f t="shared" si="1"/>
        <v>5.0000000000000711E-2</v>
      </c>
      <c r="H19" s="124">
        <f t="shared" si="0"/>
        <v>0.18867924528302155</v>
      </c>
      <c r="I19" s="226" t="s">
        <v>429</v>
      </c>
    </row>
    <row r="20" spans="1:9" ht="31.5" x14ac:dyDescent="0.25">
      <c r="A20" s="226" t="s">
        <v>155</v>
      </c>
      <c r="B20" s="128" t="s">
        <v>156</v>
      </c>
      <c r="C20" s="227" t="s">
        <v>157</v>
      </c>
      <c r="D20" s="226" t="s">
        <v>143</v>
      </c>
      <c r="E20" s="227">
        <v>645.70000000000005</v>
      </c>
      <c r="F20" s="226">
        <v>619.79999999999995</v>
      </c>
      <c r="G20" s="226">
        <f t="shared" si="1"/>
        <v>25.900000000000091</v>
      </c>
      <c r="H20" s="124">
        <f t="shared" si="0"/>
        <v>4.0111506891745528</v>
      </c>
      <c r="I20" s="226"/>
    </row>
    <row r="21" spans="1:9" ht="54" customHeight="1" x14ac:dyDescent="0.25">
      <c r="A21" s="226" t="s">
        <v>158</v>
      </c>
      <c r="B21" s="128" t="s">
        <v>159</v>
      </c>
      <c r="C21" s="227" t="s">
        <v>362</v>
      </c>
      <c r="D21" s="226" t="s">
        <v>143</v>
      </c>
      <c r="E21" s="227">
        <v>11.8</v>
      </c>
      <c r="F21" s="226">
        <v>13</v>
      </c>
      <c r="G21" s="226">
        <f t="shared" si="1"/>
        <v>-1.1999999999999993</v>
      </c>
      <c r="H21" s="124">
        <f t="shared" si="0"/>
        <v>-10.169491525423723</v>
      </c>
      <c r="I21" s="224" t="s">
        <v>839</v>
      </c>
    </row>
    <row r="22" spans="1:9" ht="72" customHeight="1" x14ac:dyDescent="0.25">
      <c r="A22" s="226" t="s">
        <v>160</v>
      </c>
      <c r="B22" s="128" t="s">
        <v>161</v>
      </c>
      <c r="C22" s="227" t="s">
        <v>157</v>
      </c>
      <c r="D22" s="226" t="s">
        <v>143</v>
      </c>
      <c r="E22" s="227">
        <v>10</v>
      </c>
      <c r="F22" s="226">
        <v>11.7</v>
      </c>
      <c r="G22" s="226">
        <f t="shared" si="1"/>
        <v>-1.6999999999999993</v>
      </c>
      <c r="H22" s="124">
        <f t="shared" si="0"/>
        <v>-16.999999999999993</v>
      </c>
      <c r="I22" s="295" t="s">
        <v>630</v>
      </c>
    </row>
    <row r="23" spans="1:9" ht="63" x14ac:dyDescent="0.25">
      <c r="A23" s="226" t="s">
        <v>162</v>
      </c>
      <c r="B23" s="128" t="s">
        <v>666</v>
      </c>
      <c r="C23" s="227" t="s">
        <v>157</v>
      </c>
      <c r="D23" s="226" t="s">
        <v>143</v>
      </c>
      <c r="E23" s="227">
        <v>192.5</v>
      </c>
      <c r="F23" s="226">
        <v>213.7</v>
      </c>
      <c r="G23" s="226">
        <f t="shared" si="1"/>
        <v>-21.199999999999989</v>
      </c>
      <c r="H23" s="124">
        <f t="shared" si="0"/>
        <v>-11.012987012987008</v>
      </c>
      <c r="I23" s="226" t="s">
        <v>682</v>
      </c>
    </row>
    <row r="24" spans="1:9" ht="47.25" x14ac:dyDescent="0.25">
      <c r="A24" s="226" t="s">
        <v>163</v>
      </c>
      <c r="B24" s="128" t="s">
        <v>164</v>
      </c>
      <c r="C24" s="227" t="s">
        <v>165</v>
      </c>
      <c r="D24" s="226" t="s">
        <v>143</v>
      </c>
      <c r="E24" s="227">
        <v>16.600000000000001</v>
      </c>
      <c r="F24" s="226">
        <v>13.1</v>
      </c>
      <c r="G24" s="226">
        <f t="shared" si="1"/>
        <v>3.5000000000000018</v>
      </c>
      <c r="H24" s="124">
        <f t="shared" si="0"/>
        <v>21.0843373493976</v>
      </c>
      <c r="I24" s="226" t="s">
        <v>631</v>
      </c>
    </row>
    <row r="25" spans="1:9" ht="21.75" customHeight="1" x14ac:dyDescent="0.25">
      <c r="A25" s="1207" t="s">
        <v>358</v>
      </c>
      <c r="B25" s="1207"/>
      <c r="C25" s="1207"/>
      <c r="D25" s="1207"/>
      <c r="E25" s="1207"/>
      <c r="F25" s="1207"/>
      <c r="G25" s="1207"/>
      <c r="H25" s="1207"/>
      <c r="I25" s="1207"/>
    </row>
    <row r="26" spans="1:9" ht="76.5" customHeight="1" x14ac:dyDescent="0.25">
      <c r="A26" s="227" t="s">
        <v>166</v>
      </c>
      <c r="B26" s="133" t="s">
        <v>595</v>
      </c>
      <c r="C26" s="227" t="s">
        <v>13</v>
      </c>
      <c r="D26" s="226" t="s">
        <v>138</v>
      </c>
      <c r="E26" s="227">
        <v>79.5</v>
      </c>
      <c r="F26" s="226">
        <v>86.9</v>
      </c>
      <c r="G26" s="226">
        <f>F26-E26</f>
        <v>7.4000000000000057</v>
      </c>
      <c r="H26" s="124">
        <f t="shared" ref="H26:H42" si="2">G26/E26*100</f>
        <v>9.3081761006289376</v>
      </c>
      <c r="I26" s="226" t="s">
        <v>401</v>
      </c>
    </row>
    <row r="27" spans="1:9" ht="41.25" customHeight="1" x14ac:dyDescent="0.25">
      <c r="A27" s="203" t="s">
        <v>32</v>
      </c>
      <c r="B27" s="128" t="s">
        <v>167</v>
      </c>
      <c r="C27" s="227" t="s">
        <v>13</v>
      </c>
      <c r="D27" s="226" t="s">
        <v>143</v>
      </c>
      <c r="E27" s="227">
        <v>24</v>
      </c>
      <c r="F27" s="226">
        <v>20.9</v>
      </c>
      <c r="G27" s="226">
        <f>E27-F27</f>
        <v>3.1000000000000014</v>
      </c>
      <c r="H27" s="124">
        <f t="shared" si="2"/>
        <v>12.916666666666673</v>
      </c>
      <c r="I27" s="1212" t="s">
        <v>860</v>
      </c>
    </row>
    <row r="28" spans="1:9" ht="129.75" customHeight="1" x14ac:dyDescent="0.25">
      <c r="A28" s="203" t="s">
        <v>61</v>
      </c>
      <c r="B28" s="123" t="s">
        <v>249</v>
      </c>
      <c r="C28" s="227" t="s">
        <v>13</v>
      </c>
      <c r="D28" s="226" t="s">
        <v>143</v>
      </c>
      <c r="E28" s="227">
        <v>22.5</v>
      </c>
      <c r="F28" s="226">
        <v>19.399999999999999</v>
      </c>
      <c r="G28" s="226">
        <f>E28-F28</f>
        <v>3.1000000000000014</v>
      </c>
      <c r="H28" s="124">
        <f t="shared" si="2"/>
        <v>13.777777777777784</v>
      </c>
      <c r="I28" s="1212"/>
    </row>
    <row r="29" spans="1:9" ht="60" customHeight="1" x14ac:dyDescent="0.25">
      <c r="A29" s="203" t="s">
        <v>71</v>
      </c>
      <c r="B29" s="11" t="s">
        <v>668</v>
      </c>
      <c r="C29" s="227" t="s">
        <v>13</v>
      </c>
      <c r="D29" s="226" t="s">
        <v>138</v>
      </c>
      <c r="E29" s="227">
        <v>44.2</v>
      </c>
      <c r="F29" s="226">
        <v>53.8</v>
      </c>
      <c r="G29" s="226">
        <f>F29-E29</f>
        <v>9.5999999999999943</v>
      </c>
      <c r="H29" s="124">
        <f t="shared" si="2"/>
        <v>21.719457013574647</v>
      </c>
      <c r="I29" s="226" t="s">
        <v>412</v>
      </c>
    </row>
    <row r="30" spans="1:9" ht="72.75" customHeight="1" x14ac:dyDescent="0.25">
      <c r="A30" s="203" t="s">
        <v>77</v>
      </c>
      <c r="B30" s="128" t="s">
        <v>168</v>
      </c>
      <c r="C30" s="227" t="s">
        <v>169</v>
      </c>
      <c r="D30" s="226" t="s">
        <v>143</v>
      </c>
      <c r="E30" s="227">
        <v>0.08</v>
      </c>
      <c r="F30" s="226">
        <v>0</v>
      </c>
      <c r="G30" s="226">
        <f>E30-F30</f>
        <v>0.08</v>
      </c>
      <c r="H30" s="124">
        <f t="shared" si="2"/>
        <v>100</v>
      </c>
      <c r="I30" s="226" t="s">
        <v>402</v>
      </c>
    </row>
    <row r="31" spans="1:9" ht="72.75" customHeight="1" x14ac:dyDescent="0.25">
      <c r="A31" s="203" t="s">
        <v>82</v>
      </c>
      <c r="B31" s="128" t="s">
        <v>170</v>
      </c>
      <c r="C31" s="227" t="s">
        <v>171</v>
      </c>
      <c r="D31" s="226" t="s">
        <v>143</v>
      </c>
      <c r="E31" s="227">
        <v>0.1</v>
      </c>
      <c r="F31" s="226">
        <v>0.42</v>
      </c>
      <c r="G31" s="226">
        <f>E31-F31</f>
        <v>-0.31999999999999995</v>
      </c>
      <c r="H31" s="124">
        <f t="shared" si="2"/>
        <v>-319.99999999999994</v>
      </c>
      <c r="I31" s="226" t="s">
        <v>683</v>
      </c>
    </row>
    <row r="32" spans="1:9" ht="72.75" customHeight="1" x14ac:dyDescent="0.25">
      <c r="A32" s="203" t="s">
        <v>88</v>
      </c>
      <c r="B32" s="128" t="s">
        <v>172</v>
      </c>
      <c r="C32" s="227" t="s">
        <v>169</v>
      </c>
      <c r="D32" s="226" t="s">
        <v>143</v>
      </c>
      <c r="E32" s="227">
        <v>0.16</v>
      </c>
      <c r="F32" s="226">
        <v>0</v>
      </c>
      <c r="G32" s="226">
        <f>E32-F32</f>
        <v>0.16</v>
      </c>
      <c r="H32" s="124">
        <f t="shared" si="2"/>
        <v>100</v>
      </c>
      <c r="I32" s="226" t="s">
        <v>413</v>
      </c>
    </row>
    <row r="33" spans="1:9" ht="72.75" customHeight="1" x14ac:dyDescent="0.25">
      <c r="A33" s="203" t="s">
        <v>97</v>
      </c>
      <c r="B33" s="128" t="s">
        <v>173</v>
      </c>
      <c r="C33" s="227" t="s">
        <v>169</v>
      </c>
      <c r="D33" s="226" t="s">
        <v>143</v>
      </c>
      <c r="E33" s="227">
        <v>1</v>
      </c>
      <c r="F33" s="226">
        <v>0.62</v>
      </c>
      <c r="G33" s="226">
        <f>E33-F33</f>
        <v>0.38</v>
      </c>
      <c r="H33" s="124">
        <f t="shared" si="2"/>
        <v>38</v>
      </c>
      <c r="I33" s="226" t="s">
        <v>414</v>
      </c>
    </row>
    <row r="34" spans="1:9" ht="72.75" customHeight="1" x14ac:dyDescent="0.25">
      <c r="A34" s="203" t="s">
        <v>103</v>
      </c>
      <c r="B34" s="128" t="s">
        <v>174</v>
      </c>
      <c r="C34" s="227" t="s">
        <v>169</v>
      </c>
      <c r="D34" s="226" t="s">
        <v>143</v>
      </c>
      <c r="E34" s="227">
        <v>0.1</v>
      </c>
      <c r="F34" s="226">
        <v>0.08</v>
      </c>
      <c r="G34" s="226">
        <f>E34-F34</f>
        <v>2.0000000000000004E-2</v>
      </c>
      <c r="H34" s="124">
        <f t="shared" si="2"/>
        <v>20.000000000000004</v>
      </c>
      <c r="I34" s="226" t="s">
        <v>415</v>
      </c>
    </row>
    <row r="35" spans="1:9" ht="72.75" customHeight="1" x14ac:dyDescent="0.25">
      <c r="A35" s="203" t="s">
        <v>109</v>
      </c>
      <c r="B35" s="11" t="s">
        <v>175</v>
      </c>
      <c r="C35" s="226" t="s">
        <v>13</v>
      </c>
      <c r="D35" s="226" t="s">
        <v>138</v>
      </c>
      <c r="E35" s="226">
        <v>23</v>
      </c>
      <c r="F35" s="226">
        <v>25.67</v>
      </c>
      <c r="G35" s="226">
        <f t="shared" ref="G35:G42" si="3">F35-E35</f>
        <v>2.6700000000000017</v>
      </c>
      <c r="H35" s="124">
        <f t="shared" si="2"/>
        <v>11.608695652173919</v>
      </c>
      <c r="I35" s="226" t="s">
        <v>403</v>
      </c>
    </row>
    <row r="36" spans="1:9" ht="72.75" customHeight="1" x14ac:dyDescent="0.25">
      <c r="A36" s="203" t="s">
        <v>153</v>
      </c>
      <c r="B36" s="11" t="s">
        <v>176</v>
      </c>
      <c r="C36" s="226" t="s">
        <v>13</v>
      </c>
      <c r="D36" s="226" t="s">
        <v>138</v>
      </c>
      <c r="E36" s="226">
        <v>99</v>
      </c>
      <c r="F36" s="226">
        <v>100</v>
      </c>
      <c r="G36" s="226">
        <f t="shared" si="3"/>
        <v>1</v>
      </c>
      <c r="H36" s="124">
        <f t="shared" si="2"/>
        <v>1.0101010101010102</v>
      </c>
      <c r="I36" s="226" t="s">
        <v>416</v>
      </c>
    </row>
    <row r="37" spans="1:9" ht="72.75" customHeight="1" x14ac:dyDescent="0.25">
      <c r="A37" s="203" t="s">
        <v>155</v>
      </c>
      <c r="B37" s="128" t="s">
        <v>177</v>
      </c>
      <c r="C37" s="227" t="s">
        <v>13</v>
      </c>
      <c r="D37" s="226" t="s">
        <v>138</v>
      </c>
      <c r="E37" s="227">
        <v>95.5</v>
      </c>
      <c r="F37" s="227">
        <v>97.7</v>
      </c>
      <c r="G37" s="226">
        <f t="shared" si="3"/>
        <v>2.2000000000000028</v>
      </c>
      <c r="H37" s="124">
        <f t="shared" si="2"/>
        <v>2.3036649214659715</v>
      </c>
      <c r="I37" s="226" t="s">
        <v>417</v>
      </c>
    </row>
    <row r="38" spans="1:9" ht="31.5" x14ac:dyDescent="0.25">
      <c r="A38" s="204" t="s">
        <v>158</v>
      </c>
      <c r="B38" s="128" t="s">
        <v>178</v>
      </c>
      <c r="C38" s="227" t="s">
        <v>13</v>
      </c>
      <c r="D38" s="226" t="s">
        <v>138</v>
      </c>
      <c r="E38" s="227">
        <v>99.6</v>
      </c>
      <c r="F38" s="227">
        <v>99.6</v>
      </c>
      <c r="G38" s="226">
        <f t="shared" si="3"/>
        <v>0</v>
      </c>
      <c r="H38" s="124">
        <f t="shared" si="2"/>
        <v>0</v>
      </c>
      <c r="I38" s="226"/>
    </row>
    <row r="39" spans="1:9" ht="65.25" customHeight="1" x14ac:dyDescent="0.25">
      <c r="A39" s="204" t="s">
        <v>160</v>
      </c>
      <c r="B39" s="128" t="s">
        <v>179</v>
      </c>
      <c r="C39" s="227" t="s">
        <v>13</v>
      </c>
      <c r="D39" s="226" t="s">
        <v>138</v>
      </c>
      <c r="E39" s="227">
        <v>99.4</v>
      </c>
      <c r="F39" s="227">
        <v>99.6</v>
      </c>
      <c r="G39" s="226">
        <f t="shared" si="3"/>
        <v>0.19999999999998863</v>
      </c>
      <c r="H39" s="124">
        <f t="shared" si="2"/>
        <v>0.20120724346075317</v>
      </c>
      <c r="I39" s="226" t="s">
        <v>418</v>
      </c>
    </row>
    <row r="40" spans="1:9" ht="62.25" customHeight="1" x14ac:dyDescent="0.25">
      <c r="A40" s="204" t="s">
        <v>162</v>
      </c>
      <c r="B40" s="128" t="s">
        <v>180</v>
      </c>
      <c r="C40" s="227" t="s">
        <v>13</v>
      </c>
      <c r="D40" s="226" t="s">
        <v>138</v>
      </c>
      <c r="E40" s="227">
        <v>99.5</v>
      </c>
      <c r="F40" s="227">
        <v>99.6</v>
      </c>
      <c r="G40" s="226">
        <f t="shared" si="3"/>
        <v>9.9999999999994316E-2</v>
      </c>
      <c r="H40" s="124">
        <f t="shared" si="2"/>
        <v>0.10050251256280836</v>
      </c>
      <c r="I40" s="226" t="s">
        <v>418</v>
      </c>
    </row>
    <row r="41" spans="1:9" ht="31.5" x14ac:dyDescent="0.25">
      <c r="A41" s="204" t="s">
        <v>163</v>
      </c>
      <c r="B41" s="128" t="s">
        <v>181</v>
      </c>
      <c r="C41" s="227" t="s">
        <v>13</v>
      </c>
      <c r="D41" s="226" t="s">
        <v>138</v>
      </c>
      <c r="E41" s="227">
        <v>99.6</v>
      </c>
      <c r="F41" s="227">
        <v>99.6</v>
      </c>
      <c r="G41" s="226">
        <f t="shared" si="3"/>
        <v>0</v>
      </c>
      <c r="H41" s="124">
        <f t="shared" si="2"/>
        <v>0</v>
      </c>
      <c r="I41" s="226"/>
    </row>
    <row r="42" spans="1:9" ht="77.25" customHeight="1" x14ac:dyDescent="0.25">
      <c r="A42" s="204" t="s">
        <v>182</v>
      </c>
      <c r="B42" s="11" t="s">
        <v>183</v>
      </c>
      <c r="C42" s="226" t="s">
        <v>13</v>
      </c>
      <c r="D42" s="226" t="s">
        <v>138</v>
      </c>
      <c r="E42" s="124">
        <v>93.5</v>
      </c>
      <c r="F42" s="226">
        <v>91.2</v>
      </c>
      <c r="G42" s="226">
        <f t="shared" si="3"/>
        <v>-2.2999999999999972</v>
      </c>
      <c r="H42" s="124">
        <f t="shared" si="2"/>
        <v>-2.4598930481283392</v>
      </c>
      <c r="I42" s="226" t="s">
        <v>632</v>
      </c>
    </row>
    <row r="43" spans="1:9" ht="46.5" customHeight="1" x14ac:dyDescent="0.25">
      <c r="A43" s="204" t="s">
        <v>184</v>
      </c>
      <c r="B43" s="11" t="s">
        <v>185</v>
      </c>
      <c r="C43" s="226" t="s">
        <v>186</v>
      </c>
      <c r="D43" s="226" t="s">
        <v>138</v>
      </c>
      <c r="E43" s="226">
        <v>91.5</v>
      </c>
      <c r="F43" s="226" t="s">
        <v>395</v>
      </c>
      <c r="G43" s="226" t="s">
        <v>129</v>
      </c>
      <c r="H43" s="124" t="s">
        <v>129</v>
      </c>
      <c r="I43" s="226" t="s">
        <v>589</v>
      </c>
    </row>
    <row r="44" spans="1:9" ht="46.5" customHeight="1" x14ac:dyDescent="0.25">
      <c r="A44" s="204" t="s">
        <v>187</v>
      </c>
      <c r="B44" s="11" t="s">
        <v>188</v>
      </c>
      <c r="C44" s="226" t="s">
        <v>186</v>
      </c>
      <c r="D44" s="226" t="s">
        <v>138</v>
      </c>
      <c r="E44" s="226">
        <v>39.9</v>
      </c>
      <c r="F44" s="226" t="s">
        <v>395</v>
      </c>
      <c r="G44" s="226" t="s">
        <v>129</v>
      </c>
      <c r="H44" s="124" t="s">
        <v>129</v>
      </c>
      <c r="I44" s="226" t="s">
        <v>589</v>
      </c>
    </row>
    <row r="45" spans="1:9" ht="71.25" customHeight="1" x14ac:dyDescent="0.25">
      <c r="A45" s="204" t="s">
        <v>189</v>
      </c>
      <c r="B45" s="128" t="s">
        <v>190</v>
      </c>
      <c r="C45" s="227" t="s">
        <v>169</v>
      </c>
      <c r="D45" s="226" t="s">
        <v>143</v>
      </c>
      <c r="E45" s="227">
        <v>24</v>
      </c>
      <c r="F45" s="226">
        <v>19.5</v>
      </c>
      <c r="G45" s="226">
        <f>E45-F45</f>
        <v>4.5</v>
      </c>
      <c r="H45" s="124">
        <f>G45/E45*100</f>
        <v>18.75</v>
      </c>
      <c r="I45" s="226" t="s">
        <v>419</v>
      </c>
    </row>
    <row r="46" spans="1:9" ht="135" customHeight="1" x14ac:dyDescent="0.25">
      <c r="A46" s="204" t="s">
        <v>191</v>
      </c>
      <c r="B46" s="128" t="s">
        <v>633</v>
      </c>
      <c r="C46" s="227" t="s">
        <v>13</v>
      </c>
      <c r="D46" s="226" t="s">
        <v>138</v>
      </c>
      <c r="E46" s="227">
        <v>98</v>
      </c>
      <c r="F46" s="226">
        <v>99</v>
      </c>
      <c r="G46" s="226">
        <f>F46-E46</f>
        <v>1</v>
      </c>
      <c r="H46" s="124">
        <f>G46/E46*100</f>
        <v>1.0204081632653061</v>
      </c>
      <c r="I46" s="226"/>
    </row>
    <row r="47" spans="1:9" ht="94.5" x14ac:dyDescent="0.25">
      <c r="A47" s="204" t="s">
        <v>192</v>
      </c>
      <c r="B47" s="128" t="s">
        <v>193</v>
      </c>
      <c r="C47" s="227" t="s">
        <v>13</v>
      </c>
      <c r="D47" s="226" t="s">
        <v>138</v>
      </c>
      <c r="E47" s="227">
        <v>99.9</v>
      </c>
      <c r="F47" s="226">
        <v>100</v>
      </c>
      <c r="G47" s="226">
        <f>F47-E47</f>
        <v>9.9999999999994316E-2</v>
      </c>
      <c r="H47" s="124">
        <f>G47/E47*100</f>
        <v>0.1001001001000944</v>
      </c>
      <c r="I47" s="226"/>
    </row>
    <row r="48" spans="1:9" ht="31.5" x14ac:dyDescent="0.25">
      <c r="A48" s="125" t="s">
        <v>363</v>
      </c>
      <c r="B48" s="126" t="s">
        <v>388</v>
      </c>
      <c r="C48" s="125" t="s">
        <v>13</v>
      </c>
      <c r="D48" s="226" t="s">
        <v>138</v>
      </c>
      <c r="E48" s="227">
        <v>87</v>
      </c>
      <c r="F48" s="226">
        <v>88</v>
      </c>
      <c r="G48" s="226">
        <f>F48-E48</f>
        <v>1</v>
      </c>
      <c r="H48" s="124">
        <f>G48/E48*100</f>
        <v>1.1494252873563218</v>
      </c>
      <c r="I48" s="226"/>
    </row>
    <row r="49" spans="1:9" x14ac:dyDescent="0.25">
      <c r="A49" s="1213" t="s">
        <v>357</v>
      </c>
      <c r="B49" s="1213"/>
      <c r="C49" s="1213"/>
      <c r="D49" s="1213"/>
      <c r="E49" s="1213"/>
      <c r="F49" s="1213"/>
      <c r="G49" s="1213"/>
      <c r="H49" s="1213"/>
      <c r="I49" s="1213"/>
    </row>
    <row r="50" spans="1:9" ht="47.25" x14ac:dyDescent="0.25">
      <c r="A50" s="227" t="s">
        <v>194</v>
      </c>
      <c r="B50" s="128" t="s">
        <v>195</v>
      </c>
      <c r="C50" s="227" t="s">
        <v>196</v>
      </c>
      <c r="D50" s="226" t="s">
        <v>143</v>
      </c>
      <c r="E50" s="226">
        <v>52.5</v>
      </c>
      <c r="F50" s="226">
        <v>45.4</v>
      </c>
      <c r="G50" s="226">
        <f>E50-F50</f>
        <v>7.1000000000000014</v>
      </c>
      <c r="H50" s="124">
        <f>G50/E50*100</f>
        <v>13.523809523809527</v>
      </c>
      <c r="I50" s="226"/>
    </row>
    <row r="51" spans="1:9" x14ac:dyDescent="0.25">
      <c r="A51" s="1212" t="s">
        <v>359</v>
      </c>
      <c r="B51" s="1212"/>
      <c r="C51" s="1212"/>
      <c r="D51" s="1212"/>
      <c r="E51" s="1212"/>
      <c r="F51" s="1212"/>
      <c r="G51" s="1212"/>
      <c r="H51" s="1212"/>
      <c r="I51" s="1212"/>
    </row>
    <row r="52" spans="1:9" ht="66.75" customHeight="1" x14ac:dyDescent="0.25">
      <c r="A52" s="226" t="s">
        <v>166</v>
      </c>
      <c r="B52" s="11" t="s">
        <v>197</v>
      </c>
      <c r="C52" s="226" t="s">
        <v>13</v>
      </c>
      <c r="D52" s="226" t="s">
        <v>143</v>
      </c>
      <c r="E52" s="226">
        <v>3.6</v>
      </c>
      <c r="F52" s="226">
        <v>2.8</v>
      </c>
      <c r="G52" s="226">
        <f>E52-F52</f>
        <v>0.80000000000000027</v>
      </c>
      <c r="H52" s="124">
        <f t="shared" ref="H52:H73" si="4">G52/E52*100</f>
        <v>22.222222222222229</v>
      </c>
      <c r="I52" s="226" t="s">
        <v>840</v>
      </c>
    </row>
    <row r="53" spans="1:9" ht="60" customHeight="1" x14ac:dyDescent="0.25">
      <c r="A53" s="225" t="s">
        <v>32</v>
      </c>
      <c r="B53" s="11" t="s">
        <v>198</v>
      </c>
      <c r="C53" s="226" t="s">
        <v>13</v>
      </c>
      <c r="D53" s="226" t="s">
        <v>138</v>
      </c>
      <c r="E53" s="226">
        <v>55</v>
      </c>
      <c r="F53" s="225">
        <v>57.4</v>
      </c>
      <c r="G53" s="226">
        <f>F53-E53</f>
        <v>2.3999999999999986</v>
      </c>
      <c r="H53" s="124">
        <f t="shared" si="4"/>
        <v>4.3636363636363615</v>
      </c>
      <c r="I53" s="226" t="s">
        <v>420</v>
      </c>
    </row>
    <row r="54" spans="1:9" ht="59.25" customHeight="1" x14ac:dyDescent="0.25">
      <c r="A54" s="225" t="s">
        <v>61</v>
      </c>
      <c r="B54" s="11" t="s">
        <v>199</v>
      </c>
      <c r="C54" s="226" t="s">
        <v>13</v>
      </c>
      <c r="D54" s="226" t="s">
        <v>143</v>
      </c>
      <c r="E54" s="226">
        <v>20.6</v>
      </c>
      <c r="F54" s="225">
        <v>17.600000000000001</v>
      </c>
      <c r="G54" s="226">
        <f>E54-F54</f>
        <v>3</v>
      </c>
      <c r="H54" s="124">
        <f t="shared" si="4"/>
        <v>14.563106796116504</v>
      </c>
      <c r="I54" s="226" t="s">
        <v>684</v>
      </c>
    </row>
    <row r="55" spans="1:9" ht="34.5" customHeight="1" x14ac:dyDescent="0.25">
      <c r="A55" s="225" t="s">
        <v>200</v>
      </c>
      <c r="B55" s="11" t="s">
        <v>201</v>
      </c>
      <c r="C55" s="226" t="s">
        <v>13</v>
      </c>
      <c r="D55" s="226" t="s">
        <v>138</v>
      </c>
      <c r="E55" s="226">
        <v>89</v>
      </c>
      <c r="F55" s="225">
        <v>89.8</v>
      </c>
      <c r="G55" s="226">
        <f>F55-E55</f>
        <v>0.79999999999999716</v>
      </c>
      <c r="H55" s="124">
        <f t="shared" si="4"/>
        <v>0.89887640449437878</v>
      </c>
      <c r="I55" s="226"/>
    </row>
    <row r="56" spans="1:9" ht="75.75" customHeight="1" x14ac:dyDescent="0.25">
      <c r="A56" s="225" t="s">
        <v>77</v>
      </c>
      <c r="B56" s="133" t="s">
        <v>596</v>
      </c>
      <c r="C56" s="226" t="s">
        <v>13</v>
      </c>
      <c r="D56" s="226" t="s">
        <v>138</v>
      </c>
      <c r="E56" s="226">
        <v>53.9</v>
      </c>
      <c r="F56" s="225">
        <v>60.4</v>
      </c>
      <c r="G56" s="226">
        <f>F56-E56</f>
        <v>6.5</v>
      </c>
      <c r="H56" s="124">
        <f t="shared" si="4"/>
        <v>12.059369202226346</v>
      </c>
      <c r="I56" s="226" t="s">
        <v>634</v>
      </c>
    </row>
    <row r="57" spans="1:9" ht="78.75" customHeight="1" x14ac:dyDescent="0.25">
      <c r="A57" s="225" t="s">
        <v>82</v>
      </c>
      <c r="B57" s="11" t="s">
        <v>203</v>
      </c>
      <c r="C57" s="226" t="s">
        <v>13</v>
      </c>
      <c r="D57" s="226" t="s">
        <v>143</v>
      </c>
      <c r="E57" s="226">
        <v>6</v>
      </c>
      <c r="F57" s="225">
        <v>6.9</v>
      </c>
      <c r="G57" s="226">
        <f>E57-F57</f>
        <v>-0.90000000000000036</v>
      </c>
      <c r="H57" s="124">
        <f t="shared" si="4"/>
        <v>-15.000000000000005</v>
      </c>
      <c r="I57" s="226" t="s">
        <v>841</v>
      </c>
    </row>
    <row r="58" spans="1:9" ht="31.5" x14ac:dyDescent="0.25">
      <c r="A58" s="225" t="s">
        <v>88</v>
      </c>
      <c r="B58" s="11" t="s">
        <v>204</v>
      </c>
      <c r="C58" s="226" t="s">
        <v>13</v>
      </c>
      <c r="D58" s="226" t="s">
        <v>138</v>
      </c>
      <c r="E58" s="226">
        <v>100</v>
      </c>
      <c r="F58" s="225">
        <v>100</v>
      </c>
      <c r="G58" s="226">
        <f>F58-E58</f>
        <v>0</v>
      </c>
      <c r="H58" s="124">
        <f t="shared" si="4"/>
        <v>0</v>
      </c>
      <c r="I58" s="225"/>
    </row>
    <row r="59" spans="1:9" ht="69.75" customHeight="1" x14ac:dyDescent="0.25">
      <c r="A59" s="225" t="s">
        <v>97</v>
      </c>
      <c r="B59" s="11" t="s">
        <v>598</v>
      </c>
      <c r="C59" s="226" t="s">
        <v>140</v>
      </c>
      <c r="D59" s="226" t="s">
        <v>138</v>
      </c>
      <c r="E59" s="131">
        <v>11485</v>
      </c>
      <c r="F59" s="130">
        <v>11447</v>
      </c>
      <c r="G59" s="226">
        <f>F59-E59</f>
        <v>-38</v>
      </c>
      <c r="H59" s="124">
        <f t="shared" si="4"/>
        <v>-0.33086634740966475</v>
      </c>
      <c r="I59" s="226" t="s">
        <v>861</v>
      </c>
    </row>
    <row r="60" spans="1:9" ht="47.25" x14ac:dyDescent="0.25">
      <c r="A60" s="225" t="s">
        <v>103</v>
      </c>
      <c r="B60" s="123" t="s">
        <v>599</v>
      </c>
      <c r="C60" s="226" t="s">
        <v>140</v>
      </c>
      <c r="D60" s="226" t="s">
        <v>138</v>
      </c>
      <c r="E60" s="131">
        <v>3728</v>
      </c>
      <c r="F60" s="130">
        <v>3728</v>
      </c>
      <c r="G60" s="226">
        <f>F60-E60</f>
        <v>0</v>
      </c>
      <c r="H60" s="124">
        <f t="shared" si="4"/>
        <v>0</v>
      </c>
      <c r="I60" s="225"/>
    </row>
    <row r="61" spans="1:9" ht="31.5" x14ac:dyDescent="0.25">
      <c r="A61" s="225" t="s">
        <v>109</v>
      </c>
      <c r="B61" s="11" t="s">
        <v>205</v>
      </c>
      <c r="C61" s="226" t="s">
        <v>13</v>
      </c>
      <c r="D61" s="226" t="s">
        <v>143</v>
      </c>
      <c r="E61" s="226">
        <v>26.5</v>
      </c>
      <c r="F61" s="225">
        <v>26.6</v>
      </c>
      <c r="G61" s="226">
        <f>E61-F61</f>
        <v>-0.10000000000000142</v>
      </c>
      <c r="H61" s="124">
        <f t="shared" si="4"/>
        <v>-0.37735849056604309</v>
      </c>
      <c r="I61" s="226"/>
    </row>
    <row r="62" spans="1:9" ht="54" customHeight="1" x14ac:dyDescent="0.25">
      <c r="A62" s="225" t="s">
        <v>153</v>
      </c>
      <c r="B62" s="11" t="s">
        <v>206</v>
      </c>
      <c r="C62" s="226" t="s">
        <v>207</v>
      </c>
      <c r="D62" s="226" t="s">
        <v>143</v>
      </c>
      <c r="E62" s="226">
        <v>366.1</v>
      </c>
      <c r="F62" s="225">
        <v>321</v>
      </c>
      <c r="G62" s="226">
        <f>E62-F62</f>
        <v>45.100000000000023</v>
      </c>
      <c r="H62" s="124">
        <f t="shared" si="4"/>
        <v>12.3190385140672</v>
      </c>
      <c r="I62" s="224" t="s">
        <v>842</v>
      </c>
    </row>
    <row r="63" spans="1:9" ht="50.25" customHeight="1" x14ac:dyDescent="0.25">
      <c r="A63" s="225" t="s">
        <v>155</v>
      </c>
      <c r="B63" s="11" t="s">
        <v>208</v>
      </c>
      <c r="C63" s="226" t="s">
        <v>169</v>
      </c>
      <c r="D63" s="226" t="s">
        <v>143</v>
      </c>
      <c r="E63" s="226">
        <v>15.38</v>
      </c>
      <c r="F63" s="225">
        <v>15.9</v>
      </c>
      <c r="G63" s="226">
        <f>E63-F63</f>
        <v>-0.51999999999999957</v>
      </c>
      <c r="H63" s="124">
        <f t="shared" si="4"/>
        <v>-3.3810143042912846</v>
      </c>
      <c r="I63" s="226" t="s">
        <v>843</v>
      </c>
    </row>
    <row r="64" spans="1:9" ht="47.25" x14ac:dyDescent="0.25">
      <c r="A64" s="225" t="s">
        <v>158</v>
      </c>
      <c r="B64" s="11" t="s">
        <v>209</v>
      </c>
      <c r="C64" s="226" t="s">
        <v>207</v>
      </c>
      <c r="D64" s="226" t="s">
        <v>143</v>
      </c>
      <c r="E64" s="226">
        <v>184.3</v>
      </c>
      <c r="F64" s="225">
        <v>122.8</v>
      </c>
      <c r="G64" s="226">
        <f>E64-F64</f>
        <v>61.500000000000014</v>
      </c>
      <c r="H64" s="124">
        <f t="shared" si="4"/>
        <v>33.369506239826372</v>
      </c>
      <c r="I64" s="224" t="s">
        <v>842</v>
      </c>
    </row>
    <row r="65" spans="1:9" ht="47.25" x14ac:dyDescent="0.25">
      <c r="A65" s="225" t="s">
        <v>160</v>
      </c>
      <c r="B65" s="11" t="s">
        <v>210</v>
      </c>
      <c r="C65" s="226" t="s">
        <v>13</v>
      </c>
      <c r="D65" s="226" t="s">
        <v>138</v>
      </c>
      <c r="E65" s="226">
        <v>53.7</v>
      </c>
      <c r="F65" s="225">
        <v>62.45</v>
      </c>
      <c r="G65" s="226">
        <f t="shared" ref="G65:G73" si="5">F65-E65</f>
        <v>8.75</v>
      </c>
      <c r="H65" s="124">
        <f t="shared" si="4"/>
        <v>16.294227188081937</v>
      </c>
      <c r="I65" s="226" t="s">
        <v>845</v>
      </c>
    </row>
    <row r="66" spans="1:9" ht="63" x14ac:dyDescent="0.25">
      <c r="A66" s="225" t="s">
        <v>162</v>
      </c>
      <c r="B66" s="11" t="s">
        <v>211</v>
      </c>
      <c r="C66" s="226" t="s">
        <v>669</v>
      </c>
      <c r="D66" s="226" t="s">
        <v>138</v>
      </c>
      <c r="E66" s="226">
        <v>9.8000000000000007</v>
      </c>
      <c r="F66" s="225">
        <v>11.4</v>
      </c>
      <c r="G66" s="226">
        <f t="shared" si="5"/>
        <v>1.5999999999999996</v>
      </c>
      <c r="H66" s="124">
        <f t="shared" si="4"/>
        <v>16.326530612244895</v>
      </c>
      <c r="I66" s="226" t="s">
        <v>404</v>
      </c>
    </row>
    <row r="67" spans="1:9" ht="63" x14ac:dyDescent="0.25">
      <c r="A67" s="225" t="s">
        <v>163</v>
      </c>
      <c r="B67" s="11" t="s">
        <v>212</v>
      </c>
      <c r="C67" s="226" t="s">
        <v>669</v>
      </c>
      <c r="D67" s="226" t="s">
        <v>138</v>
      </c>
      <c r="E67" s="226">
        <v>12.8</v>
      </c>
      <c r="F67" s="225">
        <v>16.600000000000001</v>
      </c>
      <c r="G67" s="226">
        <f t="shared" si="5"/>
        <v>3.8000000000000007</v>
      </c>
      <c r="H67" s="124">
        <f t="shared" si="4"/>
        <v>29.687500000000007</v>
      </c>
      <c r="I67" s="226" t="s">
        <v>404</v>
      </c>
    </row>
    <row r="68" spans="1:9" ht="63" x14ac:dyDescent="0.25">
      <c r="A68" s="225" t="s">
        <v>597</v>
      </c>
      <c r="B68" s="11" t="s">
        <v>360</v>
      </c>
      <c r="C68" s="226" t="s">
        <v>213</v>
      </c>
      <c r="D68" s="226" t="s">
        <v>138</v>
      </c>
      <c r="E68" s="226">
        <v>9</v>
      </c>
      <c r="F68" s="225">
        <v>11.1</v>
      </c>
      <c r="G68" s="226">
        <f t="shared" si="5"/>
        <v>2.0999999999999996</v>
      </c>
      <c r="H68" s="124">
        <f t="shared" si="4"/>
        <v>23.333333333333329</v>
      </c>
      <c r="I68" s="1212" t="s">
        <v>685</v>
      </c>
    </row>
    <row r="69" spans="1:9" ht="63" x14ac:dyDescent="0.25">
      <c r="A69" s="225" t="s">
        <v>182</v>
      </c>
      <c r="B69" s="11" t="s">
        <v>361</v>
      </c>
      <c r="C69" s="226" t="s">
        <v>213</v>
      </c>
      <c r="D69" s="226" t="s">
        <v>138</v>
      </c>
      <c r="E69" s="226">
        <v>8</v>
      </c>
      <c r="F69" s="225">
        <v>15.6</v>
      </c>
      <c r="G69" s="226">
        <f t="shared" si="5"/>
        <v>7.6</v>
      </c>
      <c r="H69" s="124">
        <f t="shared" si="4"/>
        <v>95</v>
      </c>
      <c r="I69" s="1212"/>
    </row>
    <row r="70" spans="1:9" ht="20.25" customHeight="1" x14ac:dyDescent="0.25">
      <c r="A70" s="225" t="s">
        <v>184</v>
      </c>
      <c r="B70" s="123" t="s">
        <v>385</v>
      </c>
      <c r="C70" s="226" t="s">
        <v>13</v>
      </c>
      <c r="D70" s="226" t="s">
        <v>138</v>
      </c>
      <c r="E70" s="226">
        <v>81</v>
      </c>
      <c r="F70" s="225">
        <v>84.6</v>
      </c>
      <c r="G70" s="226">
        <f t="shared" si="5"/>
        <v>3.5999999999999943</v>
      </c>
      <c r="H70" s="124">
        <f t="shared" si="4"/>
        <v>4.4444444444444375</v>
      </c>
      <c r="I70" s="226" t="s">
        <v>404</v>
      </c>
    </row>
    <row r="71" spans="1:9" ht="31.5" x14ac:dyDescent="0.25">
      <c r="A71" s="225">
        <v>20</v>
      </c>
      <c r="B71" s="123" t="s">
        <v>386</v>
      </c>
      <c r="C71" s="226" t="s">
        <v>13</v>
      </c>
      <c r="D71" s="226" t="s">
        <v>138</v>
      </c>
      <c r="E71" s="226">
        <v>80</v>
      </c>
      <c r="F71" s="225">
        <v>100</v>
      </c>
      <c r="G71" s="226">
        <f t="shared" si="5"/>
        <v>20</v>
      </c>
      <c r="H71" s="124">
        <f t="shared" si="4"/>
        <v>25</v>
      </c>
      <c r="I71" s="224" t="s">
        <v>635</v>
      </c>
    </row>
    <row r="72" spans="1:9" ht="31.5" x14ac:dyDescent="0.25">
      <c r="A72" s="225" t="s">
        <v>189</v>
      </c>
      <c r="B72" s="123" t="s">
        <v>387</v>
      </c>
      <c r="C72" s="226" t="s">
        <v>13</v>
      </c>
      <c r="D72" s="226" t="s">
        <v>138</v>
      </c>
      <c r="E72" s="226">
        <v>22</v>
      </c>
      <c r="F72" s="225">
        <v>31.4</v>
      </c>
      <c r="G72" s="226">
        <f t="shared" si="5"/>
        <v>9.3999999999999986</v>
      </c>
      <c r="H72" s="124">
        <f t="shared" si="4"/>
        <v>42.72727272727272</v>
      </c>
      <c r="I72" s="226" t="s">
        <v>636</v>
      </c>
    </row>
    <row r="73" spans="1:9" ht="47.25" x14ac:dyDescent="0.25">
      <c r="A73" s="225" t="s">
        <v>191</v>
      </c>
      <c r="B73" s="123" t="s">
        <v>600</v>
      </c>
      <c r="C73" s="226" t="s">
        <v>13</v>
      </c>
      <c r="D73" s="226" t="s">
        <v>138</v>
      </c>
      <c r="E73" s="226">
        <v>34.700000000000003</v>
      </c>
      <c r="F73" s="225">
        <v>47.4</v>
      </c>
      <c r="G73" s="226">
        <f t="shared" si="5"/>
        <v>12.699999999999996</v>
      </c>
      <c r="H73" s="124">
        <f t="shared" si="4"/>
        <v>36.599423631123905</v>
      </c>
      <c r="I73" s="226" t="s">
        <v>634</v>
      </c>
    </row>
    <row r="74" spans="1:9" x14ac:dyDescent="0.25">
      <c r="A74" s="1215" t="s">
        <v>285</v>
      </c>
      <c r="B74" s="1215"/>
      <c r="C74" s="1215"/>
      <c r="D74" s="1215"/>
      <c r="E74" s="1215"/>
      <c r="F74" s="1215"/>
      <c r="G74" s="1215"/>
      <c r="H74" s="1215"/>
      <c r="I74" s="1215"/>
    </row>
    <row r="75" spans="1:9" ht="51.75" customHeight="1" x14ac:dyDescent="0.25">
      <c r="A75" s="227" t="s">
        <v>194</v>
      </c>
      <c r="B75" s="128" t="s">
        <v>156</v>
      </c>
      <c r="C75" s="227" t="s">
        <v>169</v>
      </c>
      <c r="D75" s="225" t="s">
        <v>143</v>
      </c>
      <c r="E75" s="225">
        <v>645.70000000000005</v>
      </c>
      <c r="F75" s="226">
        <v>619.79999999999995</v>
      </c>
      <c r="G75" s="226">
        <f>E75-F75</f>
        <v>25.900000000000091</v>
      </c>
      <c r="H75" s="124">
        <f>G75/E75*100</f>
        <v>4.0111506891745528</v>
      </c>
      <c r="I75" s="226" t="s">
        <v>844</v>
      </c>
    </row>
    <row r="76" spans="1:9" x14ac:dyDescent="0.25">
      <c r="A76" s="1214" t="s">
        <v>381</v>
      </c>
      <c r="B76" s="1214"/>
      <c r="C76" s="1214"/>
      <c r="D76" s="1214"/>
      <c r="E76" s="1214"/>
      <c r="F76" s="1214"/>
      <c r="G76" s="1214"/>
      <c r="H76" s="1214"/>
      <c r="I76" s="1214"/>
    </row>
    <row r="77" spans="1:9" ht="31.5" x14ac:dyDescent="0.25">
      <c r="A77" s="125" t="str">
        <f>[3]приложение_1!A90</f>
        <v>1</v>
      </c>
      <c r="B77" s="140" t="s">
        <v>652</v>
      </c>
      <c r="C77" s="125" t="s">
        <v>13</v>
      </c>
      <c r="D77" s="225" t="s">
        <v>138</v>
      </c>
      <c r="E77" s="225">
        <v>89</v>
      </c>
      <c r="F77" s="225">
        <v>89.8</v>
      </c>
      <c r="G77" s="226">
        <f>F77-E77</f>
        <v>0.79999999999999716</v>
      </c>
      <c r="H77" s="124">
        <f>G77/E77*100</f>
        <v>0.89887640449437878</v>
      </c>
      <c r="I77" s="226"/>
    </row>
    <row r="78" spans="1:9" x14ac:dyDescent="0.25">
      <c r="A78" s="1216" t="s">
        <v>364</v>
      </c>
      <c r="B78" s="1216"/>
      <c r="C78" s="1216"/>
      <c r="D78" s="1216"/>
      <c r="E78" s="1216"/>
      <c r="F78" s="1216"/>
      <c r="G78" s="1216"/>
      <c r="H78" s="1216"/>
      <c r="I78" s="1216"/>
    </row>
    <row r="79" spans="1:9" ht="78.75" x14ac:dyDescent="0.25">
      <c r="A79" s="227" t="s">
        <v>194</v>
      </c>
      <c r="B79" s="11" t="s">
        <v>214</v>
      </c>
      <c r="C79" s="226" t="s">
        <v>13</v>
      </c>
      <c r="D79" s="225" t="s">
        <v>138</v>
      </c>
      <c r="E79" s="225">
        <v>100</v>
      </c>
      <c r="F79" s="225">
        <v>100</v>
      </c>
      <c r="G79" s="226">
        <f>F79-E79</f>
        <v>0</v>
      </c>
      <c r="H79" s="124">
        <f>G79/E79*100</f>
        <v>0</v>
      </c>
      <c r="I79" s="225"/>
    </row>
    <row r="80" spans="1:9" x14ac:dyDescent="0.25">
      <c r="A80" s="1212" t="s">
        <v>59</v>
      </c>
      <c r="B80" s="1212"/>
      <c r="C80" s="1212"/>
      <c r="D80" s="1212"/>
      <c r="E80" s="1212"/>
      <c r="F80" s="1212"/>
      <c r="G80" s="1212"/>
      <c r="H80" s="1212"/>
      <c r="I80" s="1212"/>
    </row>
    <row r="81" spans="1:9" ht="31.5" x14ac:dyDescent="0.25">
      <c r="A81" s="225" t="s">
        <v>194</v>
      </c>
      <c r="B81" s="11" t="s">
        <v>328</v>
      </c>
      <c r="C81" s="225" t="s">
        <v>13</v>
      </c>
      <c r="D81" s="225" t="s">
        <v>138</v>
      </c>
      <c r="E81" s="225">
        <v>100</v>
      </c>
      <c r="F81" s="225">
        <v>100</v>
      </c>
      <c r="G81" s="226">
        <f>F81-E81</f>
        <v>0</v>
      </c>
      <c r="H81" s="124">
        <f>G81/E81*100</f>
        <v>0</v>
      </c>
      <c r="I81" s="225"/>
    </row>
    <row r="82" spans="1:9" x14ac:dyDescent="0.25">
      <c r="A82" s="1214" t="s">
        <v>384</v>
      </c>
      <c r="B82" s="1214"/>
      <c r="C82" s="1214"/>
      <c r="D82" s="1214"/>
      <c r="E82" s="1214"/>
      <c r="F82" s="1214"/>
      <c r="G82" s="1214"/>
      <c r="H82" s="1214"/>
      <c r="I82" s="1214"/>
    </row>
    <row r="83" spans="1:9" ht="47.25" x14ac:dyDescent="0.25">
      <c r="A83" s="138" t="s">
        <v>194</v>
      </c>
      <c r="B83" s="126" t="s">
        <v>828</v>
      </c>
      <c r="C83" s="138" t="s">
        <v>13</v>
      </c>
      <c r="D83" s="225" t="s">
        <v>138</v>
      </c>
      <c r="E83" s="225">
        <v>92</v>
      </c>
      <c r="F83" s="225">
        <v>92.2</v>
      </c>
      <c r="G83" s="226">
        <f>F83-E83</f>
        <v>0.20000000000000284</v>
      </c>
      <c r="H83" s="124">
        <f>G83/E83*100</f>
        <v>0.21739130434782916</v>
      </c>
      <c r="I83" s="225"/>
    </row>
    <row r="84" spans="1:9" ht="31.5" x14ac:dyDescent="0.25">
      <c r="A84" s="138" t="s">
        <v>32</v>
      </c>
      <c r="B84" s="126" t="s">
        <v>382</v>
      </c>
      <c r="C84" s="139" t="s">
        <v>169</v>
      </c>
      <c r="D84" s="225" t="s">
        <v>143</v>
      </c>
      <c r="E84" s="225">
        <v>222.8</v>
      </c>
      <c r="F84" s="225">
        <v>193.1</v>
      </c>
      <c r="G84" s="226">
        <f>E84-F84</f>
        <v>29.700000000000017</v>
      </c>
      <c r="H84" s="124">
        <f>G84/E84*100</f>
        <v>13.330341113105931</v>
      </c>
      <c r="I84" s="1212" t="s">
        <v>405</v>
      </c>
    </row>
    <row r="85" spans="1:9" ht="31.5" x14ac:dyDescent="0.25">
      <c r="A85" s="138" t="s">
        <v>61</v>
      </c>
      <c r="B85" s="126" t="s">
        <v>383</v>
      </c>
      <c r="C85" s="139" t="s">
        <v>169</v>
      </c>
      <c r="D85" s="225" t="s">
        <v>143</v>
      </c>
      <c r="E85" s="225">
        <v>17</v>
      </c>
      <c r="F85" s="225">
        <v>16.399999999999999</v>
      </c>
      <c r="G85" s="226">
        <f>E85-F85</f>
        <v>0.60000000000000142</v>
      </c>
      <c r="H85" s="124">
        <f>G85/E85*100</f>
        <v>3.5294117647058907</v>
      </c>
      <c r="I85" s="1212"/>
    </row>
    <row r="86" spans="1:9" x14ac:dyDescent="0.25">
      <c r="A86" s="1217" t="s">
        <v>354</v>
      </c>
      <c r="B86" s="1217"/>
      <c r="C86" s="1217"/>
      <c r="D86" s="1217"/>
      <c r="E86" s="1217"/>
      <c r="F86" s="1217"/>
      <c r="G86" s="1217"/>
      <c r="H86" s="1217"/>
      <c r="I86" s="1217"/>
    </row>
    <row r="87" spans="1:9" ht="47.25" x14ac:dyDescent="0.25">
      <c r="A87" s="138" t="s">
        <v>194</v>
      </c>
      <c r="B87" s="126" t="s">
        <v>389</v>
      </c>
      <c r="C87" s="136" t="s">
        <v>13</v>
      </c>
      <c r="D87" s="225" t="s">
        <v>138</v>
      </c>
      <c r="E87" s="225">
        <v>33.799999999999997</v>
      </c>
      <c r="F87" s="225">
        <v>89</v>
      </c>
      <c r="G87" s="226">
        <f>F87-E87</f>
        <v>55.2</v>
      </c>
      <c r="H87" s="124">
        <f>G87/E87*100</f>
        <v>163.31360946745562</v>
      </c>
      <c r="I87" s="1212" t="s">
        <v>421</v>
      </c>
    </row>
    <row r="88" spans="1:9" ht="31.5" x14ac:dyDescent="0.25">
      <c r="A88" s="138" t="s">
        <v>32</v>
      </c>
      <c r="B88" s="137" t="s">
        <v>390</v>
      </c>
      <c r="C88" s="136" t="s">
        <v>13</v>
      </c>
      <c r="D88" s="225" t="s">
        <v>138</v>
      </c>
      <c r="E88" s="225">
        <v>83.3</v>
      </c>
      <c r="F88" s="225">
        <v>85.3</v>
      </c>
      <c r="G88" s="226">
        <f>F88-E88</f>
        <v>2</v>
      </c>
      <c r="H88" s="124">
        <f>G88/E88*100</f>
        <v>2.4009603841536618</v>
      </c>
      <c r="I88" s="1212"/>
    </row>
    <row r="89" spans="1:9" ht="31.5" x14ac:dyDescent="0.25">
      <c r="A89" s="138" t="s">
        <v>61</v>
      </c>
      <c r="B89" s="126" t="s">
        <v>391</v>
      </c>
      <c r="C89" s="136" t="s">
        <v>13</v>
      </c>
      <c r="D89" s="225" t="s">
        <v>138</v>
      </c>
      <c r="E89" s="225">
        <v>95</v>
      </c>
      <c r="F89" s="225">
        <v>94.2</v>
      </c>
      <c r="G89" s="226">
        <f>F89-E89</f>
        <v>-0.79999999999999716</v>
      </c>
      <c r="H89" s="124">
        <f>G89/E89*100</f>
        <v>-0.8421052631578918</v>
      </c>
      <c r="I89" s="226" t="s">
        <v>846</v>
      </c>
    </row>
    <row r="90" spans="1:9" x14ac:dyDescent="0.25">
      <c r="A90" s="1216" t="s">
        <v>321</v>
      </c>
      <c r="B90" s="1216"/>
      <c r="C90" s="1216"/>
      <c r="D90" s="1216"/>
      <c r="E90" s="1216"/>
      <c r="F90" s="1216"/>
      <c r="G90" s="1216"/>
      <c r="H90" s="1216"/>
      <c r="I90" s="1216"/>
    </row>
    <row r="91" spans="1:9" x14ac:dyDescent="0.25">
      <c r="A91" s="203" t="s">
        <v>194</v>
      </c>
      <c r="B91" s="128" t="s">
        <v>215</v>
      </c>
      <c r="C91" s="227" t="s">
        <v>13</v>
      </c>
      <c r="D91" s="225" t="s">
        <v>138</v>
      </c>
      <c r="E91" s="225">
        <v>100</v>
      </c>
      <c r="F91" s="225">
        <v>100</v>
      </c>
      <c r="G91" s="226">
        <f>F91-E91</f>
        <v>0</v>
      </c>
      <c r="H91" s="124">
        <f>G91/E91*100</f>
        <v>0</v>
      </c>
      <c r="I91" s="225"/>
    </row>
    <row r="92" spans="1:9" ht="31.5" x14ac:dyDescent="0.25">
      <c r="A92" s="203" t="s">
        <v>32</v>
      </c>
      <c r="B92" s="128" t="s">
        <v>329</v>
      </c>
      <c r="C92" s="227" t="s">
        <v>250</v>
      </c>
      <c r="D92" s="225" t="s">
        <v>138</v>
      </c>
      <c r="E92" s="225">
        <v>7</v>
      </c>
      <c r="F92" s="225">
        <v>6</v>
      </c>
      <c r="G92" s="226">
        <f>F92-E92</f>
        <v>-1</v>
      </c>
      <c r="H92" s="124">
        <f>G92/E92*100</f>
        <v>-14.285714285714285</v>
      </c>
      <c r="I92" s="226" t="s">
        <v>637</v>
      </c>
    </row>
    <row r="93" spans="1:9" ht="18" customHeight="1" x14ac:dyDescent="0.25">
      <c r="A93" s="1216" t="s">
        <v>601</v>
      </c>
      <c r="B93" s="1216"/>
      <c r="C93" s="1216"/>
      <c r="D93" s="1216"/>
      <c r="E93" s="1216"/>
      <c r="F93" s="1216"/>
      <c r="G93" s="1216"/>
      <c r="H93" s="1216"/>
      <c r="I93" s="1216"/>
    </row>
    <row r="94" spans="1:9" ht="150.75" customHeight="1" x14ac:dyDescent="0.25">
      <c r="A94" s="227" t="s">
        <v>194</v>
      </c>
      <c r="B94" s="123" t="s">
        <v>392</v>
      </c>
      <c r="C94" s="227" t="s">
        <v>13</v>
      </c>
      <c r="D94" s="225" t="s">
        <v>138</v>
      </c>
      <c r="E94" s="225">
        <v>5</v>
      </c>
      <c r="F94" s="226">
        <v>1</v>
      </c>
      <c r="G94" s="226">
        <f>F94-E94</f>
        <v>-4</v>
      </c>
      <c r="H94" s="124">
        <f>G94/E94*100</f>
        <v>-80</v>
      </c>
      <c r="I94" s="224" t="s">
        <v>862</v>
      </c>
    </row>
    <row r="95" spans="1:9" x14ac:dyDescent="0.25">
      <c r="A95" s="1214" t="s">
        <v>393</v>
      </c>
      <c r="B95" s="1214"/>
      <c r="C95" s="1214"/>
      <c r="D95" s="1214"/>
      <c r="E95" s="1214"/>
      <c r="F95" s="1214"/>
      <c r="G95" s="1214"/>
      <c r="H95" s="1214"/>
      <c r="I95" s="1214"/>
    </row>
    <row r="96" spans="1:9" x14ac:dyDescent="0.25">
      <c r="A96" s="125" t="s">
        <v>194</v>
      </c>
      <c r="B96" s="128" t="s">
        <v>215</v>
      </c>
      <c r="C96" s="227" t="s">
        <v>13</v>
      </c>
      <c r="D96" s="225" t="s">
        <v>138</v>
      </c>
      <c r="E96" s="225">
        <v>100</v>
      </c>
      <c r="F96" s="225">
        <v>100</v>
      </c>
      <c r="G96" s="226">
        <f>F96-E96</f>
        <v>0</v>
      </c>
      <c r="H96" s="124">
        <f>G96/E96*100</f>
        <v>0</v>
      </c>
      <c r="I96" s="225"/>
    </row>
    <row r="97" spans="1:9" ht="41.25" customHeight="1" x14ac:dyDescent="0.25">
      <c r="A97" s="125" t="s">
        <v>32</v>
      </c>
      <c r="B97" s="128" t="s">
        <v>329</v>
      </c>
      <c r="C97" s="227" t="s">
        <v>250</v>
      </c>
      <c r="D97" s="225" t="s">
        <v>138</v>
      </c>
      <c r="E97" s="225">
        <v>7</v>
      </c>
      <c r="F97" s="225">
        <v>6</v>
      </c>
      <c r="G97" s="226">
        <f>F97-E97</f>
        <v>-1</v>
      </c>
      <c r="H97" s="124">
        <f>G97/E97*100</f>
        <v>-14.285714285714285</v>
      </c>
      <c r="I97" s="226" t="s">
        <v>637</v>
      </c>
    </row>
    <row r="98" spans="1:9" x14ac:dyDescent="0.25">
      <c r="A98" s="1216" t="s">
        <v>670</v>
      </c>
      <c r="B98" s="1216"/>
      <c r="C98" s="1216"/>
      <c r="D98" s="1216"/>
      <c r="E98" s="1216"/>
      <c r="F98" s="1216"/>
      <c r="G98" s="1216"/>
      <c r="H98" s="1216"/>
      <c r="I98" s="1216"/>
    </row>
    <row r="99" spans="1:9" ht="47.25" x14ac:dyDescent="0.25">
      <c r="A99" s="225" t="s">
        <v>166</v>
      </c>
      <c r="B99" s="135" t="s">
        <v>216</v>
      </c>
      <c r="C99" s="226" t="s">
        <v>251</v>
      </c>
      <c r="D99" s="225" t="s">
        <v>143</v>
      </c>
      <c r="E99" s="225">
        <v>0.21</v>
      </c>
      <c r="F99" s="225">
        <v>0.19500000000000001</v>
      </c>
      <c r="G99" s="226">
        <f>E99-F99</f>
        <v>1.4999999999999986E-2</v>
      </c>
      <c r="H99" s="124">
        <f t="shared" ref="H99:H111" si="6">G99/E99*100</f>
        <v>7.142857142857137</v>
      </c>
      <c r="I99" s="226" t="s">
        <v>686</v>
      </c>
    </row>
    <row r="100" spans="1:9" ht="126" x14ac:dyDescent="0.25">
      <c r="A100" s="225" t="s">
        <v>32</v>
      </c>
      <c r="B100" s="11" t="s">
        <v>217</v>
      </c>
      <c r="C100" s="226" t="s">
        <v>218</v>
      </c>
      <c r="D100" s="225" t="s">
        <v>138</v>
      </c>
      <c r="E100" s="134">
        <v>85.1</v>
      </c>
      <c r="F100" s="134">
        <v>86</v>
      </c>
      <c r="G100" s="226">
        <f t="shared" ref="G100:G107" si="7">F100-E100</f>
        <v>0.90000000000000568</v>
      </c>
      <c r="H100" s="124">
        <f t="shared" si="6"/>
        <v>1.0575793184488904</v>
      </c>
      <c r="I100" s="226" t="s">
        <v>422</v>
      </c>
    </row>
    <row r="101" spans="1:9" ht="63" x14ac:dyDescent="0.25">
      <c r="A101" s="225" t="s">
        <v>61</v>
      </c>
      <c r="B101" s="11" t="s">
        <v>219</v>
      </c>
      <c r="C101" s="226" t="s">
        <v>367</v>
      </c>
      <c r="D101" s="225" t="s">
        <v>138</v>
      </c>
      <c r="E101" s="225">
        <v>75</v>
      </c>
      <c r="F101" s="225">
        <v>74.7</v>
      </c>
      <c r="G101" s="226">
        <f t="shared" si="7"/>
        <v>-0.29999999999999716</v>
      </c>
      <c r="H101" s="124">
        <f t="shared" si="6"/>
        <v>-0.39999999999999619</v>
      </c>
      <c r="I101" s="226" t="s">
        <v>847</v>
      </c>
    </row>
    <row r="102" spans="1:9" ht="63" x14ac:dyDescent="0.25">
      <c r="A102" s="225" t="s">
        <v>71</v>
      </c>
      <c r="B102" s="11" t="s">
        <v>220</v>
      </c>
      <c r="C102" s="226" t="s">
        <v>13</v>
      </c>
      <c r="D102" s="225" t="s">
        <v>138</v>
      </c>
      <c r="E102" s="226">
        <v>92</v>
      </c>
      <c r="F102" s="225">
        <v>91.6</v>
      </c>
      <c r="G102" s="226">
        <f t="shared" si="7"/>
        <v>-0.40000000000000568</v>
      </c>
      <c r="H102" s="124">
        <f t="shared" si="6"/>
        <v>-0.43478260869565832</v>
      </c>
      <c r="I102" s="226" t="s">
        <v>638</v>
      </c>
    </row>
    <row r="103" spans="1:9" ht="78.75" x14ac:dyDescent="0.25">
      <c r="A103" s="225" t="s">
        <v>77</v>
      </c>
      <c r="B103" s="11" t="s">
        <v>221</v>
      </c>
      <c r="C103" s="226" t="s">
        <v>366</v>
      </c>
      <c r="D103" s="225" t="s">
        <v>138</v>
      </c>
      <c r="E103" s="226">
        <v>95</v>
      </c>
      <c r="F103" s="225">
        <v>96.5</v>
      </c>
      <c r="G103" s="226">
        <f t="shared" si="7"/>
        <v>1.5</v>
      </c>
      <c r="H103" s="124">
        <f t="shared" si="6"/>
        <v>1.5789473684210527</v>
      </c>
      <c r="I103" s="226" t="s">
        <v>639</v>
      </c>
    </row>
    <row r="104" spans="1:9" ht="94.5" x14ac:dyDescent="0.25">
      <c r="A104" s="225" t="s">
        <v>82</v>
      </c>
      <c r="B104" s="11" t="s">
        <v>222</v>
      </c>
      <c r="C104" s="226" t="s">
        <v>365</v>
      </c>
      <c r="D104" s="225" t="s">
        <v>138</v>
      </c>
      <c r="E104" s="226">
        <v>99</v>
      </c>
      <c r="F104" s="225">
        <v>99.7</v>
      </c>
      <c r="G104" s="226">
        <f t="shared" si="7"/>
        <v>0.70000000000000284</v>
      </c>
      <c r="H104" s="124">
        <f t="shared" si="6"/>
        <v>0.70707070707070996</v>
      </c>
      <c r="I104" s="226" t="s">
        <v>640</v>
      </c>
    </row>
    <row r="105" spans="1:9" ht="31.5" x14ac:dyDescent="0.25">
      <c r="A105" s="225" t="s">
        <v>88</v>
      </c>
      <c r="B105" s="11" t="s">
        <v>602</v>
      </c>
      <c r="C105" s="226" t="s">
        <v>13</v>
      </c>
      <c r="D105" s="225" t="s">
        <v>138</v>
      </c>
      <c r="E105" s="226">
        <v>93</v>
      </c>
      <c r="F105" s="225">
        <v>93</v>
      </c>
      <c r="G105" s="226">
        <f t="shared" si="7"/>
        <v>0</v>
      </c>
      <c r="H105" s="124">
        <f t="shared" si="6"/>
        <v>0</v>
      </c>
      <c r="I105" s="226" t="s">
        <v>641</v>
      </c>
    </row>
    <row r="106" spans="1:9" ht="31.5" x14ac:dyDescent="0.25">
      <c r="A106" s="225" t="s">
        <v>97</v>
      </c>
      <c r="B106" s="11" t="s">
        <v>603</v>
      </c>
      <c r="C106" s="226" t="s">
        <v>13</v>
      </c>
      <c r="D106" s="225" t="s">
        <v>138</v>
      </c>
      <c r="E106" s="226">
        <v>94</v>
      </c>
      <c r="F106" s="225">
        <v>96.7</v>
      </c>
      <c r="G106" s="226">
        <f t="shared" si="7"/>
        <v>2.7000000000000028</v>
      </c>
      <c r="H106" s="124">
        <f t="shared" si="6"/>
        <v>2.872340425531918</v>
      </c>
      <c r="I106" s="226" t="s">
        <v>642</v>
      </c>
    </row>
    <row r="107" spans="1:9" ht="31.5" x14ac:dyDescent="0.25">
      <c r="A107" s="225" t="s">
        <v>103</v>
      </c>
      <c r="B107" s="11" t="s">
        <v>604</v>
      </c>
      <c r="C107" s="226" t="s">
        <v>13</v>
      </c>
      <c r="D107" s="225" t="s">
        <v>138</v>
      </c>
      <c r="E107" s="226">
        <v>99.7</v>
      </c>
      <c r="F107" s="225">
        <v>99.7</v>
      </c>
      <c r="G107" s="226">
        <f t="shared" si="7"/>
        <v>0</v>
      </c>
      <c r="H107" s="124">
        <f t="shared" si="6"/>
        <v>0</v>
      </c>
      <c r="I107" s="226" t="s">
        <v>643</v>
      </c>
    </row>
    <row r="108" spans="1:9" ht="63" x14ac:dyDescent="0.25">
      <c r="A108" s="225" t="s">
        <v>109</v>
      </c>
      <c r="B108" s="11" t="s">
        <v>223</v>
      </c>
      <c r="C108" s="226" t="s">
        <v>142</v>
      </c>
      <c r="D108" s="225" t="s">
        <v>143</v>
      </c>
      <c r="E108" s="226">
        <v>2.19</v>
      </c>
      <c r="F108" s="225">
        <v>2</v>
      </c>
      <c r="G108" s="226">
        <f>E108-F108</f>
        <v>0.18999999999999995</v>
      </c>
      <c r="H108" s="124">
        <f t="shared" si="6"/>
        <v>8.6757990867579888</v>
      </c>
      <c r="I108" s="226" t="s">
        <v>406</v>
      </c>
    </row>
    <row r="109" spans="1:9" ht="63" x14ac:dyDescent="0.25">
      <c r="A109" s="225" t="s">
        <v>153</v>
      </c>
      <c r="B109" s="123" t="s">
        <v>671</v>
      </c>
      <c r="C109" s="226" t="s">
        <v>224</v>
      </c>
      <c r="D109" s="225" t="s">
        <v>143</v>
      </c>
      <c r="E109" s="226">
        <v>79.290000000000006</v>
      </c>
      <c r="F109" s="225">
        <v>73.47</v>
      </c>
      <c r="G109" s="226">
        <f>E109-F109</f>
        <v>5.8200000000000074</v>
      </c>
      <c r="H109" s="124">
        <f t="shared" si="6"/>
        <v>7.3401437760121162</v>
      </c>
      <c r="I109" s="296" t="s">
        <v>423</v>
      </c>
    </row>
    <row r="110" spans="1:9" ht="47.25" x14ac:dyDescent="0.25">
      <c r="A110" s="225" t="s">
        <v>155</v>
      </c>
      <c r="B110" s="11" t="s">
        <v>225</v>
      </c>
      <c r="C110" s="226" t="s">
        <v>672</v>
      </c>
      <c r="D110" s="225" t="s">
        <v>143</v>
      </c>
      <c r="E110" s="226">
        <v>28.8</v>
      </c>
      <c r="F110" s="225">
        <v>27.25</v>
      </c>
      <c r="G110" s="226">
        <f>E110-F110</f>
        <v>1.5500000000000007</v>
      </c>
      <c r="H110" s="124">
        <f t="shared" si="6"/>
        <v>5.3819444444444464</v>
      </c>
      <c r="I110" s="226" t="s">
        <v>424</v>
      </c>
    </row>
    <row r="111" spans="1:9" ht="93.75" customHeight="1" x14ac:dyDescent="0.25">
      <c r="A111" s="225" t="s">
        <v>158</v>
      </c>
      <c r="B111" s="11" t="s">
        <v>673</v>
      </c>
      <c r="C111" s="226" t="s">
        <v>250</v>
      </c>
      <c r="D111" s="225" t="s">
        <v>138</v>
      </c>
      <c r="E111" s="226">
        <v>38</v>
      </c>
      <c r="F111" s="225">
        <v>41</v>
      </c>
      <c r="G111" s="226">
        <f>F111-E111</f>
        <v>3</v>
      </c>
      <c r="H111" s="124">
        <f t="shared" si="6"/>
        <v>7.8947368421052628</v>
      </c>
      <c r="I111" s="226" t="s">
        <v>687</v>
      </c>
    </row>
    <row r="112" spans="1:9" x14ac:dyDescent="0.25">
      <c r="A112" s="1215" t="s">
        <v>674</v>
      </c>
      <c r="B112" s="1215"/>
      <c r="C112" s="1215"/>
      <c r="D112" s="1215"/>
      <c r="E112" s="1215"/>
      <c r="F112" s="1215"/>
      <c r="G112" s="1215"/>
      <c r="H112" s="1215"/>
      <c r="I112" s="1215"/>
    </row>
    <row r="113" spans="1:9" ht="34.5" customHeight="1" x14ac:dyDescent="0.25">
      <c r="A113" s="227" t="s">
        <v>194</v>
      </c>
      <c r="B113" s="11" t="s">
        <v>227</v>
      </c>
      <c r="C113" s="226" t="s">
        <v>13</v>
      </c>
      <c r="D113" s="225" t="s">
        <v>143</v>
      </c>
      <c r="E113" s="225">
        <v>4.5</v>
      </c>
      <c r="F113" s="225">
        <v>7.8</v>
      </c>
      <c r="G113" s="226">
        <f>E113-F113</f>
        <v>-3.3</v>
      </c>
      <c r="H113" s="124">
        <f>G113/E113*100</f>
        <v>-73.333333333333329</v>
      </c>
      <c r="I113" s="224" t="s">
        <v>829</v>
      </c>
    </row>
    <row r="114" spans="1:9" x14ac:dyDescent="0.25">
      <c r="A114" s="1215" t="s">
        <v>368</v>
      </c>
      <c r="B114" s="1215"/>
      <c r="C114" s="1215"/>
      <c r="D114" s="1215"/>
      <c r="E114" s="1215"/>
      <c r="F114" s="1215"/>
      <c r="G114" s="1215"/>
      <c r="H114" s="1215"/>
      <c r="I114" s="1215"/>
    </row>
    <row r="115" spans="1:9" ht="47.25" x14ac:dyDescent="0.25">
      <c r="A115" s="227" t="s">
        <v>194</v>
      </c>
      <c r="B115" s="11" t="s">
        <v>226</v>
      </c>
      <c r="C115" s="226" t="s">
        <v>13</v>
      </c>
      <c r="D115" s="225" t="s">
        <v>138</v>
      </c>
      <c r="E115" s="225">
        <v>80.400000000000006</v>
      </c>
      <c r="F115" s="225">
        <v>88.1</v>
      </c>
      <c r="G115" s="226">
        <f>F115-E115</f>
        <v>7.6999999999999886</v>
      </c>
      <c r="H115" s="124">
        <f>G115/E115*100</f>
        <v>9.5771144278606819</v>
      </c>
      <c r="I115" s="226" t="s">
        <v>425</v>
      </c>
    </row>
    <row r="116" spans="1:9" ht="35.25" customHeight="1" x14ac:dyDescent="0.25">
      <c r="A116" s="1218" t="s">
        <v>675</v>
      </c>
      <c r="B116" s="1218"/>
      <c r="C116" s="1218"/>
      <c r="D116" s="1218"/>
      <c r="E116" s="1218"/>
      <c r="F116" s="1218"/>
      <c r="G116" s="1218"/>
      <c r="H116" s="1218"/>
      <c r="I116" s="1218"/>
    </row>
    <row r="117" spans="1:9" ht="63" x14ac:dyDescent="0.25">
      <c r="A117" s="227" t="s">
        <v>194</v>
      </c>
      <c r="B117" s="11" t="s">
        <v>676</v>
      </c>
      <c r="C117" s="226" t="s">
        <v>13</v>
      </c>
      <c r="D117" s="225" t="s">
        <v>138</v>
      </c>
      <c r="E117" s="225">
        <v>5</v>
      </c>
      <c r="F117" s="225">
        <v>6.1</v>
      </c>
      <c r="G117" s="226">
        <f>F117-E117</f>
        <v>1.0999999999999996</v>
      </c>
      <c r="H117" s="124">
        <f>G117/E117*100</f>
        <v>21.999999999999993</v>
      </c>
      <c r="I117" s="226" t="s">
        <v>688</v>
      </c>
    </row>
    <row r="118" spans="1:9" ht="77.25" customHeight="1" x14ac:dyDescent="0.25">
      <c r="A118" s="227" t="s">
        <v>32</v>
      </c>
      <c r="B118" s="11" t="s">
        <v>605</v>
      </c>
      <c r="C118" s="226" t="s">
        <v>13</v>
      </c>
      <c r="D118" s="225" t="s">
        <v>138</v>
      </c>
      <c r="E118" s="225">
        <v>48</v>
      </c>
      <c r="F118" s="225">
        <v>49.6</v>
      </c>
      <c r="G118" s="226">
        <f>F118-E118</f>
        <v>1.6000000000000014</v>
      </c>
      <c r="H118" s="124">
        <f>G118/E118*100</f>
        <v>3.3333333333333361</v>
      </c>
      <c r="I118" s="226" t="s">
        <v>644</v>
      </c>
    </row>
    <row r="119" spans="1:9" ht="63" x14ac:dyDescent="0.25">
      <c r="A119" s="227" t="s">
        <v>61</v>
      </c>
      <c r="B119" s="11" t="s">
        <v>606</v>
      </c>
      <c r="C119" s="226" t="s">
        <v>13</v>
      </c>
      <c r="D119" s="225" t="s">
        <v>138</v>
      </c>
      <c r="E119" s="225">
        <v>1</v>
      </c>
      <c r="F119" s="225">
        <v>1</v>
      </c>
      <c r="G119" s="226">
        <f>F119-E119</f>
        <v>0</v>
      </c>
      <c r="H119" s="124">
        <f>G119/E119*100</f>
        <v>0</v>
      </c>
      <c r="I119" s="226"/>
    </row>
    <row r="120" spans="1:9" ht="90.75" customHeight="1" x14ac:dyDescent="0.25">
      <c r="A120" s="227" t="s">
        <v>71</v>
      </c>
      <c r="B120" s="11" t="s">
        <v>677</v>
      </c>
      <c r="C120" s="226" t="s">
        <v>13</v>
      </c>
      <c r="D120" s="225" t="s">
        <v>138</v>
      </c>
      <c r="E120" s="225">
        <v>5</v>
      </c>
      <c r="F120" s="225">
        <v>6.1</v>
      </c>
      <c r="G120" s="226">
        <f>F120-E120</f>
        <v>1.0999999999999996</v>
      </c>
      <c r="H120" s="124">
        <f>G120/E120*100</f>
        <v>21.999999999999993</v>
      </c>
      <c r="I120" s="226" t="s">
        <v>689</v>
      </c>
    </row>
    <row r="121" spans="1:9" ht="47.25" x14ac:dyDescent="0.25">
      <c r="A121" s="227" t="s">
        <v>77</v>
      </c>
      <c r="B121" s="11" t="s">
        <v>607</v>
      </c>
      <c r="C121" s="226" t="s">
        <v>608</v>
      </c>
      <c r="D121" s="225" t="s">
        <v>143</v>
      </c>
      <c r="E121" s="225">
        <v>8</v>
      </c>
      <c r="F121" s="225">
        <v>9.1999999999999993</v>
      </c>
      <c r="G121" s="226">
        <f>E121-F121</f>
        <v>-1.1999999999999993</v>
      </c>
      <c r="H121" s="124">
        <f>G121/E121*100</f>
        <v>-14.999999999999991</v>
      </c>
      <c r="I121" s="226" t="s">
        <v>848</v>
      </c>
    </row>
    <row r="122" spans="1:9" x14ac:dyDescent="0.25">
      <c r="A122" s="1215" t="s">
        <v>369</v>
      </c>
      <c r="B122" s="1215"/>
      <c r="C122" s="1215"/>
      <c r="D122" s="1215"/>
      <c r="E122" s="1215"/>
      <c r="F122" s="1215"/>
      <c r="G122" s="1215"/>
      <c r="H122" s="1215"/>
      <c r="I122" s="1215"/>
    </row>
    <row r="123" spans="1:9" ht="47.25" x14ac:dyDescent="0.25">
      <c r="A123" s="225" t="s">
        <v>194</v>
      </c>
      <c r="B123" s="11" t="s">
        <v>230</v>
      </c>
      <c r="C123" s="227" t="s">
        <v>13</v>
      </c>
      <c r="D123" s="225" t="s">
        <v>138</v>
      </c>
      <c r="E123" s="226">
        <v>70</v>
      </c>
      <c r="F123" s="225">
        <v>71</v>
      </c>
      <c r="G123" s="226">
        <f>F123-E123</f>
        <v>1</v>
      </c>
      <c r="H123" s="124">
        <f>G123/E123*100</f>
        <v>1.4285714285714286</v>
      </c>
      <c r="I123" s="226" t="s">
        <v>426</v>
      </c>
    </row>
    <row r="124" spans="1:9" ht="42" customHeight="1" x14ac:dyDescent="0.25">
      <c r="A124" s="225" t="s">
        <v>32</v>
      </c>
      <c r="B124" s="11" t="s">
        <v>229</v>
      </c>
      <c r="C124" s="227" t="s">
        <v>13</v>
      </c>
      <c r="D124" s="225" t="s">
        <v>138</v>
      </c>
      <c r="E124" s="226">
        <v>18</v>
      </c>
      <c r="F124" s="225">
        <v>20</v>
      </c>
      <c r="G124" s="226">
        <f>F124-E124</f>
        <v>2</v>
      </c>
      <c r="H124" s="124">
        <f>G124/E124*100</f>
        <v>11.111111111111111</v>
      </c>
      <c r="I124" s="226" t="s">
        <v>645</v>
      </c>
    </row>
    <row r="125" spans="1:9" x14ac:dyDescent="0.25">
      <c r="A125" s="225" t="s">
        <v>61</v>
      </c>
      <c r="B125" s="11" t="s">
        <v>228</v>
      </c>
      <c r="C125" s="227" t="s">
        <v>13</v>
      </c>
      <c r="D125" s="225" t="s">
        <v>138</v>
      </c>
      <c r="E125" s="226">
        <v>35</v>
      </c>
      <c r="F125" s="225">
        <v>83.7</v>
      </c>
      <c r="G125" s="226">
        <f>F125-E125</f>
        <v>48.7</v>
      </c>
      <c r="H125" s="124">
        <f>G125/E125*100</f>
        <v>139.14285714285714</v>
      </c>
      <c r="I125" s="226"/>
    </row>
    <row r="126" spans="1:9" x14ac:dyDescent="0.25">
      <c r="A126" s="1216" t="s">
        <v>830</v>
      </c>
      <c r="B126" s="1216"/>
      <c r="C126" s="1216"/>
      <c r="D126" s="1216"/>
      <c r="E126" s="1216"/>
      <c r="F126" s="1216"/>
      <c r="G126" s="1216"/>
      <c r="H126" s="1216"/>
      <c r="I126" s="1216"/>
    </row>
    <row r="127" spans="1:9" ht="47.25" x14ac:dyDescent="0.25">
      <c r="A127" s="225" t="s">
        <v>194</v>
      </c>
      <c r="B127" s="11" t="s">
        <v>230</v>
      </c>
      <c r="C127" s="227" t="s">
        <v>13</v>
      </c>
      <c r="D127" s="225" t="s">
        <v>138</v>
      </c>
      <c r="E127" s="226">
        <v>70</v>
      </c>
      <c r="F127" s="225">
        <v>71</v>
      </c>
      <c r="G127" s="226">
        <f>F127-E127</f>
        <v>1</v>
      </c>
      <c r="H127" s="124">
        <f>G127/E127*100</f>
        <v>1.4285714285714286</v>
      </c>
      <c r="I127" s="226" t="s">
        <v>426</v>
      </c>
    </row>
    <row r="128" spans="1:9" ht="31.5" x14ac:dyDescent="0.25">
      <c r="A128" s="225" t="s">
        <v>32</v>
      </c>
      <c r="B128" s="11" t="s">
        <v>229</v>
      </c>
      <c r="C128" s="227" t="s">
        <v>13</v>
      </c>
      <c r="D128" s="225" t="s">
        <v>138</v>
      </c>
      <c r="E128" s="226">
        <v>18</v>
      </c>
      <c r="F128" s="225">
        <v>20</v>
      </c>
      <c r="G128" s="226">
        <f>F128-E128</f>
        <v>2</v>
      </c>
      <c r="H128" s="124">
        <f>G128/E128*100</f>
        <v>11.111111111111111</v>
      </c>
      <c r="I128" s="226" t="s">
        <v>690</v>
      </c>
    </row>
    <row r="129" spans="1:9" ht="22.5" customHeight="1" x14ac:dyDescent="0.25">
      <c r="A129" s="225" t="s">
        <v>61</v>
      </c>
      <c r="B129" s="11" t="s">
        <v>228</v>
      </c>
      <c r="C129" s="227" t="s">
        <v>13</v>
      </c>
      <c r="D129" s="225" t="s">
        <v>138</v>
      </c>
      <c r="E129" s="226">
        <v>35</v>
      </c>
      <c r="F129" s="225">
        <v>83.7</v>
      </c>
      <c r="G129" s="226">
        <f>F129-E129</f>
        <v>48.7</v>
      </c>
      <c r="H129" s="124">
        <f>G129/E129*100</f>
        <v>139.14285714285714</v>
      </c>
      <c r="I129" s="225" t="s">
        <v>831</v>
      </c>
    </row>
    <row r="130" spans="1:9" x14ac:dyDescent="0.25">
      <c r="A130" s="1216" t="s">
        <v>231</v>
      </c>
      <c r="B130" s="1216"/>
      <c r="C130" s="1216"/>
      <c r="D130" s="1216"/>
      <c r="E130" s="1216"/>
      <c r="F130" s="1216"/>
      <c r="G130" s="1216"/>
      <c r="H130" s="1216"/>
      <c r="I130" s="1216"/>
    </row>
    <row r="131" spans="1:9" ht="31.5" x14ac:dyDescent="0.25">
      <c r="A131" s="225" t="s">
        <v>194</v>
      </c>
      <c r="B131" s="128" t="s">
        <v>232</v>
      </c>
      <c r="C131" s="227" t="s">
        <v>233</v>
      </c>
      <c r="D131" s="225" t="s">
        <v>138</v>
      </c>
      <c r="E131" s="225">
        <v>8.5</v>
      </c>
      <c r="F131" s="225">
        <v>8.3000000000000007</v>
      </c>
      <c r="G131" s="226">
        <f>F131-E131</f>
        <v>-0.19999999999999929</v>
      </c>
      <c r="H131" s="124">
        <f>G131/E131*100</f>
        <v>-2.3529411764705799</v>
      </c>
      <c r="I131" s="224" t="s">
        <v>832</v>
      </c>
    </row>
    <row r="132" spans="1:9" ht="31.5" x14ac:dyDescent="0.25">
      <c r="A132" s="225" t="s">
        <v>32</v>
      </c>
      <c r="B132" s="128" t="s">
        <v>234</v>
      </c>
      <c r="C132" s="224" t="s">
        <v>646</v>
      </c>
      <c r="D132" s="225" t="s">
        <v>138</v>
      </c>
      <c r="E132" s="134">
        <v>8</v>
      </c>
      <c r="F132" s="225">
        <v>7.3</v>
      </c>
      <c r="G132" s="226">
        <f>F132-E132</f>
        <v>-0.70000000000000018</v>
      </c>
      <c r="H132" s="124">
        <f>G132/E132*100</f>
        <v>-8.7500000000000018</v>
      </c>
      <c r="I132" s="226" t="s">
        <v>647</v>
      </c>
    </row>
    <row r="133" spans="1:9" x14ac:dyDescent="0.25">
      <c r="A133" s="1215" t="s">
        <v>370</v>
      </c>
      <c r="B133" s="1215"/>
      <c r="C133" s="1215"/>
      <c r="D133" s="1215"/>
      <c r="E133" s="1215"/>
      <c r="F133" s="1215"/>
      <c r="G133" s="1215"/>
      <c r="H133" s="1215"/>
      <c r="I133" s="1215"/>
    </row>
    <row r="134" spans="1:9" ht="31.5" x14ac:dyDescent="0.25">
      <c r="A134" s="225" t="s">
        <v>194</v>
      </c>
      <c r="B134" s="133" t="s">
        <v>590</v>
      </c>
      <c r="C134" s="129" t="s">
        <v>678</v>
      </c>
      <c r="D134" s="225" t="s">
        <v>138</v>
      </c>
      <c r="E134" s="132" t="s">
        <v>593</v>
      </c>
      <c r="F134" s="138" t="s">
        <v>593</v>
      </c>
      <c r="G134" s="226">
        <f>F134-E134</f>
        <v>0</v>
      </c>
      <c r="H134" s="124">
        <f>G134/E134*100</f>
        <v>0</v>
      </c>
      <c r="I134" s="226"/>
    </row>
    <row r="135" spans="1:9" ht="82.5" customHeight="1" x14ac:dyDescent="0.25">
      <c r="A135" s="225" t="s">
        <v>32</v>
      </c>
      <c r="B135" s="133" t="s">
        <v>591</v>
      </c>
      <c r="C135" s="129" t="s">
        <v>592</v>
      </c>
      <c r="D135" s="225" t="s">
        <v>138</v>
      </c>
      <c r="E135" s="132" t="s">
        <v>594</v>
      </c>
      <c r="F135" s="297">
        <v>4.5699999999999998E-2</v>
      </c>
      <c r="G135" s="226">
        <f>F135-E135</f>
        <v>-9.3000000000000027E-3</v>
      </c>
      <c r="H135" s="124">
        <f>G135/E135*100</f>
        <v>-16.909090909090914</v>
      </c>
      <c r="I135" s="226" t="s">
        <v>658</v>
      </c>
    </row>
    <row r="136" spans="1:9" x14ac:dyDescent="0.25">
      <c r="A136" s="1216" t="s">
        <v>235</v>
      </c>
      <c r="B136" s="1216"/>
      <c r="C136" s="1216"/>
      <c r="D136" s="1216"/>
      <c r="E136" s="1216"/>
      <c r="F136" s="1216"/>
      <c r="G136" s="1216"/>
      <c r="H136" s="1216"/>
      <c r="I136" s="1216"/>
    </row>
    <row r="137" spans="1:9" ht="31.5" x14ac:dyDescent="0.25">
      <c r="A137" s="225" t="s">
        <v>166</v>
      </c>
      <c r="B137" s="11" t="s">
        <v>330</v>
      </c>
      <c r="C137" s="225" t="s">
        <v>13</v>
      </c>
      <c r="D137" s="225" t="s">
        <v>138</v>
      </c>
      <c r="E137" s="225">
        <v>40</v>
      </c>
      <c r="F137" s="225">
        <v>57</v>
      </c>
      <c r="G137" s="226">
        <f t="shared" ref="G137:G144" si="8">F137-E137</f>
        <v>17</v>
      </c>
      <c r="H137" s="124">
        <f t="shared" ref="H137:H144" si="9">G137/E137*100</f>
        <v>42.5</v>
      </c>
      <c r="I137" s="226" t="s">
        <v>648</v>
      </c>
    </row>
    <row r="138" spans="1:9" ht="87" customHeight="1" x14ac:dyDescent="0.25">
      <c r="A138" s="225" t="s">
        <v>32</v>
      </c>
      <c r="B138" s="11" t="s">
        <v>241</v>
      </c>
      <c r="C138" s="226" t="s">
        <v>13</v>
      </c>
      <c r="D138" s="225" t="s">
        <v>138</v>
      </c>
      <c r="E138" s="226">
        <v>90</v>
      </c>
      <c r="F138" s="225">
        <v>87</v>
      </c>
      <c r="G138" s="226">
        <f t="shared" si="8"/>
        <v>-3</v>
      </c>
      <c r="H138" s="124">
        <f t="shared" si="9"/>
        <v>-3.3333333333333335</v>
      </c>
      <c r="I138" s="226" t="s">
        <v>691</v>
      </c>
    </row>
    <row r="139" spans="1:9" ht="31.5" x14ac:dyDescent="0.25">
      <c r="A139" s="225" t="s">
        <v>61</v>
      </c>
      <c r="B139" s="11" t="s">
        <v>240</v>
      </c>
      <c r="C139" s="226" t="s">
        <v>140</v>
      </c>
      <c r="D139" s="225" t="s">
        <v>138</v>
      </c>
      <c r="E139" s="131">
        <v>1010</v>
      </c>
      <c r="F139" s="130">
        <v>1416</v>
      </c>
      <c r="G139" s="226">
        <f t="shared" si="8"/>
        <v>406</v>
      </c>
      <c r="H139" s="124">
        <f t="shared" si="9"/>
        <v>40.198019801980202</v>
      </c>
      <c r="I139" s="226" t="s">
        <v>407</v>
      </c>
    </row>
    <row r="140" spans="1:9" ht="63" x14ac:dyDescent="0.25">
      <c r="A140" s="225" t="s">
        <v>71</v>
      </c>
      <c r="B140" s="11" t="s">
        <v>237</v>
      </c>
      <c r="C140" s="226" t="s">
        <v>140</v>
      </c>
      <c r="D140" s="225" t="s">
        <v>138</v>
      </c>
      <c r="E140" s="226">
        <v>100</v>
      </c>
      <c r="F140" s="225">
        <v>108</v>
      </c>
      <c r="G140" s="226">
        <f t="shared" si="8"/>
        <v>8</v>
      </c>
      <c r="H140" s="124">
        <f t="shared" si="9"/>
        <v>8</v>
      </c>
      <c r="I140" s="226" t="s">
        <v>407</v>
      </c>
    </row>
    <row r="141" spans="1:9" ht="47.25" x14ac:dyDescent="0.25">
      <c r="A141" s="225" t="s">
        <v>77</v>
      </c>
      <c r="B141" s="11" t="s">
        <v>238</v>
      </c>
      <c r="C141" s="226" t="s">
        <v>140</v>
      </c>
      <c r="D141" s="225" t="s">
        <v>138</v>
      </c>
      <c r="E141" s="131">
        <v>2615</v>
      </c>
      <c r="F141" s="130">
        <v>2929</v>
      </c>
      <c r="G141" s="226">
        <f t="shared" si="8"/>
        <v>314</v>
      </c>
      <c r="H141" s="124">
        <f t="shared" si="9"/>
        <v>12.007648183556405</v>
      </c>
      <c r="I141" s="226" t="s">
        <v>408</v>
      </c>
    </row>
    <row r="142" spans="1:9" ht="63" x14ac:dyDescent="0.25">
      <c r="A142" s="225" t="s">
        <v>82</v>
      </c>
      <c r="B142" s="11" t="s">
        <v>236</v>
      </c>
      <c r="C142" s="226" t="s">
        <v>140</v>
      </c>
      <c r="D142" s="225" t="s">
        <v>138</v>
      </c>
      <c r="E142" s="131">
        <v>5965</v>
      </c>
      <c r="F142" s="130">
        <v>6597</v>
      </c>
      <c r="G142" s="226">
        <f t="shared" si="8"/>
        <v>632</v>
      </c>
      <c r="H142" s="124">
        <f t="shared" si="9"/>
        <v>10.595138306789606</v>
      </c>
      <c r="I142" s="226" t="s">
        <v>427</v>
      </c>
    </row>
    <row r="143" spans="1:9" ht="63" x14ac:dyDescent="0.25">
      <c r="A143" s="225" t="s">
        <v>202</v>
      </c>
      <c r="B143" s="11" t="s">
        <v>239</v>
      </c>
      <c r="C143" s="226" t="s">
        <v>140</v>
      </c>
      <c r="D143" s="225" t="s">
        <v>138</v>
      </c>
      <c r="E143" s="131">
        <v>3355</v>
      </c>
      <c r="F143" s="130">
        <v>3668</v>
      </c>
      <c r="G143" s="226">
        <f t="shared" si="8"/>
        <v>313</v>
      </c>
      <c r="H143" s="124">
        <f t="shared" si="9"/>
        <v>9.329359165424739</v>
      </c>
      <c r="I143" s="226" t="s">
        <v>409</v>
      </c>
    </row>
    <row r="144" spans="1:9" ht="63" x14ac:dyDescent="0.25">
      <c r="A144" s="225" t="s">
        <v>97</v>
      </c>
      <c r="B144" s="11" t="s">
        <v>609</v>
      </c>
      <c r="C144" s="226" t="s">
        <v>13</v>
      </c>
      <c r="D144" s="225" t="s">
        <v>138</v>
      </c>
      <c r="E144" s="226">
        <v>88</v>
      </c>
      <c r="F144" s="225">
        <v>100</v>
      </c>
      <c r="G144" s="226">
        <f t="shared" si="8"/>
        <v>12</v>
      </c>
      <c r="H144" s="124">
        <f t="shared" si="9"/>
        <v>13.636363636363635</v>
      </c>
      <c r="I144" s="226" t="s">
        <v>692</v>
      </c>
    </row>
    <row r="145" spans="1:9" x14ac:dyDescent="0.25">
      <c r="A145" s="1216" t="s">
        <v>371</v>
      </c>
      <c r="B145" s="1216"/>
      <c r="C145" s="1216"/>
      <c r="D145" s="1216"/>
      <c r="E145" s="1216"/>
      <c r="F145" s="1216"/>
      <c r="G145" s="1216"/>
      <c r="H145" s="1216"/>
      <c r="I145" s="1216"/>
    </row>
    <row r="146" spans="1:9" ht="47.25" x14ac:dyDescent="0.25">
      <c r="A146" s="227" t="s">
        <v>194</v>
      </c>
      <c r="B146" s="128" t="s">
        <v>242</v>
      </c>
      <c r="C146" s="227" t="s">
        <v>140</v>
      </c>
      <c r="D146" s="225" t="s">
        <v>138</v>
      </c>
      <c r="E146" s="130">
        <v>2870</v>
      </c>
      <c r="F146" s="130">
        <v>3242</v>
      </c>
      <c r="G146" s="226">
        <f>F146-E146</f>
        <v>372</v>
      </c>
      <c r="H146" s="124">
        <f>G146/E146*100</f>
        <v>12.961672473867598</v>
      </c>
      <c r="I146" s="226" t="s">
        <v>397</v>
      </c>
    </row>
    <row r="147" spans="1:9" ht="54" customHeight="1" x14ac:dyDescent="0.25">
      <c r="A147" s="227" t="s">
        <v>32</v>
      </c>
      <c r="B147" s="11" t="s">
        <v>253</v>
      </c>
      <c r="C147" s="227" t="s">
        <v>331</v>
      </c>
      <c r="D147" s="225" t="s">
        <v>138</v>
      </c>
      <c r="E147" s="225">
        <v>13.3</v>
      </c>
      <c r="F147" s="225">
        <v>11.3</v>
      </c>
      <c r="G147" s="226">
        <f>F147-E147</f>
        <v>-2</v>
      </c>
      <c r="H147" s="124">
        <f>G147/E147*100</f>
        <v>-15.037593984962406</v>
      </c>
      <c r="I147" s="224" t="s">
        <v>833</v>
      </c>
    </row>
    <row r="148" spans="1:9" x14ac:dyDescent="0.25">
      <c r="A148" s="1216" t="s">
        <v>243</v>
      </c>
      <c r="B148" s="1216"/>
      <c r="C148" s="1216"/>
      <c r="D148" s="1216"/>
      <c r="E148" s="1216"/>
      <c r="F148" s="1216"/>
      <c r="G148" s="1216"/>
      <c r="H148" s="1216"/>
      <c r="I148" s="1216"/>
    </row>
    <row r="149" spans="1:9" ht="63" x14ac:dyDescent="0.25">
      <c r="A149" s="225" t="s">
        <v>194</v>
      </c>
      <c r="B149" s="128" t="s">
        <v>610</v>
      </c>
      <c r="C149" s="225" t="s">
        <v>13</v>
      </c>
      <c r="D149" s="225" t="s">
        <v>138</v>
      </c>
      <c r="E149" s="227">
        <v>98</v>
      </c>
      <c r="F149" s="225">
        <v>99</v>
      </c>
      <c r="G149" s="226">
        <f>F149-E149</f>
        <v>1</v>
      </c>
      <c r="H149" s="124">
        <f>G149/E149*100</f>
        <v>1.0204081632653061</v>
      </c>
      <c r="I149" s="226"/>
    </row>
    <row r="150" spans="1:9" ht="63" x14ac:dyDescent="0.25">
      <c r="A150" s="225" t="s">
        <v>32</v>
      </c>
      <c r="B150" s="128" t="s">
        <v>611</v>
      </c>
      <c r="C150" s="225" t="s">
        <v>13</v>
      </c>
      <c r="D150" s="225" t="s">
        <v>138</v>
      </c>
      <c r="E150" s="227">
        <v>98</v>
      </c>
      <c r="F150" s="225">
        <v>99</v>
      </c>
      <c r="G150" s="226">
        <f>F150-E150</f>
        <v>1</v>
      </c>
      <c r="H150" s="124">
        <f>G150/E150*100</f>
        <v>1.0204081632653061</v>
      </c>
      <c r="I150" s="226"/>
    </row>
    <row r="151" spans="1:9" x14ac:dyDescent="0.25">
      <c r="A151" s="225" t="s">
        <v>61</v>
      </c>
      <c r="B151" s="128" t="s">
        <v>332</v>
      </c>
      <c r="C151" s="225" t="s">
        <v>13</v>
      </c>
      <c r="D151" s="225" t="s">
        <v>143</v>
      </c>
      <c r="E151" s="227">
        <v>1</v>
      </c>
      <c r="F151" s="225">
        <v>0</v>
      </c>
      <c r="G151" s="226">
        <f>E151-F151</f>
        <v>1</v>
      </c>
      <c r="H151" s="124">
        <f>G151/E151*100</f>
        <v>100</v>
      </c>
      <c r="I151" s="225"/>
    </row>
    <row r="152" spans="1:9" x14ac:dyDescent="0.25">
      <c r="A152" s="1216" t="s">
        <v>372</v>
      </c>
      <c r="B152" s="1216"/>
      <c r="C152" s="1216"/>
      <c r="D152" s="1216"/>
      <c r="E152" s="1216"/>
      <c r="F152" s="1216"/>
      <c r="G152" s="1216"/>
      <c r="H152" s="1216"/>
      <c r="I152" s="1216"/>
    </row>
    <row r="153" spans="1:9" ht="31.5" x14ac:dyDescent="0.25">
      <c r="A153" s="227" t="s">
        <v>194</v>
      </c>
      <c r="B153" s="128" t="s">
        <v>126</v>
      </c>
      <c r="C153" s="226" t="s">
        <v>13</v>
      </c>
      <c r="D153" s="225" t="s">
        <v>138</v>
      </c>
      <c r="E153" s="225">
        <v>98</v>
      </c>
      <c r="F153" s="225">
        <v>99</v>
      </c>
      <c r="G153" s="226">
        <f>F153-E153</f>
        <v>1</v>
      </c>
      <c r="H153" s="124">
        <f>G153/E153*100</f>
        <v>1.0204081632653061</v>
      </c>
      <c r="I153" s="226"/>
    </row>
    <row r="154" spans="1:9" x14ac:dyDescent="0.25">
      <c r="A154" s="1216" t="s">
        <v>373</v>
      </c>
      <c r="B154" s="1216"/>
      <c r="C154" s="1216"/>
      <c r="D154" s="1216"/>
      <c r="E154" s="1216"/>
      <c r="F154" s="1216"/>
      <c r="G154" s="1216"/>
      <c r="H154" s="1216"/>
      <c r="I154" s="1216"/>
    </row>
    <row r="155" spans="1:9" ht="60" customHeight="1" x14ac:dyDescent="0.25">
      <c r="A155" s="225" t="s">
        <v>194</v>
      </c>
      <c r="B155" s="128" t="s">
        <v>244</v>
      </c>
      <c r="C155" s="227" t="s">
        <v>13</v>
      </c>
      <c r="D155" s="225" t="s">
        <v>138</v>
      </c>
      <c r="E155" s="225">
        <v>90</v>
      </c>
      <c r="F155" s="225">
        <v>99.56</v>
      </c>
      <c r="G155" s="226">
        <f>F155-E155</f>
        <v>9.5600000000000023</v>
      </c>
      <c r="H155" s="124">
        <f>G155/E155*100</f>
        <v>10.622222222222225</v>
      </c>
      <c r="I155" s="1212" t="s">
        <v>693</v>
      </c>
    </row>
    <row r="156" spans="1:9" ht="41.25" customHeight="1" x14ac:dyDescent="0.25">
      <c r="A156" s="225" t="s">
        <v>32</v>
      </c>
      <c r="B156" s="128" t="s">
        <v>245</v>
      </c>
      <c r="C156" s="227" t="s">
        <v>13</v>
      </c>
      <c r="D156" s="225" t="s">
        <v>138</v>
      </c>
      <c r="E156" s="225">
        <v>90</v>
      </c>
      <c r="F156" s="225">
        <v>97</v>
      </c>
      <c r="G156" s="226">
        <f>F156-E156</f>
        <v>7</v>
      </c>
      <c r="H156" s="124">
        <f>G156/E156*100</f>
        <v>7.7777777777777777</v>
      </c>
      <c r="I156" s="1212"/>
    </row>
    <row r="157" spans="1:9" x14ac:dyDescent="0.25">
      <c r="A157" s="1216" t="s">
        <v>374</v>
      </c>
      <c r="B157" s="1216"/>
      <c r="C157" s="1216"/>
      <c r="D157" s="1216"/>
      <c r="E157" s="1216"/>
      <c r="F157" s="1216"/>
      <c r="G157" s="1216"/>
      <c r="H157" s="1216"/>
      <c r="I157" s="1216"/>
    </row>
    <row r="158" spans="1:9" ht="86.25" customHeight="1" x14ac:dyDescent="0.25">
      <c r="A158" s="227" t="s">
        <v>194</v>
      </c>
      <c r="B158" s="11" t="s">
        <v>679</v>
      </c>
      <c r="C158" s="227" t="s">
        <v>13</v>
      </c>
      <c r="D158" s="225" t="s">
        <v>138</v>
      </c>
      <c r="E158" s="225">
        <v>92</v>
      </c>
      <c r="F158" s="225">
        <v>95</v>
      </c>
      <c r="G158" s="226">
        <f>F158-E158</f>
        <v>3</v>
      </c>
      <c r="H158" s="124">
        <f>G158/E158*100</f>
        <v>3.2608695652173911</v>
      </c>
      <c r="I158" s="226" t="s">
        <v>694</v>
      </c>
    </row>
    <row r="159" spans="1:9" x14ac:dyDescent="0.25">
      <c r="A159" s="1216" t="s">
        <v>128</v>
      </c>
      <c r="B159" s="1216"/>
      <c r="C159" s="1216"/>
      <c r="D159" s="1216"/>
      <c r="E159" s="1216"/>
      <c r="F159" s="1216"/>
      <c r="G159" s="1216"/>
      <c r="H159" s="1216"/>
      <c r="I159" s="1216"/>
    </row>
    <row r="160" spans="1:9" ht="31.5" x14ac:dyDescent="0.25">
      <c r="A160" s="225" t="s">
        <v>194</v>
      </c>
      <c r="B160" s="123" t="s">
        <v>246</v>
      </c>
      <c r="C160" s="227" t="s">
        <v>13</v>
      </c>
      <c r="D160" s="225" t="s">
        <v>138</v>
      </c>
      <c r="E160" s="225">
        <v>100</v>
      </c>
      <c r="F160" s="225">
        <v>100</v>
      </c>
      <c r="G160" s="226">
        <f>F160-E160</f>
        <v>0</v>
      </c>
      <c r="H160" s="124">
        <f>G160/E160*100</f>
        <v>0</v>
      </c>
      <c r="I160" s="226"/>
    </row>
    <row r="161" spans="1:9" ht="47.25" x14ac:dyDescent="0.25">
      <c r="A161" s="225" t="s">
        <v>32</v>
      </c>
      <c r="B161" s="123" t="s">
        <v>612</v>
      </c>
      <c r="C161" s="227" t="s">
        <v>13</v>
      </c>
      <c r="D161" s="225" t="s">
        <v>143</v>
      </c>
      <c r="E161" s="225">
        <v>16</v>
      </c>
      <c r="F161" s="225">
        <v>20.8</v>
      </c>
      <c r="G161" s="226">
        <f>E161-F161</f>
        <v>-4.8000000000000007</v>
      </c>
      <c r="H161" s="124">
        <f>G161/E161*100</f>
        <v>-30.000000000000004</v>
      </c>
      <c r="I161" s="226" t="s">
        <v>695</v>
      </c>
    </row>
    <row r="162" spans="1:9" x14ac:dyDescent="0.25">
      <c r="A162" s="225" t="s">
        <v>61</v>
      </c>
      <c r="B162" s="123" t="s">
        <v>613</v>
      </c>
      <c r="C162" s="227" t="s">
        <v>13</v>
      </c>
      <c r="D162" s="225" t="s">
        <v>138</v>
      </c>
      <c r="E162" s="225">
        <v>91.3</v>
      </c>
      <c r="F162" s="225">
        <v>90.1</v>
      </c>
      <c r="G162" s="226">
        <f>F162-E162</f>
        <v>-1.2000000000000028</v>
      </c>
      <c r="H162" s="124">
        <f>G162/E162*100</f>
        <v>-1.3143483023001126</v>
      </c>
      <c r="I162" s="226"/>
    </row>
    <row r="163" spans="1:9" x14ac:dyDescent="0.25">
      <c r="A163" s="1216" t="s">
        <v>375</v>
      </c>
      <c r="B163" s="1216"/>
      <c r="C163" s="1216"/>
      <c r="D163" s="1216"/>
      <c r="E163" s="1216"/>
      <c r="F163" s="1216"/>
      <c r="G163" s="1216"/>
      <c r="H163" s="1216"/>
      <c r="I163" s="1216"/>
    </row>
    <row r="164" spans="1:9" ht="47.25" x14ac:dyDescent="0.25">
      <c r="A164" s="227" t="s">
        <v>194</v>
      </c>
      <c r="B164" s="123" t="s">
        <v>834</v>
      </c>
      <c r="C164" s="227" t="s">
        <v>13</v>
      </c>
      <c r="D164" s="225" t="s">
        <v>138</v>
      </c>
      <c r="E164" s="225">
        <v>40</v>
      </c>
      <c r="F164" s="225">
        <v>40</v>
      </c>
      <c r="G164" s="226">
        <f>F164-E164</f>
        <v>0</v>
      </c>
      <c r="H164" s="124">
        <f>G164/E164*100</f>
        <v>0</v>
      </c>
      <c r="I164" s="226"/>
    </row>
    <row r="165" spans="1:9" ht="47.25" x14ac:dyDescent="0.25">
      <c r="A165" s="227" t="s">
        <v>32</v>
      </c>
      <c r="B165" s="128" t="s">
        <v>680</v>
      </c>
      <c r="C165" s="227" t="s">
        <v>13</v>
      </c>
      <c r="D165" s="225" t="s">
        <v>138</v>
      </c>
      <c r="E165" s="225">
        <v>100</v>
      </c>
      <c r="F165" s="225">
        <v>100</v>
      </c>
      <c r="G165" s="226">
        <f>F165-E165</f>
        <v>0</v>
      </c>
      <c r="H165" s="124">
        <f>G165/E165*100</f>
        <v>0</v>
      </c>
      <c r="I165" s="226"/>
    </row>
    <row r="166" spans="1:9" ht="31.5" x14ac:dyDescent="0.25">
      <c r="A166" s="227" t="s">
        <v>61</v>
      </c>
      <c r="B166" s="128" t="s">
        <v>681</v>
      </c>
      <c r="C166" s="227" t="s">
        <v>13</v>
      </c>
      <c r="D166" s="225" t="s">
        <v>138</v>
      </c>
      <c r="E166" s="225">
        <v>100</v>
      </c>
      <c r="F166" s="225">
        <v>91.7</v>
      </c>
      <c r="G166" s="226">
        <f>F166-E166</f>
        <v>-8.2999999999999972</v>
      </c>
      <c r="H166" s="124">
        <f>G166/E166*100</f>
        <v>-8.2999999999999972</v>
      </c>
      <c r="I166" s="226" t="s">
        <v>696</v>
      </c>
    </row>
    <row r="167" spans="1:9" ht="31.5" x14ac:dyDescent="0.25">
      <c r="A167" s="227" t="s">
        <v>71</v>
      </c>
      <c r="B167" s="128" t="s">
        <v>614</v>
      </c>
      <c r="C167" s="227" t="s">
        <v>616</v>
      </c>
      <c r="D167" s="225" t="s">
        <v>138</v>
      </c>
      <c r="E167" s="130">
        <v>21040399</v>
      </c>
      <c r="F167" s="130">
        <v>21328560</v>
      </c>
      <c r="G167" s="131">
        <f>F167-E167</f>
        <v>288161</v>
      </c>
      <c r="H167" s="124">
        <f>G167/E167*100</f>
        <v>1.3695605297218936</v>
      </c>
      <c r="I167" s="226" t="s">
        <v>650</v>
      </c>
    </row>
    <row r="168" spans="1:9" ht="31.5" x14ac:dyDescent="0.25">
      <c r="A168" s="227" t="s">
        <v>77</v>
      </c>
      <c r="B168" s="128" t="s">
        <v>615</v>
      </c>
      <c r="C168" s="227" t="s">
        <v>617</v>
      </c>
      <c r="D168" s="225" t="s">
        <v>138</v>
      </c>
      <c r="E168" s="130">
        <v>157215</v>
      </c>
      <c r="F168" s="130">
        <v>156284</v>
      </c>
      <c r="G168" s="226">
        <f>F168-E168</f>
        <v>-931</v>
      </c>
      <c r="H168" s="124">
        <f>G168/E168*100</f>
        <v>-0.59218267976974215</v>
      </c>
      <c r="I168" s="226" t="s">
        <v>650</v>
      </c>
    </row>
    <row r="169" spans="1:9" ht="24" customHeight="1" x14ac:dyDescent="0.25">
      <c r="A169" s="1212" t="s">
        <v>247</v>
      </c>
      <c r="B169" s="1212"/>
      <c r="C169" s="1212"/>
      <c r="D169" s="1212"/>
      <c r="E169" s="1212"/>
      <c r="F169" s="1212"/>
      <c r="G169" s="1212"/>
      <c r="H169" s="1212"/>
      <c r="I169" s="1212"/>
    </row>
    <row r="170" spans="1:9" ht="47.25" customHeight="1" x14ac:dyDescent="0.25">
      <c r="A170" s="226" t="s">
        <v>194</v>
      </c>
      <c r="B170" s="11" t="s">
        <v>327</v>
      </c>
      <c r="C170" s="226" t="s">
        <v>250</v>
      </c>
      <c r="D170" s="226" t="s">
        <v>138</v>
      </c>
      <c r="E170" s="226">
        <v>6</v>
      </c>
      <c r="F170" s="226">
        <v>6</v>
      </c>
      <c r="G170" s="226">
        <f>F170-E170</f>
        <v>0</v>
      </c>
      <c r="H170" s="124">
        <f>G170/E170*100</f>
        <v>0</v>
      </c>
      <c r="I170" s="226" t="s">
        <v>849</v>
      </c>
    </row>
    <row r="171" spans="1:9" ht="80.25" customHeight="1" x14ac:dyDescent="0.25">
      <c r="A171" s="226" t="s">
        <v>32</v>
      </c>
      <c r="B171" s="128" t="s">
        <v>410</v>
      </c>
      <c r="C171" s="129" t="s">
        <v>250</v>
      </c>
      <c r="D171" s="226" t="s">
        <v>138</v>
      </c>
      <c r="E171" s="226">
        <v>2</v>
      </c>
      <c r="F171" s="226">
        <v>1</v>
      </c>
      <c r="G171" s="226">
        <f>F171-E171</f>
        <v>-1</v>
      </c>
      <c r="H171" s="124">
        <f>G171/E171*100</f>
        <v>-50</v>
      </c>
      <c r="I171" s="226" t="s">
        <v>697</v>
      </c>
    </row>
    <row r="172" spans="1:9" ht="71.25" customHeight="1" x14ac:dyDescent="0.25">
      <c r="A172" s="227" t="s">
        <v>61</v>
      </c>
      <c r="B172" s="11" t="s">
        <v>333</v>
      </c>
      <c r="C172" s="226" t="s">
        <v>250</v>
      </c>
      <c r="D172" s="226" t="s">
        <v>138</v>
      </c>
      <c r="E172" s="226">
        <v>34</v>
      </c>
      <c r="F172" s="226">
        <v>25</v>
      </c>
      <c r="G172" s="226">
        <f>F172-E172</f>
        <v>-9</v>
      </c>
      <c r="H172" s="124">
        <f>G172/E172*100</f>
        <v>-26.47058823529412</v>
      </c>
      <c r="I172" s="226" t="s">
        <v>698</v>
      </c>
    </row>
    <row r="173" spans="1:9" ht="88.5" customHeight="1" x14ac:dyDescent="0.25">
      <c r="A173" s="227" t="s">
        <v>71</v>
      </c>
      <c r="B173" s="128" t="s">
        <v>618</v>
      </c>
      <c r="C173" s="227" t="s">
        <v>13</v>
      </c>
      <c r="D173" s="225" t="s">
        <v>138</v>
      </c>
      <c r="E173" s="225">
        <v>26</v>
      </c>
      <c r="F173" s="225">
        <v>16</v>
      </c>
      <c r="G173" s="226">
        <f>F173-E173</f>
        <v>-10</v>
      </c>
      <c r="H173" s="124">
        <f>G173/E173*100</f>
        <v>-38.461538461538467</v>
      </c>
      <c r="I173" s="226" t="s">
        <v>651</v>
      </c>
    </row>
    <row r="174" spans="1:9" ht="46.5" customHeight="1" x14ac:dyDescent="0.25">
      <c r="A174" s="1207" t="s">
        <v>376</v>
      </c>
      <c r="B174" s="1207"/>
      <c r="C174" s="1207"/>
      <c r="D174" s="1207"/>
      <c r="E174" s="1207"/>
      <c r="F174" s="1207"/>
      <c r="G174" s="1207"/>
      <c r="H174" s="1207"/>
      <c r="I174" s="1207"/>
    </row>
    <row r="175" spans="1:9" ht="83.25" customHeight="1" x14ac:dyDescent="0.25">
      <c r="A175" s="217" t="s">
        <v>194</v>
      </c>
      <c r="B175" s="218" t="s">
        <v>377</v>
      </c>
      <c r="C175" s="217" t="s">
        <v>250</v>
      </c>
      <c r="D175" s="219" t="s">
        <v>138</v>
      </c>
      <c r="E175" s="219">
        <v>0</v>
      </c>
      <c r="F175" s="219">
        <v>1</v>
      </c>
      <c r="G175" s="228">
        <f>F175-E175</f>
        <v>1</v>
      </c>
      <c r="H175" s="220" t="s">
        <v>129</v>
      </c>
      <c r="I175" s="228" t="s">
        <v>850</v>
      </c>
    </row>
    <row r="176" spans="1:9" x14ac:dyDescent="0.25">
      <c r="A176" s="1214" t="s">
        <v>322</v>
      </c>
      <c r="B176" s="1214"/>
      <c r="C176" s="1214"/>
      <c r="D176" s="1214"/>
      <c r="E176" s="1214"/>
      <c r="F176" s="1214"/>
      <c r="G176" s="1214"/>
      <c r="H176" s="1214"/>
      <c r="I176" s="1214"/>
    </row>
    <row r="177" spans="1:9" ht="47.25" x14ac:dyDescent="0.25">
      <c r="A177" s="227" t="s">
        <v>194</v>
      </c>
      <c r="B177" s="123" t="s">
        <v>325</v>
      </c>
      <c r="C177" s="227" t="s">
        <v>13</v>
      </c>
      <c r="D177" s="225" t="s">
        <v>138</v>
      </c>
      <c r="E177" s="225">
        <v>100</v>
      </c>
      <c r="F177" s="225">
        <v>100</v>
      </c>
      <c r="G177" s="226">
        <f>F177-E177</f>
        <v>0</v>
      </c>
      <c r="H177" s="124">
        <f>G177/E177*100</f>
        <v>0</v>
      </c>
      <c r="I177" s="298"/>
    </row>
    <row r="178" spans="1:9" x14ac:dyDescent="0.25">
      <c r="A178" s="1214" t="s">
        <v>323</v>
      </c>
      <c r="B178" s="1214"/>
      <c r="C178" s="1214"/>
      <c r="D178" s="1214"/>
      <c r="E178" s="1214"/>
      <c r="F178" s="1214"/>
      <c r="G178" s="1214"/>
      <c r="H178" s="1214"/>
      <c r="I178" s="1214"/>
    </row>
    <row r="179" spans="1:9" x14ac:dyDescent="0.25">
      <c r="A179" s="125" t="s">
        <v>194</v>
      </c>
      <c r="B179" s="126" t="s">
        <v>378</v>
      </c>
      <c r="C179" s="125" t="s">
        <v>13</v>
      </c>
      <c r="D179" s="227" t="s">
        <v>138</v>
      </c>
      <c r="E179" s="227">
        <v>100</v>
      </c>
      <c r="F179" s="227">
        <v>100</v>
      </c>
      <c r="G179" s="226">
        <f>F179-E179</f>
        <v>0</v>
      </c>
      <c r="H179" s="124">
        <f>G179/E179*100</f>
        <v>0</v>
      </c>
      <c r="I179" s="227"/>
    </row>
    <row r="180" spans="1:9" ht="31.5" x14ac:dyDescent="0.25">
      <c r="A180" s="125" t="s">
        <v>32</v>
      </c>
      <c r="B180" s="126" t="s">
        <v>379</v>
      </c>
      <c r="C180" s="125" t="s">
        <v>140</v>
      </c>
      <c r="D180" s="227" t="s">
        <v>143</v>
      </c>
      <c r="E180" s="127">
        <v>1579036</v>
      </c>
      <c r="F180" s="127">
        <v>1579036</v>
      </c>
      <c r="G180" s="226">
        <f>E180-F180</f>
        <v>0</v>
      </c>
      <c r="H180" s="124">
        <f>G180/E180*100</f>
        <v>0</v>
      </c>
      <c r="I180" s="227"/>
    </row>
    <row r="181" spans="1:9" x14ac:dyDescent="0.25">
      <c r="A181" s="1214" t="s">
        <v>308</v>
      </c>
      <c r="B181" s="1214"/>
      <c r="C181" s="1214"/>
      <c r="D181" s="1214"/>
      <c r="E181" s="1214"/>
      <c r="F181" s="1214"/>
      <c r="G181" s="1214"/>
      <c r="H181" s="1214"/>
      <c r="I181" s="1214"/>
    </row>
    <row r="182" spans="1:9" ht="47.25" x14ac:dyDescent="0.25">
      <c r="A182" s="227" t="s">
        <v>194</v>
      </c>
      <c r="B182" s="123" t="s">
        <v>380</v>
      </c>
      <c r="C182" s="227" t="s">
        <v>250</v>
      </c>
      <c r="D182" s="227" t="s">
        <v>143</v>
      </c>
      <c r="E182" s="227">
        <v>3.9</v>
      </c>
      <c r="F182" s="227">
        <v>3.4</v>
      </c>
      <c r="G182" s="226">
        <f>E182-F182</f>
        <v>0.5</v>
      </c>
      <c r="H182" s="124">
        <f>G182/E182*100</f>
        <v>12.820512820512823</v>
      </c>
      <c r="I182" s="227" t="s">
        <v>428</v>
      </c>
    </row>
    <row r="183" spans="1:9" ht="23.25" customHeight="1" x14ac:dyDescent="0.25">
      <c r="A183" s="1214" t="s">
        <v>356</v>
      </c>
      <c r="B183" s="1214"/>
      <c r="C183" s="1214"/>
      <c r="D183" s="1214"/>
      <c r="E183" s="1214"/>
      <c r="F183" s="1214"/>
      <c r="G183" s="1214"/>
      <c r="H183" s="1214"/>
      <c r="I183" s="1214"/>
    </row>
    <row r="184" spans="1:9" ht="63" x14ac:dyDescent="0.25">
      <c r="A184" s="227" t="s">
        <v>194</v>
      </c>
      <c r="B184" s="123" t="s">
        <v>394</v>
      </c>
      <c r="C184" s="227" t="s">
        <v>13</v>
      </c>
      <c r="D184" s="227" t="s">
        <v>138</v>
      </c>
      <c r="E184" s="227">
        <v>60</v>
      </c>
      <c r="F184" s="227">
        <v>66.8</v>
      </c>
      <c r="G184" s="226">
        <f>F184-E184</f>
        <v>6.7999999999999972</v>
      </c>
      <c r="H184" s="124">
        <f>G184/E184*100</f>
        <v>11.333333333333329</v>
      </c>
      <c r="I184" s="227" t="s">
        <v>338</v>
      </c>
    </row>
    <row r="185" spans="1:9" x14ac:dyDescent="0.25">
      <c r="A185" s="88"/>
      <c r="B185" s="89"/>
      <c r="C185" s="88"/>
      <c r="D185" s="88"/>
      <c r="E185" s="88"/>
      <c r="F185" s="88"/>
      <c r="G185" s="87"/>
      <c r="H185" s="90"/>
      <c r="I185" s="88"/>
    </row>
    <row r="186" spans="1:9" x14ac:dyDescent="0.25">
      <c r="A186" s="88"/>
      <c r="B186" s="89"/>
      <c r="C186" s="88"/>
      <c r="D186" s="88"/>
      <c r="E186" s="88"/>
      <c r="F186" s="88"/>
      <c r="G186" s="87"/>
      <c r="H186" s="90"/>
      <c r="I186" s="88"/>
    </row>
    <row r="187" spans="1:9" x14ac:dyDescent="0.25">
      <c r="A187" s="142"/>
      <c r="B187" s="89"/>
      <c r="C187" s="88"/>
      <c r="D187" s="88"/>
      <c r="E187" s="88"/>
      <c r="F187" s="88"/>
      <c r="G187" s="87"/>
      <c r="H187" s="90"/>
      <c r="I187" s="88"/>
    </row>
    <row r="188" spans="1:9" ht="20.25" x14ac:dyDescent="0.25">
      <c r="A188" s="91" t="s">
        <v>130</v>
      </c>
      <c r="B188" s="91"/>
      <c r="C188" s="92"/>
      <c r="D188" s="92"/>
      <c r="E188" s="92"/>
      <c r="F188" s="92"/>
      <c r="G188" s="92"/>
      <c r="H188" s="92"/>
      <c r="I188" s="92" t="s">
        <v>135</v>
      </c>
    </row>
    <row r="189" spans="1:9" ht="20.25" x14ac:dyDescent="0.25">
      <c r="A189" s="91"/>
      <c r="B189" s="91"/>
      <c r="C189" s="92"/>
      <c r="D189" s="92"/>
      <c r="E189" s="92"/>
      <c r="F189" s="92"/>
      <c r="G189" s="92"/>
      <c r="H189" s="92"/>
      <c r="I189" s="92"/>
    </row>
    <row r="190" spans="1:9" ht="20.25" x14ac:dyDescent="0.25">
      <c r="A190" s="91" t="s">
        <v>131</v>
      </c>
      <c r="B190" s="91"/>
      <c r="C190" s="92"/>
      <c r="D190" s="92"/>
      <c r="E190" s="92"/>
      <c r="F190" s="92"/>
      <c r="G190" s="92"/>
      <c r="H190" s="92"/>
      <c r="I190" s="92"/>
    </row>
    <row r="191" spans="1:9" ht="20.25" x14ac:dyDescent="0.25">
      <c r="A191" s="91"/>
      <c r="B191" s="91"/>
      <c r="C191" s="92"/>
      <c r="D191" s="92"/>
      <c r="E191" s="92"/>
      <c r="F191" s="92"/>
      <c r="G191" s="92"/>
      <c r="H191" s="92"/>
      <c r="I191" s="92"/>
    </row>
    <row r="192" spans="1:9" ht="20.25" x14ac:dyDescent="0.25">
      <c r="A192" s="91" t="s">
        <v>653</v>
      </c>
      <c r="B192" s="91"/>
      <c r="C192" s="92"/>
      <c r="D192" s="92"/>
      <c r="E192" s="92"/>
      <c r="F192" s="92"/>
      <c r="G192" s="92"/>
      <c r="H192" s="92"/>
    </row>
    <row r="193" spans="1:9" ht="20.25" x14ac:dyDescent="0.25">
      <c r="A193" s="91" t="s">
        <v>255</v>
      </c>
      <c r="B193" s="91"/>
      <c r="C193" s="92"/>
      <c r="D193" s="92"/>
      <c r="E193" s="92"/>
      <c r="F193" s="92"/>
      <c r="G193" s="92"/>
      <c r="H193" s="92"/>
      <c r="I193" s="92" t="s">
        <v>654</v>
      </c>
    </row>
    <row r="194" spans="1:9" ht="20.25" x14ac:dyDescent="0.25">
      <c r="A194" s="91"/>
      <c r="B194" s="91"/>
      <c r="C194" s="92"/>
      <c r="D194" s="92"/>
      <c r="E194" s="92"/>
      <c r="F194" s="92"/>
      <c r="G194" s="92"/>
      <c r="H194" s="92"/>
      <c r="I194" s="92"/>
    </row>
    <row r="195" spans="1:9" ht="20.25" x14ac:dyDescent="0.25">
      <c r="A195" s="91" t="s">
        <v>133</v>
      </c>
      <c r="B195" s="91"/>
      <c r="C195" s="92"/>
      <c r="D195" s="92"/>
      <c r="E195" s="92"/>
      <c r="F195" s="92"/>
      <c r="G195" s="92"/>
      <c r="H195" s="92"/>
      <c r="I195" s="92"/>
    </row>
    <row r="196" spans="1:9" ht="20.25" x14ac:dyDescent="0.25">
      <c r="A196" s="91"/>
      <c r="B196" s="91"/>
      <c r="C196" s="92"/>
      <c r="D196" s="92"/>
      <c r="E196" s="92"/>
      <c r="F196" s="92"/>
      <c r="G196" s="92"/>
      <c r="H196" s="92"/>
      <c r="I196" s="92"/>
    </row>
    <row r="197" spans="1:9" ht="20.25" x14ac:dyDescent="0.25">
      <c r="A197" s="91" t="s">
        <v>257</v>
      </c>
      <c r="B197" s="91"/>
      <c r="C197" s="92"/>
      <c r="D197" s="92"/>
      <c r="E197" s="92"/>
      <c r="F197" s="92"/>
      <c r="G197" s="92"/>
      <c r="H197" s="92"/>
      <c r="I197" s="92" t="s">
        <v>258</v>
      </c>
    </row>
    <row r="198" spans="1:9" ht="20.25" x14ac:dyDescent="0.25">
      <c r="A198" s="91" t="s">
        <v>255</v>
      </c>
      <c r="B198" s="91"/>
      <c r="C198" s="92"/>
      <c r="D198" s="92"/>
      <c r="E198" s="92"/>
      <c r="F198" s="92"/>
      <c r="G198" s="92"/>
      <c r="H198" s="92"/>
      <c r="I198" s="92"/>
    </row>
    <row r="199" spans="1:9" ht="20.25" x14ac:dyDescent="0.25">
      <c r="A199" s="91"/>
      <c r="B199" s="91"/>
      <c r="C199" s="92"/>
      <c r="D199" s="92"/>
      <c r="E199" s="92"/>
      <c r="F199" s="92"/>
      <c r="G199" s="92"/>
      <c r="H199" s="92"/>
      <c r="I199" s="92"/>
    </row>
    <row r="200" spans="1:9" ht="20.25" x14ac:dyDescent="0.25">
      <c r="A200" s="91" t="s">
        <v>130</v>
      </c>
      <c r="B200" s="91"/>
      <c r="C200" s="92"/>
      <c r="D200" s="92"/>
      <c r="E200" s="92"/>
      <c r="F200" s="92"/>
      <c r="G200" s="92"/>
      <c r="H200" s="92"/>
      <c r="I200" s="92" t="s">
        <v>582</v>
      </c>
    </row>
    <row r="201" spans="1:9" ht="20.25" x14ac:dyDescent="0.25">
      <c r="A201" s="91"/>
      <c r="B201" s="91"/>
      <c r="C201" s="92"/>
      <c r="D201" s="92"/>
      <c r="E201" s="92"/>
      <c r="F201" s="92"/>
      <c r="G201" s="92"/>
      <c r="H201" s="92"/>
      <c r="I201" s="92"/>
    </row>
    <row r="202" spans="1:9" ht="31.5" customHeight="1" x14ac:dyDescent="0.25">
      <c r="A202" s="91" t="s">
        <v>335</v>
      </c>
      <c r="B202" s="91"/>
      <c r="C202" s="92"/>
      <c r="D202" s="92"/>
      <c r="E202" s="92"/>
      <c r="F202" s="92"/>
      <c r="G202" s="92"/>
      <c r="H202" s="92"/>
      <c r="I202" s="92" t="s">
        <v>336</v>
      </c>
    </row>
    <row r="203" spans="1:9" ht="20.25" x14ac:dyDescent="0.25">
      <c r="A203" s="92"/>
      <c r="B203" s="91"/>
      <c r="C203" s="92"/>
      <c r="D203" s="92"/>
      <c r="E203" s="92"/>
      <c r="F203" s="92"/>
      <c r="G203" s="92"/>
      <c r="H203" s="92"/>
      <c r="I203" s="92"/>
    </row>
    <row r="204" spans="1:9" ht="20.25" x14ac:dyDescent="0.25">
      <c r="A204" s="92"/>
      <c r="B204" s="91"/>
      <c r="C204" s="92"/>
      <c r="D204" s="92"/>
      <c r="E204" s="92"/>
      <c r="F204" s="92"/>
      <c r="G204" s="92"/>
      <c r="H204" s="91"/>
      <c r="I204" s="92"/>
    </row>
    <row r="205" spans="1:9" ht="20.25" x14ac:dyDescent="0.25">
      <c r="A205" s="92"/>
      <c r="B205" s="91"/>
      <c r="C205" s="92"/>
      <c r="D205" s="92"/>
      <c r="E205" s="92"/>
      <c r="F205" s="92"/>
      <c r="G205" s="92"/>
      <c r="H205" s="92"/>
      <c r="I205" s="92"/>
    </row>
    <row r="206" spans="1:9" ht="20.25" x14ac:dyDescent="0.25">
      <c r="A206" s="92"/>
      <c r="B206" s="91"/>
      <c r="C206" s="92"/>
      <c r="D206" s="92"/>
      <c r="E206" s="92"/>
      <c r="F206" s="92"/>
      <c r="G206" s="92"/>
      <c r="H206" s="92"/>
      <c r="I206" s="92"/>
    </row>
  </sheetData>
  <autoFilter ref="A7:I184"/>
  <mergeCells count="51">
    <mergeCell ref="A176:I176"/>
    <mergeCell ref="A178:I178"/>
    <mergeCell ref="A181:I181"/>
    <mergeCell ref="A183:I183"/>
    <mergeCell ref="A154:I154"/>
    <mergeCell ref="I155:I156"/>
    <mergeCell ref="A157:I157"/>
    <mergeCell ref="A159:I159"/>
    <mergeCell ref="A163:I163"/>
    <mergeCell ref="A169:I169"/>
    <mergeCell ref="A174:I174"/>
    <mergeCell ref="A152:I152"/>
    <mergeCell ref="A98:I98"/>
    <mergeCell ref="A112:I112"/>
    <mergeCell ref="A114:I114"/>
    <mergeCell ref="A116:I116"/>
    <mergeCell ref="A122:I122"/>
    <mergeCell ref="A126:I126"/>
    <mergeCell ref="A130:I130"/>
    <mergeCell ref="A133:I133"/>
    <mergeCell ref="A136:I136"/>
    <mergeCell ref="A145:I145"/>
    <mergeCell ref="A148:I148"/>
    <mergeCell ref="I27:I28"/>
    <mergeCell ref="A49:I49"/>
    <mergeCell ref="A95:I95"/>
    <mergeCell ref="I68:I69"/>
    <mergeCell ref="A74:I74"/>
    <mergeCell ref="A76:I76"/>
    <mergeCell ref="A78:I78"/>
    <mergeCell ref="A80:I80"/>
    <mergeCell ref="A82:I82"/>
    <mergeCell ref="I84:I85"/>
    <mergeCell ref="A86:I86"/>
    <mergeCell ref="I87:I88"/>
    <mergeCell ref="A90:I90"/>
    <mergeCell ref="A93:I93"/>
    <mergeCell ref="A51:I51"/>
    <mergeCell ref="A8:I8"/>
    <mergeCell ref="A25:I25"/>
    <mergeCell ref="A1:I1"/>
    <mergeCell ref="A2:I2"/>
    <mergeCell ref="A3:I3"/>
    <mergeCell ref="A5:A6"/>
    <mergeCell ref="B5:B6"/>
    <mergeCell ref="C5:C6"/>
    <mergeCell ref="D5:D6"/>
    <mergeCell ref="E5:E6"/>
    <mergeCell ref="F5:F6"/>
    <mergeCell ref="G5:H5"/>
    <mergeCell ref="I5:I6"/>
  </mergeCells>
  <pageMargins left="0.5" right="0.5" top="0.75" bottom="0.47" header="0.3" footer="0.3"/>
  <pageSetup paperSize="9" scale="46"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0"/>
  <dimension ref="A1:F61"/>
  <sheetViews>
    <sheetView zoomScale="70" zoomScaleNormal="70" workbookViewId="0">
      <selection activeCell="C521" sqref="C521:C524"/>
    </sheetView>
  </sheetViews>
  <sheetFormatPr defaultRowHeight="15.75" x14ac:dyDescent="0.25"/>
  <cols>
    <col min="1" max="1" width="8.28515625" style="243" customWidth="1"/>
    <col min="2" max="2" width="70.28515625" style="243" customWidth="1"/>
    <col min="3" max="4" width="24" style="243" customWidth="1"/>
    <col min="5" max="5" width="34.28515625" style="299" customWidth="1"/>
    <col min="6" max="6" width="73.7109375" style="299" customWidth="1"/>
    <col min="7" max="8" width="9.140625" style="299"/>
    <col min="9" max="9" width="12.5703125" style="299" customWidth="1"/>
    <col min="10" max="16384" width="9.140625" style="299"/>
  </cols>
  <sheetData>
    <row r="1" spans="1:6" x14ac:dyDescent="0.25">
      <c r="A1" s="1089" t="s">
        <v>3</v>
      </c>
      <c r="B1" s="1111" t="s">
        <v>8</v>
      </c>
      <c r="C1" s="1089" t="s">
        <v>340</v>
      </c>
      <c r="D1" s="1089" t="s">
        <v>10</v>
      </c>
      <c r="E1" s="1220" t="s">
        <v>1543</v>
      </c>
      <c r="F1" s="1219" t="s">
        <v>2217</v>
      </c>
    </row>
    <row r="2" spans="1:6" x14ac:dyDescent="0.25">
      <c r="A2" s="1089"/>
      <c r="B2" s="1106"/>
      <c r="C2" s="1089"/>
      <c r="D2" s="1089"/>
      <c r="E2" s="1220"/>
      <c r="F2" s="1219"/>
    </row>
    <row r="3" spans="1:6" x14ac:dyDescent="0.25">
      <c r="A3" s="228">
        <v>1</v>
      </c>
      <c r="B3" s="228">
        <v>2</v>
      </c>
      <c r="C3" s="228">
        <v>3</v>
      </c>
      <c r="D3" s="228">
        <v>5</v>
      </c>
      <c r="E3" s="228">
        <v>6</v>
      </c>
      <c r="F3" s="244">
        <v>11</v>
      </c>
    </row>
    <row r="4" spans="1:6" ht="31.5" x14ac:dyDescent="0.25">
      <c r="A4" s="242">
        <v>1</v>
      </c>
      <c r="B4" s="241" t="s">
        <v>141</v>
      </c>
      <c r="C4" s="242" t="s">
        <v>142</v>
      </c>
      <c r="D4" s="223" t="s">
        <v>1480</v>
      </c>
      <c r="E4" s="300">
        <v>5.9</v>
      </c>
      <c r="F4" s="293" t="s">
        <v>1545</v>
      </c>
    </row>
    <row r="5" spans="1:6" ht="31.5" x14ac:dyDescent="0.25">
      <c r="A5" s="233">
        <v>2</v>
      </c>
      <c r="B5" s="234" t="s">
        <v>156</v>
      </c>
      <c r="C5" s="233" t="s">
        <v>169</v>
      </c>
      <c r="D5" s="232" t="s">
        <v>1481</v>
      </c>
      <c r="E5" s="300">
        <v>665.7</v>
      </c>
      <c r="F5" s="293" t="s">
        <v>1545</v>
      </c>
    </row>
    <row r="6" spans="1:6" ht="31.5" x14ac:dyDescent="0.25">
      <c r="A6" s="242">
        <v>3</v>
      </c>
      <c r="B6" s="234" t="s">
        <v>159</v>
      </c>
      <c r="C6" s="233" t="s">
        <v>362</v>
      </c>
      <c r="D6" s="232" t="s">
        <v>1482</v>
      </c>
      <c r="E6" s="300">
        <v>13.2</v>
      </c>
      <c r="F6" s="293" t="s">
        <v>1545</v>
      </c>
    </row>
    <row r="7" spans="1:6" ht="31.5" x14ac:dyDescent="0.25">
      <c r="A7" s="233">
        <v>4</v>
      </c>
      <c r="B7" s="234" t="s">
        <v>666</v>
      </c>
      <c r="C7" s="233" t="s">
        <v>169</v>
      </c>
      <c r="D7" s="232" t="s">
        <v>1483</v>
      </c>
      <c r="E7" s="300">
        <v>221.6</v>
      </c>
      <c r="F7" s="293" t="s">
        <v>1545</v>
      </c>
    </row>
    <row r="8" spans="1:6" ht="31.5" x14ac:dyDescent="0.25">
      <c r="A8" s="242">
        <v>5</v>
      </c>
      <c r="B8" s="234" t="s">
        <v>164</v>
      </c>
      <c r="C8" s="233" t="s">
        <v>169</v>
      </c>
      <c r="D8" s="232" t="s">
        <v>1278</v>
      </c>
      <c r="E8" s="300">
        <v>12.4</v>
      </c>
      <c r="F8" s="293" t="s">
        <v>1545</v>
      </c>
    </row>
    <row r="9" spans="1:6" x14ac:dyDescent="0.25">
      <c r="A9" s="233">
        <v>6</v>
      </c>
      <c r="B9" s="234" t="s">
        <v>145</v>
      </c>
      <c r="C9" s="233" t="s">
        <v>146</v>
      </c>
      <c r="D9" s="232" t="s">
        <v>1484</v>
      </c>
      <c r="E9" s="300">
        <v>70.150000000000006</v>
      </c>
      <c r="F9" s="293" t="s">
        <v>1545</v>
      </c>
    </row>
    <row r="10" spans="1:6" ht="31.5" x14ac:dyDescent="0.25">
      <c r="A10" s="242">
        <v>7</v>
      </c>
      <c r="B10" s="234" t="s">
        <v>139</v>
      </c>
      <c r="C10" s="233" t="s">
        <v>140</v>
      </c>
      <c r="D10" s="232" t="s">
        <v>1485</v>
      </c>
      <c r="E10" s="300">
        <v>2.4</v>
      </c>
      <c r="F10" s="293" t="s">
        <v>1546</v>
      </c>
    </row>
    <row r="11" spans="1:6" ht="31.5" x14ac:dyDescent="0.25">
      <c r="A11" s="233">
        <v>8</v>
      </c>
      <c r="B11" s="234" t="s">
        <v>1286</v>
      </c>
      <c r="C11" s="233" t="s">
        <v>1287</v>
      </c>
      <c r="D11" s="232" t="s">
        <v>1486</v>
      </c>
      <c r="E11" s="300">
        <v>37.799999999999997</v>
      </c>
      <c r="F11" s="293" t="s">
        <v>1546</v>
      </c>
    </row>
    <row r="12" spans="1:6" x14ac:dyDescent="0.25">
      <c r="A12" s="233">
        <v>14</v>
      </c>
      <c r="B12" s="234" t="s">
        <v>1295</v>
      </c>
      <c r="C12" s="233" t="s">
        <v>1296</v>
      </c>
      <c r="D12" s="232" t="s">
        <v>1487</v>
      </c>
      <c r="E12" s="300">
        <v>1.2250000000000001</v>
      </c>
      <c r="F12" s="293" t="s">
        <v>2196</v>
      </c>
    </row>
    <row r="13" spans="1:6" ht="31.5" x14ac:dyDescent="0.25">
      <c r="A13" s="242">
        <v>15</v>
      </c>
      <c r="B13" s="234" t="s">
        <v>1297</v>
      </c>
      <c r="C13" s="233" t="s">
        <v>13</v>
      </c>
      <c r="D13" s="232" t="s">
        <v>1488</v>
      </c>
      <c r="E13" s="300">
        <v>34.9</v>
      </c>
      <c r="F13" s="293" t="s">
        <v>2196</v>
      </c>
    </row>
    <row r="14" spans="1:6" ht="31.5" x14ac:dyDescent="0.25">
      <c r="A14" s="233">
        <v>16</v>
      </c>
      <c r="B14" s="234" t="s">
        <v>1309</v>
      </c>
      <c r="C14" s="233" t="s">
        <v>13</v>
      </c>
      <c r="D14" s="232" t="s">
        <v>1492</v>
      </c>
      <c r="E14" s="300">
        <v>54.51</v>
      </c>
      <c r="F14" s="293" t="s">
        <v>2199</v>
      </c>
    </row>
    <row r="15" spans="1:6" x14ac:dyDescent="0.25">
      <c r="A15" s="233">
        <v>22</v>
      </c>
      <c r="B15" s="234" t="s">
        <v>183</v>
      </c>
      <c r="C15" s="233" t="s">
        <v>13</v>
      </c>
      <c r="D15" s="232" t="s">
        <v>1313</v>
      </c>
      <c r="E15" s="300">
        <v>93.7</v>
      </c>
      <c r="F15" s="293" t="s">
        <v>2196</v>
      </c>
    </row>
    <row r="16" spans="1:6" ht="31.5" x14ac:dyDescent="0.25">
      <c r="A16" s="233">
        <v>24</v>
      </c>
      <c r="B16" s="234" t="s">
        <v>1320</v>
      </c>
      <c r="C16" s="233" t="s">
        <v>13</v>
      </c>
      <c r="D16" s="232" t="s">
        <v>1321</v>
      </c>
      <c r="E16" s="300">
        <v>60.3</v>
      </c>
      <c r="F16" s="293" t="s">
        <v>2201</v>
      </c>
    </row>
    <row r="17" spans="1:6" ht="31.5" x14ac:dyDescent="0.25">
      <c r="A17" s="242">
        <v>25</v>
      </c>
      <c r="B17" s="234" t="s">
        <v>201</v>
      </c>
      <c r="C17" s="233" t="s">
        <v>13</v>
      </c>
      <c r="D17" s="232" t="s">
        <v>1499</v>
      </c>
      <c r="E17" s="300">
        <v>85</v>
      </c>
      <c r="F17" s="293" t="s">
        <v>2196</v>
      </c>
    </row>
    <row r="18" spans="1:6" x14ac:dyDescent="0.25">
      <c r="A18" s="233">
        <v>26</v>
      </c>
      <c r="B18" s="234" t="s">
        <v>385</v>
      </c>
      <c r="C18" s="233" t="s">
        <v>13</v>
      </c>
      <c r="D18" s="232" t="s">
        <v>1500</v>
      </c>
      <c r="E18" s="300">
        <v>81.7</v>
      </c>
      <c r="F18" s="293" t="s">
        <v>2196</v>
      </c>
    </row>
    <row r="19" spans="1:6" ht="31.5" x14ac:dyDescent="0.25">
      <c r="A19" s="242">
        <v>27</v>
      </c>
      <c r="B19" s="234" t="s">
        <v>387</v>
      </c>
      <c r="C19" s="233" t="s">
        <v>13</v>
      </c>
      <c r="D19" s="232" t="s">
        <v>1334</v>
      </c>
      <c r="E19" s="300">
        <v>33.200000000000003</v>
      </c>
      <c r="F19" s="293" t="s">
        <v>2205</v>
      </c>
    </row>
    <row r="20" spans="1:6" ht="47.25" x14ac:dyDescent="0.25">
      <c r="A20" s="233">
        <v>28</v>
      </c>
      <c r="B20" s="234" t="s">
        <v>217</v>
      </c>
      <c r="C20" s="233" t="s">
        <v>1337</v>
      </c>
      <c r="D20" s="232" t="s">
        <v>1501</v>
      </c>
      <c r="E20" s="300">
        <v>84.57</v>
      </c>
      <c r="F20" s="293" t="s">
        <v>2206</v>
      </c>
    </row>
    <row r="21" spans="1:6" ht="31.5" x14ac:dyDescent="0.25">
      <c r="A21" s="242">
        <v>29</v>
      </c>
      <c r="B21" s="234" t="s">
        <v>1339</v>
      </c>
      <c r="C21" s="233" t="s">
        <v>13</v>
      </c>
      <c r="D21" s="232" t="s">
        <v>1340</v>
      </c>
      <c r="E21" s="300">
        <v>79.7</v>
      </c>
      <c r="F21" s="293" t="s">
        <v>2206</v>
      </c>
    </row>
    <row r="22" spans="1:6" ht="63" x14ac:dyDescent="0.25">
      <c r="A22" s="233">
        <v>30</v>
      </c>
      <c r="B22" s="234" t="s">
        <v>1342</v>
      </c>
      <c r="C22" s="233" t="s">
        <v>13</v>
      </c>
      <c r="D22" s="232" t="s">
        <v>1502</v>
      </c>
      <c r="E22" s="300">
        <v>87.9</v>
      </c>
      <c r="F22" s="293" t="s">
        <v>2206</v>
      </c>
    </row>
    <row r="23" spans="1:6" ht="78.75" x14ac:dyDescent="0.25">
      <c r="A23" s="242">
        <v>31</v>
      </c>
      <c r="B23" s="234" t="s">
        <v>221</v>
      </c>
      <c r="C23" s="233" t="s">
        <v>1345</v>
      </c>
      <c r="D23" s="232" t="s">
        <v>1314</v>
      </c>
      <c r="E23" s="300">
        <v>97.6</v>
      </c>
      <c r="F23" s="293" t="s">
        <v>2206</v>
      </c>
    </row>
    <row r="24" spans="1:6" ht="94.5" x14ac:dyDescent="0.25">
      <c r="A24" s="233">
        <v>32</v>
      </c>
      <c r="B24" s="234" t="s">
        <v>222</v>
      </c>
      <c r="C24" s="233" t="s">
        <v>1346</v>
      </c>
      <c r="D24" s="232" t="s">
        <v>1347</v>
      </c>
      <c r="E24" s="300">
        <v>82.8</v>
      </c>
      <c r="F24" s="293" t="s">
        <v>2206</v>
      </c>
    </row>
    <row r="25" spans="1:6" ht="63" x14ac:dyDescent="0.25">
      <c r="A25" s="242">
        <v>33</v>
      </c>
      <c r="B25" s="234" t="s">
        <v>671</v>
      </c>
      <c r="C25" s="233" t="s">
        <v>224</v>
      </c>
      <c r="D25" s="232" t="s">
        <v>1299</v>
      </c>
      <c r="E25" s="300">
        <v>60</v>
      </c>
      <c r="F25" s="293" t="s">
        <v>1573</v>
      </c>
    </row>
    <row r="26" spans="1:6" ht="31.5" x14ac:dyDescent="0.25">
      <c r="A26" s="233">
        <v>34</v>
      </c>
      <c r="B26" s="234" t="s">
        <v>1355</v>
      </c>
      <c r="C26" s="233" t="s">
        <v>1356</v>
      </c>
      <c r="D26" s="232" t="s">
        <v>1357</v>
      </c>
      <c r="E26" s="300">
        <v>1.47</v>
      </c>
      <c r="F26" s="293" t="s">
        <v>2196</v>
      </c>
    </row>
    <row r="27" spans="1:6" ht="31.5" x14ac:dyDescent="0.25">
      <c r="A27" s="242">
        <v>35</v>
      </c>
      <c r="B27" s="234" t="s">
        <v>1355</v>
      </c>
      <c r="C27" s="233" t="s">
        <v>1359</v>
      </c>
      <c r="D27" s="232" t="s">
        <v>1360</v>
      </c>
      <c r="E27" s="300">
        <v>0.35199999999999998</v>
      </c>
      <c r="F27" s="293" t="s">
        <v>2196</v>
      </c>
    </row>
    <row r="28" spans="1:6" ht="47.25" x14ac:dyDescent="0.25">
      <c r="A28" s="233">
        <v>36</v>
      </c>
      <c r="B28" s="234" t="s">
        <v>607</v>
      </c>
      <c r="C28" s="233" t="s">
        <v>608</v>
      </c>
      <c r="D28" s="232" t="s">
        <v>1506</v>
      </c>
      <c r="E28" s="300">
        <v>8</v>
      </c>
      <c r="F28" s="293" t="s">
        <v>1573</v>
      </c>
    </row>
    <row r="29" spans="1:6" ht="31.5" x14ac:dyDescent="0.25">
      <c r="A29" s="242">
        <v>37</v>
      </c>
      <c r="B29" s="234" t="s">
        <v>1366</v>
      </c>
      <c r="C29" s="233" t="s">
        <v>1367</v>
      </c>
      <c r="D29" s="233">
        <v>58.2</v>
      </c>
      <c r="E29" s="300">
        <v>96.19</v>
      </c>
      <c r="F29" s="293" t="s">
        <v>2196</v>
      </c>
    </row>
    <row r="30" spans="1:6" ht="31.5" x14ac:dyDescent="0.25">
      <c r="A30" s="233">
        <v>38</v>
      </c>
      <c r="B30" s="234" t="s">
        <v>1368</v>
      </c>
      <c r="C30" s="233" t="s">
        <v>1369</v>
      </c>
      <c r="D30" s="233">
        <v>323</v>
      </c>
      <c r="E30" s="300">
        <v>306</v>
      </c>
      <c r="F30" s="293" t="s">
        <v>1820</v>
      </c>
    </row>
    <row r="31" spans="1:6" ht="47.25" x14ac:dyDescent="0.25">
      <c r="A31" s="242">
        <v>39</v>
      </c>
      <c r="B31" s="234" t="s">
        <v>1371</v>
      </c>
      <c r="C31" s="233" t="s">
        <v>1372</v>
      </c>
      <c r="D31" s="232" t="s">
        <v>1507</v>
      </c>
      <c r="E31" s="300">
        <v>36.6</v>
      </c>
      <c r="F31" s="293" t="s">
        <v>2196</v>
      </c>
    </row>
    <row r="32" spans="1:6" ht="31.5" x14ac:dyDescent="0.25">
      <c r="A32" s="233">
        <v>40</v>
      </c>
      <c r="B32" s="234" t="s">
        <v>1374</v>
      </c>
      <c r="C32" s="233" t="s">
        <v>1375</v>
      </c>
      <c r="D32" s="232" t="s">
        <v>1508</v>
      </c>
      <c r="E32" s="300">
        <v>53.3</v>
      </c>
      <c r="F32" s="293" t="s">
        <v>2207</v>
      </c>
    </row>
    <row r="33" spans="1:6" ht="31.5" x14ac:dyDescent="0.25">
      <c r="A33" s="242">
        <v>41</v>
      </c>
      <c r="B33" s="234" t="s">
        <v>1377</v>
      </c>
      <c r="C33" s="233" t="s">
        <v>1375</v>
      </c>
      <c r="D33" s="232" t="s">
        <v>1509</v>
      </c>
      <c r="E33" s="300">
        <v>91.3</v>
      </c>
      <c r="F33" s="293" t="s">
        <v>1573</v>
      </c>
    </row>
    <row r="34" spans="1:6" x14ac:dyDescent="0.25">
      <c r="A34" s="233">
        <v>42</v>
      </c>
      <c r="B34" s="234" t="s">
        <v>1378</v>
      </c>
      <c r="C34" s="233" t="s">
        <v>13</v>
      </c>
      <c r="D34" s="232" t="s">
        <v>1510</v>
      </c>
      <c r="E34" s="300">
        <v>11.3</v>
      </c>
      <c r="F34" s="293" t="s">
        <v>1573</v>
      </c>
    </row>
    <row r="35" spans="1:6" ht="31.5" x14ac:dyDescent="0.25">
      <c r="A35" s="242">
        <v>43</v>
      </c>
      <c r="B35" s="234" t="s">
        <v>1380</v>
      </c>
      <c r="C35" s="233" t="s">
        <v>13</v>
      </c>
      <c r="D35" s="232" t="s">
        <v>1511</v>
      </c>
      <c r="E35" s="300">
        <v>18.5</v>
      </c>
      <c r="F35" s="293" t="s">
        <v>2208</v>
      </c>
    </row>
    <row r="36" spans="1:6" ht="47.25" x14ac:dyDescent="0.25">
      <c r="A36" s="233">
        <v>44</v>
      </c>
      <c r="B36" s="234" t="s">
        <v>1383</v>
      </c>
      <c r="C36" s="233" t="s">
        <v>13</v>
      </c>
      <c r="D36" s="232" t="s">
        <v>1512</v>
      </c>
      <c r="E36" s="300">
        <v>24.4</v>
      </c>
      <c r="F36" s="293" t="s">
        <v>2208</v>
      </c>
    </row>
    <row r="37" spans="1:6" ht="31.5" x14ac:dyDescent="0.25">
      <c r="A37" s="242">
        <v>45</v>
      </c>
      <c r="B37" s="234" t="s">
        <v>1387</v>
      </c>
      <c r="C37" s="233" t="s">
        <v>1388</v>
      </c>
      <c r="D37" s="232" t="s">
        <v>1513</v>
      </c>
      <c r="E37" s="300">
        <v>2490</v>
      </c>
      <c r="F37" s="293" t="s">
        <v>2208</v>
      </c>
    </row>
    <row r="38" spans="1:6" ht="47.25" x14ac:dyDescent="0.25">
      <c r="A38" s="233">
        <v>46</v>
      </c>
      <c r="B38" s="234" t="s">
        <v>1389</v>
      </c>
      <c r="C38" s="233" t="s">
        <v>13</v>
      </c>
      <c r="D38" s="232" t="s">
        <v>1514</v>
      </c>
      <c r="E38" s="300">
        <v>87.5</v>
      </c>
      <c r="F38" s="293" t="s">
        <v>1546</v>
      </c>
    </row>
    <row r="39" spans="1:6" ht="31.5" x14ac:dyDescent="0.25">
      <c r="A39" s="242">
        <v>47</v>
      </c>
      <c r="B39" s="234" t="s">
        <v>1391</v>
      </c>
      <c r="C39" s="236" t="s">
        <v>1392</v>
      </c>
      <c r="D39" s="222" t="s">
        <v>1515</v>
      </c>
      <c r="E39" s="300">
        <v>104.6</v>
      </c>
      <c r="F39" s="293" t="s">
        <v>2209</v>
      </c>
    </row>
    <row r="40" spans="1:6" x14ac:dyDescent="0.25">
      <c r="A40" s="233">
        <v>50</v>
      </c>
      <c r="B40" s="234" t="s">
        <v>227</v>
      </c>
      <c r="C40" s="233" t="s">
        <v>13</v>
      </c>
      <c r="D40" s="232" t="s">
        <v>1516</v>
      </c>
      <c r="E40" s="300">
        <v>8.1</v>
      </c>
      <c r="F40" s="293" t="s">
        <v>2212</v>
      </c>
    </row>
    <row r="41" spans="1:6" ht="31.5" x14ac:dyDescent="0.25">
      <c r="A41" s="242">
        <v>51</v>
      </c>
      <c r="B41" s="238" t="s">
        <v>1403</v>
      </c>
      <c r="C41" s="233" t="s">
        <v>13</v>
      </c>
      <c r="D41" s="221">
        <v>48.5</v>
      </c>
      <c r="E41" s="300">
        <v>51.4</v>
      </c>
      <c r="F41" s="293" t="s">
        <v>2196</v>
      </c>
    </row>
    <row r="42" spans="1:6" ht="78.75" x14ac:dyDescent="0.25">
      <c r="A42" s="233">
        <v>52</v>
      </c>
      <c r="B42" s="234" t="s">
        <v>1406</v>
      </c>
      <c r="C42" s="233" t="s">
        <v>1407</v>
      </c>
      <c r="D42" s="232" t="s">
        <v>319</v>
      </c>
      <c r="E42" s="300">
        <v>63.13</v>
      </c>
      <c r="F42" s="293" t="s">
        <v>1546</v>
      </c>
    </row>
    <row r="43" spans="1:6" ht="63" x14ac:dyDescent="0.25">
      <c r="A43" s="242">
        <v>53</v>
      </c>
      <c r="B43" s="234" t="s">
        <v>1409</v>
      </c>
      <c r="C43" s="233" t="s">
        <v>1410</v>
      </c>
      <c r="D43" s="232" t="s">
        <v>1517</v>
      </c>
      <c r="E43" s="300">
        <v>15.137</v>
      </c>
      <c r="F43" s="293" t="s">
        <v>1546</v>
      </c>
    </row>
    <row r="44" spans="1:6" ht="63" x14ac:dyDescent="0.25">
      <c r="A44" s="233">
        <v>54</v>
      </c>
      <c r="B44" s="234" t="s">
        <v>1412</v>
      </c>
      <c r="C44" s="233" t="s">
        <v>13</v>
      </c>
      <c r="D44" s="235">
        <v>46.5</v>
      </c>
      <c r="E44" s="300">
        <v>39.4</v>
      </c>
      <c r="F44" s="293" t="s">
        <v>1546</v>
      </c>
    </row>
    <row r="45" spans="1:6" ht="78.75" x14ac:dyDescent="0.25">
      <c r="A45" s="242">
        <v>55</v>
      </c>
      <c r="B45" s="234" t="s">
        <v>1420</v>
      </c>
      <c r="C45" s="233" t="s">
        <v>13</v>
      </c>
      <c r="D45" s="232" t="s">
        <v>1520</v>
      </c>
      <c r="E45" s="300">
        <v>14.7</v>
      </c>
      <c r="F45" s="293" t="s">
        <v>2209</v>
      </c>
    </row>
    <row r="46" spans="1:6" ht="31.5" x14ac:dyDescent="0.25">
      <c r="A46" s="233">
        <v>56</v>
      </c>
      <c r="B46" s="234" t="s">
        <v>1422</v>
      </c>
      <c r="C46" s="233" t="s">
        <v>13</v>
      </c>
      <c r="D46" s="232" t="s">
        <v>1341</v>
      </c>
      <c r="E46" s="300">
        <v>28.1</v>
      </c>
      <c r="F46" s="293" t="s">
        <v>2213</v>
      </c>
    </row>
    <row r="47" spans="1:6" ht="47.25" x14ac:dyDescent="0.25">
      <c r="A47" s="242">
        <v>57</v>
      </c>
      <c r="B47" s="238" t="s">
        <v>1425</v>
      </c>
      <c r="C47" s="233" t="s">
        <v>13</v>
      </c>
      <c r="D47" s="221">
        <v>50</v>
      </c>
      <c r="E47" s="300">
        <v>54</v>
      </c>
      <c r="F47" s="293" t="s">
        <v>2214</v>
      </c>
    </row>
    <row r="48" spans="1:6" ht="47.25" x14ac:dyDescent="0.25">
      <c r="A48" s="233">
        <v>58</v>
      </c>
      <c r="B48" s="238" t="s">
        <v>1426</v>
      </c>
      <c r="C48" s="233" t="s">
        <v>13</v>
      </c>
      <c r="D48" s="221">
        <v>35</v>
      </c>
      <c r="E48" s="300">
        <v>39.5</v>
      </c>
      <c r="F48" s="293" t="s">
        <v>2214</v>
      </c>
    </row>
    <row r="49" spans="1:6" ht="47.25" x14ac:dyDescent="0.25">
      <c r="A49" s="242">
        <v>59</v>
      </c>
      <c r="B49" s="238" t="s">
        <v>1428</v>
      </c>
      <c r="C49" s="233" t="s">
        <v>13</v>
      </c>
      <c r="D49" s="221">
        <v>40</v>
      </c>
      <c r="E49" s="300">
        <v>46.2</v>
      </c>
      <c r="F49" s="293" t="s">
        <v>2214</v>
      </c>
    </row>
    <row r="50" spans="1:6" ht="47.25" x14ac:dyDescent="0.25">
      <c r="A50" s="233">
        <v>60</v>
      </c>
      <c r="B50" s="238" t="s">
        <v>1429</v>
      </c>
      <c r="C50" s="233" t="s">
        <v>13</v>
      </c>
      <c r="D50" s="221">
        <v>50</v>
      </c>
      <c r="E50" s="300">
        <v>70.900000000000006</v>
      </c>
      <c r="F50" s="293" t="s">
        <v>2214</v>
      </c>
    </row>
    <row r="51" spans="1:6" ht="63" x14ac:dyDescent="0.25">
      <c r="A51" s="242">
        <v>61</v>
      </c>
      <c r="B51" s="238" t="s">
        <v>1430</v>
      </c>
      <c r="C51" s="233" t="s">
        <v>13</v>
      </c>
      <c r="D51" s="221">
        <v>50</v>
      </c>
      <c r="E51" s="300">
        <v>60.4</v>
      </c>
      <c r="F51" s="293" t="s">
        <v>2214</v>
      </c>
    </row>
    <row r="52" spans="1:6" ht="47.25" x14ac:dyDescent="0.25">
      <c r="A52" s="242">
        <v>63</v>
      </c>
      <c r="B52" s="234" t="s">
        <v>1433</v>
      </c>
      <c r="C52" s="233" t="s">
        <v>13</v>
      </c>
      <c r="D52" s="232" t="s">
        <v>1523</v>
      </c>
      <c r="E52" s="300">
        <v>67.900000000000006</v>
      </c>
      <c r="F52" s="293" t="s">
        <v>2215</v>
      </c>
    </row>
    <row r="53" spans="1:6" ht="31.5" x14ac:dyDescent="0.25">
      <c r="A53" s="233">
        <v>64</v>
      </c>
      <c r="B53" s="234" t="s">
        <v>1435</v>
      </c>
      <c r="C53" s="233" t="s">
        <v>169</v>
      </c>
      <c r="D53" s="239">
        <v>915.3</v>
      </c>
      <c r="E53" s="300">
        <v>953.1</v>
      </c>
      <c r="F53" s="293" t="s">
        <v>1573</v>
      </c>
    </row>
    <row r="54" spans="1:6" ht="31.5" x14ac:dyDescent="0.25">
      <c r="A54" s="242">
        <v>65</v>
      </c>
      <c r="B54" s="234" t="s">
        <v>1436</v>
      </c>
      <c r="C54" s="233" t="s">
        <v>169</v>
      </c>
      <c r="D54" s="239">
        <v>303.2</v>
      </c>
      <c r="E54" s="300">
        <v>320.10000000000002</v>
      </c>
      <c r="F54" s="293" t="s">
        <v>1573</v>
      </c>
    </row>
    <row r="55" spans="1:6" ht="31.5" x14ac:dyDescent="0.25">
      <c r="A55" s="233">
        <v>66</v>
      </c>
      <c r="B55" s="240" t="s">
        <v>1447</v>
      </c>
      <c r="C55" s="233" t="s">
        <v>140</v>
      </c>
      <c r="D55" s="235">
        <v>9192</v>
      </c>
      <c r="E55" s="300">
        <v>9064</v>
      </c>
      <c r="F55" s="293" t="s">
        <v>1546</v>
      </c>
    </row>
    <row r="56" spans="1:6" ht="31.5" x14ac:dyDescent="0.25">
      <c r="A56" s="242">
        <v>67</v>
      </c>
      <c r="B56" s="240" t="s">
        <v>1448</v>
      </c>
      <c r="C56" s="233" t="s">
        <v>140</v>
      </c>
      <c r="D56" s="235">
        <v>22449</v>
      </c>
      <c r="E56" s="300">
        <v>21679</v>
      </c>
      <c r="F56" s="293" t="s">
        <v>1546</v>
      </c>
    </row>
    <row r="57" spans="1:6" ht="31.5" x14ac:dyDescent="0.25">
      <c r="A57" s="233">
        <v>68</v>
      </c>
      <c r="B57" s="234" t="s">
        <v>1450</v>
      </c>
      <c r="C57" s="233" t="s">
        <v>1287</v>
      </c>
      <c r="D57" s="232" t="s">
        <v>1525</v>
      </c>
      <c r="E57" s="300">
        <v>11.3</v>
      </c>
      <c r="F57" s="293" t="s">
        <v>1546</v>
      </c>
    </row>
    <row r="58" spans="1:6" ht="78.75" x14ac:dyDescent="0.25">
      <c r="A58" s="242">
        <v>69</v>
      </c>
      <c r="B58" s="240" t="s">
        <v>1455</v>
      </c>
      <c r="C58" s="233" t="s">
        <v>13</v>
      </c>
      <c r="D58" s="232" t="s">
        <v>1526</v>
      </c>
      <c r="E58" s="300">
        <v>68.19</v>
      </c>
      <c r="F58" s="293" t="s">
        <v>2196</v>
      </c>
    </row>
    <row r="59" spans="1:6" ht="47.25" x14ac:dyDescent="0.25">
      <c r="A59" s="233">
        <v>70</v>
      </c>
      <c r="B59" s="240" t="s">
        <v>1456</v>
      </c>
      <c r="C59" s="233" t="s">
        <v>13</v>
      </c>
      <c r="D59" s="232" t="s">
        <v>1527</v>
      </c>
      <c r="E59" s="300">
        <v>78.36</v>
      </c>
      <c r="F59" s="293" t="s">
        <v>2196</v>
      </c>
    </row>
    <row r="60" spans="1:6" ht="63" x14ac:dyDescent="0.25">
      <c r="A60" s="242">
        <v>71</v>
      </c>
      <c r="B60" s="240" t="s">
        <v>1457</v>
      </c>
      <c r="C60" s="233" t="s">
        <v>13</v>
      </c>
      <c r="D60" s="232" t="s">
        <v>1528</v>
      </c>
      <c r="E60" s="300">
        <v>81.37</v>
      </c>
      <c r="F60" s="293" t="s">
        <v>2196</v>
      </c>
    </row>
    <row r="61" spans="1:6" ht="47.25" x14ac:dyDescent="0.25">
      <c r="A61" s="233">
        <v>72</v>
      </c>
      <c r="B61" s="240" t="s">
        <v>1458</v>
      </c>
      <c r="C61" s="233" t="s">
        <v>13</v>
      </c>
      <c r="D61" s="232" t="s">
        <v>1529</v>
      </c>
      <c r="E61" s="300">
        <v>75.95</v>
      </c>
      <c r="F61" s="293" t="s">
        <v>2196</v>
      </c>
    </row>
  </sheetData>
  <autoFilter ref="A3:F61"/>
  <mergeCells count="6">
    <mergeCell ref="F1:F2"/>
    <mergeCell ref="A1:A2"/>
    <mergeCell ref="B1:B2"/>
    <mergeCell ref="C1:C2"/>
    <mergeCell ref="D1:D2"/>
    <mergeCell ref="E1:E2"/>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1">
    <pageSetUpPr fitToPage="1"/>
  </sheetPr>
  <dimension ref="A1:O29"/>
  <sheetViews>
    <sheetView view="pageBreakPreview" zoomScale="60" zoomScaleNormal="100" workbookViewId="0">
      <selection activeCell="C521" sqref="C521:C524"/>
    </sheetView>
  </sheetViews>
  <sheetFormatPr defaultRowHeight="15" x14ac:dyDescent="0.25"/>
  <cols>
    <col min="1" max="1" width="30.28515625" customWidth="1"/>
    <col min="2" max="2" width="18.140625" customWidth="1"/>
  </cols>
  <sheetData>
    <row r="1" spans="1:5" x14ac:dyDescent="0.25">
      <c r="B1" s="304" t="s">
        <v>2218</v>
      </c>
    </row>
    <row r="2" spans="1:5" x14ac:dyDescent="0.25">
      <c r="A2" s="1" t="s">
        <v>881</v>
      </c>
      <c r="B2" s="305" t="s">
        <v>2219</v>
      </c>
    </row>
    <row r="3" spans="1:5" x14ac:dyDescent="0.25">
      <c r="A3" s="1" t="s">
        <v>883</v>
      </c>
      <c r="B3" s="305">
        <v>160</v>
      </c>
      <c r="C3" s="1"/>
      <c r="D3" s="1"/>
      <c r="E3" s="1"/>
    </row>
    <row r="4" spans="1:5" x14ac:dyDescent="0.25">
      <c r="A4" s="1" t="s">
        <v>958</v>
      </c>
      <c r="B4" s="305">
        <v>194</v>
      </c>
    </row>
    <row r="5" spans="1:5" x14ac:dyDescent="0.25">
      <c r="A5" s="1" t="s">
        <v>885</v>
      </c>
      <c r="B5" s="305">
        <v>126</v>
      </c>
    </row>
    <row r="6" spans="1:5" x14ac:dyDescent="0.25">
      <c r="A6" s="1" t="s">
        <v>896</v>
      </c>
      <c r="B6" s="305">
        <v>205</v>
      </c>
    </row>
    <row r="7" spans="1:5" x14ac:dyDescent="0.25">
      <c r="A7" s="1" t="s">
        <v>898</v>
      </c>
      <c r="B7" s="305">
        <v>131</v>
      </c>
    </row>
    <row r="8" spans="1:5" x14ac:dyDescent="0.25">
      <c r="A8" s="1" t="s">
        <v>2220</v>
      </c>
      <c r="B8" s="305">
        <v>161</v>
      </c>
    </row>
    <row r="9" spans="1:5" x14ac:dyDescent="0.25">
      <c r="A9" s="1" t="s">
        <v>2221</v>
      </c>
      <c r="B9" s="305">
        <v>124</v>
      </c>
    </row>
    <row r="10" spans="1:5" x14ac:dyDescent="0.25">
      <c r="A10" s="1" t="s">
        <v>2222</v>
      </c>
      <c r="B10" s="305">
        <v>116</v>
      </c>
    </row>
    <row r="11" spans="1:5" x14ac:dyDescent="0.25">
      <c r="A11" s="1" t="s">
        <v>980</v>
      </c>
      <c r="B11" s="305">
        <v>132</v>
      </c>
    </row>
    <row r="12" spans="1:5" x14ac:dyDescent="0.25">
      <c r="A12" s="1" t="s">
        <v>972</v>
      </c>
      <c r="B12" s="305">
        <v>177</v>
      </c>
    </row>
    <row r="13" spans="1:5" x14ac:dyDescent="0.25">
      <c r="A13" s="1" t="s">
        <v>973</v>
      </c>
      <c r="B13" s="305">
        <v>181</v>
      </c>
    </row>
    <row r="14" spans="1:5" x14ac:dyDescent="0.25">
      <c r="A14" s="1" t="s">
        <v>1535</v>
      </c>
      <c r="B14" s="305">
        <v>241</v>
      </c>
    </row>
    <row r="15" spans="1:5" x14ac:dyDescent="0.25">
      <c r="A15" s="1" t="s">
        <v>1267</v>
      </c>
      <c r="B15" s="305">
        <v>179</v>
      </c>
    </row>
    <row r="16" spans="1:5" x14ac:dyDescent="0.25">
      <c r="A16" s="1" t="s">
        <v>1011</v>
      </c>
      <c r="B16" s="305">
        <v>148</v>
      </c>
    </row>
    <row r="17" spans="1:15" x14ac:dyDescent="0.25">
      <c r="A17" s="1" t="s">
        <v>1537</v>
      </c>
      <c r="B17" s="305">
        <v>228</v>
      </c>
      <c r="C17" s="1"/>
      <c r="D17" s="1"/>
      <c r="E17" s="1"/>
    </row>
    <row r="18" spans="1:15" x14ac:dyDescent="0.25">
      <c r="A18" s="1" t="s">
        <v>2241</v>
      </c>
      <c r="B18" s="305"/>
      <c r="C18" s="1"/>
      <c r="D18" s="1"/>
      <c r="E18" s="1"/>
    </row>
    <row r="19" spans="1:15" x14ac:dyDescent="0.25">
      <c r="A19" s="1" t="s">
        <v>2240</v>
      </c>
      <c r="B19" s="305">
        <v>199</v>
      </c>
      <c r="C19" s="1"/>
      <c r="D19" s="1"/>
      <c r="E19" s="1"/>
    </row>
    <row r="20" spans="1:15" x14ac:dyDescent="0.25">
      <c r="A20" s="1" t="s">
        <v>1048</v>
      </c>
      <c r="C20" s="1"/>
    </row>
    <row r="21" spans="1:15" x14ac:dyDescent="0.25">
      <c r="A21" s="1" t="s">
        <v>1534</v>
      </c>
      <c r="B21" s="305">
        <v>151</v>
      </c>
      <c r="C21" s="1"/>
    </row>
    <row r="22" spans="1:15" x14ac:dyDescent="0.25">
      <c r="A22" s="1" t="s">
        <v>1060</v>
      </c>
      <c r="B22" s="305">
        <v>157</v>
      </c>
      <c r="C22" s="1"/>
    </row>
    <row r="23" spans="1:15" x14ac:dyDescent="0.25">
      <c r="A23" s="1" t="s">
        <v>1269</v>
      </c>
      <c r="B23" s="305">
        <v>227</v>
      </c>
      <c r="C23" s="1"/>
    </row>
    <row r="24" spans="1:15" x14ac:dyDescent="0.25">
      <c r="A24" s="1" t="s">
        <v>1067</v>
      </c>
      <c r="B24" s="305">
        <v>106</v>
      </c>
    </row>
    <row r="25" spans="1:15" x14ac:dyDescent="0.25">
      <c r="A25" s="1" t="s">
        <v>2223</v>
      </c>
      <c r="B25" s="305">
        <v>216</v>
      </c>
    </row>
    <row r="26" spans="1:15" x14ac:dyDescent="0.25">
      <c r="A26" s="1" t="s">
        <v>1035</v>
      </c>
      <c r="C26" s="1" t="s">
        <v>2224</v>
      </c>
      <c r="D26" s="1"/>
      <c r="E26" s="1"/>
      <c r="H26" s="1" t="s">
        <v>2229</v>
      </c>
      <c r="I26" s="1" t="s">
        <v>2230</v>
      </c>
      <c r="L26" t="s">
        <v>2231</v>
      </c>
      <c r="N26" s="1" t="s">
        <v>2232</v>
      </c>
    </row>
    <row r="27" spans="1:15" x14ac:dyDescent="0.25">
      <c r="A27" s="1" t="s">
        <v>1029</v>
      </c>
      <c r="C27" s="1" t="s">
        <v>2225</v>
      </c>
      <c r="D27" s="1"/>
      <c r="E27" s="1"/>
      <c r="H27" s="306" t="s">
        <v>2233</v>
      </c>
      <c r="I27" s="1"/>
      <c r="J27" s="1"/>
      <c r="K27" s="1"/>
      <c r="L27" s="1" t="s">
        <v>2232</v>
      </c>
      <c r="M27" s="1"/>
      <c r="N27" s="1"/>
      <c r="O27" s="1"/>
    </row>
    <row r="28" spans="1:15" x14ac:dyDescent="0.25">
      <c r="A28" s="1" t="s">
        <v>2226</v>
      </c>
      <c r="C28" s="1" t="s">
        <v>2227</v>
      </c>
      <c r="D28" s="1"/>
      <c r="E28" s="1"/>
      <c r="H28" s="1" t="s">
        <v>2234</v>
      </c>
      <c r="I28" s="307" t="s">
        <v>2235</v>
      </c>
      <c r="J28" s="1"/>
      <c r="K28" s="1"/>
      <c r="L28" s="1" t="s">
        <v>2232</v>
      </c>
      <c r="M28" s="1"/>
      <c r="N28" s="1"/>
      <c r="O28" s="1"/>
    </row>
    <row r="29" spans="1:15" x14ac:dyDescent="0.25">
      <c r="C29" t="s">
        <v>2228</v>
      </c>
      <c r="H29" s="1" t="s">
        <v>2236</v>
      </c>
      <c r="I29" s="308" t="s">
        <v>2237</v>
      </c>
      <c r="L29" t="s">
        <v>2238</v>
      </c>
    </row>
  </sheetData>
  <hyperlinks>
    <hyperlink ref="I28" r:id="rId1"/>
    <hyperlink ref="I29" r:id="rId2"/>
  </hyperlinks>
  <pageMargins left="0.7" right="0.7" top="0.75" bottom="0.75" header="0.3" footer="0.3"/>
  <pageSetup paperSize="9" scale="78" orientation="landscape"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2">
    <tabColor rgb="FFFFFF00"/>
  </sheetPr>
  <dimension ref="A1:P329"/>
  <sheetViews>
    <sheetView view="pageBreakPreview" topLeftCell="C1" zoomScale="85" zoomScaleNormal="90" zoomScaleSheetLayoutView="85" workbookViewId="0">
      <selection activeCell="N18" sqref="N18"/>
    </sheetView>
  </sheetViews>
  <sheetFormatPr defaultRowHeight="15" outlineLevelRow="1" x14ac:dyDescent="0.25"/>
  <cols>
    <col min="1" max="1" width="45.85546875" style="9" customWidth="1"/>
    <col min="2" max="2" width="68.85546875" style="9" customWidth="1"/>
    <col min="3" max="13" width="18.7109375" style="316" customWidth="1"/>
    <col min="14" max="15" width="19.140625" style="316" customWidth="1"/>
    <col min="16" max="16" width="9.85546875" style="9" customWidth="1"/>
    <col min="17" max="16384" width="9.140625" style="9"/>
  </cols>
  <sheetData>
    <row r="1" spans="1:15" ht="9.75" customHeight="1" x14ac:dyDescent="0.25">
      <c r="A1" s="315"/>
    </row>
    <row r="2" spans="1:15" ht="42.75" customHeight="1" x14ac:dyDescent="0.25">
      <c r="A2" s="1147" t="s">
        <v>2267</v>
      </c>
      <c r="B2" s="1147"/>
      <c r="C2" s="1147"/>
      <c r="D2" s="1147"/>
      <c r="E2" s="1147"/>
      <c r="F2" s="1147"/>
      <c r="G2" s="1147"/>
      <c r="H2" s="1147"/>
      <c r="I2" s="1147"/>
      <c r="J2" s="1147"/>
      <c r="K2" s="1147"/>
      <c r="L2" s="1147"/>
      <c r="M2" s="1147"/>
      <c r="N2" s="1147"/>
      <c r="O2" s="1147"/>
    </row>
    <row r="3" spans="1:15" ht="14.25" customHeight="1" x14ac:dyDescent="0.25">
      <c r="A3" s="1140"/>
      <c r="B3" s="1140"/>
      <c r="C3" s="1140"/>
      <c r="D3" s="1140"/>
      <c r="E3" s="1140"/>
      <c r="F3" s="1140"/>
      <c r="G3" s="1140"/>
      <c r="H3" s="1140"/>
      <c r="I3" s="1140"/>
      <c r="J3" s="1140"/>
      <c r="K3" s="1140"/>
      <c r="L3" s="1140"/>
      <c r="M3" s="1140"/>
      <c r="N3" s="1140"/>
      <c r="O3" s="1140"/>
    </row>
    <row r="4" spans="1:15" ht="63" customHeight="1" x14ac:dyDescent="0.25">
      <c r="A4" s="732" t="s">
        <v>2268</v>
      </c>
      <c r="B4" s="585" t="s">
        <v>2269</v>
      </c>
      <c r="C4" s="1148" t="s">
        <v>2270</v>
      </c>
      <c r="D4" s="1149"/>
      <c r="E4" s="1149"/>
      <c r="F4" s="1149"/>
      <c r="G4" s="1149"/>
      <c r="H4" s="1149"/>
      <c r="I4" s="1149"/>
      <c r="J4" s="1149"/>
      <c r="K4" s="1149"/>
      <c r="L4" s="1149"/>
      <c r="M4" s="1149"/>
      <c r="N4" s="1149"/>
      <c r="O4" s="1149"/>
    </row>
    <row r="5" spans="1:15" ht="75" x14ac:dyDescent="0.25">
      <c r="A5" s="732"/>
      <c r="B5" s="587"/>
      <c r="C5" s="317" t="s">
        <v>2271</v>
      </c>
      <c r="D5" s="317" t="s">
        <v>2272</v>
      </c>
      <c r="E5" s="317" t="s">
        <v>2273</v>
      </c>
      <c r="F5" s="317" t="s">
        <v>2274</v>
      </c>
      <c r="G5" s="317" t="s">
        <v>2275</v>
      </c>
      <c r="H5" s="317" t="s">
        <v>2276</v>
      </c>
      <c r="I5" s="317" t="s">
        <v>2277</v>
      </c>
      <c r="J5" s="317" t="s">
        <v>2278</v>
      </c>
      <c r="K5" s="317" t="s">
        <v>2279</v>
      </c>
      <c r="L5" s="317" t="s">
        <v>2280</v>
      </c>
      <c r="M5" s="317" t="s">
        <v>2281</v>
      </c>
      <c r="N5" s="317" t="s">
        <v>2282</v>
      </c>
      <c r="O5" s="438" t="s">
        <v>2697</v>
      </c>
    </row>
    <row r="6" spans="1:15" x14ac:dyDescent="0.25">
      <c r="A6" s="314">
        <v>1</v>
      </c>
      <c r="B6" s="310">
        <v>2</v>
      </c>
      <c r="C6" s="310"/>
      <c r="D6" s="310"/>
      <c r="E6" s="310"/>
      <c r="F6" s="310"/>
      <c r="G6" s="310"/>
      <c r="H6" s="310"/>
      <c r="I6" s="310"/>
      <c r="J6" s="310"/>
      <c r="K6" s="310"/>
      <c r="L6" s="310"/>
      <c r="M6" s="310"/>
      <c r="N6" s="310"/>
      <c r="O6" s="310"/>
    </row>
    <row r="7" spans="1:15" s="320" customFormat="1" ht="14.25" x14ac:dyDescent="0.2">
      <c r="A7" s="1143" t="s">
        <v>2283</v>
      </c>
      <c r="B7" s="318" t="s">
        <v>0</v>
      </c>
      <c r="C7" s="319"/>
      <c r="D7" s="319"/>
      <c r="E7" s="319"/>
      <c r="F7" s="319"/>
      <c r="G7" s="319"/>
      <c r="H7" s="319"/>
      <c r="I7" s="319"/>
      <c r="J7" s="319"/>
      <c r="K7" s="319"/>
      <c r="L7" s="319"/>
      <c r="M7" s="319"/>
      <c r="N7" s="319"/>
      <c r="O7" s="319"/>
    </row>
    <row r="8" spans="1:15" s="320" customFormat="1" ht="14.25" x14ac:dyDescent="0.2">
      <c r="A8" s="1144"/>
      <c r="B8" s="318" t="s">
        <v>2284</v>
      </c>
      <c r="C8" s="319"/>
      <c r="D8" s="319"/>
      <c r="E8" s="319"/>
      <c r="F8" s="319"/>
      <c r="G8" s="319"/>
      <c r="H8" s="319"/>
      <c r="I8" s="319"/>
      <c r="J8" s="319"/>
      <c r="K8" s="319"/>
      <c r="L8" s="319"/>
      <c r="M8" s="319"/>
      <c r="N8" s="319"/>
      <c r="O8" s="319"/>
    </row>
    <row r="9" spans="1:15" s="320" customFormat="1" ht="28.5" x14ac:dyDescent="0.2">
      <c r="A9" s="1144"/>
      <c r="B9" s="318" t="s">
        <v>2285</v>
      </c>
      <c r="C9" s="319"/>
      <c r="D9" s="319"/>
      <c r="E9" s="319"/>
      <c r="F9" s="319"/>
      <c r="G9" s="319"/>
      <c r="H9" s="319"/>
      <c r="I9" s="319"/>
      <c r="J9" s="319"/>
      <c r="K9" s="319"/>
      <c r="L9" s="319"/>
      <c r="M9" s="319"/>
      <c r="N9" s="319"/>
      <c r="O9" s="319"/>
    </row>
    <row r="10" spans="1:15" ht="15.75" outlineLevel="1" x14ac:dyDescent="0.25">
      <c r="A10" s="1144"/>
      <c r="B10" s="321" t="s">
        <v>2286</v>
      </c>
      <c r="C10" s="312" t="s">
        <v>2287</v>
      </c>
      <c r="D10" s="233" t="s">
        <v>2287</v>
      </c>
      <c r="E10" s="310" t="s">
        <v>2287</v>
      </c>
      <c r="F10" s="310" t="s">
        <v>2287</v>
      </c>
      <c r="G10" s="310" t="s">
        <v>2287</v>
      </c>
      <c r="H10" s="310" t="s">
        <v>2287</v>
      </c>
      <c r="I10" s="310" t="s">
        <v>2287</v>
      </c>
      <c r="J10" s="310" t="s">
        <v>2287</v>
      </c>
      <c r="K10" s="310" t="s">
        <v>2287</v>
      </c>
      <c r="L10" s="310" t="s">
        <v>2287</v>
      </c>
      <c r="M10" s="310" t="s">
        <v>2287</v>
      </c>
      <c r="N10" s="310" t="s">
        <v>2287</v>
      </c>
      <c r="O10" s="310" t="s">
        <v>2287</v>
      </c>
    </row>
    <row r="11" spans="1:15" ht="30" outlineLevel="1" x14ac:dyDescent="0.25">
      <c r="A11" s="1144"/>
      <c r="B11" s="321" t="s">
        <v>2288</v>
      </c>
      <c r="C11" s="232" t="s">
        <v>2289</v>
      </c>
      <c r="D11" s="233" t="s">
        <v>2289</v>
      </c>
      <c r="E11" s="310" t="s">
        <v>2289</v>
      </c>
      <c r="F11" s="310" t="s">
        <v>2289</v>
      </c>
      <c r="G11" s="310" t="s">
        <v>2289</v>
      </c>
      <c r="H11" s="310" t="s">
        <v>2289</v>
      </c>
      <c r="I11" s="310" t="s">
        <v>2289</v>
      </c>
      <c r="J11" s="310" t="s">
        <v>2289</v>
      </c>
      <c r="K11" s="310" t="s">
        <v>2289</v>
      </c>
      <c r="L11" s="310" t="s">
        <v>2289</v>
      </c>
      <c r="M11" s="310" t="s">
        <v>2289</v>
      </c>
      <c r="N11" s="310" t="s">
        <v>2289</v>
      </c>
      <c r="O11" s="310" t="s">
        <v>2289</v>
      </c>
    </row>
    <row r="12" spans="1:15" ht="15.75" outlineLevel="1" x14ac:dyDescent="0.25">
      <c r="A12" s="1144"/>
      <c r="B12" s="321" t="s">
        <v>2290</v>
      </c>
      <c r="C12" s="232" t="s">
        <v>2291</v>
      </c>
      <c r="D12" s="233" t="s">
        <v>2291</v>
      </c>
      <c r="E12" s="310" t="s">
        <v>2291</v>
      </c>
      <c r="F12" s="310" t="s">
        <v>2291</v>
      </c>
      <c r="G12" s="310" t="s">
        <v>2291</v>
      </c>
      <c r="H12" s="310" t="s">
        <v>2291</v>
      </c>
      <c r="I12" s="310" t="s">
        <v>2291</v>
      </c>
      <c r="J12" s="310" t="s">
        <v>2291</v>
      </c>
      <c r="K12" s="310" t="s">
        <v>2291</v>
      </c>
      <c r="L12" s="310" t="s">
        <v>2291</v>
      </c>
      <c r="M12" s="310" t="s">
        <v>2291</v>
      </c>
      <c r="N12" s="310" t="s">
        <v>2291</v>
      </c>
      <c r="O12" s="310" t="s">
        <v>2291</v>
      </c>
    </row>
    <row r="13" spans="1:15" ht="30" outlineLevel="1" x14ac:dyDescent="0.25">
      <c r="A13" s="1144"/>
      <c r="B13" s="321" t="s">
        <v>2292</v>
      </c>
      <c r="C13" s="232" t="s">
        <v>2293</v>
      </c>
      <c r="D13" s="233" t="s">
        <v>2293</v>
      </c>
      <c r="E13" s="310" t="s">
        <v>2293</v>
      </c>
      <c r="F13" s="310" t="s">
        <v>2293</v>
      </c>
      <c r="G13" s="310" t="s">
        <v>2293</v>
      </c>
      <c r="H13" s="310" t="s">
        <v>2293</v>
      </c>
      <c r="I13" s="310" t="s">
        <v>2293</v>
      </c>
      <c r="J13" s="310" t="s">
        <v>2293</v>
      </c>
      <c r="K13" s="310" t="s">
        <v>2293</v>
      </c>
      <c r="L13" s="310" t="s">
        <v>2293</v>
      </c>
      <c r="M13" s="310" t="s">
        <v>2293</v>
      </c>
      <c r="N13" s="310" t="s">
        <v>2293</v>
      </c>
      <c r="O13" s="310" t="s">
        <v>2293</v>
      </c>
    </row>
    <row r="14" spans="1:15" ht="15.75" outlineLevel="1" x14ac:dyDescent="0.25">
      <c r="A14" s="1144"/>
      <c r="B14" s="321" t="s">
        <v>2294</v>
      </c>
      <c r="C14" s="232" t="s">
        <v>2295</v>
      </c>
      <c r="D14" s="233" t="s">
        <v>2295</v>
      </c>
      <c r="E14" s="310" t="s">
        <v>2295</v>
      </c>
      <c r="F14" s="310" t="s">
        <v>2295</v>
      </c>
      <c r="G14" s="310" t="s">
        <v>2295</v>
      </c>
      <c r="H14" s="310" t="s">
        <v>2295</v>
      </c>
      <c r="I14" s="310" t="s">
        <v>2295</v>
      </c>
      <c r="J14" s="310" t="s">
        <v>2295</v>
      </c>
      <c r="K14" s="310" t="s">
        <v>2295</v>
      </c>
      <c r="L14" s="310">
        <v>15</v>
      </c>
      <c r="M14" s="310">
        <f>L14</f>
        <v>15</v>
      </c>
      <c r="N14" s="310">
        <f>L14</f>
        <v>15</v>
      </c>
      <c r="O14" s="310">
        <f>M14</f>
        <v>15</v>
      </c>
    </row>
    <row r="15" spans="1:15" ht="15.75" outlineLevel="1" x14ac:dyDescent="0.25">
      <c r="A15" s="1144"/>
      <c r="B15" s="321" t="s">
        <v>2296</v>
      </c>
      <c r="C15" s="232" t="s">
        <v>2297</v>
      </c>
      <c r="D15" s="233" t="s">
        <v>2297</v>
      </c>
      <c r="E15" s="310" t="s">
        <v>2297</v>
      </c>
      <c r="F15" s="310" t="s">
        <v>2297</v>
      </c>
      <c r="G15" s="310" t="s">
        <v>2297</v>
      </c>
      <c r="H15" s="310" t="s">
        <v>2297</v>
      </c>
      <c r="I15" s="310" t="s">
        <v>2297</v>
      </c>
      <c r="J15" s="310" t="s">
        <v>2297</v>
      </c>
      <c r="K15" s="310" t="s">
        <v>2297</v>
      </c>
      <c r="L15" s="310" t="s">
        <v>2297</v>
      </c>
      <c r="M15" s="310" t="s">
        <v>2297</v>
      </c>
      <c r="N15" s="310" t="s">
        <v>2297</v>
      </c>
      <c r="O15" s="310" t="s">
        <v>2297</v>
      </c>
    </row>
    <row r="16" spans="1:15" ht="27.75" customHeight="1" outlineLevel="1" x14ac:dyDescent="0.25">
      <c r="A16" s="1144"/>
      <c r="B16" s="321" t="s">
        <v>2298</v>
      </c>
      <c r="C16" s="232" t="s">
        <v>1283</v>
      </c>
      <c r="D16" s="233" t="s">
        <v>1283</v>
      </c>
      <c r="E16" s="310" t="s">
        <v>1283</v>
      </c>
      <c r="F16" s="310" t="s">
        <v>1283</v>
      </c>
      <c r="G16" s="310" t="s">
        <v>1283</v>
      </c>
      <c r="H16" s="310" t="s">
        <v>1283</v>
      </c>
      <c r="I16" s="310" t="s">
        <v>1283</v>
      </c>
      <c r="J16" s="310" t="s">
        <v>1283</v>
      </c>
      <c r="K16" s="310" t="s">
        <v>1283</v>
      </c>
      <c r="L16" s="310" t="s">
        <v>1283</v>
      </c>
      <c r="M16" s="310" t="s">
        <v>1283</v>
      </c>
      <c r="N16" s="310" t="s">
        <v>1283</v>
      </c>
      <c r="O16" s="310" t="s">
        <v>1283</v>
      </c>
    </row>
    <row r="17" spans="1:16" ht="15.75" outlineLevel="1" x14ac:dyDescent="0.25">
      <c r="A17" s="1144"/>
      <c r="B17" s="321" t="s">
        <v>2299</v>
      </c>
      <c r="C17" s="232" t="s">
        <v>2300</v>
      </c>
      <c r="D17" s="233" t="s">
        <v>2300</v>
      </c>
      <c r="E17" s="310" t="s">
        <v>2300</v>
      </c>
      <c r="F17" s="310" t="s">
        <v>2300</v>
      </c>
      <c r="G17" s="310" t="s">
        <v>2300</v>
      </c>
      <c r="H17" s="310" t="s">
        <v>2300</v>
      </c>
      <c r="I17" s="310" t="s">
        <v>2300</v>
      </c>
      <c r="J17" s="310" t="s">
        <v>2300</v>
      </c>
      <c r="K17" s="310" t="s">
        <v>2300</v>
      </c>
      <c r="L17" s="310" t="s">
        <v>2300</v>
      </c>
      <c r="M17" s="310" t="s">
        <v>2300</v>
      </c>
      <c r="N17" s="310" t="s">
        <v>2300</v>
      </c>
      <c r="O17" s="310" t="s">
        <v>2300</v>
      </c>
    </row>
    <row r="18" spans="1:16" ht="90" outlineLevel="1" x14ac:dyDescent="0.25">
      <c r="A18" s="1144"/>
      <c r="B18" s="321" t="s">
        <v>2301</v>
      </c>
      <c r="C18" s="232" t="s">
        <v>1289</v>
      </c>
      <c r="D18" s="233" t="s">
        <v>1289</v>
      </c>
      <c r="E18" s="310" t="s">
        <v>1289</v>
      </c>
      <c r="F18" s="310" t="s">
        <v>1289</v>
      </c>
      <c r="G18" s="310" t="s">
        <v>1289</v>
      </c>
      <c r="H18" s="310" t="s">
        <v>1289</v>
      </c>
      <c r="I18" s="310" t="s">
        <v>1289</v>
      </c>
      <c r="J18" s="310" t="s">
        <v>1289</v>
      </c>
      <c r="K18" s="310" t="s">
        <v>1289</v>
      </c>
      <c r="L18" s="310" t="s">
        <v>1289</v>
      </c>
      <c r="M18" s="310" t="s">
        <v>1289</v>
      </c>
      <c r="N18" s="310" t="s">
        <v>1289</v>
      </c>
      <c r="O18" s="310" t="s">
        <v>1289</v>
      </c>
    </row>
    <row r="19" spans="1:16" ht="60" outlineLevel="1" x14ac:dyDescent="0.25">
      <c r="A19" s="1144"/>
      <c r="B19" s="321" t="s">
        <v>2302</v>
      </c>
      <c r="C19" s="232" t="s">
        <v>318</v>
      </c>
      <c r="D19" s="233" t="s">
        <v>318</v>
      </c>
      <c r="E19" s="310" t="s">
        <v>318</v>
      </c>
      <c r="F19" s="310" t="s">
        <v>318</v>
      </c>
      <c r="G19" s="310" t="s">
        <v>318</v>
      </c>
      <c r="H19" s="310" t="s">
        <v>318</v>
      </c>
      <c r="I19" s="310" t="s">
        <v>318</v>
      </c>
      <c r="J19" s="310" t="s">
        <v>318</v>
      </c>
      <c r="K19" s="310" t="s">
        <v>318</v>
      </c>
      <c r="L19" s="310" t="s">
        <v>318</v>
      </c>
      <c r="M19" s="310" t="s">
        <v>318</v>
      </c>
      <c r="N19" s="310" t="s">
        <v>318</v>
      </c>
      <c r="O19" s="310" t="s">
        <v>318</v>
      </c>
    </row>
    <row r="20" spans="1:16" ht="75" outlineLevel="1" x14ac:dyDescent="0.25">
      <c r="A20" s="1144"/>
      <c r="B20" s="321" t="s">
        <v>2303</v>
      </c>
      <c r="C20" s="232" t="s">
        <v>318</v>
      </c>
      <c r="D20" s="233" t="s">
        <v>318</v>
      </c>
      <c r="E20" s="310" t="s">
        <v>318</v>
      </c>
      <c r="F20" s="310" t="s">
        <v>318</v>
      </c>
      <c r="G20" s="310" t="s">
        <v>318</v>
      </c>
      <c r="H20" s="310" t="s">
        <v>318</v>
      </c>
      <c r="I20" s="310" t="s">
        <v>318</v>
      </c>
      <c r="J20" s="310" t="s">
        <v>318</v>
      </c>
      <c r="K20" s="310" t="s">
        <v>318</v>
      </c>
      <c r="L20" s="310" t="s">
        <v>318</v>
      </c>
      <c r="M20" s="310" t="s">
        <v>318</v>
      </c>
      <c r="N20" s="310" t="s">
        <v>318</v>
      </c>
      <c r="O20" s="310" t="s">
        <v>318</v>
      </c>
    </row>
    <row r="21" spans="1:16" ht="30" outlineLevel="1" x14ac:dyDescent="0.25">
      <c r="A21" s="1144"/>
      <c r="B21" s="321" t="s">
        <v>2304</v>
      </c>
      <c r="C21" s="322" t="s">
        <v>129</v>
      </c>
      <c r="D21" s="233" t="s">
        <v>129</v>
      </c>
      <c r="E21" s="233" t="s">
        <v>129</v>
      </c>
      <c r="F21" s="233" t="s">
        <v>129</v>
      </c>
      <c r="G21" s="233" t="s">
        <v>129</v>
      </c>
      <c r="H21" s="233" t="s">
        <v>129</v>
      </c>
      <c r="I21" s="233" t="s">
        <v>129</v>
      </c>
      <c r="J21" s="233" t="s">
        <v>129</v>
      </c>
      <c r="K21" s="233" t="s">
        <v>129</v>
      </c>
      <c r="L21" s="233" t="s">
        <v>129</v>
      </c>
      <c r="M21" s="233" t="s">
        <v>129</v>
      </c>
      <c r="N21" s="233" t="s">
        <v>129</v>
      </c>
      <c r="O21" s="310" t="s">
        <v>2287</v>
      </c>
    </row>
    <row r="22" spans="1:16" ht="30" outlineLevel="1" x14ac:dyDescent="0.25">
      <c r="A22" s="1144"/>
      <c r="B22" s="321" t="s">
        <v>2305</v>
      </c>
      <c r="C22" s="232" t="s">
        <v>2306</v>
      </c>
      <c r="D22" s="233" t="s">
        <v>2306</v>
      </c>
      <c r="E22" s="310" t="s">
        <v>2306</v>
      </c>
      <c r="F22" s="310" t="s">
        <v>2306</v>
      </c>
      <c r="G22" s="310" t="s">
        <v>2306</v>
      </c>
      <c r="H22" s="310" t="s">
        <v>2306</v>
      </c>
      <c r="I22" s="310" t="s">
        <v>2306</v>
      </c>
      <c r="J22" s="310" t="s">
        <v>2306</v>
      </c>
      <c r="K22" s="310" t="s">
        <v>2306</v>
      </c>
      <c r="L22" s="310" t="s">
        <v>2306</v>
      </c>
      <c r="M22" s="310" t="s">
        <v>2306</v>
      </c>
      <c r="N22" s="310" t="s">
        <v>2306</v>
      </c>
      <c r="O22" s="310" t="s">
        <v>129</v>
      </c>
    </row>
    <row r="23" spans="1:16" ht="30" outlineLevel="1" x14ac:dyDescent="0.25">
      <c r="A23" s="1144"/>
      <c r="B23" s="321" t="s">
        <v>2307</v>
      </c>
      <c r="C23" s="232" t="s">
        <v>2308</v>
      </c>
      <c r="D23" s="232" t="s">
        <v>2308</v>
      </c>
      <c r="E23" s="310" t="s">
        <v>129</v>
      </c>
      <c r="F23" s="310" t="s">
        <v>129</v>
      </c>
      <c r="G23" s="310" t="s">
        <v>129</v>
      </c>
      <c r="H23" s="310" t="s">
        <v>129</v>
      </c>
      <c r="I23" s="310" t="s">
        <v>129</v>
      </c>
      <c r="J23" s="310" t="s">
        <v>129</v>
      </c>
      <c r="K23" s="310" t="s">
        <v>129</v>
      </c>
      <c r="L23" s="310" t="s">
        <v>129</v>
      </c>
      <c r="M23" s="310" t="s">
        <v>129</v>
      </c>
      <c r="N23" s="310" t="s">
        <v>129</v>
      </c>
      <c r="O23" s="310" t="s">
        <v>129</v>
      </c>
    </row>
    <row r="24" spans="1:16" ht="15.75" outlineLevel="1" x14ac:dyDescent="0.25">
      <c r="A24" s="1144"/>
      <c r="B24" s="321" t="s">
        <v>2309</v>
      </c>
      <c r="C24" s="232" t="s">
        <v>129</v>
      </c>
      <c r="D24" s="233" t="s">
        <v>129</v>
      </c>
      <c r="E24" s="232" t="s">
        <v>2310</v>
      </c>
      <c r="F24" s="310" t="s">
        <v>2310</v>
      </c>
      <c r="G24" s="310" t="s">
        <v>2310</v>
      </c>
      <c r="H24" s="310" t="s">
        <v>2310</v>
      </c>
      <c r="I24" s="310" t="s">
        <v>2310</v>
      </c>
      <c r="J24" s="310" t="s">
        <v>2310</v>
      </c>
      <c r="K24" s="310" t="s">
        <v>2310</v>
      </c>
      <c r="L24" s="310" t="s">
        <v>2310</v>
      </c>
      <c r="M24" s="310" t="s">
        <v>2310</v>
      </c>
      <c r="N24" s="310" t="s">
        <v>2310</v>
      </c>
      <c r="O24" s="310" t="s">
        <v>2310</v>
      </c>
    </row>
    <row r="25" spans="1:16" ht="30" outlineLevel="1" x14ac:dyDescent="0.25">
      <c r="A25" s="1144"/>
      <c r="B25" s="321" t="s">
        <v>2311</v>
      </c>
      <c r="C25" s="232" t="s">
        <v>129</v>
      </c>
      <c r="D25" s="232" t="s">
        <v>129</v>
      </c>
      <c r="E25" s="232" t="s">
        <v>129</v>
      </c>
      <c r="F25" s="232" t="s">
        <v>129</v>
      </c>
      <c r="G25" s="232" t="s">
        <v>129</v>
      </c>
      <c r="H25" s="232" t="s">
        <v>129</v>
      </c>
      <c r="I25" s="232" t="s">
        <v>129</v>
      </c>
      <c r="J25" s="232" t="s">
        <v>2312</v>
      </c>
      <c r="K25" s="323" t="str">
        <f>J25</f>
        <v>21.5</v>
      </c>
      <c r="L25" s="323" t="str">
        <f>K25</f>
        <v>21.5</v>
      </c>
      <c r="M25" s="323" t="str">
        <f>L25</f>
        <v>21.5</v>
      </c>
      <c r="N25" s="323" t="str">
        <f>L25</f>
        <v>21.5</v>
      </c>
      <c r="O25" s="323" t="str">
        <f>M25</f>
        <v>21.5</v>
      </c>
    </row>
    <row r="26" spans="1:16" s="320" customFormat="1" ht="15" customHeight="1" x14ac:dyDescent="0.2">
      <c r="A26" s="1143" t="s">
        <v>878</v>
      </c>
      <c r="B26" s="318" t="s">
        <v>0</v>
      </c>
      <c r="C26" s="319"/>
      <c r="D26" s="319"/>
      <c r="E26" s="319"/>
      <c r="F26" s="319"/>
      <c r="G26" s="319"/>
      <c r="H26" s="319"/>
      <c r="I26" s="319"/>
      <c r="J26" s="319"/>
      <c r="K26" s="319"/>
      <c r="L26" s="319"/>
      <c r="M26" s="319"/>
      <c r="N26" s="319"/>
      <c r="O26" s="319"/>
    </row>
    <row r="27" spans="1:16" x14ac:dyDescent="0.25">
      <c r="A27" s="1144"/>
      <c r="B27" s="324" t="s">
        <v>1</v>
      </c>
      <c r="C27" s="310"/>
      <c r="D27" s="310"/>
      <c r="E27" s="310"/>
      <c r="F27" s="310"/>
      <c r="G27" s="310"/>
      <c r="H27" s="310"/>
      <c r="I27" s="310"/>
      <c r="J27" s="310"/>
      <c r="K27" s="310"/>
      <c r="L27" s="310"/>
      <c r="M27" s="310"/>
      <c r="N27" s="310"/>
      <c r="O27" s="310"/>
    </row>
    <row r="28" spans="1:16" ht="33.75" customHeight="1" x14ac:dyDescent="0.25">
      <c r="A28" s="1144"/>
      <c r="B28" s="324" t="s">
        <v>2</v>
      </c>
      <c r="C28" s="310"/>
      <c r="D28" s="310"/>
      <c r="E28" s="310"/>
      <c r="F28" s="310"/>
      <c r="G28" s="310"/>
      <c r="H28" s="310"/>
      <c r="I28" s="310"/>
      <c r="J28" s="310"/>
      <c r="K28" s="310"/>
      <c r="L28" s="310"/>
      <c r="M28" s="310"/>
      <c r="N28" s="310"/>
      <c r="O28" s="310"/>
    </row>
    <row r="29" spans="1:16" ht="48" customHeight="1" outlineLevel="1" x14ac:dyDescent="0.25">
      <c r="A29" s="1144"/>
      <c r="B29" s="324" t="s">
        <v>2313</v>
      </c>
      <c r="C29" s="232" t="s">
        <v>2314</v>
      </c>
      <c r="D29" s="233" t="s">
        <v>2314</v>
      </c>
      <c r="E29" s="310" t="s">
        <v>2314</v>
      </c>
      <c r="F29" s="310" t="s">
        <v>2314</v>
      </c>
      <c r="G29" s="310" t="s">
        <v>2314</v>
      </c>
      <c r="H29" s="310" t="s">
        <v>2314</v>
      </c>
      <c r="I29" s="310" t="s">
        <v>2314</v>
      </c>
      <c r="J29" s="310" t="s">
        <v>2314</v>
      </c>
      <c r="K29" s="310" t="s">
        <v>2314</v>
      </c>
      <c r="L29" s="310" t="s">
        <v>2314</v>
      </c>
      <c r="M29" s="310" t="s">
        <v>2314</v>
      </c>
      <c r="N29" s="310" t="s">
        <v>2314</v>
      </c>
      <c r="O29" s="310" t="s">
        <v>2314</v>
      </c>
      <c r="P29" s="9" t="b">
        <f>O29='[4]Приложение 7'!G33</f>
        <v>1</v>
      </c>
    </row>
    <row r="30" spans="1:16" ht="48" customHeight="1" outlineLevel="1" x14ac:dyDescent="0.25">
      <c r="A30" s="1144"/>
      <c r="B30" s="324" t="s">
        <v>2315</v>
      </c>
      <c r="C30" s="232" t="s">
        <v>2316</v>
      </c>
      <c r="D30" s="233" t="s">
        <v>2316</v>
      </c>
      <c r="E30" s="310" t="s">
        <v>2316</v>
      </c>
      <c r="F30" s="310" t="s">
        <v>2316</v>
      </c>
      <c r="G30" s="310" t="s">
        <v>2316</v>
      </c>
      <c r="H30" s="310" t="s">
        <v>2316</v>
      </c>
      <c r="I30" s="310" t="s">
        <v>2316</v>
      </c>
      <c r="J30" s="310" t="s">
        <v>2316</v>
      </c>
      <c r="K30" s="310" t="s">
        <v>2316</v>
      </c>
      <c r="L30" s="323" t="s">
        <v>2317</v>
      </c>
      <c r="M30" s="323" t="str">
        <f>L30</f>
        <v>22.8</v>
      </c>
      <c r="N30" s="323" t="str">
        <f>L30</f>
        <v>22.8</v>
      </c>
      <c r="O30" s="323" t="str">
        <f>M30</f>
        <v>22.8</v>
      </c>
      <c r="P30" s="9" t="b">
        <f>O30='[4]Приложение 7'!G34</f>
        <v>1</v>
      </c>
    </row>
    <row r="31" spans="1:16" ht="30" outlineLevel="1" x14ac:dyDescent="0.25">
      <c r="A31" s="1144"/>
      <c r="B31" s="324" t="s">
        <v>2318</v>
      </c>
      <c r="C31" s="232" t="s">
        <v>1307</v>
      </c>
      <c r="D31" s="233" t="s">
        <v>1307</v>
      </c>
      <c r="E31" s="310" t="s">
        <v>1307</v>
      </c>
      <c r="F31" s="310" t="s">
        <v>1307</v>
      </c>
      <c r="G31" s="310" t="s">
        <v>1307</v>
      </c>
      <c r="H31" s="310" t="s">
        <v>1307</v>
      </c>
      <c r="I31" s="310" t="s">
        <v>1307</v>
      </c>
      <c r="J31" s="310" t="s">
        <v>1307</v>
      </c>
      <c r="K31" s="310" t="s">
        <v>1307</v>
      </c>
      <c r="L31" s="310" t="s">
        <v>1307</v>
      </c>
      <c r="M31" s="310" t="s">
        <v>1307</v>
      </c>
      <c r="N31" s="310" t="s">
        <v>1307</v>
      </c>
      <c r="O31" s="310" t="s">
        <v>1307</v>
      </c>
      <c r="P31" s="9" t="b">
        <f>O31='[4]Приложение 7'!G35</f>
        <v>1</v>
      </c>
    </row>
    <row r="32" spans="1:16" ht="30" outlineLevel="1" x14ac:dyDescent="0.25">
      <c r="A32" s="1144"/>
      <c r="B32" s="324" t="s">
        <v>2319</v>
      </c>
      <c r="C32" s="232" t="s">
        <v>2320</v>
      </c>
      <c r="D32" s="233" t="s">
        <v>2320</v>
      </c>
      <c r="E32" s="310" t="s">
        <v>2320</v>
      </c>
      <c r="F32" s="310" t="s">
        <v>2320</v>
      </c>
      <c r="G32" s="310" t="s">
        <v>2320</v>
      </c>
      <c r="H32" s="310" t="s">
        <v>2320</v>
      </c>
      <c r="I32" s="310" t="s">
        <v>2320</v>
      </c>
      <c r="J32" s="310" t="s">
        <v>2320</v>
      </c>
      <c r="K32" s="310" t="s">
        <v>2320</v>
      </c>
      <c r="L32" s="310" t="s">
        <v>2320</v>
      </c>
      <c r="M32" s="310" t="s">
        <v>2320</v>
      </c>
      <c r="N32" s="310" t="s">
        <v>2320</v>
      </c>
      <c r="O32" s="310" t="s">
        <v>2320</v>
      </c>
      <c r="P32" s="9" t="b">
        <f>O32='[4]Приложение 7'!G36</f>
        <v>1</v>
      </c>
    </row>
    <row r="33" spans="1:16" ht="30" outlineLevel="1" x14ac:dyDescent="0.25">
      <c r="A33" s="1144"/>
      <c r="B33" s="324" t="s">
        <v>2321</v>
      </c>
      <c r="C33" s="232" t="s">
        <v>2322</v>
      </c>
      <c r="D33" s="233" t="s">
        <v>2322</v>
      </c>
      <c r="E33" s="310" t="s">
        <v>2322</v>
      </c>
      <c r="F33" s="310" t="s">
        <v>2322</v>
      </c>
      <c r="G33" s="310" t="s">
        <v>2322</v>
      </c>
      <c r="H33" s="310" t="s">
        <v>2322</v>
      </c>
      <c r="I33" s="310" t="s">
        <v>2322</v>
      </c>
      <c r="J33" s="310" t="s">
        <v>2322</v>
      </c>
      <c r="K33" s="310" t="s">
        <v>2322</v>
      </c>
      <c r="L33" s="310" t="s">
        <v>2322</v>
      </c>
      <c r="M33" s="310" t="s">
        <v>2322</v>
      </c>
      <c r="N33" s="310" t="s">
        <v>2322</v>
      </c>
      <c r="O33" s="310" t="s">
        <v>2322</v>
      </c>
      <c r="P33" s="9" t="b">
        <f>O33='[4]Приложение 7'!G37</f>
        <v>1</v>
      </c>
    </row>
    <row r="34" spans="1:16" ht="30" outlineLevel="1" x14ac:dyDescent="0.25">
      <c r="A34" s="1144"/>
      <c r="B34" s="324" t="s">
        <v>2323</v>
      </c>
      <c r="C34" s="232" t="s">
        <v>2324</v>
      </c>
      <c r="D34" s="233" t="s">
        <v>2324</v>
      </c>
      <c r="E34" s="310" t="s">
        <v>2324</v>
      </c>
      <c r="F34" s="310" t="s">
        <v>2324</v>
      </c>
      <c r="G34" s="310" t="s">
        <v>2324</v>
      </c>
      <c r="H34" s="310" t="s">
        <v>2324</v>
      </c>
      <c r="I34" s="310" t="s">
        <v>2324</v>
      </c>
      <c r="J34" s="310" t="s">
        <v>2324</v>
      </c>
      <c r="K34" s="310" t="s">
        <v>2324</v>
      </c>
      <c r="L34" s="310" t="s">
        <v>2324</v>
      </c>
      <c r="M34" s="310" t="s">
        <v>2324</v>
      </c>
      <c r="N34" s="310" t="s">
        <v>2324</v>
      </c>
      <c r="O34" s="310" t="s">
        <v>2324</v>
      </c>
      <c r="P34" s="9" t="b">
        <f>O34='[4]Приложение 7'!G38</f>
        <v>1</v>
      </c>
    </row>
    <row r="35" spans="1:16" ht="18" customHeight="1" outlineLevel="1" x14ac:dyDescent="0.25">
      <c r="A35" s="1144"/>
      <c r="B35" s="324" t="s">
        <v>2325</v>
      </c>
      <c r="C35" s="232" t="s">
        <v>2326</v>
      </c>
      <c r="D35" s="233" t="s">
        <v>2326</v>
      </c>
      <c r="E35" s="310" t="s">
        <v>2326</v>
      </c>
      <c r="F35" s="310" t="s">
        <v>2326</v>
      </c>
      <c r="G35" s="310" t="s">
        <v>2326</v>
      </c>
      <c r="H35" s="310" t="s">
        <v>2326</v>
      </c>
      <c r="I35" s="310" t="s">
        <v>2326</v>
      </c>
      <c r="J35" s="310" t="s">
        <v>2326</v>
      </c>
      <c r="K35" s="310" t="s">
        <v>2326</v>
      </c>
      <c r="L35" s="310" t="s">
        <v>2326</v>
      </c>
      <c r="M35" s="310" t="s">
        <v>2326</v>
      </c>
      <c r="N35" s="310" t="s">
        <v>2326</v>
      </c>
      <c r="O35" s="310" t="s">
        <v>2326</v>
      </c>
      <c r="P35" s="9" t="b">
        <f>O35='[4]Приложение 7'!G39</f>
        <v>1</v>
      </c>
    </row>
    <row r="36" spans="1:16" ht="18.75" customHeight="1" outlineLevel="1" x14ac:dyDescent="0.25">
      <c r="A36" s="1144"/>
      <c r="B36" s="324" t="s">
        <v>2327</v>
      </c>
      <c r="C36" s="232" t="s">
        <v>2328</v>
      </c>
      <c r="D36" s="233" t="s">
        <v>2328</v>
      </c>
      <c r="E36" s="310" t="s">
        <v>2328</v>
      </c>
      <c r="F36" s="310" t="s">
        <v>2328</v>
      </c>
      <c r="G36" s="310" t="s">
        <v>2328</v>
      </c>
      <c r="H36" s="310" t="s">
        <v>2328</v>
      </c>
      <c r="I36" s="310" t="s">
        <v>2328</v>
      </c>
      <c r="J36" s="310" t="s">
        <v>2328</v>
      </c>
      <c r="K36" s="310" t="s">
        <v>2328</v>
      </c>
      <c r="L36" s="310" t="s">
        <v>2328</v>
      </c>
      <c r="M36" s="310" t="s">
        <v>2328</v>
      </c>
      <c r="N36" s="310" t="s">
        <v>2328</v>
      </c>
      <c r="O36" s="310" t="s">
        <v>2328</v>
      </c>
      <c r="P36" s="9" t="b">
        <f>O36='[4]Приложение 7'!G40</f>
        <v>1</v>
      </c>
    </row>
    <row r="37" spans="1:16" ht="33.75" customHeight="1" outlineLevel="1" x14ac:dyDescent="0.25">
      <c r="A37" s="1144"/>
      <c r="B37" s="324" t="s">
        <v>2329</v>
      </c>
      <c r="C37" s="232" t="s">
        <v>2330</v>
      </c>
      <c r="D37" s="233" t="s">
        <v>2330</v>
      </c>
      <c r="E37" s="310" t="s">
        <v>2330</v>
      </c>
      <c r="F37" s="310" t="s">
        <v>2330</v>
      </c>
      <c r="G37" s="310" t="s">
        <v>2330</v>
      </c>
      <c r="H37" s="310" t="s">
        <v>2330</v>
      </c>
      <c r="I37" s="310" t="s">
        <v>2330</v>
      </c>
      <c r="J37" s="310" t="s">
        <v>2330</v>
      </c>
      <c r="K37" s="310" t="s">
        <v>2330</v>
      </c>
      <c r="L37" s="310" t="s">
        <v>2330</v>
      </c>
      <c r="M37" s="310" t="s">
        <v>2330</v>
      </c>
      <c r="N37" s="310" t="s">
        <v>2330</v>
      </c>
      <c r="O37" s="310" t="s">
        <v>2330</v>
      </c>
      <c r="P37" s="9" t="b">
        <f>O37='[4]Приложение 7'!G41</f>
        <v>1</v>
      </c>
    </row>
    <row r="38" spans="1:16" ht="24.75" customHeight="1" outlineLevel="1" x14ac:dyDescent="0.25">
      <c r="A38" s="1144"/>
      <c r="B38" s="324" t="s">
        <v>2331</v>
      </c>
      <c r="C38" s="232" t="s">
        <v>1313</v>
      </c>
      <c r="D38" s="233" t="s">
        <v>1313</v>
      </c>
      <c r="E38" s="310" t="s">
        <v>1313</v>
      </c>
      <c r="F38" s="310" t="s">
        <v>1313</v>
      </c>
      <c r="G38" s="310" t="s">
        <v>1313</v>
      </c>
      <c r="H38" s="310" t="s">
        <v>1313</v>
      </c>
      <c r="I38" s="310" t="s">
        <v>1313</v>
      </c>
      <c r="J38" s="310" t="s">
        <v>1313</v>
      </c>
      <c r="K38" s="310" t="s">
        <v>1313</v>
      </c>
      <c r="L38" s="310" t="s">
        <v>1313</v>
      </c>
      <c r="M38" s="310" t="s">
        <v>1313</v>
      </c>
      <c r="N38" s="310" t="s">
        <v>1313</v>
      </c>
      <c r="O38" s="310" t="s">
        <v>1313</v>
      </c>
      <c r="P38" s="9" t="b">
        <f>O38='[4]Приложение 7'!G42</f>
        <v>1</v>
      </c>
    </row>
    <row r="39" spans="1:16" ht="24.75" customHeight="1" outlineLevel="1" x14ac:dyDescent="0.25">
      <c r="A39" s="1144"/>
      <c r="B39" s="324" t="s">
        <v>2332</v>
      </c>
      <c r="C39" s="312" t="s">
        <v>2333</v>
      </c>
      <c r="D39" s="233" t="s">
        <v>2333</v>
      </c>
      <c r="E39" s="310" t="s">
        <v>2333</v>
      </c>
      <c r="F39" s="310" t="s">
        <v>2333</v>
      </c>
      <c r="G39" s="310" t="s">
        <v>2333</v>
      </c>
      <c r="H39" s="310" t="s">
        <v>2333</v>
      </c>
      <c r="I39" s="310" t="s">
        <v>2333</v>
      </c>
      <c r="J39" s="310" t="s">
        <v>2333</v>
      </c>
      <c r="K39" s="310" t="s">
        <v>2333</v>
      </c>
      <c r="L39" s="310" t="s">
        <v>2333</v>
      </c>
      <c r="M39" s="310" t="s">
        <v>2333</v>
      </c>
      <c r="N39" s="310" t="s">
        <v>2333</v>
      </c>
      <c r="O39" s="310" t="s">
        <v>2333</v>
      </c>
      <c r="P39" s="9" t="b">
        <f>O39='[4]Приложение 7'!G43</f>
        <v>1</v>
      </c>
    </row>
    <row r="40" spans="1:16" ht="48.75" customHeight="1" outlineLevel="1" x14ac:dyDescent="0.25">
      <c r="A40" s="1144"/>
      <c r="B40" s="324" t="s">
        <v>2334</v>
      </c>
      <c r="C40" s="232" t="s">
        <v>2335</v>
      </c>
      <c r="D40" s="233" t="s">
        <v>2335</v>
      </c>
      <c r="E40" s="310" t="s">
        <v>2335</v>
      </c>
      <c r="F40" s="310" t="s">
        <v>2335</v>
      </c>
      <c r="G40" s="310" t="s">
        <v>2335</v>
      </c>
      <c r="H40" s="310" t="s">
        <v>2335</v>
      </c>
      <c r="I40" s="310" t="s">
        <v>2335</v>
      </c>
      <c r="J40" s="310" t="s">
        <v>2335</v>
      </c>
      <c r="K40" s="310" t="s">
        <v>2335</v>
      </c>
      <c r="L40" s="310" t="s">
        <v>2335</v>
      </c>
      <c r="M40" s="310" t="s">
        <v>2335</v>
      </c>
      <c r="N40" s="310" t="s">
        <v>2335</v>
      </c>
      <c r="O40" s="310" t="s">
        <v>2335</v>
      </c>
      <c r="P40" s="9" t="b">
        <f>O40='[4]Приложение 7'!G44</f>
        <v>1</v>
      </c>
    </row>
    <row r="41" spans="1:16" ht="75" outlineLevel="1" x14ac:dyDescent="0.25">
      <c r="A41" s="1144"/>
      <c r="B41" s="324" t="s">
        <v>1319</v>
      </c>
      <c r="C41" s="232" t="s">
        <v>2336</v>
      </c>
      <c r="D41" s="233" t="s">
        <v>2336</v>
      </c>
      <c r="E41" s="310" t="s">
        <v>2336</v>
      </c>
      <c r="F41" s="310" t="s">
        <v>2336</v>
      </c>
      <c r="G41" s="310" t="s">
        <v>2336</v>
      </c>
      <c r="H41" s="310" t="s">
        <v>2336</v>
      </c>
      <c r="I41" s="310" t="s">
        <v>2336</v>
      </c>
      <c r="J41" s="310" t="s">
        <v>2336</v>
      </c>
      <c r="K41" s="310" t="s">
        <v>2336</v>
      </c>
      <c r="L41" s="310" t="s">
        <v>2336</v>
      </c>
      <c r="M41" s="310" t="s">
        <v>2336</v>
      </c>
      <c r="N41" s="310" t="s">
        <v>2336</v>
      </c>
      <c r="O41" s="310" t="s">
        <v>2336</v>
      </c>
      <c r="P41" s="9" t="b">
        <f>O41='[4]Приложение 7'!G45</f>
        <v>1</v>
      </c>
    </row>
    <row r="42" spans="1:16" ht="30" outlineLevel="1" x14ac:dyDescent="0.25">
      <c r="A42" s="1144"/>
      <c r="B42" s="324" t="s">
        <v>2337</v>
      </c>
      <c r="C42" s="232" t="s">
        <v>1300</v>
      </c>
      <c r="D42" s="233" t="s">
        <v>1300</v>
      </c>
      <c r="E42" s="310" t="s">
        <v>1300</v>
      </c>
      <c r="F42" s="310" t="s">
        <v>1300</v>
      </c>
      <c r="G42" s="310" t="s">
        <v>1300</v>
      </c>
      <c r="H42" s="310" t="s">
        <v>1300</v>
      </c>
      <c r="I42" s="310" t="s">
        <v>1300</v>
      </c>
      <c r="J42" s="310" t="s">
        <v>1300</v>
      </c>
      <c r="K42" s="310" t="s">
        <v>1300</v>
      </c>
      <c r="L42" s="310" t="s">
        <v>1300</v>
      </c>
      <c r="M42" s="310" t="s">
        <v>1300</v>
      </c>
      <c r="N42" s="310" t="s">
        <v>1300</v>
      </c>
      <c r="O42" s="310" t="s">
        <v>1300</v>
      </c>
      <c r="P42" s="9" t="b">
        <f>O42='[4]Приложение 7'!G46</f>
        <v>1</v>
      </c>
    </row>
    <row r="43" spans="1:16" ht="30" outlineLevel="1" x14ac:dyDescent="0.25">
      <c r="A43" s="1144"/>
      <c r="B43" s="324" t="s">
        <v>2338</v>
      </c>
      <c r="C43" s="232" t="s">
        <v>1321</v>
      </c>
      <c r="D43" s="233" t="s">
        <v>1321</v>
      </c>
      <c r="E43" s="310" t="s">
        <v>1321</v>
      </c>
      <c r="F43" s="310" t="s">
        <v>1321</v>
      </c>
      <c r="G43" s="310" t="s">
        <v>1321</v>
      </c>
      <c r="H43" s="310" t="s">
        <v>1321</v>
      </c>
      <c r="I43" s="310" t="s">
        <v>1321</v>
      </c>
      <c r="J43" s="310" t="s">
        <v>1321</v>
      </c>
      <c r="K43" s="310" t="s">
        <v>1321</v>
      </c>
      <c r="L43" s="310" t="s">
        <v>1321</v>
      </c>
      <c r="M43" s="310" t="s">
        <v>1321</v>
      </c>
      <c r="N43" s="310" t="s">
        <v>1321</v>
      </c>
      <c r="O43" s="310" t="s">
        <v>1321</v>
      </c>
      <c r="P43" s="9" t="b">
        <f>O43='[4]Приложение 7'!G47</f>
        <v>1</v>
      </c>
    </row>
    <row r="44" spans="1:16" ht="30" outlineLevel="1" x14ac:dyDescent="0.25">
      <c r="A44" s="1144"/>
      <c r="B44" s="324" t="s">
        <v>2339</v>
      </c>
      <c r="C44" s="232" t="s">
        <v>2340</v>
      </c>
      <c r="D44" s="233" t="s">
        <v>2340</v>
      </c>
      <c r="E44" s="310" t="s">
        <v>2340</v>
      </c>
      <c r="F44" s="310" t="s">
        <v>2340</v>
      </c>
      <c r="G44" s="310" t="s">
        <v>2340</v>
      </c>
      <c r="H44" s="310" t="s">
        <v>2340</v>
      </c>
      <c r="I44" s="310" t="s">
        <v>2340</v>
      </c>
      <c r="J44" s="310" t="s">
        <v>2340</v>
      </c>
      <c r="K44" s="310" t="s">
        <v>2340</v>
      </c>
      <c r="L44" s="310">
        <v>20</v>
      </c>
      <c r="M44" s="310">
        <f>L44</f>
        <v>20</v>
      </c>
      <c r="N44" s="310">
        <f>L44</f>
        <v>20</v>
      </c>
      <c r="O44" s="310">
        <f>M44</f>
        <v>20</v>
      </c>
      <c r="P44" s="9" t="b">
        <f>O44='[4]Приложение 7'!G48</f>
        <v>0</v>
      </c>
    </row>
    <row r="45" spans="1:16" ht="30" outlineLevel="1" x14ac:dyDescent="0.25">
      <c r="A45" s="1144"/>
      <c r="B45" s="324" t="s">
        <v>2341</v>
      </c>
      <c r="C45" s="232" t="s">
        <v>2342</v>
      </c>
      <c r="D45" s="233" t="s">
        <v>2342</v>
      </c>
      <c r="E45" s="310" t="s">
        <v>2342</v>
      </c>
      <c r="F45" s="310" t="s">
        <v>2342</v>
      </c>
      <c r="G45" s="310" t="s">
        <v>2342</v>
      </c>
      <c r="H45" s="310" t="s">
        <v>2342</v>
      </c>
      <c r="I45" s="310" t="s">
        <v>2342</v>
      </c>
      <c r="J45" s="310" t="s">
        <v>2342</v>
      </c>
      <c r="K45" s="310" t="s">
        <v>2342</v>
      </c>
      <c r="L45" s="310" t="s">
        <v>2342</v>
      </c>
      <c r="M45" s="310" t="s">
        <v>2342</v>
      </c>
      <c r="N45" s="310" t="s">
        <v>2342</v>
      </c>
      <c r="O45" s="310" t="s">
        <v>2342</v>
      </c>
      <c r="P45" s="9" t="b">
        <f>O45='[4]Приложение 7'!G49</f>
        <v>1</v>
      </c>
    </row>
    <row r="46" spans="1:16" ht="60" outlineLevel="1" x14ac:dyDescent="0.25">
      <c r="A46" s="1144"/>
      <c r="B46" s="324" t="s">
        <v>2343</v>
      </c>
      <c r="C46" s="313">
        <v>52</v>
      </c>
      <c r="D46" s="233">
        <v>52</v>
      </c>
      <c r="E46" s="310">
        <v>52</v>
      </c>
      <c r="F46" s="310">
        <v>52</v>
      </c>
      <c r="G46" s="310">
        <v>52</v>
      </c>
      <c r="H46" s="310">
        <v>52</v>
      </c>
      <c r="I46" s="310">
        <v>52</v>
      </c>
      <c r="J46" s="310">
        <v>52</v>
      </c>
      <c r="K46" s="310">
        <v>52</v>
      </c>
      <c r="L46" s="310">
        <v>65</v>
      </c>
      <c r="M46" s="310">
        <f>L46</f>
        <v>65</v>
      </c>
      <c r="N46" s="310">
        <f>L46</f>
        <v>65</v>
      </c>
      <c r="O46" s="310">
        <f>M46</f>
        <v>65</v>
      </c>
      <c r="P46" s="9" t="b">
        <f>O46='[4]Приложение 7'!G50</f>
        <v>1</v>
      </c>
    </row>
    <row r="47" spans="1:16" ht="45" outlineLevel="1" x14ac:dyDescent="0.25">
      <c r="A47" s="1144"/>
      <c r="B47" s="324" t="s">
        <v>2344</v>
      </c>
      <c r="C47" s="232" t="s">
        <v>318</v>
      </c>
      <c r="D47" s="233" t="s">
        <v>318</v>
      </c>
      <c r="E47" s="310" t="s">
        <v>318</v>
      </c>
      <c r="F47" s="310" t="s">
        <v>318</v>
      </c>
      <c r="G47" s="310" t="s">
        <v>318</v>
      </c>
      <c r="H47" s="310" t="s">
        <v>318</v>
      </c>
      <c r="I47" s="310" t="s">
        <v>318</v>
      </c>
      <c r="J47" s="310" t="s">
        <v>318</v>
      </c>
      <c r="K47" s="310" t="s">
        <v>318</v>
      </c>
      <c r="L47" s="310" t="s">
        <v>318</v>
      </c>
      <c r="M47" s="310" t="s">
        <v>318</v>
      </c>
      <c r="N47" s="310" t="s">
        <v>318</v>
      </c>
      <c r="O47" s="310" t="s">
        <v>318</v>
      </c>
      <c r="P47" s="9" t="b">
        <f>O47='[4]Приложение 7'!G51</f>
        <v>1</v>
      </c>
    </row>
    <row r="48" spans="1:16" ht="30" outlineLevel="1" x14ac:dyDescent="0.25">
      <c r="A48" s="1144"/>
      <c r="B48" s="324" t="s">
        <v>2345</v>
      </c>
      <c r="C48" s="235">
        <v>11468</v>
      </c>
      <c r="D48" s="233">
        <v>11468</v>
      </c>
      <c r="E48" s="310">
        <v>11468</v>
      </c>
      <c r="F48" s="310">
        <v>11468</v>
      </c>
      <c r="G48" s="310">
        <v>11468</v>
      </c>
      <c r="H48" s="235">
        <f>12248+82</f>
        <v>12330</v>
      </c>
      <c r="I48" s="309">
        <f>H48</f>
        <v>12330</v>
      </c>
      <c r="J48" s="309">
        <f t="shared" ref="J48:M49" si="0">I48</f>
        <v>12330</v>
      </c>
      <c r="K48" s="309">
        <f t="shared" si="0"/>
        <v>12330</v>
      </c>
      <c r="L48" s="235">
        <f>12248+82+281</f>
        <v>12611</v>
      </c>
      <c r="M48" s="309">
        <f t="shared" si="0"/>
        <v>12611</v>
      </c>
      <c r="N48" s="309">
        <f>L48</f>
        <v>12611</v>
      </c>
      <c r="O48" s="235">
        <f>8728+O49</f>
        <v>12873</v>
      </c>
      <c r="P48" s="9" t="b">
        <f>O48='[4]Приложение 7'!G52</f>
        <v>1</v>
      </c>
    </row>
    <row r="49" spans="1:16" ht="45" outlineLevel="1" x14ac:dyDescent="0.25">
      <c r="A49" s="1144"/>
      <c r="B49" s="324" t="s">
        <v>2346</v>
      </c>
      <c r="C49" s="235">
        <v>3711</v>
      </c>
      <c r="D49" s="233">
        <v>3711</v>
      </c>
      <c r="E49" s="310">
        <v>3711</v>
      </c>
      <c r="F49" s="310">
        <v>3711</v>
      </c>
      <c r="G49" s="310">
        <v>3711</v>
      </c>
      <c r="H49" s="235">
        <f>3727+82</f>
        <v>3809</v>
      </c>
      <c r="I49" s="309">
        <f>H49</f>
        <v>3809</v>
      </c>
      <c r="J49" s="309">
        <f t="shared" si="0"/>
        <v>3809</v>
      </c>
      <c r="K49" s="309">
        <f t="shared" si="0"/>
        <v>3809</v>
      </c>
      <c r="L49" s="235">
        <f>3727+82+281</f>
        <v>4090</v>
      </c>
      <c r="M49" s="309">
        <f t="shared" si="0"/>
        <v>4090</v>
      </c>
      <c r="N49" s="309">
        <f>L49</f>
        <v>4090</v>
      </c>
      <c r="O49" s="235">
        <v>4145</v>
      </c>
      <c r="P49" s="9" t="b">
        <f>O49='[4]Приложение 7'!G53</f>
        <v>1</v>
      </c>
    </row>
    <row r="50" spans="1:16" ht="15.75" outlineLevel="1" x14ac:dyDescent="0.25">
      <c r="A50" s="1144"/>
      <c r="B50" s="324" t="s">
        <v>2347</v>
      </c>
      <c r="C50" s="232" t="s">
        <v>2348</v>
      </c>
      <c r="D50" s="233" t="s">
        <v>2348</v>
      </c>
      <c r="E50" s="310" t="s">
        <v>2348</v>
      </c>
      <c r="F50" s="310" t="s">
        <v>2348</v>
      </c>
      <c r="G50" s="310" t="s">
        <v>2348</v>
      </c>
      <c r="H50" s="310" t="s">
        <v>2348</v>
      </c>
      <c r="I50" s="310" t="s">
        <v>2348</v>
      </c>
      <c r="J50" s="310" t="s">
        <v>2348</v>
      </c>
      <c r="K50" s="310" t="s">
        <v>2348</v>
      </c>
      <c r="L50" s="310" t="s">
        <v>2348</v>
      </c>
      <c r="M50" s="310" t="s">
        <v>2348</v>
      </c>
      <c r="N50" s="310" t="s">
        <v>2348</v>
      </c>
      <c r="O50" s="310" t="s">
        <v>2348</v>
      </c>
      <c r="P50" s="9" t="b">
        <f>O50='[4]Приложение 7'!G54</f>
        <v>1</v>
      </c>
    </row>
    <row r="51" spans="1:16" ht="30" outlineLevel="1" x14ac:dyDescent="0.25">
      <c r="A51" s="1144"/>
      <c r="B51" s="324" t="s">
        <v>2349</v>
      </c>
      <c r="C51" s="232" t="s">
        <v>2350</v>
      </c>
      <c r="D51" s="233" t="s">
        <v>2350</v>
      </c>
      <c r="E51" s="310" t="s">
        <v>2350</v>
      </c>
      <c r="F51" s="310" t="s">
        <v>2350</v>
      </c>
      <c r="G51" s="310" t="s">
        <v>2350</v>
      </c>
      <c r="H51" s="310" t="s">
        <v>2350</v>
      </c>
      <c r="I51" s="310" t="s">
        <v>2350</v>
      </c>
      <c r="J51" s="310">
        <v>90</v>
      </c>
      <c r="K51" s="310">
        <f t="shared" ref="K51:M52" si="1">J51</f>
        <v>90</v>
      </c>
      <c r="L51" s="310">
        <f t="shared" si="1"/>
        <v>90</v>
      </c>
      <c r="M51" s="310">
        <f t="shared" si="1"/>
        <v>90</v>
      </c>
      <c r="N51" s="310">
        <f>L51</f>
        <v>90</v>
      </c>
      <c r="O51" s="310">
        <f>M51</f>
        <v>90</v>
      </c>
      <c r="P51" s="9" t="b">
        <f>O51='[4]Приложение 7'!G55</f>
        <v>0</v>
      </c>
    </row>
    <row r="52" spans="1:16" ht="30" outlineLevel="1" x14ac:dyDescent="0.25">
      <c r="A52" s="1144"/>
      <c r="B52" s="324" t="s">
        <v>2351</v>
      </c>
      <c r="C52" s="232" t="s">
        <v>1332</v>
      </c>
      <c r="D52" s="233" t="s">
        <v>1332</v>
      </c>
      <c r="E52" s="310" t="s">
        <v>1332</v>
      </c>
      <c r="F52" s="310" t="s">
        <v>1332</v>
      </c>
      <c r="G52" s="310" t="s">
        <v>1332</v>
      </c>
      <c r="H52" s="310">
        <v>32</v>
      </c>
      <c r="I52" s="310">
        <f>H52</f>
        <v>32</v>
      </c>
      <c r="J52" s="310">
        <v>35</v>
      </c>
      <c r="K52" s="310">
        <f t="shared" si="1"/>
        <v>35</v>
      </c>
      <c r="L52" s="310">
        <f t="shared" si="1"/>
        <v>35</v>
      </c>
      <c r="M52" s="310">
        <f t="shared" si="1"/>
        <v>35</v>
      </c>
      <c r="N52" s="310">
        <f>L52</f>
        <v>35</v>
      </c>
      <c r="O52" s="310">
        <f>M52</f>
        <v>35</v>
      </c>
      <c r="P52" s="9" t="b">
        <f>O52='[4]Приложение 7'!G56</f>
        <v>0</v>
      </c>
    </row>
    <row r="53" spans="1:16" ht="45" outlineLevel="1" x14ac:dyDescent="0.25">
      <c r="A53" s="1144"/>
      <c r="B53" s="324" t="s">
        <v>2352</v>
      </c>
      <c r="C53" s="313" t="s">
        <v>2353</v>
      </c>
      <c r="D53" s="233" t="s">
        <v>2353</v>
      </c>
      <c r="E53" s="310" t="s">
        <v>2353</v>
      </c>
      <c r="F53" s="310" t="s">
        <v>2353</v>
      </c>
      <c r="G53" s="310" t="s">
        <v>2353</v>
      </c>
      <c r="H53" s="310" t="s">
        <v>2353</v>
      </c>
      <c r="I53" s="310" t="s">
        <v>2353</v>
      </c>
      <c r="J53" s="310" t="s">
        <v>2353</v>
      </c>
      <c r="K53" s="310" t="s">
        <v>2353</v>
      </c>
      <c r="L53" s="310" t="s">
        <v>2353</v>
      </c>
      <c r="M53" s="310" t="s">
        <v>2353</v>
      </c>
      <c r="N53" s="310" t="s">
        <v>2353</v>
      </c>
      <c r="O53" s="310" t="s">
        <v>2353</v>
      </c>
      <c r="P53" s="9" t="b">
        <f>O53='[4]Приложение 7'!G57</f>
        <v>1</v>
      </c>
    </row>
    <row r="54" spans="1:16" ht="45" outlineLevel="1" x14ac:dyDescent="0.25">
      <c r="A54" s="1144"/>
      <c r="B54" s="324" t="s">
        <v>2354</v>
      </c>
      <c r="C54" s="232" t="s">
        <v>2355</v>
      </c>
      <c r="D54" s="233" t="s">
        <v>2355</v>
      </c>
      <c r="E54" s="310" t="s">
        <v>2355</v>
      </c>
      <c r="F54" s="310" t="s">
        <v>2355</v>
      </c>
      <c r="G54" s="310" t="s">
        <v>2355</v>
      </c>
      <c r="H54" s="310" t="s">
        <v>2355</v>
      </c>
      <c r="I54" s="310" t="s">
        <v>2355</v>
      </c>
      <c r="J54" s="310" t="s">
        <v>2355</v>
      </c>
      <c r="K54" s="310" t="s">
        <v>2355</v>
      </c>
      <c r="L54" s="310" t="s">
        <v>2355</v>
      </c>
      <c r="M54" s="310" t="s">
        <v>2355</v>
      </c>
      <c r="N54" s="310" t="s">
        <v>2355</v>
      </c>
      <c r="O54" s="310" t="s">
        <v>2355</v>
      </c>
      <c r="P54" s="9" t="b">
        <f>O54='[4]Приложение 7'!G58</f>
        <v>1</v>
      </c>
    </row>
    <row r="55" spans="1:16" ht="45" outlineLevel="1" x14ac:dyDescent="0.25">
      <c r="A55" s="1144"/>
      <c r="B55" s="324" t="s">
        <v>2356</v>
      </c>
      <c r="C55" s="232" t="s">
        <v>319</v>
      </c>
      <c r="D55" s="232" t="s">
        <v>319</v>
      </c>
      <c r="E55" s="310" t="s">
        <v>129</v>
      </c>
      <c r="F55" s="310" t="s">
        <v>129</v>
      </c>
      <c r="G55" s="310" t="s">
        <v>129</v>
      </c>
      <c r="H55" s="310" t="s">
        <v>129</v>
      </c>
      <c r="I55" s="310" t="s">
        <v>129</v>
      </c>
      <c r="J55" s="310" t="s">
        <v>129</v>
      </c>
      <c r="K55" s="310" t="s">
        <v>129</v>
      </c>
      <c r="L55" s="310" t="s">
        <v>129</v>
      </c>
      <c r="M55" s="310" t="s">
        <v>129</v>
      </c>
      <c r="N55" s="310" t="s">
        <v>129</v>
      </c>
      <c r="O55" s="310" t="s">
        <v>129</v>
      </c>
      <c r="P55" s="9" t="b">
        <f>O55='[4]Приложение 7'!G59</f>
        <v>0</v>
      </c>
    </row>
    <row r="56" spans="1:16" ht="30" outlineLevel="1" x14ac:dyDescent="0.25">
      <c r="A56" s="1144"/>
      <c r="B56" s="321" t="s">
        <v>2357</v>
      </c>
      <c r="C56" s="232" t="s">
        <v>129</v>
      </c>
      <c r="D56" s="233" t="s">
        <v>129</v>
      </c>
      <c r="E56" s="310">
        <v>73</v>
      </c>
      <c r="F56" s="310">
        <v>73</v>
      </c>
      <c r="G56" s="310">
        <v>73</v>
      </c>
      <c r="H56" s="310">
        <v>73</v>
      </c>
      <c r="I56" s="310">
        <v>73</v>
      </c>
      <c r="J56" s="310">
        <v>73</v>
      </c>
      <c r="K56" s="310">
        <v>73</v>
      </c>
      <c r="L56" s="310">
        <v>73</v>
      </c>
      <c r="M56" s="310">
        <v>73</v>
      </c>
      <c r="N56" s="310">
        <v>73</v>
      </c>
      <c r="O56" s="310">
        <v>73</v>
      </c>
      <c r="P56" s="9" t="b">
        <f>O56='[4]Приложение 7'!G60</f>
        <v>0</v>
      </c>
    </row>
    <row r="57" spans="1:16" ht="60" outlineLevel="1" x14ac:dyDescent="0.25">
      <c r="A57" s="1144"/>
      <c r="B57" s="324" t="s">
        <v>2358</v>
      </c>
      <c r="C57" s="232" t="s">
        <v>2359</v>
      </c>
      <c r="D57" s="233" t="s">
        <v>2359</v>
      </c>
      <c r="E57" s="310" t="s">
        <v>2359</v>
      </c>
      <c r="F57" s="310" t="s">
        <v>2359</v>
      </c>
      <c r="G57" s="310" t="s">
        <v>2359</v>
      </c>
      <c r="H57" s="310" t="s">
        <v>2359</v>
      </c>
      <c r="I57" s="310" t="s">
        <v>2359</v>
      </c>
      <c r="J57" s="310" t="s">
        <v>2359</v>
      </c>
      <c r="K57" s="310" t="s">
        <v>2359</v>
      </c>
      <c r="L57" s="310" t="s">
        <v>2359</v>
      </c>
      <c r="M57" s="310" t="s">
        <v>2359</v>
      </c>
      <c r="N57" s="310" t="s">
        <v>2359</v>
      </c>
      <c r="O57" s="310" t="s">
        <v>2359</v>
      </c>
      <c r="P57" s="9" t="b">
        <f>O57='[4]Приложение 7'!G61</f>
        <v>0</v>
      </c>
    </row>
    <row r="58" spans="1:16" ht="60" outlineLevel="1" x14ac:dyDescent="0.25">
      <c r="A58" s="1144"/>
      <c r="B58" s="324" t="s">
        <v>2360</v>
      </c>
      <c r="C58" s="232" t="s">
        <v>1314</v>
      </c>
      <c r="D58" s="233" t="s">
        <v>1314</v>
      </c>
      <c r="E58" s="310" t="s">
        <v>1314</v>
      </c>
      <c r="F58" s="310" t="s">
        <v>1314</v>
      </c>
      <c r="G58" s="310" t="s">
        <v>1314</v>
      </c>
      <c r="H58" s="310" t="s">
        <v>1314</v>
      </c>
      <c r="I58" s="310" t="s">
        <v>1314</v>
      </c>
      <c r="J58" s="310" t="s">
        <v>1314</v>
      </c>
      <c r="K58" s="310" t="s">
        <v>1314</v>
      </c>
      <c r="L58" s="310" t="s">
        <v>1314</v>
      </c>
      <c r="M58" s="310" t="s">
        <v>1314</v>
      </c>
      <c r="N58" s="310" t="s">
        <v>1314</v>
      </c>
      <c r="O58" s="310" t="s">
        <v>1314</v>
      </c>
      <c r="P58" s="9" t="b">
        <f>O58='[4]Приложение 7'!G62</f>
        <v>0</v>
      </c>
    </row>
    <row r="59" spans="1:16" ht="60" outlineLevel="1" x14ac:dyDescent="0.25">
      <c r="A59" s="1144"/>
      <c r="B59" s="324" t="s">
        <v>2361</v>
      </c>
      <c r="C59" s="232" t="s">
        <v>1347</v>
      </c>
      <c r="D59" s="233" t="s">
        <v>1347</v>
      </c>
      <c r="E59" s="310" t="s">
        <v>1347</v>
      </c>
      <c r="F59" s="310" t="s">
        <v>1347</v>
      </c>
      <c r="G59" s="310" t="s">
        <v>1347</v>
      </c>
      <c r="H59" s="310" t="s">
        <v>1347</v>
      </c>
      <c r="I59" s="310" t="s">
        <v>1347</v>
      </c>
      <c r="J59" s="310" t="s">
        <v>1347</v>
      </c>
      <c r="K59" s="310" t="s">
        <v>1347</v>
      </c>
      <c r="L59" s="310" t="s">
        <v>1347</v>
      </c>
      <c r="M59" s="310" t="s">
        <v>1347</v>
      </c>
      <c r="N59" s="310" t="s">
        <v>1347</v>
      </c>
      <c r="O59" s="310" t="s">
        <v>1347</v>
      </c>
      <c r="P59" s="9" t="b">
        <f>O59='[4]Приложение 7'!G63</f>
        <v>0</v>
      </c>
    </row>
    <row r="60" spans="1:16" ht="30" outlineLevel="1" x14ac:dyDescent="0.25">
      <c r="A60" s="1144"/>
      <c r="B60" s="324" t="s">
        <v>2362</v>
      </c>
      <c r="C60" s="232" t="s">
        <v>1313</v>
      </c>
      <c r="D60" s="233" t="s">
        <v>1313</v>
      </c>
      <c r="E60" s="310" t="s">
        <v>1313</v>
      </c>
      <c r="F60" s="310" t="s">
        <v>1313</v>
      </c>
      <c r="G60" s="310" t="s">
        <v>1313</v>
      </c>
      <c r="H60" s="310" t="s">
        <v>1313</v>
      </c>
      <c r="I60" s="310" t="s">
        <v>1313</v>
      </c>
      <c r="J60" s="310" t="s">
        <v>1313</v>
      </c>
      <c r="K60" s="310" t="s">
        <v>1313</v>
      </c>
      <c r="L60" s="310" t="s">
        <v>1313</v>
      </c>
      <c r="M60" s="310" t="s">
        <v>1313</v>
      </c>
      <c r="N60" s="310" t="s">
        <v>1313</v>
      </c>
      <c r="O60" s="310" t="s">
        <v>1313</v>
      </c>
      <c r="P60" s="9" t="b">
        <f>O60='[4]Приложение 7'!G64</f>
        <v>0</v>
      </c>
    </row>
    <row r="61" spans="1:16" ht="30" outlineLevel="1" x14ac:dyDescent="0.25">
      <c r="A61" s="1144"/>
      <c r="B61" s="324" t="s">
        <v>2363</v>
      </c>
      <c r="C61" s="232" t="s">
        <v>2364</v>
      </c>
      <c r="D61" s="233" t="s">
        <v>2364</v>
      </c>
      <c r="E61" s="310" t="s">
        <v>2364</v>
      </c>
      <c r="F61" s="310" t="s">
        <v>2364</v>
      </c>
      <c r="G61" s="310" t="s">
        <v>2364</v>
      </c>
      <c r="H61" s="310" t="s">
        <v>2364</v>
      </c>
      <c r="I61" s="310" t="s">
        <v>2364</v>
      </c>
      <c r="J61" s="310" t="s">
        <v>2364</v>
      </c>
      <c r="K61" s="310" t="s">
        <v>2364</v>
      </c>
      <c r="L61" s="310" t="s">
        <v>2364</v>
      </c>
      <c r="M61" s="310" t="s">
        <v>2364</v>
      </c>
      <c r="N61" s="310" t="s">
        <v>2364</v>
      </c>
      <c r="O61" s="310" t="s">
        <v>2364</v>
      </c>
      <c r="P61" s="9" t="b">
        <f>O61='[4]Приложение 7'!G65</f>
        <v>0</v>
      </c>
    </row>
    <row r="62" spans="1:16" ht="30" outlineLevel="1" x14ac:dyDescent="0.25">
      <c r="A62" s="1144"/>
      <c r="B62" s="324" t="s">
        <v>2365</v>
      </c>
      <c r="C62" s="232" t="s">
        <v>2366</v>
      </c>
      <c r="D62" s="233" t="s">
        <v>2366</v>
      </c>
      <c r="E62" s="310" t="s">
        <v>2366</v>
      </c>
      <c r="F62" s="310" t="s">
        <v>2366</v>
      </c>
      <c r="G62" s="310" t="s">
        <v>2366</v>
      </c>
      <c r="H62" s="310" t="s">
        <v>2366</v>
      </c>
      <c r="I62" s="310" t="s">
        <v>2366</v>
      </c>
      <c r="J62" s="310" t="s">
        <v>2366</v>
      </c>
      <c r="K62" s="310" t="s">
        <v>2366</v>
      </c>
      <c r="L62" s="310" t="s">
        <v>2366</v>
      </c>
      <c r="M62" s="310" t="s">
        <v>2366</v>
      </c>
      <c r="N62" s="310" t="s">
        <v>2366</v>
      </c>
      <c r="O62" s="310" t="s">
        <v>2366</v>
      </c>
      <c r="P62" s="9" t="b">
        <f>O62='[4]Приложение 7'!G66</f>
        <v>0</v>
      </c>
    </row>
    <row r="63" spans="1:16" ht="30" outlineLevel="1" x14ac:dyDescent="0.25">
      <c r="A63" s="1144"/>
      <c r="B63" s="324" t="s">
        <v>2367</v>
      </c>
      <c r="C63" s="232" t="s">
        <v>2368</v>
      </c>
      <c r="D63" s="233" t="s">
        <v>2368</v>
      </c>
      <c r="E63" s="310" t="s">
        <v>2368</v>
      </c>
      <c r="F63" s="310" t="s">
        <v>2368</v>
      </c>
      <c r="G63" s="310" t="s">
        <v>2368</v>
      </c>
      <c r="H63" s="310" t="s">
        <v>2368</v>
      </c>
      <c r="I63" s="310" t="s">
        <v>2368</v>
      </c>
      <c r="J63" s="310" t="s">
        <v>2368</v>
      </c>
      <c r="K63" s="310" t="s">
        <v>2368</v>
      </c>
      <c r="L63" s="310" t="s">
        <v>2368</v>
      </c>
      <c r="M63" s="310" t="s">
        <v>2368</v>
      </c>
      <c r="N63" s="310" t="s">
        <v>2368</v>
      </c>
      <c r="O63" s="310" t="s">
        <v>2368</v>
      </c>
      <c r="P63" s="9" t="b">
        <f>O63='[4]Приложение 7'!G67</f>
        <v>0</v>
      </c>
    </row>
    <row r="64" spans="1:16" ht="60" outlineLevel="1" x14ac:dyDescent="0.25">
      <c r="A64" s="1144"/>
      <c r="B64" s="324" t="s">
        <v>2369</v>
      </c>
      <c r="C64" s="232" t="s">
        <v>1354</v>
      </c>
      <c r="D64" s="233" t="s">
        <v>1354</v>
      </c>
      <c r="E64" s="310" t="s">
        <v>1354</v>
      </c>
      <c r="F64" s="310" t="s">
        <v>1354</v>
      </c>
      <c r="G64" s="310" t="s">
        <v>1354</v>
      </c>
      <c r="H64" s="310" t="s">
        <v>1354</v>
      </c>
      <c r="I64" s="310" t="s">
        <v>1354</v>
      </c>
      <c r="J64" s="310" t="s">
        <v>1354</v>
      </c>
      <c r="K64" s="310" t="s">
        <v>1354</v>
      </c>
      <c r="L64" s="310" t="s">
        <v>1354</v>
      </c>
      <c r="M64" s="310" t="s">
        <v>1354</v>
      </c>
      <c r="N64" s="310" t="s">
        <v>1354</v>
      </c>
      <c r="O64" s="310" t="s">
        <v>1354</v>
      </c>
      <c r="P64" s="9" t="b">
        <f>O64='[4]Приложение 7'!G68</f>
        <v>0</v>
      </c>
    </row>
    <row r="65" spans="1:16" ht="30" outlineLevel="1" x14ac:dyDescent="0.25">
      <c r="A65" s="1144"/>
      <c r="B65" s="324" t="s">
        <v>2370</v>
      </c>
      <c r="C65" s="232" t="s">
        <v>449</v>
      </c>
      <c r="D65" s="232" t="s">
        <v>449</v>
      </c>
      <c r="E65" s="323" t="s">
        <v>129</v>
      </c>
      <c r="F65" s="323" t="s">
        <v>129</v>
      </c>
      <c r="G65" s="323" t="s">
        <v>129</v>
      </c>
      <c r="H65" s="323" t="s">
        <v>129</v>
      </c>
      <c r="I65" s="323" t="s">
        <v>129</v>
      </c>
      <c r="J65" s="323" t="s">
        <v>129</v>
      </c>
      <c r="K65" s="323" t="s">
        <v>129</v>
      </c>
      <c r="L65" s="323" t="s">
        <v>129</v>
      </c>
      <c r="M65" s="323" t="s">
        <v>129</v>
      </c>
      <c r="N65" s="323" t="s">
        <v>129</v>
      </c>
      <c r="O65" s="323" t="s">
        <v>129</v>
      </c>
      <c r="P65" s="9" t="b">
        <f>O65='[4]Приложение 7'!G69</f>
        <v>0</v>
      </c>
    </row>
    <row r="66" spans="1:16" ht="30" outlineLevel="1" x14ac:dyDescent="0.25">
      <c r="A66" s="1144"/>
      <c r="B66" s="324" t="s">
        <v>2371</v>
      </c>
      <c r="C66" s="325" t="s">
        <v>2372</v>
      </c>
      <c r="D66" s="239" t="s">
        <v>2372</v>
      </c>
      <c r="E66" s="326" t="s">
        <v>129</v>
      </c>
      <c r="F66" s="326" t="s">
        <v>129</v>
      </c>
      <c r="G66" s="326" t="s">
        <v>129</v>
      </c>
      <c r="H66" s="326" t="s">
        <v>129</v>
      </c>
      <c r="I66" s="326" t="s">
        <v>129</v>
      </c>
      <c r="J66" s="326" t="s">
        <v>129</v>
      </c>
      <c r="K66" s="326" t="s">
        <v>129</v>
      </c>
      <c r="L66" s="326" t="s">
        <v>129</v>
      </c>
      <c r="M66" s="326" t="s">
        <v>129</v>
      </c>
      <c r="N66" s="326" t="s">
        <v>129</v>
      </c>
      <c r="O66" s="326" t="s">
        <v>129</v>
      </c>
      <c r="P66" s="9" t="b">
        <f>O66='[4]Приложение 7'!G70</f>
        <v>0</v>
      </c>
    </row>
    <row r="67" spans="1:16" ht="30" outlineLevel="1" x14ac:dyDescent="0.25">
      <c r="A67" s="1144"/>
      <c r="B67" s="324" t="s">
        <v>2373</v>
      </c>
      <c r="C67" s="325" t="s">
        <v>129</v>
      </c>
      <c r="D67" s="233" t="s">
        <v>129</v>
      </c>
      <c r="E67" s="232" t="s">
        <v>1358</v>
      </c>
      <c r="F67" s="326" t="s">
        <v>1358</v>
      </c>
      <c r="G67" s="326" t="s">
        <v>1358</v>
      </c>
      <c r="H67" s="326" t="s">
        <v>1358</v>
      </c>
      <c r="I67" s="326" t="s">
        <v>1358</v>
      </c>
      <c r="J67" s="326" t="s">
        <v>1358</v>
      </c>
      <c r="K67" s="326" t="s">
        <v>1358</v>
      </c>
      <c r="L67" s="326" t="s">
        <v>1358</v>
      </c>
      <c r="M67" s="326" t="s">
        <v>1358</v>
      </c>
      <c r="N67" s="326" t="s">
        <v>1358</v>
      </c>
      <c r="O67" s="326" t="s">
        <v>129</v>
      </c>
      <c r="P67" s="9" t="b">
        <f>O67='[4]Приложение 7'!G71</f>
        <v>0</v>
      </c>
    </row>
    <row r="68" spans="1:16" ht="30" outlineLevel="1" x14ac:dyDescent="0.25">
      <c r="A68" s="1144"/>
      <c r="B68" s="324" t="s">
        <v>2374</v>
      </c>
      <c r="C68" s="325" t="s">
        <v>129</v>
      </c>
      <c r="D68" s="233" t="s">
        <v>129</v>
      </c>
      <c r="E68" s="233" t="s">
        <v>129</v>
      </c>
      <c r="F68" s="233" t="s">
        <v>129</v>
      </c>
      <c r="G68" s="233" t="s">
        <v>129</v>
      </c>
      <c r="H68" s="233" t="s">
        <v>129</v>
      </c>
      <c r="I68" s="233" t="s">
        <v>129</v>
      </c>
      <c r="J68" s="233" t="s">
        <v>129</v>
      </c>
      <c r="K68" s="233" t="s">
        <v>129</v>
      </c>
      <c r="L68" s="233" t="s">
        <v>129</v>
      </c>
      <c r="M68" s="233" t="s">
        <v>129</v>
      </c>
      <c r="N68" s="233" t="s">
        <v>129</v>
      </c>
      <c r="O68" s="326" t="s">
        <v>1360</v>
      </c>
    </row>
    <row r="69" spans="1:16" ht="60" outlineLevel="1" x14ac:dyDescent="0.25">
      <c r="A69" s="1144"/>
      <c r="B69" s="324" t="s">
        <v>2375</v>
      </c>
      <c r="C69" s="237" t="s">
        <v>2376</v>
      </c>
      <c r="D69" s="233" t="s">
        <v>2376</v>
      </c>
      <c r="E69" s="310" t="s">
        <v>2376</v>
      </c>
      <c r="F69" s="310" t="s">
        <v>2376</v>
      </c>
      <c r="G69" s="310" t="s">
        <v>2376</v>
      </c>
      <c r="H69" s="310" t="s">
        <v>2376</v>
      </c>
      <c r="I69" s="310" t="s">
        <v>2376</v>
      </c>
      <c r="J69" s="310" t="s">
        <v>2376</v>
      </c>
      <c r="K69" s="310" t="s">
        <v>2376</v>
      </c>
      <c r="L69" s="310" t="s">
        <v>2376</v>
      </c>
      <c r="M69" s="310" t="s">
        <v>2376</v>
      </c>
      <c r="N69" s="310" t="s">
        <v>2376</v>
      </c>
      <c r="O69" s="310" t="s">
        <v>2376</v>
      </c>
      <c r="P69" s="9" t="b">
        <f>O69='[4]Приложение 7'!G72</f>
        <v>0</v>
      </c>
    </row>
    <row r="70" spans="1:16" ht="60" outlineLevel="1" x14ac:dyDescent="0.25">
      <c r="A70" s="1144"/>
      <c r="B70" s="324" t="s">
        <v>2377</v>
      </c>
      <c r="C70" s="237" t="s">
        <v>2376</v>
      </c>
      <c r="D70" s="233" t="s">
        <v>2376</v>
      </c>
      <c r="E70" s="310" t="s">
        <v>2376</v>
      </c>
      <c r="F70" s="310" t="s">
        <v>2376</v>
      </c>
      <c r="G70" s="310" t="s">
        <v>2376</v>
      </c>
      <c r="H70" s="310" t="s">
        <v>2376</v>
      </c>
      <c r="I70" s="310" t="s">
        <v>2376</v>
      </c>
      <c r="J70" s="310" t="s">
        <v>2376</v>
      </c>
      <c r="K70" s="310" t="s">
        <v>2376</v>
      </c>
      <c r="L70" s="310" t="s">
        <v>2376</v>
      </c>
      <c r="M70" s="310" t="s">
        <v>2376</v>
      </c>
      <c r="N70" s="310" t="s">
        <v>2376</v>
      </c>
      <c r="O70" s="310" t="s">
        <v>2376</v>
      </c>
      <c r="P70" s="9" t="b">
        <f>O70='[4]Приложение 7'!G73</f>
        <v>0</v>
      </c>
    </row>
    <row r="71" spans="1:16" ht="15.75" outlineLevel="1" x14ac:dyDescent="0.25">
      <c r="A71" s="1144"/>
      <c r="B71" s="324" t="s">
        <v>2378</v>
      </c>
      <c r="C71" s="237">
        <v>1</v>
      </c>
      <c r="D71" s="233">
        <v>1</v>
      </c>
      <c r="E71" s="310">
        <v>1</v>
      </c>
      <c r="F71" s="310">
        <v>1</v>
      </c>
      <c r="G71" s="310">
        <v>1</v>
      </c>
      <c r="H71" s="310">
        <v>1</v>
      </c>
      <c r="I71" s="310">
        <v>1</v>
      </c>
      <c r="J71" s="310">
        <v>1</v>
      </c>
      <c r="K71" s="310">
        <v>1</v>
      </c>
      <c r="L71" s="310">
        <v>1</v>
      </c>
      <c r="M71" s="310">
        <v>1</v>
      </c>
      <c r="N71" s="310">
        <v>1</v>
      </c>
      <c r="O71" s="310">
        <v>1</v>
      </c>
      <c r="P71" s="9" t="b">
        <f>O71='[4]Приложение 7'!G74</f>
        <v>0</v>
      </c>
    </row>
    <row r="72" spans="1:16" ht="15.75" outlineLevel="1" x14ac:dyDescent="0.25">
      <c r="A72" s="1144"/>
      <c r="B72" s="324" t="s">
        <v>2379</v>
      </c>
      <c r="C72" s="232" t="s">
        <v>1343</v>
      </c>
      <c r="D72" s="233" t="s">
        <v>1343</v>
      </c>
      <c r="E72" s="310" t="s">
        <v>1343</v>
      </c>
      <c r="F72" s="310" t="s">
        <v>1343</v>
      </c>
      <c r="G72" s="310" t="s">
        <v>1343</v>
      </c>
      <c r="H72" s="310" t="s">
        <v>1343</v>
      </c>
      <c r="I72" s="310" t="s">
        <v>1343</v>
      </c>
      <c r="J72" s="310" t="s">
        <v>1343</v>
      </c>
      <c r="K72" s="310" t="s">
        <v>1343</v>
      </c>
      <c r="L72" s="310" t="s">
        <v>1343</v>
      </c>
      <c r="M72" s="310" t="s">
        <v>1343</v>
      </c>
      <c r="N72" s="310" t="s">
        <v>1343</v>
      </c>
      <c r="O72" s="310" t="s">
        <v>1343</v>
      </c>
      <c r="P72" s="9" t="b">
        <f>O72='[4]Приложение 7'!G75</f>
        <v>0</v>
      </c>
    </row>
    <row r="73" spans="1:16" ht="30" outlineLevel="1" x14ac:dyDescent="0.25">
      <c r="A73" s="1144"/>
      <c r="B73" s="324" t="s">
        <v>2380</v>
      </c>
      <c r="C73" s="232" t="s">
        <v>2381</v>
      </c>
      <c r="D73" s="233" t="s">
        <v>2381</v>
      </c>
      <c r="E73" s="310" t="s">
        <v>2381</v>
      </c>
      <c r="F73" s="310" t="s">
        <v>2381</v>
      </c>
      <c r="G73" s="310" t="s">
        <v>2381</v>
      </c>
      <c r="H73" s="310" t="s">
        <v>2381</v>
      </c>
      <c r="I73" s="310" t="s">
        <v>2381</v>
      </c>
      <c r="J73" s="310" t="s">
        <v>2381</v>
      </c>
      <c r="K73" s="310" t="s">
        <v>2381</v>
      </c>
      <c r="L73" s="310" t="s">
        <v>2381</v>
      </c>
      <c r="M73" s="310" t="s">
        <v>2381</v>
      </c>
      <c r="N73" s="310" t="s">
        <v>2381</v>
      </c>
      <c r="O73" s="310" t="s">
        <v>2381</v>
      </c>
      <c r="P73" s="9" t="b">
        <f>O73='[4]Приложение 7'!G76</f>
        <v>0</v>
      </c>
    </row>
    <row r="74" spans="1:16" ht="30" outlineLevel="1" x14ac:dyDescent="0.25">
      <c r="A74" s="1144"/>
      <c r="B74" s="324" t="s">
        <v>2382</v>
      </c>
      <c r="C74" s="232" t="s">
        <v>129</v>
      </c>
      <c r="D74" s="233" t="s">
        <v>129</v>
      </c>
      <c r="E74" s="233" t="s">
        <v>2383</v>
      </c>
      <c r="F74" s="310" t="s">
        <v>2383</v>
      </c>
      <c r="G74" s="310" t="s">
        <v>2383</v>
      </c>
      <c r="H74" s="310" t="s">
        <v>2383</v>
      </c>
      <c r="I74" s="310" t="s">
        <v>2383</v>
      </c>
      <c r="J74" s="310" t="s">
        <v>2383</v>
      </c>
      <c r="K74" s="310" t="s">
        <v>2383</v>
      </c>
      <c r="L74" s="310" t="s">
        <v>2383</v>
      </c>
      <c r="M74" s="310" t="s">
        <v>2383</v>
      </c>
      <c r="N74" s="310" t="s">
        <v>2383</v>
      </c>
      <c r="O74" s="310" t="s">
        <v>2383</v>
      </c>
      <c r="P74" s="9" t="b">
        <f>O74='[4]Приложение 7'!G77</f>
        <v>0</v>
      </c>
    </row>
    <row r="75" spans="1:16" ht="30" outlineLevel="1" x14ac:dyDescent="0.25">
      <c r="A75" s="1144"/>
      <c r="B75" s="324" t="s">
        <v>2384</v>
      </c>
      <c r="C75" s="232" t="s">
        <v>129</v>
      </c>
      <c r="D75" s="233">
        <v>323</v>
      </c>
      <c r="E75" s="310">
        <v>323</v>
      </c>
      <c r="F75" s="310">
        <v>323</v>
      </c>
      <c r="G75" s="310">
        <v>323</v>
      </c>
      <c r="H75" s="310">
        <v>323</v>
      </c>
      <c r="I75" s="310">
        <v>323</v>
      </c>
      <c r="J75" s="310">
        <v>323</v>
      </c>
      <c r="K75" s="310">
        <v>323</v>
      </c>
      <c r="L75" s="310">
        <v>323</v>
      </c>
      <c r="M75" s="310">
        <v>323</v>
      </c>
      <c r="N75" s="310">
        <v>323</v>
      </c>
      <c r="O75" s="310">
        <v>323</v>
      </c>
      <c r="P75" s="9" t="b">
        <f>O75='[4]Приложение 7'!G78</f>
        <v>0</v>
      </c>
    </row>
    <row r="76" spans="1:16" ht="45" outlineLevel="1" x14ac:dyDescent="0.25">
      <c r="A76" s="1144"/>
      <c r="B76" s="321" t="s">
        <v>2385</v>
      </c>
      <c r="C76" s="232" t="s">
        <v>129</v>
      </c>
      <c r="D76" s="232" t="s">
        <v>129</v>
      </c>
      <c r="E76" s="232" t="s">
        <v>129</v>
      </c>
      <c r="F76" s="232" t="s">
        <v>129</v>
      </c>
      <c r="G76" s="232" t="s">
        <v>129</v>
      </c>
      <c r="H76" s="232" t="s">
        <v>129</v>
      </c>
      <c r="I76" s="232" t="s">
        <v>129</v>
      </c>
      <c r="J76" s="232" t="s">
        <v>1090</v>
      </c>
      <c r="K76" s="323" t="str">
        <f>J76</f>
        <v>5.6</v>
      </c>
      <c r="L76" s="323" t="str">
        <f t="shared" ref="L76:M76" si="2">K76</f>
        <v>5.6</v>
      </c>
      <c r="M76" s="323" t="str">
        <f t="shared" si="2"/>
        <v>5.6</v>
      </c>
      <c r="N76" s="323" t="str">
        <f t="shared" ref="N76:O83" si="3">L76</f>
        <v>5.6</v>
      </c>
      <c r="O76" s="323" t="str">
        <f t="shared" si="3"/>
        <v>5.6</v>
      </c>
      <c r="P76" s="9" t="b">
        <f>O76='[4]Приложение 7'!G79</f>
        <v>0</v>
      </c>
    </row>
    <row r="77" spans="1:16" ht="15.75" outlineLevel="1" x14ac:dyDescent="0.25">
      <c r="A77" s="1144"/>
      <c r="B77" s="321" t="s">
        <v>2386</v>
      </c>
      <c r="C77" s="232" t="s">
        <v>129</v>
      </c>
      <c r="D77" s="232" t="s">
        <v>129</v>
      </c>
      <c r="E77" s="232" t="s">
        <v>129</v>
      </c>
      <c r="F77" s="232" t="s">
        <v>129</v>
      </c>
      <c r="G77" s="232" t="s">
        <v>129</v>
      </c>
      <c r="H77" s="232" t="s">
        <v>129</v>
      </c>
      <c r="I77" s="232" t="s">
        <v>129</v>
      </c>
      <c r="J77" s="232" t="s">
        <v>2387</v>
      </c>
      <c r="K77" s="323" t="str">
        <f t="shared" ref="K77:M83" si="4">J77</f>
        <v>42.7</v>
      </c>
      <c r="L77" s="323" t="str">
        <f t="shared" si="4"/>
        <v>42.7</v>
      </c>
      <c r="M77" s="323" t="str">
        <f t="shared" si="4"/>
        <v>42.7</v>
      </c>
      <c r="N77" s="323" t="str">
        <f t="shared" si="3"/>
        <v>42.7</v>
      </c>
      <c r="O77" s="323" t="str">
        <f t="shared" si="3"/>
        <v>42.7</v>
      </c>
      <c r="P77" s="9" t="b">
        <f>O77='[4]Приложение 7'!G80</f>
        <v>0</v>
      </c>
    </row>
    <row r="78" spans="1:16" ht="30" outlineLevel="1" x14ac:dyDescent="0.25">
      <c r="A78" s="1144"/>
      <c r="B78" s="321" t="s">
        <v>2388</v>
      </c>
      <c r="C78" s="232" t="s">
        <v>129</v>
      </c>
      <c r="D78" s="232" t="s">
        <v>129</v>
      </c>
      <c r="E78" s="232" t="s">
        <v>129</v>
      </c>
      <c r="F78" s="232" t="s">
        <v>129</v>
      </c>
      <c r="G78" s="232" t="s">
        <v>129</v>
      </c>
      <c r="H78" s="232" t="s">
        <v>129</v>
      </c>
      <c r="I78" s="232" t="s">
        <v>129</v>
      </c>
      <c r="J78" s="232" t="s">
        <v>2389</v>
      </c>
      <c r="K78" s="323" t="str">
        <f t="shared" si="4"/>
        <v>85.9</v>
      </c>
      <c r="L78" s="323" t="str">
        <f t="shared" si="4"/>
        <v>85.9</v>
      </c>
      <c r="M78" s="323" t="str">
        <f t="shared" si="4"/>
        <v>85.9</v>
      </c>
      <c r="N78" s="323" t="str">
        <f t="shared" si="3"/>
        <v>85.9</v>
      </c>
      <c r="O78" s="323" t="str">
        <f t="shared" si="3"/>
        <v>85.9</v>
      </c>
      <c r="P78" s="9" t="b">
        <f>O78='[4]Приложение 7'!G81</f>
        <v>0</v>
      </c>
    </row>
    <row r="79" spans="1:16" ht="15.75" outlineLevel="1" x14ac:dyDescent="0.25">
      <c r="A79" s="1144"/>
      <c r="B79" s="321" t="s">
        <v>2390</v>
      </c>
      <c r="C79" s="232" t="s">
        <v>129</v>
      </c>
      <c r="D79" s="232" t="s">
        <v>129</v>
      </c>
      <c r="E79" s="232" t="s">
        <v>129</v>
      </c>
      <c r="F79" s="232" t="s">
        <v>129</v>
      </c>
      <c r="G79" s="232" t="s">
        <v>129</v>
      </c>
      <c r="H79" s="232" t="s">
        <v>129</v>
      </c>
      <c r="I79" s="232" t="s">
        <v>129</v>
      </c>
      <c r="J79" s="232" t="s">
        <v>2391</v>
      </c>
      <c r="K79" s="323" t="str">
        <f t="shared" si="4"/>
        <v>10.7</v>
      </c>
      <c r="L79" s="323" t="str">
        <f t="shared" si="4"/>
        <v>10.7</v>
      </c>
      <c r="M79" s="323" t="str">
        <f t="shared" si="4"/>
        <v>10.7</v>
      </c>
      <c r="N79" s="323" t="str">
        <f t="shared" si="3"/>
        <v>10.7</v>
      </c>
      <c r="O79" s="323" t="str">
        <f t="shared" si="3"/>
        <v>10.7</v>
      </c>
      <c r="P79" s="9" t="b">
        <f>O79='[4]Приложение 7'!G82</f>
        <v>0</v>
      </c>
    </row>
    <row r="80" spans="1:16" ht="30" outlineLevel="1" x14ac:dyDescent="0.25">
      <c r="A80" s="1144"/>
      <c r="B80" s="321" t="s">
        <v>2392</v>
      </c>
      <c r="C80" s="232" t="s">
        <v>129</v>
      </c>
      <c r="D80" s="232" t="s">
        <v>129</v>
      </c>
      <c r="E80" s="232" t="s">
        <v>129</v>
      </c>
      <c r="F80" s="232" t="s">
        <v>129</v>
      </c>
      <c r="G80" s="232" t="s">
        <v>129</v>
      </c>
      <c r="H80" s="232" t="s">
        <v>129</v>
      </c>
      <c r="I80" s="232" t="s">
        <v>129</v>
      </c>
      <c r="J80" s="232" t="s">
        <v>2393</v>
      </c>
      <c r="K80" s="323" t="str">
        <f t="shared" si="4"/>
        <v>18.5</v>
      </c>
      <c r="L80" s="323" t="str">
        <f t="shared" si="4"/>
        <v>18.5</v>
      </c>
      <c r="M80" s="323" t="str">
        <f t="shared" si="4"/>
        <v>18.5</v>
      </c>
      <c r="N80" s="323" t="str">
        <f t="shared" si="3"/>
        <v>18.5</v>
      </c>
      <c r="O80" s="323" t="str">
        <f t="shared" si="3"/>
        <v>18.5</v>
      </c>
      <c r="P80" s="9" t="b">
        <f>O80='[4]Приложение 7'!G83</f>
        <v>0</v>
      </c>
    </row>
    <row r="81" spans="1:16" ht="45" outlineLevel="1" x14ac:dyDescent="0.25">
      <c r="A81" s="1144"/>
      <c r="B81" s="321" t="s">
        <v>2394</v>
      </c>
      <c r="C81" s="232" t="s">
        <v>129</v>
      </c>
      <c r="D81" s="232" t="s">
        <v>129</v>
      </c>
      <c r="E81" s="232" t="s">
        <v>129</v>
      </c>
      <c r="F81" s="232" t="s">
        <v>129</v>
      </c>
      <c r="G81" s="232" t="s">
        <v>129</v>
      </c>
      <c r="H81" s="232" t="s">
        <v>129</v>
      </c>
      <c r="I81" s="232" t="s">
        <v>129</v>
      </c>
      <c r="J81" s="232" t="s">
        <v>1385</v>
      </c>
      <c r="K81" s="323" t="str">
        <f t="shared" si="4"/>
        <v>30.1</v>
      </c>
      <c r="L81" s="323" t="str">
        <f t="shared" si="4"/>
        <v>30.1</v>
      </c>
      <c r="M81" s="323" t="str">
        <f t="shared" si="4"/>
        <v>30.1</v>
      </c>
      <c r="N81" s="323" t="str">
        <f t="shared" si="3"/>
        <v>30.1</v>
      </c>
      <c r="O81" s="323" t="str">
        <f t="shared" si="3"/>
        <v>30.1</v>
      </c>
      <c r="P81" s="9" t="b">
        <f>O81='[4]Приложение 7'!G84</f>
        <v>0</v>
      </c>
    </row>
    <row r="82" spans="1:16" ht="30" outlineLevel="1" x14ac:dyDescent="0.25">
      <c r="A82" s="1144"/>
      <c r="B82" s="321" t="s">
        <v>2395</v>
      </c>
      <c r="C82" s="232" t="s">
        <v>129</v>
      </c>
      <c r="D82" s="232" t="s">
        <v>129</v>
      </c>
      <c r="E82" s="232" t="s">
        <v>129</v>
      </c>
      <c r="F82" s="232" t="s">
        <v>129</v>
      </c>
      <c r="G82" s="232" t="s">
        <v>129</v>
      </c>
      <c r="H82" s="232" t="s">
        <v>129</v>
      </c>
      <c r="I82" s="232" t="s">
        <v>129</v>
      </c>
      <c r="J82" s="232" t="s">
        <v>2396</v>
      </c>
      <c r="K82" s="323" t="str">
        <f t="shared" si="4"/>
        <v>3.559</v>
      </c>
      <c r="L82" s="323" t="str">
        <f t="shared" si="4"/>
        <v>3.559</v>
      </c>
      <c r="M82" s="323" t="str">
        <f t="shared" si="4"/>
        <v>3.559</v>
      </c>
      <c r="N82" s="323" t="str">
        <f t="shared" si="3"/>
        <v>3.559</v>
      </c>
      <c r="O82" s="323" t="str">
        <f t="shared" si="3"/>
        <v>3.559</v>
      </c>
      <c r="P82" s="9" t="b">
        <f>O82='[4]Приложение 7'!G85</f>
        <v>0</v>
      </c>
    </row>
    <row r="83" spans="1:16" ht="45" outlineLevel="1" x14ac:dyDescent="0.25">
      <c r="A83" s="1144"/>
      <c r="B83" s="321" t="s">
        <v>2397</v>
      </c>
      <c r="C83" s="232" t="s">
        <v>129</v>
      </c>
      <c r="D83" s="232" t="s">
        <v>129</v>
      </c>
      <c r="E83" s="232" t="s">
        <v>129</v>
      </c>
      <c r="F83" s="232" t="s">
        <v>129</v>
      </c>
      <c r="G83" s="232" t="s">
        <v>129</v>
      </c>
      <c r="H83" s="232" t="s">
        <v>129</v>
      </c>
      <c r="I83" s="232" t="s">
        <v>129</v>
      </c>
      <c r="J83" s="232" t="s">
        <v>2398</v>
      </c>
      <c r="K83" s="323" t="str">
        <f t="shared" si="4"/>
        <v>83.1</v>
      </c>
      <c r="L83" s="323" t="str">
        <f t="shared" si="4"/>
        <v>83.1</v>
      </c>
      <c r="M83" s="323" t="str">
        <f t="shared" si="4"/>
        <v>83.1</v>
      </c>
      <c r="N83" s="323" t="str">
        <f t="shared" si="3"/>
        <v>83.1</v>
      </c>
      <c r="O83" s="323" t="str">
        <f t="shared" si="3"/>
        <v>83.1</v>
      </c>
      <c r="P83" s="9" t="b">
        <f>O83='[4]Приложение 7'!G86</f>
        <v>0</v>
      </c>
    </row>
    <row r="84" spans="1:16" s="320" customFormat="1" ht="12.75" customHeight="1" x14ac:dyDescent="0.25">
      <c r="A84" s="1224" t="s">
        <v>2399</v>
      </c>
      <c r="B84" s="318" t="s">
        <v>0</v>
      </c>
      <c r="C84" s="319"/>
      <c r="D84" s="319"/>
      <c r="E84" s="319"/>
      <c r="F84" s="319"/>
      <c r="G84" s="319"/>
      <c r="H84" s="319"/>
      <c r="I84" s="319"/>
      <c r="J84" s="319"/>
      <c r="K84" s="319"/>
      <c r="L84" s="319"/>
      <c r="M84" s="319"/>
      <c r="N84" s="319"/>
      <c r="O84" s="319"/>
      <c r="P84" s="9"/>
    </row>
    <row r="85" spans="1:16" x14ac:dyDescent="0.25">
      <c r="A85" s="1224"/>
      <c r="B85" s="324" t="s">
        <v>1</v>
      </c>
      <c r="C85" s="310"/>
      <c r="D85" s="310"/>
      <c r="E85" s="310"/>
      <c r="F85" s="310"/>
      <c r="G85" s="310"/>
      <c r="H85" s="310"/>
      <c r="I85" s="310"/>
      <c r="J85" s="310"/>
      <c r="K85" s="310"/>
      <c r="L85" s="310"/>
      <c r="M85" s="310"/>
      <c r="N85" s="310"/>
      <c r="O85" s="310"/>
    </row>
    <row r="86" spans="1:16" ht="52.5" customHeight="1" x14ac:dyDescent="0.25">
      <c r="A86" s="1224"/>
      <c r="B86" s="324" t="s">
        <v>2</v>
      </c>
      <c r="C86" s="310"/>
      <c r="D86" s="310"/>
      <c r="E86" s="310"/>
      <c r="F86" s="310"/>
      <c r="G86" s="310"/>
      <c r="H86" s="310"/>
      <c r="I86" s="310"/>
      <c r="J86" s="310"/>
      <c r="K86" s="310"/>
      <c r="L86" s="310"/>
      <c r="M86" s="310"/>
      <c r="N86" s="310"/>
      <c r="O86" s="310"/>
    </row>
    <row r="87" spans="1:16" ht="43.5" customHeight="1" outlineLevel="1" x14ac:dyDescent="0.25">
      <c r="A87" s="1224"/>
      <c r="B87" s="324" t="s">
        <v>2400</v>
      </c>
      <c r="C87" s="232">
        <v>20</v>
      </c>
      <c r="D87" s="233">
        <v>20</v>
      </c>
      <c r="E87" s="310" t="s">
        <v>129</v>
      </c>
      <c r="F87" s="310" t="s">
        <v>129</v>
      </c>
      <c r="G87" s="310" t="s">
        <v>129</v>
      </c>
      <c r="H87" s="310" t="s">
        <v>129</v>
      </c>
      <c r="I87" s="310" t="s">
        <v>129</v>
      </c>
      <c r="J87" s="310" t="s">
        <v>129</v>
      </c>
      <c r="K87" s="310" t="s">
        <v>129</v>
      </c>
      <c r="L87" s="310" t="s">
        <v>129</v>
      </c>
      <c r="M87" s="310" t="s">
        <v>129</v>
      </c>
      <c r="N87" s="310" t="s">
        <v>129</v>
      </c>
      <c r="O87" s="310" t="s">
        <v>129</v>
      </c>
    </row>
    <row r="88" spans="1:16" ht="30" outlineLevel="1" x14ac:dyDescent="0.25">
      <c r="A88" s="1224"/>
      <c r="B88" s="324" t="s">
        <v>2401</v>
      </c>
      <c r="C88" s="232" t="s">
        <v>2402</v>
      </c>
      <c r="D88" s="233" t="s">
        <v>2402</v>
      </c>
      <c r="E88" s="310" t="s">
        <v>129</v>
      </c>
      <c r="F88" s="310" t="s">
        <v>129</v>
      </c>
      <c r="G88" s="310" t="s">
        <v>129</v>
      </c>
      <c r="H88" s="310" t="s">
        <v>129</v>
      </c>
      <c r="I88" s="310" t="s">
        <v>129</v>
      </c>
      <c r="J88" s="310" t="s">
        <v>129</v>
      </c>
      <c r="K88" s="310" t="s">
        <v>129</v>
      </c>
      <c r="L88" s="310" t="s">
        <v>129</v>
      </c>
      <c r="M88" s="310" t="s">
        <v>129</v>
      </c>
      <c r="N88" s="310" t="s">
        <v>129</v>
      </c>
      <c r="O88" s="310" t="s">
        <v>129</v>
      </c>
    </row>
    <row r="89" spans="1:16" ht="60" outlineLevel="1" x14ac:dyDescent="0.25">
      <c r="A89" s="1224"/>
      <c r="B89" s="324" t="s">
        <v>2403</v>
      </c>
      <c r="C89" s="232" t="s">
        <v>1424</v>
      </c>
      <c r="D89" s="233" t="s">
        <v>1424</v>
      </c>
      <c r="E89" s="310" t="s">
        <v>129</v>
      </c>
      <c r="F89" s="310" t="s">
        <v>129</v>
      </c>
      <c r="G89" s="310" t="s">
        <v>129</v>
      </c>
      <c r="H89" s="310" t="s">
        <v>129</v>
      </c>
      <c r="I89" s="310" t="s">
        <v>129</v>
      </c>
      <c r="J89" s="310" t="s">
        <v>129</v>
      </c>
      <c r="K89" s="310" t="s">
        <v>129</v>
      </c>
      <c r="L89" s="310" t="s">
        <v>129</v>
      </c>
      <c r="M89" s="310" t="s">
        <v>129</v>
      </c>
      <c r="N89" s="310" t="s">
        <v>129</v>
      </c>
      <c r="O89" s="310" t="s">
        <v>129</v>
      </c>
    </row>
    <row r="90" spans="1:16" ht="75" outlineLevel="1" x14ac:dyDescent="0.25">
      <c r="A90" s="1224"/>
      <c r="B90" s="324" t="s">
        <v>2404</v>
      </c>
      <c r="C90" s="232">
        <v>20</v>
      </c>
      <c r="D90" s="233">
        <v>20</v>
      </c>
      <c r="E90" s="310" t="s">
        <v>129</v>
      </c>
      <c r="F90" s="310" t="s">
        <v>129</v>
      </c>
      <c r="G90" s="310" t="s">
        <v>129</v>
      </c>
      <c r="H90" s="310" t="s">
        <v>129</v>
      </c>
      <c r="I90" s="310" t="s">
        <v>129</v>
      </c>
      <c r="J90" s="310" t="s">
        <v>129</v>
      </c>
      <c r="K90" s="310" t="s">
        <v>129</v>
      </c>
      <c r="L90" s="310" t="s">
        <v>129</v>
      </c>
      <c r="M90" s="310" t="s">
        <v>129</v>
      </c>
      <c r="N90" s="310" t="s">
        <v>129</v>
      </c>
      <c r="O90" s="310" t="s">
        <v>129</v>
      </c>
    </row>
    <row r="91" spans="1:16" s="320" customFormat="1" ht="12.75" customHeight="1" x14ac:dyDescent="0.25">
      <c r="A91" s="1143" t="s">
        <v>879</v>
      </c>
      <c r="B91" s="318" t="s">
        <v>0</v>
      </c>
      <c r="C91" s="319"/>
      <c r="D91" s="319"/>
      <c r="E91" s="319"/>
      <c r="F91" s="319"/>
      <c r="G91" s="319"/>
      <c r="H91" s="319"/>
      <c r="I91" s="319"/>
      <c r="J91" s="319"/>
      <c r="K91" s="319"/>
      <c r="L91" s="319"/>
      <c r="M91" s="319"/>
      <c r="N91" s="319"/>
      <c r="O91" s="319"/>
      <c r="P91" s="9"/>
    </row>
    <row r="92" spans="1:16" x14ac:dyDescent="0.25">
      <c r="A92" s="1144"/>
      <c r="B92" s="324" t="s">
        <v>1</v>
      </c>
      <c r="C92" s="310"/>
      <c r="D92" s="310"/>
      <c r="E92" s="310"/>
      <c r="F92" s="310"/>
      <c r="G92" s="310"/>
      <c r="H92" s="310"/>
      <c r="I92" s="310"/>
      <c r="J92" s="310"/>
      <c r="K92" s="310"/>
      <c r="L92" s="310"/>
      <c r="M92" s="310"/>
      <c r="N92" s="310"/>
      <c r="O92" s="310"/>
    </row>
    <row r="93" spans="1:16" ht="36" customHeight="1" x14ac:dyDescent="0.25">
      <c r="A93" s="1144"/>
      <c r="B93" s="324" t="s">
        <v>2</v>
      </c>
      <c r="C93" s="310"/>
      <c r="D93" s="310"/>
      <c r="E93" s="310"/>
      <c r="F93" s="310"/>
      <c r="G93" s="310"/>
      <c r="H93" s="310"/>
      <c r="I93" s="310"/>
      <c r="J93" s="310"/>
      <c r="K93" s="310"/>
      <c r="L93" s="310"/>
      <c r="M93" s="310"/>
      <c r="N93" s="310"/>
      <c r="O93" s="310"/>
    </row>
    <row r="94" spans="1:16" ht="30" outlineLevel="1" x14ac:dyDescent="0.25">
      <c r="A94" s="1145"/>
      <c r="B94" s="324" t="s">
        <v>2405</v>
      </c>
      <c r="C94" s="312" t="s">
        <v>2406</v>
      </c>
      <c r="D94" s="233" t="s">
        <v>2406</v>
      </c>
      <c r="E94" s="310" t="s">
        <v>2406</v>
      </c>
      <c r="F94" s="310" t="s">
        <v>2406</v>
      </c>
      <c r="G94" s="310" t="s">
        <v>2406</v>
      </c>
      <c r="H94" s="310" t="s">
        <v>2406</v>
      </c>
      <c r="I94" s="310" t="s">
        <v>2406</v>
      </c>
      <c r="J94" s="310" t="s">
        <v>2406</v>
      </c>
      <c r="K94" s="310" t="s">
        <v>2406</v>
      </c>
      <c r="L94" s="310" t="s">
        <v>2406</v>
      </c>
      <c r="M94" s="310" t="s">
        <v>2406</v>
      </c>
      <c r="N94" s="310" t="s">
        <v>2406</v>
      </c>
      <c r="O94" s="310" t="s">
        <v>2406</v>
      </c>
    </row>
    <row r="95" spans="1:16" s="320" customFormat="1" ht="41.25" customHeight="1" x14ac:dyDescent="0.25">
      <c r="A95" s="1143" t="s">
        <v>893</v>
      </c>
      <c r="B95" s="318" t="s">
        <v>0</v>
      </c>
      <c r="C95" s="319"/>
      <c r="D95" s="319"/>
      <c r="E95" s="319"/>
      <c r="F95" s="319"/>
      <c r="G95" s="319"/>
      <c r="H95" s="319"/>
      <c r="I95" s="319"/>
      <c r="J95" s="319"/>
      <c r="K95" s="319"/>
      <c r="L95" s="319"/>
      <c r="M95" s="319"/>
      <c r="N95" s="319"/>
      <c r="O95" s="319"/>
      <c r="P95" s="9"/>
    </row>
    <row r="96" spans="1:16" ht="40.5" customHeight="1" x14ac:dyDescent="0.25">
      <c r="A96" s="1144"/>
      <c r="B96" s="324" t="s">
        <v>1</v>
      </c>
      <c r="C96" s="310"/>
      <c r="D96" s="310"/>
      <c r="E96" s="310"/>
      <c r="F96" s="310"/>
      <c r="G96" s="310"/>
      <c r="H96" s="310"/>
      <c r="I96" s="310"/>
      <c r="J96" s="310"/>
      <c r="K96" s="310"/>
      <c r="L96" s="310"/>
      <c r="M96" s="310"/>
      <c r="N96" s="310"/>
      <c r="O96" s="310"/>
    </row>
    <row r="97" spans="1:16" ht="39.75" customHeight="1" x14ac:dyDescent="0.25">
      <c r="A97" s="1144"/>
      <c r="B97" s="324" t="s">
        <v>2</v>
      </c>
      <c r="C97" s="310"/>
      <c r="D97" s="310"/>
      <c r="E97" s="310"/>
      <c r="F97" s="310"/>
      <c r="G97" s="310"/>
      <c r="H97" s="310"/>
      <c r="I97" s="310"/>
      <c r="J97" s="310"/>
      <c r="K97" s="310"/>
      <c r="L97" s="310"/>
      <c r="M97" s="310"/>
      <c r="N97" s="310"/>
      <c r="O97" s="310"/>
    </row>
    <row r="98" spans="1:16" ht="75" outlineLevel="1" x14ac:dyDescent="0.25">
      <c r="A98" s="1144"/>
      <c r="B98" s="324" t="s">
        <v>2407</v>
      </c>
      <c r="C98" s="232" t="s">
        <v>320</v>
      </c>
      <c r="D98" s="232" t="s">
        <v>320</v>
      </c>
      <c r="E98" s="310" t="s">
        <v>320</v>
      </c>
      <c r="F98" s="310" t="s">
        <v>320</v>
      </c>
      <c r="G98" s="310" t="s">
        <v>320</v>
      </c>
      <c r="H98" s="310" t="s">
        <v>320</v>
      </c>
      <c r="I98" s="310" t="s">
        <v>320</v>
      </c>
      <c r="J98" s="310" t="s">
        <v>320</v>
      </c>
      <c r="K98" s="310" t="s">
        <v>320</v>
      </c>
      <c r="L98" s="310" t="s">
        <v>320</v>
      </c>
      <c r="M98" s="310" t="s">
        <v>320</v>
      </c>
      <c r="N98" s="310" t="s">
        <v>320</v>
      </c>
      <c r="O98" s="310" t="s">
        <v>320</v>
      </c>
    </row>
    <row r="99" spans="1:16" ht="64.5" customHeight="1" outlineLevel="1" x14ac:dyDescent="0.25">
      <c r="A99" s="1144"/>
      <c r="B99" s="324" t="s">
        <v>2408</v>
      </c>
      <c r="C99" s="311">
        <v>30</v>
      </c>
      <c r="D99" s="233">
        <v>30</v>
      </c>
      <c r="E99" s="310">
        <v>48</v>
      </c>
      <c r="F99" s="310">
        <v>48</v>
      </c>
      <c r="G99" s="310">
        <v>48</v>
      </c>
      <c r="H99" s="310">
        <v>48</v>
      </c>
      <c r="I99" s="310">
        <v>48</v>
      </c>
      <c r="J99" s="310">
        <v>48</v>
      </c>
      <c r="K99" s="310">
        <v>48</v>
      </c>
      <c r="L99" s="310">
        <v>48</v>
      </c>
      <c r="M99" s="310">
        <v>48</v>
      </c>
      <c r="N99" s="310">
        <v>48</v>
      </c>
      <c r="O99" s="310">
        <v>48</v>
      </c>
    </row>
    <row r="100" spans="1:16" ht="45" outlineLevel="1" x14ac:dyDescent="0.25">
      <c r="A100" s="1144"/>
      <c r="B100" s="324" t="s">
        <v>2409</v>
      </c>
      <c r="C100" s="311" t="s">
        <v>2410</v>
      </c>
      <c r="D100" s="233" t="s">
        <v>2410</v>
      </c>
      <c r="E100" s="310" t="s">
        <v>2411</v>
      </c>
      <c r="F100" s="310" t="s">
        <v>2411</v>
      </c>
      <c r="G100" s="310" t="s">
        <v>2411</v>
      </c>
      <c r="H100" s="310" t="s">
        <v>2411</v>
      </c>
      <c r="I100" s="310" t="s">
        <v>2411</v>
      </c>
      <c r="J100" s="310" t="s">
        <v>2411</v>
      </c>
      <c r="K100" s="310" t="s">
        <v>2411</v>
      </c>
      <c r="L100" s="310" t="s">
        <v>2411</v>
      </c>
      <c r="M100" s="310" t="s">
        <v>2411</v>
      </c>
      <c r="N100" s="310" t="s">
        <v>2411</v>
      </c>
      <c r="O100" s="310" t="s">
        <v>2411</v>
      </c>
    </row>
    <row r="101" spans="1:16" s="320" customFormat="1" ht="15" customHeight="1" x14ac:dyDescent="0.25">
      <c r="A101" s="1143" t="s">
        <v>918</v>
      </c>
      <c r="B101" s="318" t="s">
        <v>0</v>
      </c>
      <c r="C101" s="319"/>
      <c r="D101" s="319"/>
      <c r="E101" s="319"/>
      <c r="F101" s="319"/>
      <c r="G101" s="319"/>
      <c r="H101" s="319"/>
      <c r="I101" s="319"/>
      <c r="J101" s="319"/>
      <c r="K101" s="319"/>
      <c r="L101" s="319"/>
      <c r="M101" s="319"/>
      <c r="N101" s="319"/>
      <c r="O101" s="319"/>
      <c r="P101" s="9"/>
    </row>
    <row r="102" spans="1:16" x14ac:dyDescent="0.25">
      <c r="A102" s="1144"/>
      <c r="B102" s="324" t="s">
        <v>1</v>
      </c>
      <c r="C102" s="310"/>
      <c r="D102" s="310"/>
      <c r="E102" s="310"/>
      <c r="F102" s="310"/>
      <c r="G102" s="310"/>
      <c r="H102" s="310"/>
      <c r="I102" s="310"/>
      <c r="J102" s="310"/>
      <c r="K102" s="310"/>
      <c r="L102" s="310"/>
      <c r="M102" s="310"/>
      <c r="N102" s="310"/>
      <c r="O102" s="310"/>
    </row>
    <row r="103" spans="1:16" ht="76.5" customHeight="1" x14ac:dyDescent="0.25">
      <c r="A103" s="1144"/>
      <c r="B103" s="324" t="s">
        <v>2</v>
      </c>
      <c r="C103" s="310"/>
      <c r="D103" s="310"/>
      <c r="E103" s="310"/>
      <c r="F103" s="310"/>
      <c r="G103" s="310"/>
      <c r="H103" s="310"/>
      <c r="I103" s="310"/>
      <c r="J103" s="310"/>
      <c r="K103" s="310"/>
      <c r="L103" s="310"/>
      <c r="M103" s="310"/>
      <c r="N103" s="310"/>
      <c r="O103" s="310"/>
    </row>
    <row r="104" spans="1:16" ht="76.5" customHeight="1" outlineLevel="1" x14ac:dyDescent="0.25">
      <c r="A104" s="1144"/>
      <c r="B104" s="324" t="s">
        <v>2412</v>
      </c>
      <c r="C104" s="310" t="s">
        <v>129</v>
      </c>
      <c r="D104" s="310" t="s">
        <v>129</v>
      </c>
      <c r="E104" s="310">
        <v>90</v>
      </c>
      <c r="F104" s="310">
        <v>90</v>
      </c>
      <c r="G104" s="310">
        <v>90</v>
      </c>
      <c r="H104" s="310">
        <v>90</v>
      </c>
      <c r="I104" s="310">
        <v>90</v>
      </c>
      <c r="J104" s="310">
        <v>90</v>
      </c>
      <c r="K104" s="310">
        <v>90</v>
      </c>
      <c r="L104" s="310">
        <v>90</v>
      </c>
      <c r="M104" s="310">
        <v>90</v>
      </c>
      <c r="N104" s="310">
        <v>90</v>
      </c>
      <c r="O104" s="310">
        <v>90</v>
      </c>
    </row>
    <row r="105" spans="1:16" ht="57.75" customHeight="1" outlineLevel="1" x14ac:dyDescent="0.25">
      <c r="A105" s="1145"/>
      <c r="B105" s="324" t="s">
        <v>2413</v>
      </c>
      <c r="C105" s="310">
        <v>92</v>
      </c>
      <c r="D105" s="233">
        <v>92</v>
      </c>
      <c r="E105" s="310" t="s">
        <v>129</v>
      </c>
      <c r="F105" s="310" t="s">
        <v>129</v>
      </c>
      <c r="G105" s="310" t="s">
        <v>129</v>
      </c>
      <c r="H105" s="310" t="s">
        <v>129</v>
      </c>
      <c r="I105" s="310" t="s">
        <v>129</v>
      </c>
      <c r="J105" s="310" t="s">
        <v>129</v>
      </c>
      <c r="K105" s="310" t="s">
        <v>129</v>
      </c>
      <c r="L105" s="310" t="s">
        <v>129</v>
      </c>
      <c r="M105" s="310" t="s">
        <v>129</v>
      </c>
      <c r="N105" s="310" t="s">
        <v>129</v>
      </c>
      <c r="O105" s="310" t="s">
        <v>129</v>
      </c>
    </row>
    <row r="106" spans="1:16" s="320" customFormat="1" x14ac:dyDescent="0.25">
      <c r="A106" s="1143" t="s">
        <v>55</v>
      </c>
      <c r="B106" s="318" t="s">
        <v>0</v>
      </c>
      <c r="C106" s="319"/>
      <c r="D106" s="319"/>
      <c r="E106" s="319"/>
      <c r="F106" s="319"/>
      <c r="G106" s="319"/>
      <c r="H106" s="319"/>
      <c r="I106" s="319"/>
      <c r="J106" s="319"/>
      <c r="K106" s="319"/>
      <c r="L106" s="319"/>
      <c r="M106" s="319"/>
      <c r="N106" s="319"/>
      <c r="O106" s="319"/>
      <c r="P106" s="9"/>
    </row>
    <row r="107" spans="1:16" x14ac:dyDescent="0.25">
      <c r="A107" s="1144"/>
      <c r="B107" s="324" t="s">
        <v>1</v>
      </c>
      <c r="C107" s="310"/>
      <c r="D107" s="310"/>
      <c r="E107" s="310"/>
      <c r="F107" s="310"/>
      <c r="G107" s="310"/>
      <c r="H107" s="310"/>
      <c r="I107" s="310"/>
      <c r="J107" s="310"/>
      <c r="K107" s="310"/>
      <c r="L107" s="310"/>
      <c r="M107" s="310"/>
      <c r="N107" s="310"/>
      <c r="O107" s="310"/>
    </row>
    <row r="108" spans="1:16" x14ac:dyDescent="0.25">
      <c r="A108" s="1144"/>
      <c r="B108" s="324" t="s">
        <v>2</v>
      </c>
      <c r="C108" s="310"/>
      <c r="D108" s="310"/>
      <c r="E108" s="310"/>
      <c r="F108" s="310"/>
      <c r="G108" s="310"/>
      <c r="H108" s="310"/>
      <c r="I108" s="310"/>
      <c r="J108" s="310"/>
      <c r="K108" s="310"/>
      <c r="L108" s="310"/>
      <c r="M108" s="310"/>
      <c r="N108" s="310"/>
      <c r="O108" s="310"/>
    </row>
    <row r="109" spans="1:16" ht="75" outlineLevel="1" x14ac:dyDescent="0.25">
      <c r="A109" s="1145"/>
      <c r="B109" s="324" t="s">
        <v>2414</v>
      </c>
      <c r="C109" s="310">
        <v>100</v>
      </c>
      <c r="D109" s="233">
        <v>100</v>
      </c>
      <c r="E109" s="310">
        <v>100</v>
      </c>
      <c r="F109" s="310">
        <v>100</v>
      </c>
      <c r="G109" s="310">
        <v>100</v>
      </c>
      <c r="H109" s="310">
        <v>100</v>
      </c>
      <c r="I109" s="310">
        <v>100</v>
      </c>
      <c r="J109" s="310">
        <v>100</v>
      </c>
      <c r="K109" s="310">
        <v>100</v>
      </c>
      <c r="L109" s="310">
        <v>100</v>
      </c>
      <c r="M109" s="310">
        <v>100</v>
      </c>
      <c r="N109" s="310">
        <v>100</v>
      </c>
      <c r="O109" s="310">
        <v>100</v>
      </c>
    </row>
    <row r="110" spans="1:16" s="320" customFormat="1" x14ac:dyDescent="0.25">
      <c r="A110" s="1143" t="s">
        <v>932</v>
      </c>
      <c r="B110" s="318" t="s">
        <v>0</v>
      </c>
      <c r="C110" s="319"/>
      <c r="D110" s="319"/>
      <c r="E110" s="319"/>
      <c r="F110" s="319"/>
      <c r="G110" s="319"/>
      <c r="H110" s="319"/>
      <c r="I110" s="319"/>
      <c r="J110" s="319"/>
      <c r="K110" s="319"/>
      <c r="L110" s="319"/>
      <c r="M110" s="319"/>
      <c r="N110" s="319"/>
      <c r="O110" s="319"/>
      <c r="P110" s="9"/>
    </row>
    <row r="111" spans="1:16" x14ac:dyDescent="0.25">
      <c r="A111" s="1144"/>
      <c r="B111" s="324" t="s">
        <v>1</v>
      </c>
      <c r="C111" s="310"/>
      <c r="D111" s="310"/>
      <c r="E111" s="310"/>
      <c r="F111" s="310"/>
      <c r="G111" s="310"/>
      <c r="H111" s="310"/>
      <c r="I111" s="310"/>
      <c r="J111" s="310"/>
      <c r="K111" s="310"/>
      <c r="L111" s="310"/>
      <c r="M111" s="310"/>
      <c r="N111" s="310"/>
      <c r="O111" s="310"/>
    </row>
    <row r="112" spans="1:16" ht="85.5" customHeight="1" x14ac:dyDescent="0.25">
      <c r="A112" s="1144"/>
      <c r="B112" s="324" t="s">
        <v>2</v>
      </c>
      <c r="C112" s="310"/>
      <c r="D112" s="310"/>
      <c r="E112" s="310"/>
      <c r="F112" s="310"/>
      <c r="G112" s="310"/>
      <c r="H112" s="310"/>
      <c r="I112" s="310"/>
      <c r="J112" s="310"/>
      <c r="K112" s="310"/>
      <c r="L112" s="310"/>
      <c r="M112" s="310"/>
      <c r="N112" s="310"/>
      <c r="O112" s="310"/>
    </row>
    <row r="113" spans="1:15" ht="45.75" customHeight="1" outlineLevel="1" x14ac:dyDescent="0.25">
      <c r="A113" s="1145"/>
      <c r="B113" s="324" t="s">
        <v>2415</v>
      </c>
      <c r="C113" s="232" t="s">
        <v>318</v>
      </c>
      <c r="D113" s="233" t="s">
        <v>318</v>
      </c>
      <c r="E113" s="310" t="s">
        <v>318</v>
      </c>
      <c r="F113" s="310" t="s">
        <v>318</v>
      </c>
      <c r="G113" s="310" t="s">
        <v>318</v>
      </c>
      <c r="H113" s="310" t="s">
        <v>318</v>
      </c>
      <c r="I113" s="310" t="s">
        <v>318</v>
      </c>
      <c r="J113" s="310" t="s">
        <v>318</v>
      </c>
      <c r="K113" s="310" t="s">
        <v>318</v>
      </c>
      <c r="L113" s="310" t="s">
        <v>318</v>
      </c>
      <c r="M113" s="310" t="s">
        <v>318</v>
      </c>
      <c r="N113" s="310" t="s">
        <v>318</v>
      </c>
      <c r="O113" s="310" t="s">
        <v>318</v>
      </c>
    </row>
    <row r="114" spans="1:15" ht="15" customHeight="1" x14ac:dyDescent="0.25">
      <c r="A114" s="1225" t="s">
        <v>1399</v>
      </c>
      <c r="B114" s="318" t="s">
        <v>0</v>
      </c>
      <c r="C114" s="319"/>
      <c r="D114" s="319"/>
      <c r="E114" s="319"/>
      <c r="F114" s="319"/>
      <c r="G114" s="319"/>
      <c r="H114" s="319"/>
      <c r="I114" s="319"/>
      <c r="J114" s="319"/>
      <c r="K114" s="319"/>
      <c r="L114" s="319"/>
      <c r="M114" s="319"/>
      <c r="N114" s="319"/>
      <c r="O114" s="319"/>
    </row>
    <row r="115" spans="1:15" x14ac:dyDescent="0.25">
      <c r="A115" s="1226"/>
      <c r="B115" s="324" t="s">
        <v>1</v>
      </c>
      <c r="C115" s="310"/>
      <c r="D115" s="310"/>
      <c r="E115" s="310"/>
      <c r="F115" s="310"/>
      <c r="G115" s="310"/>
      <c r="H115" s="310"/>
      <c r="I115" s="310"/>
      <c r="J115" s="310"/>
      <c r="K115" s="310"/>
      <c r="L115" s="310"/>
      <c r="M115" s="310"/>
      <c r="N115" s="310"/>
      <c r="O115" s="310"/>
    </row>
    <row r="116" spans="1:15" ht="81.75" customHeight="1" x14ac:dyDescent="0.25">
      <c r="A116" s="1226"/>
      <c r="B116" s="324" t="s">
        <v>2</v>
      </c>
      <c r="C116" s="310"/>
      <c r="D116" s="310"/>
      <c r="E116" s="310"/>
      <c r="F116" s="310"/>
      <c r="G116" s="310"/>
      <c r="H116" s="310"/>
      <c r="I116" s="310"/>
      <c r="J116" s="310"/>
      <c r="K116" s="310"/>
      <c r="L116" s="310"/>
      <c r="M116" s="310"/>
      <c r="N116" s="310"/>
      <c r="O116" s="310"/>
    </row>
    <row r="117" spans="1:15" ht="45" outlineLevel="1" x14ac:dyDescent="0.25">
      <c r="A117" s="1226"/>
      <c r="B117" s="324" t="s">
        <v>2416</v>
      </c>
      <c r="C117" s="237" t="s">
        <v>2417</v>
      </c>
      <c r="D117" s="233" t="s">
        <v>129</v>
      </c>
      <c r="E117" s="310" t="s">
        <v>129</v>
      </c>
      <c r="F117" s="310" t="s">
        <v>129</v>
      </c>
      <c r="G117" s="310" t="s">
        <v>129</v>
      </c>
      <c r="H117" s="310" t="s">
        <v>129</v>
      </c>
      <c r="I117" s="310" t="s">
        <v>129</v>
      </c>
      <c r="J117" s="310" t="s">
        <v>129</v>
      </c>
      <c r="K117" s="310" t="s">
        <v>129</v>
      </c>
      <c r="L117" s="310" t="s">
        <v>129</v>
      </c>
      <c r="M117" s="310" t="s">
        <v>129</v>
      </c>
      <c r="N117" s="310" t="s">
        <v>129</v>
      </c>
      <c r="O117" s="310" t="s">
        <v>129</v>
      </c>
    </row>
    <row r="118" spans="1:15" ht="30" outlineLevel="1" x14ac:dyDescent="0.25">
      <c r="A118" s="1226"/>
      <c r="B118" s="324" t="s">
        <v>2418</v>
      </c>
      <c r="C118" s="237" t="s">
        <v>2419</v>
      </c>
      <c r="D118" s="233" t="s">
        <v>129</v>
      </c>
      <c r="E118" s="310" t="s">
        <v>129</v>
      </c>
      <c r="F118" s="310" t="s">
        <v>129</v>
      </c>
      <c r="G118" s="310" t="s">
        <v>129</v>
      </c>
      <c r="H118" s="310" t="s">
        <v>129</v>
      </c>
      <c r="I118" s="310" t="s">
        <v>129</v>
      </c>
      <c r="J118" s="310" t="s">
        <v>129</v>
      </c>
      <c r="K118" s="310" t="s">
        <v>129</v>
      </c>
      <c r="L118" s="310" t="s">
        <v>129</v>
      </c>
      <c r="M118" s="310" t="s">
        <v>129</v>
      </c>
      <c r="N118" s="310" t="s">
        <v>129</v>
      </c>
      <c r="O118" s="310" t="s">
        <v>129</v>
      </c>
    </row>
    <row r="119" spans="1:15" ht="30" outlineLevel="1" x14ac:dyDescent="0.25">
      <c r="A119" s="1227"/>
      <c r="B119" s="324" t="s">
        <v>2420</v>
      </c>
      <c r="C119" s="237" t="s">
        <v>2421</v>
      </c>
      <c r="D119" s="233" t="s">
        <v>129</v>
      </c>
      <c r="E119" s="310" t="s">
        <v>129</v>
      </c>
      <c r="F119" s="310" t="s">
        <v>129</v>
      </c>
      <c r="G119" s="310" t="s">
        <v>129</v>
      </c>
      <c r="H119" s="310" t="s">
        <v>129</v>
      </c>
      <c r="I119" s="310" t="s">
        <v>129</v>
      </c>
      <c r="J119" s="310" t="s">
        <v>129</v>
      </c>
      <c r="K119" s="310" t="s">
        <v>129</v>
      </c>
      <c r="L119" s="310" t="s">
        <v>129</v>
      </c>
      <c r="M119" s="310" t="s">
        <v>129</v>
      </c>
      <c r="N119" s="310" t="s">
        <v>129</v>
      </c>
      <c r="O119" s="310" t="s">
        <v>129</v>
      </c>
    </row>
    <row r="120" spans="1:15" ht="15" customHeight="1" x14ac:dyDescent="0.25">
      <c r="A120" s="1225" t="s">
        <v>2422</v>
      </c>
      <c r="B120" s="318" t="s">
        <v>0</v>
      </c>
      <c r="C120" s="319"/>
      <c r="D120" s="319"/>
      <c r="E120" s="319"/>
      <c r="F120" s="319"/>
      <c r="G120" s="319"/>
      <c r="H120" s="319"/>
      <c r="I120" s="319"/>
      <c r="J120" s="319"/>
      <c r="K120" s="319"/>
      <c r="L120" s="319"/>
      <c r="M120" s="319"/>
      <c r="N120" s="319"/>
      <c r="O120" s="319"/>
    </row>
    <row r="121" spans="1:15" x14ac:dyDescent="0.25">
      <c r="A121" s="1226"/>
      <c r="B121" s="324" t="s">
        <v>1</v>
      </c>
      <c r="C121" s="310"/>
      <c r="D121" s="310"/>
      <c r="E121" s="310"/>
      <c r="F121" s="310"/>
      <c r="G121" s="310"/>
      <c r="H121" s="310"/>
      <c r="I121" s="310"/>
      <c r="J121" s="310"/>
      <c r="K121" s="310"/>
      <c r="L121" s="310"/>
      <c r="M121" s="310"/>
      <c r="N121" s="310"/>
      <c r="O121" s="310"/>
    </row>
    <row r="122" spans="1:15" ht="42.75" customHeight="1" x14ac:dyDescent="0.25">
      <c r="A122" s="1226"/>
      <c r="B122" s="324" t="s">
        <v>2</v>
      </c>
      <c r="C122" s="310"/>
      <c r="D122" s="310"/>
      <c r="E122" s="310"/>
      <c r="F122" s="310"/>
      <c r="G122" s="310"/>
      <c r="H122" s="310"/>
      <c r="I122" s="310"/>
      <c r="J122" s="310"/>
      <c r="K122" s="310"/>
      <c r="L122" s="310"/>
      <c r="M122" s="310"/>
      <c r="N122" s="310"/>
      <c r="O122" s="310"/>
    </row>
    <row r="123" spans="1:15" ht="45" outlineLevel="1" x14ac:dyDescent="0.25">
      <c r="A123" s="1226"/>
      <c r="B123" s="324" t="s">
        <v>2416</v>
      </c>
      <c r="C123" s="233" t="s">
        <v>129</v>
      </c>
      <c r="D123" s="237" t="s">
        <v>2417</v>
      </c>
      <c r="E123" s="310" t="s">
        <v>2417</v>
      </c>
      <c r="F123" s="310" t="s">
        <v>2417</v>
      </c>
      <c r="G123" s="310" t="s">
        <v>2417</v>
      </c>
      <c r="H123" s="310" t="s">
        <v>2417</v>
      </c>
      <c r="I123" s="310" t="s">
        <v>2417</v>
      </c>
      <c r="J123" s="310" t="s">
        <v>2417</v>
      </c>
      <c r="K123" s="310" t="s">
        <v>2417</v>
      </c>
      <c r="L123" s="310" t="s">
        <v>2417</v>
      </c>
      <c r="M123" s="310" t="s">
        <v>129</v>
      </c>
      <c r="N123" s="310" t="str">
        <f t="shared" ref="N123:O125" si="5">M123</f>
        <v>-</v>
      </c>
      <c r="O123" s="310" t="str">
        <f t="shared" si="5"/>
        <v>-</v>
      </c>
    </row>
    <row r="124" spans="1:15" ht="30" outlineLevel="1" x14ac:dyDescent="0.25">
      <c r="A124" s="1226"/>
      <c r="B124" s="324" t="s">
        <v>2418</v>
      </c>
      <c r="C124" s="233" t="s">
        <v>129</v>
      </c>
      <c r="D124" s="237" t="s">
        <v>2419</v>
      </c>
      <c r="E124" s="310" t="s">
        <v>2419</v>
      </c>
      <c r="F124" s="310" t="s">
        <v>2419</v>
      </c>
      <c r="G124" s="310" t="s">
        <v>2419</v>
      </c>
      <c r="H124" s="310" t="s">
        <v>2419</v>
      </c>
      <c r="I124" s="310" t="s">
        <v>2419</v>
      </c>
      <c r="J124" s="310" t="s">
        <v>2419</v>
      </c>
      <c r="K124" s="310" t="s">
        <v>2419</v>
      </c>
      <c r="L124" s="310" t="s">
        <v>2419</v>
      </c>
      <c r="M124" s="310" t="s">
        <v>129</v>
      </c>
      <c r="N124" s="310" t="str">
        <f t="shared" si="5"/>
        <v>-</v>
      </c>
      <c r="O124" s="310" t="str">
        <f t="shared" si="5"/>
        <v>-</v>
      </c>
    </row>
    <row r="125" spans="1:15" ht="30" outlineLevel="1" x14ac:dyDescent="0.25">
      <c r="A125" s="1227"/>
      <c r="B125" s="324" t="s">
        <v>2420</v>
      </c>
      <c r="C125" s="233" t="s">
        <v>129</v>
      </c>
      <c r="D125" s="237" t="s">
        <v>2421</v>
      </c>
      <c r="E125" s="310" t="s">
        <v>2421</v>
      </c>
      <c r="F125" s="310" t="s">
        <v>2421</v>
      </c>
      <c r="G125" s="310" t="s">
        <v>2421</v>
      </c>
      <c r="H125" s="310" t="s">
        <v>2421</v>
      </c>
      <c r="I125" s="310" t="s">
        <v>2421</v>
      </c>
      <c r="J125" s="310" t="s">
        <v>2421</v>
      </c>
      <c r="K125" s="310" t="s">
        <v>2421</v>
      </c>
      <c r="L125" s="310" t="s">
        <v>2421</v>
      </c>
      <c r="M125" s="310" t="s">
        <v>129</v>
      </c>
      <c r="N125" s="310" t="str">
        <f t="shared" si="5"/>
        <v>-</v>
      </c>
      <c r="O125" s="310" t="str">
        <f t="shared" si="5"/>
        <v>-</v>
      </c>
    </row>
    <row r="126" spans="1:15" x14ac:dyDescent="0.25">
      <c r="A126" s="1146" t="s">
        <v>939</v>
      </c>
      <c r="B126" s="318" t="s">
        <v>0</v>
      </c>
      <c r="C126" s="319"/>
      <c r="D126" s="319"/>
      <c r="E126" s="319"/>
      <c r="F126" s="319"/>
      <c r="G126" s="319"/>
      <c r="H126" s="319"/>
      <c r="I126" s="319"/>
      <c r="J126" s="319"/>
      <c r="K126" s="319"/>
      <c r="L126" s="319"/>
      <c r="M126" s="319"/>
      <c r="N126" s="319"/>
      <c r="O126" s="319"/>
    </row>
    <row r="127" spans="1:15" x14ac:dyDescent="0.25">
      <c r="A127" s="1146"/>
      <c r="B127" s="324" t="s">
        <v>1</v>
      </c>
      <c r="C127" s="310"/>
      <c r="D127" s="310"/>
      <c r="E127" s="310"/>
      <c r="F127" s="310"/>
      <c r="G127" s="310"/>
      <c r="H127" s="310"/>
      <c r="I127" s="310"/>
      <c r="J127" s="310"/>
      <c r="K127" s="310"/>
      <c r="L127" s="310"/>
      <c r="M127" s="310"/>
      <c r="N127" s="310"/>
      <c r="O127" s="310"/>
    </row>
    <row r="128" spans="1:15" ht="87" customHeight="1" x14ac:dyDescent="0.25">
      <c r="A128" s="1146"/>
      <c r="B128" s="324" t="s">
        <v>2</v>
      </c>
      <c r="C128" s="310"/>
      <c r="D128" s="310"/>
      <c r="E128" s="310"/>
      <c r="F128" s="310"/>
      <c r="G128" s="310"/>
      <c r="H128" s="310"/>
      <c r="I128" s="310"/>
      <c r="J128" s="310"/>
      <c r="K128" s="310"/>
      <c r="L128" s="310"/>
      <c r="M128" s="310"/>
      <c r="N128" s="310"/>
      <c r="O128" s="310"/>
    </row>
    <row r="129" spans="1:15" ht="15.75" outlineLevel="1" x14ac:dyDescent="0.25">
      <c r="A129" s="1146"/>
      <c r="B129" s="324" t="s">
        <v>2423</v>
      </c>
      <c r="C129" s="232" t="s">
        <v>2424</v>
      </c>
      <c r="D129" s="233" t="s">
        <v>2424</v>
      </c>
      <c r="E129" s="310" t="s">
        <v>2424</v>
      </c>
      <c r="F129" s="310" t="s">
        <v>2424</v>
      </c>
      <c r="G129" s="310" t="s">
        <v>2424</v>
      </c>
      <c r="H129" s="310" t="s">
        <v>2424</v>
      </c>
      <c r="I129" s="310" t="s">
        <v>2424</v>
      </c>
      <c r="J129" s="310" t="s">
        <v>2424</v>
      </c>
      <c r="K129" s="310" t="s">
        <v>2424</v>
      </c>
      <c r="L129" s="310" t="s">
        <v>2424</v>
      </c>
      <c r="M129" s="310" t="s">
        <v>2424</v>
      </c>
      <c r="N129" s="310" t="s">
        <v>2424</v>
      </c>
      <c r="O129" s="310" t="s">
        <v>2424</v>
      </c>
    </row>
    <row r="130" spans="1:15" x14ac:dyDescent="0.25">
      <c r="A130" s="1146" t="s">
        <v>947</v>
      </c>
      <c r="B130" s="318" t="s">
        <v>0</v>
      </c>
      <c r="C130" s="319"/>
      <c r="D130" s="319"/>
      <c r="E130" s="319"/>
      <c r="F130" s="319"/>
      <c r="G130" s="319"/>
      <c r="H130" s="319"/>
      <c r="I130" s="319"/>
      <c r="J130" s="319"/>
      <c r="K130" s="319"/>
      <c r="L130" s="319"/>
      <c r="M130" s="319"/>
      <c r="N130" s="319"/>
      <c r="O130" s="319"/>
    </row>
    <row r="131" spans="1:15" x14ac:dyDescent="0.25">
      <c r="A131" s="1146"/>
      <c r="B131" s="324" t="s">
        <v>1</v>
      </c>
      <c r="C131" s="310"/>
      <c r="D131" s="310"/>
      <c r="E131" s="310"/>
      <c r="F131" s="310"/>
      <c r="G131" s="310"/>
      <c r="H131" s="310"/>
      <c r="I131" s="310"/>
      <c r="J131" s="310"/>
      <c r="K131" s="310"/>
      <c r="L131" s="310"/>
      <c r="M131" s="310"/>
      <c r="N131" s="310"/>
      <c r="O131" s="310"/>
    </row>
    <row r="132" spans="1:15" ht="87" customHeight="1" x14ac:dyDescent="0.25">
      <c r="A132" s="1146"/>
      <c r="B132" s="324" t="s">
        <v>2</v>
      </c>
      <c r="C132" s="310"/>
      <c r="D132" s="310"/>
      <c r="E132" s="310"/>
      <c r="F132" s="310"/>
      <c r="G132" s="310"/>
      <c r="H132" s="310"/>
      <c r="I132" s="310"/>
      <c r="J132" s="310"/>
      <c r="K132" s="310"/>
      <c r="L132" s="310"/>
      <c r="M132" s="310"/>
      <c r="N132" s="310"/>
      <c r="O132" s="310"/>
    </row>
    <row r="133" spans="1:15" ht="30" outlineLevel="1" x14ac:dyDescent="0.25">
      <c r="A133" s="1146"/>
      <c r="B133" s="324" t="s">
        <v>2425</v>
      </c>
      <c r="C133" s="232" t="s">
        <v>2402</v>
      </c>
      <c r="D133" s="233" t="s">
        <v>2402</v>
      </c>
      <c r="E133" s="310" t="s">
        <v>2402</v>
      </c>
      <c r="F133" s="310" t="s">
        <v>2402</v>
      </c>
      <c r="G133" s="310" t="s">
        <v>2402</v>
      </c>
      <c r="H133" s="310" t="s">
        <v>2402</v>
      </c>
      <c r="I133" s="310" t="s">
        <v>2402</v>
      </c>
      <c r="J133" s="310" t="s">
        <v>2402</v>
      </c>
      <c r="K133" s="310" t="s">
        <v>2402</v>
      </c>
      <c r="L133" s="310" t="s">
        <v>2402</v>
      </c>
      <c r="M133" s="310" t="s">
        <v>2402</v>
      </c>
      <c r="N133" s="310" t="s">
        <v>2402</v>
      </c>
      <c r="O133" s="310" t="s">
        <v>2402</v>
      </c>
    </row>
    <row r="134" spans="1:15" x14ac:dyDescent="0.25">
      <c r="A134" s="1146" t="s">
        <v>1404</v>
      </c>
      <c r="B134" s="318" t="s">
        <v>0</v>
      </c>
      <c r="C134" s="319"/>
      <c r="D134" s="319"/>
      <c r="E134" s="319"/>
      <c r="F134" s="319"/>
      <c r="G134" s="319"/>
      <c r="H134" s="319"/>
      <c r="I134" s="319"/>
      <c r="J134" s="319"/>
      <c r="K134" s="319"/>
      <c r="L134" s="319"/>
      <c r="M134" s="319"/>
      <c r="N134" s="319"/>
      <c r="O134" s="319"/>
    </row>
    <row r="135" spans="1:15" x14ac:dyDescent="0.25">
      <c r="A135" s="1146"/>
      <c r="B135" s="324" t="s">
        <v>1</v>
      </c>
      <c r="C135" s="310"/>
      <c r="D135" s="310"/>
      <c r="E135" s="310"/>
      <c r="F135" s="310"/>
      <c r="G135" s="310"/>
      <c r="H135" s="310"/>
      <c r="I135" s="310"/>
      <c r="J135" s="310"/>
      <c r="K135" s="310"/>
      <c r="L135" s="310"/>
      <c r="M135" s="310"/>
      <c r="N135" s="310"/>
      <c r="O135" s="310"/>
    </row>
    <row r="136" spans="1:15" ht="87" customHeight="1" x14ac:dyDescent="0.25">
      <c r="A136" s="1146"/>
      <c r="B136" s="324" t="s">
        <v>2</v>
      </c>
      <c r="C136" s="310"/>
      <c r="D136" s="310"/>
      <c r="E136" s="310"/>
      <c r="F136" s="310"/>
      <c r="G136" s="310"/>
      <c r="H136" s="310"/>
      <c r="I136" s="310"/>
      <c r="J136" s="310"/>
      <c r="K136" s="310"/>
      <c r="L136" s="310"/>
      <c r="M136" s="310"/>
      <c r="N136" s="310"/>
      <c r="O136" s="310"/>
    </row>
    <row r="137" spans="1:15" outlineLevel="1" x14ac:dyDescent="0.25">
      <c r="A137" s="1146"/>
      <c r="B137" s="324" t="s">
        <v>2426</v>
      </c>
      <c r="C137" s="310"/>
      <c r="D137" s="310"/>
      <c r="E137" s="310"/>
      <c r="F137" s="310"/>
      <c r="G137" s="310"/>
      <c r="H137" s="310"/>
      <c r="I137" s="310"/>
      <c r="J137" s="310"/>
      <c r="K137" s="310"/>
      <c r="L137" s="310">
        <v>200</v>
      </c>
      <c r="M137" s="310">
        <f>L137</f>
        <v>200</v>
      </c>
      <c r="N137" s="310">
        <f>L137</f>
        <v>200</v>
      </c>
      <c r="O137" s="310">
        <f>M137</f>
        <v>200</v>
      </c>
    </row>
    <row r="138" spans="1:15" ht="15.75" outlineLevel="1" x14ac:dyDescent="0.25">
      <c r="A138" s="1146"/>
      <c r="B138" s="324" t="s">
        <v>2427</v>
      </c>
      <c r="C138" s="232" t="s">
        <v>1423</v>
      </c>
      <c r="D138" s="233" t="s">
        <v>1423</v>
      </c>
      <c r="E138" s="310" t="s">
        <v>1423</v>
      </c>
      <c r="F138" s="310" t="s">
        <v>1423</v>
      </c>
      <c r="G138" s="310" t="s">
        <v>1423</v>
      </c>
      <c r="H138" s="310" t="s">
        <v>1423</v>
      </c>
      <c r="I138" s="310" t="s">
        <v>1423</v>
      </c>
      <c r="J138" s="310" t="s">
        <v>1423</v>
      </c>
      <c r="K138" s="310" t="s">
        <v>1423</v>
      </c>
      <c r="L138" s="310" t="s">
        <v>129</v>
      </c>
      <c r="M138" s="310" t="s">
        <v>129</v>
      </c>
      <c r="N138" s="310" t="s">
        <v>129</v>
      </c>
      <c r="O138" s="310" t="s">
        <v>129</v>
      </c>
    </row>
    <row r="139" spans="1:15" ht="30" outlineLevel="1" x14ac:dyDescent="0.25">
      <c r="A139" s="1146"/>
      <c r="B139" s="324" t="s">
        <v>2428</v>
      </c>
      <c r="C139" s="232" t="s">
        <v>1335</v>
      </c>
      <c r="D139" s="233" t="s">
        <v>1335</v>
      </c>
      <c r="E139" s="310" t="s">
        <v>1335</v>
      </c>
      <c r="F139" s="310" t="s">
        <v>1335</v>
      </c>
      <c r="G139" s="310" t="s">
        <v>1335</v>
      </c>
      <c r="H139" s="310" t="s">
        <v>1335</v>
      </c>
      <c r="I139" s="310" t="s">
        <v>1335</v>
      </c>
      <c r="J139" s="310" t="s">
        <v>1335</v>
      </c>
      <c r="K139" s="310" t="s">
        <v>1335</v>
      </c>
      <c r="L139" s="310" t="s">
        <v>129</v>
      </c>
      <c r="M139" s="310" t="s">
        <v>129</v>
      </c>
      <c r="N139" s="310" t="s">
        <v>129</v>
      </c>
      <c r="O139" s="310" t="s">
        <v>129</v>
      </c>
    </row>
    <row r="140" spans="1:15" x14ac:dyDescent="0.25">
      <c r="A140" s="1146" t="s">
        <v>965</v>
      </c>
      <c r="B140" s="318" t="s">
        <v>0</v>
      </c>
      <c r="C140" s="319"/>
      <c r="D140" s="319"/>
      <c r="E140" s="319"/>
      <c r="F140" s="319"/>
      <c r="G140" s="319"/>
      <c r="H140" s="319"/>
      <c r="I140" s="319"/>
      <c r="J140" s="319"/>
      <c r="K140" s="319"/>
      <c r="L140" s="319"/>
      <c r="M140" s="319"/>
      <c r="N140" s="319"/>
      <c r="O140" s="319"/>
    </row>
    <row r="141" spans="1:15" x14ac:dyDescent="0.25">
      <c r="A141" s="1146"/>
      <c r="B141" s="324" t="s">
        <v>1</v>
      </c>
      <c r="C141" s="310"/>
      <c r="D141" s="310"/>
      <c r="E141" s="310"/>
      <c r="F141" s="310"/>
      <c r="G141" s="310"/>
      <c r="H141" s="310"/>
      <c r="I141" s="310"/>
      <c r="J141" s="310"/>
      <c r="K141" s="310"/>
      <c r="L141" s="310"/>
      <c r="M141" s="310"/>
      <c r="N141" s="310"/>
      <c r="O141" s="310"/>
    </row>
    <row r="142" spans="1:15" ht="87" customHeight="1" x14ac:dyDescent="0.25">
      <c r="A142" s="1146"/>
      <c r="B142" s="324" t="s">
        <v>2</v>
      </c>
      <c r="C142" s="310"/>
      <c r="D142" s="310"/>
      <c r="E142" s="310"/>
      <c r="F142" s="310"/>
      <c r="G142" s="310"/>
      <c r="H142" s="310"/>
      <c r="I142" s="310"/>
      <c r="J142" s="310"/>
      <c r="K142" s="310"/>
      <c r="L142" s="310"/>
      <c r="M142" s="310"/>
      <c r="N142" s="310"/>
      <c r="O142" s="310"/>
    </row>
    <row r="143" spans="1:15" ht="45" outlineLevel="1" x14ac:dyDescent="0.25">
      <c r="A143" s="1146"/>
      <c r="B143" s="321" t="s">
        <v>2429</v>
      </c>
      <c r="C143" s="310" t="s">
        <v>129</v>
      </c>
      <c r="D143" s="310" t="s">
        <v>129</v>
      </c>
      <c r="E143" s="232" t="s">
        <v>2106</v>
      </c>
      <c r="F143" s="310" t="str">
        <f t="shared" ref="F143:M147" si="6">E143</f>
        <v>27.1</v>
      </c>
      <c r="G143" s="310" t="str">
        <f t="shared" si="6"/>
        <v>27.1</v>
      </c>
      <c r="H143" s="310">
        <v>80</v>
      </c>
      <c r="I143" s="310">
        <f>H143</f>
        <v>80</v>
      </c>
      <c r="J143" s="310">
        <f t="shared" si="6"/>
        <v>80</v>
      </c>
      <c r="K143" s="310">
        <f t="shared" si="6"/>
        <v>80</v>
      </c>
      <c r="L143" s="310">
        <f t="shared" si="6"/>
        <v>80</v>
      </c>
      <c r="M143" s="310">
        <f t="shared" si="6"/>
        <v>80</v>
      </c>
      <c r="N143" s="310">
        <f t="shared" ref="N143:O147" si="7">L143</f>
        <v>80</v>
      </c>
      <c r="O143" s="310" t="s">
        <v>129</v>
      </c>
    </row>
    <row r="144" spans="1:15" ht="45" outlineLevel="1" x14ac:dyDescent="0.25">
      <c r="A144" s="1146"/>
      <c r="B144" s="321" t="s">
        <v>2430</v>
      </c>
      <c r="C144" s="310" t="s">
        <v>129</v>
      </c>
      <c r="D144" s="310" t="s">
        <v>129</v>
      </c>
      <c r="E144" s="310" t="s">
        <v>129</v>
      </c>
      <c r="F144" s="310" t="s">
        <v>129</v>
      </c>
      <c r="G144" s="310" t="s">
        <v>129</v>
      </c>
      <c r="H144" s="310" t="s">
        <v>129</v>
      </c>
      <c r="I144" s="310" t="s">
        <v>129</v>
      </c>
      <c r="J144" s="310" t="s">
        <v>129</v>
      </c>
      <c r="K144" s="310" t="s">
        <v>129</v>
      </c>
      <c r="L144" s="310" t="s">
        <v>129</v>
      </c>
      <c r="M144" s="310" t="s">
        <v>129</v>
      </c>
      <c r="N144" s="310" t="s">
        <v>129</v>
      </c>
      <c r="O144" s="310" t="s">
        <v>2431</v>
      </c>
    </row>
    <row r="145" spans="1:15" ht="45" outlineLevel="1" x14ac:dyDescent="0.25">
      <c r="A145" s="1146"/>
      <c r="B145" s="321" t="s">
        <v>2432</v>
      </c>
      <c r="C145" s="310" t="s">
        <v>129</v>
      </c>
      <c r="D145" s="310" t="s">
        <v>129</v>
      </c>
      <c r="E145" s="235" t="s">
        <v>2433</v>
      </c>
      <c r="F145" s="310" t="str">
        <f>E145</f>
        <v>46.5</v>
      </c>
      <c r="G145" s="310" t="str">
        <f t="shared" si="6"/>
        <v>46.5</v>
      </c>
      <c r="H145" s="310" t="str">
        <f t="shared" si="6"/>
        <v>46.5</v>
      </c>
      <c r="I145" s="310" t="str">
        <f t="shared" si="6"/>
        <v>46.5</v>
      </c>
      <c r="J145" s="310" t="str">
        <f t="shared" si="6"/>
        <v>46.5</v>
      </c>
      <c r="K145" s="310" t="str">
        <f t="shared" si="6"/>
        <v>46.5</v>
      </c>
      <c r="L145" s="310" t="str">
        <f t="shared" si="6"/>
        <v>46.5</v>
      </c>
      <c r="M145" s="310" t="str">
        <f t="shared" si="6"/>
        <v>46.5</v>
      </c>
      <c r="N145" s="310" t="str">
        <f t="shared" si="7"/>
        <v>46.5</v>
      </c>
      <c r="O145" s="310" t="str">
        <f t="shared" si="7"/>
        <v>46.5</v>
      </c>
    </row>
    <row r="146" spans="1:15" ht="60" outlineLevel="1" x14ac:dyDescent="0.25">
      <c r="A146" s="1146"/>
      <c r="B146" s="321" t="s">
        <v>2434</v>
      </c>
      <c r="C146" s="310" t="s">
        <v>129</v>
      </c>
      <c r="D146" s="310" t="s">
        <v>129</v>
      </c>
      <c r="E146" s="235" t="s">
        <v>2366</v>
      </c>
      <c r="F146" s="310" t="str">
        <f>E146</f>
        <v>99.8</v>
      </c>
      <c r="G146" s="310" t="str">
        <f t="shared" si="6"/>
        <v>99.8</v>
      </c>
      <c r="H146" s="310" t="str">
        <f t="shared" si="6"/>
        <v>99.8</v>
      </c>
      <c r="I146" s="310" t="str">
        <f t="shared" si="6"/>
        <v>99.8</v>
      </c>
      <c r="J146" s="310" t="str">
        <f t="shared" si="6"/>
        <v>99.8</v>
      </c>
      <c r="K146" s="310" t="str">
        <f t="shared" si="6"/>
        <v>99.8</v>
      </c>
      <c r="L146" s="310" t="str">
        <f t="shared" si="6"/>
        <v>99.8</v>
      </c>
      <c r="M146" s="310" t="str">
        <f t="shared" si="6"/>
        <v>99.8</v>
      </c>
      <c r="N146" s="310" t="str">
        <f t="shared" si="7"/>
        <v>99.8</v>
      </c>
      <c r="O146" s="310" t="str">
        <f t="shared" si="7"/>
        <v>99.8</v>
      </c>
    </row>
    <row r="147" spans="1:15" ht="30" outlineLevel="1" x14ac:dyDescent="0.25">
      <c r="A147" s="1146"/>
      <c r="B147" s="324" t="s">
        <v>2435</v>
      </c>
      <c r="C147" s="232" t="s">
        <v>2436</v>
      </c>
      <c r="D147" s="232" t="str">
        <f>C147</f>
        <v>0.056</v>
      </c>
      <c r="E147" s="310" t="s">
        <v>129</v>
      </c>
      <c r="F147" s="310" t="str">
        <f>E147</f>
        <v>-</v>
      </c>
      <c r="G147" s="310" t="str">
        <f t="shared" si="6"/>
        <v>-</v>
      </c>
      <c r="H147" s="310" t="str">
        <f t="shared" si="6"/>
        <v>-</v>
      </c>
      <c r="I147" s="310" t="str">
        <f t="shared" si="6"/>
        <v>-</v>
      </c>
      <c r="J147" s="310" t="str">
        <f t="shared" si="6"/>
        <v>-</v>
      </c>
      <c r="K147" s="310" t="str">
        <f t="shared" si="6"/>
        <v>-</v>
      </c>
      <c r="L147" s="310" t="str">
        <f t="shared" si="6"/>
        <v>-</v>
      </c>
      <c r="M147" s="310" t="str">
        <f t="shared" si="6"/>
        <v>-</v>
      </c>
      <c r="N147" s="310" t="str">
        <f t="shared" si="7"/>
        <v>-</v>
      </c>
      <c r="O147" s="310" t="str">
        <f t="shared" si="7"/>
        <v>-</v>
      </c>
    </row>
    <row r="148" spans="1:15" x14ac:dyDescent="0.25">
      <c r="A148" s="1146" t="s">
        <v>975</v>
      </c>
      <c r="B148" s="318" t="s">
        <v>0</v>
      </c>
      <c r="C148" s="319"/>
      <c r="D148" s="319"/>
      <c r="E148" s="319"/>
      <c r="F148" s="319"/>
      <c r="G148" s="319"/>
      <c r="H148" s="319"/>
      <c r="I148" s="319"/>
      <c r="J148" s="319"/>
      <c r="K148" s="319"/>
      <c r="L148" s="319"/>
      <c r="M148" s="319"/>
      <c r="N148" s="319"/>
      <c r="O148" s="319"/>
    </row>
    <row r="149" spans="1:15" x14ac:dyDescent="0.25">
      <c r="A149" s="1146"/>
      <c r="B149" s="324" t="s">
        <v>1</v>
      </c>
      <c r="C149" s="310"/>
      <c r="D149" s="310"/>
      <c r="E149" s="310"/>
      <c r="F149" s="310"/>
      <c r="G149" s="310"/>
      <c r="H149" s="310"/>
      <c r="I149" s="310"/>
      <c r="J149" s="310"/>
      <c r="K149" s="310"/>
      <c r="L149" s="310"/>
      <c r="M149" s="310"/>
      <c r="N149" s="310"/>
      <c r="O149" s="310"/>
    </row>
    <row r="150" spans="1:15" ht="87" customHeight="1" x14ac:dyDescent="0.25">
      <c r="A150" s="1146"/>
      <c r="B150" s="324" t="s">
        <v>2</v>
      </c>
      <c r="C150" s="310"/>
      <c r="D150" s="310"/>
      <c r="E150" s="310"/>
      <c r="F150" s="310"/>
      <c r="G150" s="310"/>
      <c r="H150" s="310"/>
      <c r="I150" s="310"/>
      <c r="J150" s="310"/>
      <c r="K150" s="310"/>
      <c r="L150" s="310"/>
      <c r="M150" s="310"/>
      <c r="N150" s="310"/>
      <c r="O150" s="310"/>
    </row>
    <row r="151" spans="1:15" ht="30" outlineLevel="1" x14ac:dyDescent="0.25">
      <c r="A151" s="1146"/>
      <c r="B151" s="324" t="s">
        <v>2437</v>
      </c>
      <c r="C151" s="232" t="s">
        <v>1362</v>
      </c>
      <c r="D151" s="233" t="s">
        <v>1362</v>
      </c>
      <c r="E151" s="310" t="s">
        <v>1362</v>
      </c>
      <c r="F151" s="310" t="s">
        <v>1362</v>
      </c>
      <c r="G151" s="310" t="s">
        <v>1362</v>
      </c>
      <c r="H151" s="310" t="s">
        <v>1362</v>
      </c>
      <c r="I151" s="310" t="s">
        <v>1362</v>
      </c>
      <c r="J151" s="310" t="s">
        <v>1362</v>
      </c>
      <c r="K151" s="310" t="s">
        <v>1362</v>
      </c>
      <c r="L151" s="310" t="s">
        <v>1362</v>
      </c>
      <c r="M151" s="310" t="s">
        <v>1362</v>
      </c>
      <c r="N151" s="310" t="s">
        <v>1362</v>
      </c>
      <c r="O151" s="310" t="s">
        <v>1362</v>
      </c>
    </row>
    <row r="152" spans="1:15" x14ac:dyDescent="0.25">
      <c r="A152" s="1146" t="s">
        <v>1416</v>
      </c>
      <c r="B152" s="318" t="s">
        <v>0</v>
      </c>
      <c r="C152" s="319"/>
      <c r="D152" s="319"/>
      <c r="E152" s="319"/>
      <c r="F152" s="319"/>
      <c r="G152" s="319"/>
      <c r="H152" s="319"/>
      <c r="I152" s="319"/>
      <c r="J152" s="319"/>
      <c r="K152" s="319"/>
      <c r="L152" s="319"/>
      <c r="M152" s="319"/>
      <c r="N152" s="319"/>
      <c r="O152" s="319"/>
    </row>
    <row r="153" spans="1:15" x14ac:dyDescent="0.25">
      <c r="A153" s="1146"/>
      <c r="B153" s="324" t="s">
        <v>1</v>
      </c>
      <c r="C153" s="310"/>
      <c r="D153" s="310"/>
      <c r="E153" s="310"/>
      <c r="F153" s="310"/>
      <c r="G153" s="310"/>
      <c r="H153" s="310"/>
      <c r="I153" s="310"/>
      <c r="J153" s="310"/>
      <c r="K153" s="310"/>
      <c r="L153" s="310"/>
      <c r="M153" s="310"/>
      <c r="N153" s="310"/>
      <c r="O153" s="310"/>
    </row>
    <row r="154" spans="1:15" x14ac:dyDescent="0.25">
      <c r="A154" s="1146"/>
      <c r="B154" s="324" t="s">
        <v>2</v>
      </c>
      <c r="C154" s="310"/>
      <c r="D154" s="310"/>
      <c r="E154" s="310"/>
      <c r="F154" s="310"/>
      <c r="G154" s="310"/>
      <c r="H154" s="310"/>
      <c r="I154" s="310"/>
      <c r="J154" s="310"/>
      <c r="K154" s="310"/>
      <c r="L154" s="310"/>
      <c r="M154" s="310"/>
      <c r="N154" s="310"/>
      <c r="O154" s="310"/>
    </row>
    <row r="155" spans="1:15" ht="45" outlineLevel="1" x14ac:dyDescent="0.25">
      <c r="A155" s="1146"/>
      <c r="B155" s="321" t="s">
        <v>2438</v>
      </c>
      <c r="C155" s="310" t="s">
        <v>129</v>
      </c>
      <c r="D155" s="310" t="s">
        <v>129</v>
      </c>
      <c r="E155" s="232" t="s">
        <v>2439</v>
      </c>
      <c r="F155" s="310" t="str">
        <f t="shared" ref="F155:M158" si="8">E155</f>
        <v>58.3</v>
      </c>
      <c r="G155" s="310" t="str">
        <f t="shared" si="8"/>
        <v>58.3</v>
      </c>
      <c r="H155" s="310" t="str">
        <f t="shared" si="8"/>
        <v>58.3</v>
      </c>
      <c r="I155" s="310" t="str">
        <f t="shared" si="8"/>
        <v>58.3</v>
      </c>
      <c r="J155" s="310" t="str">
        <f t="shared" si="8"/>
        <v>58.3</v>
      </c>
      <c r="K155" s="310" t="str">
        <f t="shared" si="8"/>
        <v>58.3</v>
      </c>
      <c r="L155" s="310" t="str">
        <f t="shared" si="8"/>
        <v>58.3</v>
      </c>
      <c r="M155" s="310" t="str">
        <f t="shared" si="8"/>
        <v>58.3</v>
      </c>
      <c r="N155" s="310" t="str">
        <f t="shared" ref="N155:O158" si="9">L155</f>
        <v>58.3</v>
      </c>
      <c r="O155" s="310" t="str">
        <f t="shared" si="9"/>
        <v>58.3</v>
      </c>
    </row>
    <row r="156" spans="1:15" ht="60" outlineLevel="1" x14ac:dyDescent="0.25">
      <c r="A156" s="1146"/>
      <c r="B156" s="321" t="s">
        <v>2440</v>
      </c>
      <c r="C156" s="310" t="s">
        <v>129</v>
      </c>
      <c r="D156" s="310" t="s">
        <v>129</v>
      </c>
      <c r="E156" s="235" t="s">
        <v>1419</v>
      </c>
      <c r="F156" s="310" t="str">
        <f t="shared" si="8"/>
        <v>34.1</v>
      </c>
      <c r="G156" s="310" t="str">
        <f t="shared" si="8"/>
        <v>34.1</v>
      </c>
      <c r="H156" s="310" t="str">
        <f t="shared" si="8"/>
        <v>34.1</v>
      </c>
      <c r="I156" s="310" t="str">
        <f t="shared" si="8"/>
        <v>34.1</v>
      </c>
      <c r="J156" s="310" t="str">
        <f t="shared" si="8"/>
        <v>34.1</v>
      </c>
      <c r="K156" s="310" t="str">
        <f t="shared" si="8"/>
        <v>34.1</v>
      </c>
      <c r="L156" s="310" t="str">
        <f t="shared" si="8"/>
        <v>34.1</v>
      </c>
      <c r="M156" s="310" t="str">
        <f t="shared" si="8"/>
        <v>34.1</v>
      </c>
      <c r="N156" s="310" t="str">
        <f t="shared" si="9"/>
        <v>34.1</v>
      </c>
      <c r="O156" s="310" t="str">
        <f t="shared" si="9"/>
        <v>34.1</v>
      </c>
    </row>
    <row r="157" spans="1:15" ht="60" outlineLevel="1" x14ac:dyDescent="0.25">
      <c r="A157" s="1146"/>
      <c r="B157" s="321" t="s">
        <v>2441</v>
      </c>
      <c r="C157" s="310" t="s">
        <v>129</v>
      </c>
      <c r="D157" s="310" t="s">
        <v>129</v>
      </c>
      <c r="E157" s="235" t="s">
        <v>2442</v>
      </c>
      <c r="F157" s="310" t="str">
        <f t="shared" si="8"/>
        <v>14.7</v>
      </c>
      <c r="G157" s="310" t="str">
        <f t="shared" si="8"/>
        <v>14.7</v>
      </c>
      <c r="H157" s="310" t="str">
        <f t="shared" si="8"/>
        <v>14.7</v>
      </c>
      <c r="I157" s="310" t="str">
        <f t="shared" si="8"/>
        <v>14.7</v>
      </c>
      <c r="J157" s="310" t="str">
        <f t="shared" si="8"/>
        <v>14.7</v>
      </c>
      <c r="K157" s="310" t="str">
        <f t="shared" si="8"/>
        <v>14.7</v>
      </c>
      <c r="L157" s="310" t="str">
        <f t="shared" si="8"/>
        <v>14.7</v>
      </c>
      <c r="M157" s="310" t="str">
        <f t="shared" si="8"/>
        <v>14.7</v>
      </c>
      <c r="N157" s="310" t="str">
        <f t="shared" si="9"/>
        <v>14.7</v>
      </c>
      <c r="O157" s="310" t="str">
        <f t="shared" si="9"/>
        <v>14.7</v>
      </c>
    </row>
    <row r="158" spans="1:15" ht="30" outlineLevel="1" x14ac:dyDescent="0.25">
      <c r="A158" s="1146"/>
      <c r="B158" s="321" t="s">
        <v>2443</v>
      </c>
      <c r="C158" s="310" t="s">
        <v>129</v>
      </c>
      <c r="D158" s="310" t="s">
        <v>129</v>
      </c>
      <c r="E158" s="310" t="s">
        <v>1341</v>
      </c>
      <c r="F158" s="310" t="str">
        <f t="shared" si="8"/>
        <v>28</v>
      </c>
      <c r="G158" s="310" t="str">
        <f t="shared" si="8"/>
        <v>28</v>
      </c>
      <c r="H158" s="310" t="str">
        <f t="shared" si="8"/>
        <v>28</v>
      </c>
      <c r="I158" s="310" t="str">
        <f t="shared" si="8"/>
        <v>28</v>
      </c>
      <c r="J158" s="310" t="str">
        <f t="shared" si="8"/>
        <v>28</v>
      </c>
      <c r="K158" s="310" t="str">
        <f t="shared" si="8"/>
        <v>28</v>
      </c>
      <c r="L158" s="310" t="str">
        <f t="shared" si="8"/>
        <v>28</v>
      </c>
      <c r="M158" s="310" t="str">
        <f t="shared" si="8"/>
        <v>28</v>
      </c>
      <c r="N158" s="310" t="str">
        <f t="shared" si="9"/>
        <v>28</v>
      </c>
      <c r="O158" s="310" t="str">
        <f t="shared" si="9"/>
        <v>28</v>
      </c>
    </row>
    <row r="159" spans="1:15" ht="15" customHeight="1" x14ac:dyDescent="0.25">
      <c r="A159" s="1221" t="s">
        <v>994</v>
      </c>
      <c r="B159" s="318" t="s">
        <v>0</v>
      </c>
      <c r="C159" s="310"/>
      <c r="D159" s="310"/>
      <c r="E159" s="310"/>
      <c r="F159" s="310"/>
      <c r="G159" s="310"/>
      <c r="H159" s="310"/>
      <c r="I159" s="310"/>
      <c r="J159" s="310"/>
      <c r="K159" s="310"/>
      <c r="L159" s="310"/>
      <c r="M159" s="310"/>
      <c r="N159" s="310"/>
      <c r="O159" s="310"/>
    </row>
    <row r="160" spans="1:15" ht="15.75" x14ac:dyDescent="0.25">
      <c r="A160" s="1222"/>
      <c r="B160" s="324" t="s">
        <v>1</v>
      </c>
      <c r="C160" s="232"/>
      <c r="D160" s="232"/>
      <c r="E160" s="310"/>
      <c r="F160" s="310"/>
      <c r="G160" s="310"/>
      <c r="H160" s="310"/>
      <c r="I160" s="310"/>
      <c r="J160" s="310"/>
      <c r="K160" s="310"/>
      <c r="L160" s="310"/>
      <c r="M160" s="310"/>
      <c r="N160" s="310"/>
      <c r="O160" s="310"/>
    </row>
    <row r="161" spans="1:15" ht="15.75" x14ac:dyDescent="0.25">
      <c r="A161" s="1222"/>
      <c r="B161" s="324" t="s">
        <v>2</v>
      </c>
      <c r="C161" s="232"/>
      <c r="D161" s="232"/>
      <c r="E161" s="310"/>
      <c r="F161" s="310"/>
      <c r="G161" s="310"/>
      <c r="H161" s="310"/>
      <c r="I161" s="310"/>
      <c r="J161" s="310"/>
      <c r="K161" s="310"/>
      <c r="L161" s="310"/>
      <c r="M161" s="310"/>
      <c r="N161" s="310"/>
      <c r="O161" s="310"/>
    </row>
    <row r="162" spans="1:15" ht="60" outlineLevel="1" x14ac:dyDescent="0.25">
      <c r="A162" s="1222"/>
      <c r="B162" s="321" t="s">
        <v>2444</v>
      </c>
      <c r="C162" s="310" t="s">
        <v>129</v>
      </c>
      <c r="D162" s="310" t="s">
        <v>129</v>
      </c>
      <c r="E162" s="232">
        <v>20</v>
      </c>
      <c r="F162" s="310">
        <f t="shared" ref="F162:M175" si="10">E162</f>
        <v>20</v>
      </c>
      <c r="G162" s="310">
        <f t="shared" si="10"/>
        <v>20</v>
      </c>
      <c r="H162" s="310">
        <f t="shared" si="10"/>
        <v>20</v>
      </c>
      <c r="I162" s="310">
        <f t="shared" si="10"/>
        <v>20</v>
      </c>
      <c r="J162" s="310">
        <f t="shared" si="10"/>
        <v>20</v>
      </c>
      <c r="K162" s="310">
        <f t="shared" si="10"/>
        <v>20</v>
      </c>
      <c r="L162" s="310">
        <f t="shared" si="10"/>
        <v>20</v>
      </c>
      <c r="M162" s="310">
        <f t="shared" si="10"/>
        <v>20</v>
      </c>
      <c r="N162" s="310">
        <f t="shared" ref="N162:O175" si="11">L162</f>
        <v>20</v>
      </c>
      <c r="O162" s="310">
        <f t="shared" si="11"/>
        <v>20</v>
      </c>
    </row>
    <row r="163" spans="1:15" ht="30" outlineLevel="1" x14ac:dyDescent="0.25">
      <c r="A163" s="1222"/>
      <c r="B163" s="321" t="s">
        <v>2401</v>
      </c>
      <c r="C163" s="310" t="s">
        <v>129</v>
      </c>
      <c r="D163" s="310" t="s">
        <v>129</v>
      </c>
      <c r="E163" s="232" t="s">
        <v>2402</v>
      </c>
      <c r="F163" s="310" t="str">
        <f t="shared" si="10"/>
        <v>48.5</v>
      </c>
      <c r="G163" s="310" t="str">
        <f t="shared" si="10"/>
        <v>48.5</v>
      </c>
      <c r="H163" s="310" t="str">
        <f t="shared" si="10"/>
        <v>48.5</v>
      </c>
      <c r="I163" s="310" t="str">
        <f t="shared" si="10"/>
        <v>48.5</v>
      </c>
      <c r="J163" s="310" t="str">
        <f t="shared" si="10"/>
        <v>48.5</v>
      </c>
      <c r="K163" s="310" t="str">
        <f t="shared" si="10"/>
        <v>48.5</v>
      </c>
      <c r="L163" s="310" t="str">
        <f t="shared" si="10"/>
        <v>48.5</v>
      </c>
      <c r="M163" s="310" t="str">
        <f t="shared" si="10"/>
        <v>48.5</v>
      </c>
      <c r="N163" s="310" t="str">
        <f t="shared" si="11"/>
        <v>48.5</v>
      </c>
      <c r="O163" s="310" t="str">
        <f t="shared" si="11"/>
        <v>48.5</v>
      </c>
    </row>
    <row r="164" spans="1:15" ht="60" outlineLevel="1" x14ac:dyDescent="0.25">
      <c r="A164" s="1222"/>
      <c r="B164" s="321" t="s">
        <v>2403</v>
      </c>
      <c r="C164" s="310" t="s">
        <v>129</v>
      </c>
      <c r="D164" s="310" t="s">
        <v>129</v>
      </c>
      <c r="E164" s="232" t="s">
        <v>1424</v>
      </c>
      <c r="F164" s="310" t="str">
        <f t="shared" si="10"/>
        <v>1.7</v>
      </c>
      <c r="G164" s="310" t="str">
        <f t="shared" si="10"/>
        <v>1.7</v>
      </c>
      <c r="H164" s="310" t="str">
        <f t="shared" si="10"/>
        <v>1.7</v>
      </c>
      <c r="I164" s="310" t="str">
        <f t="shared" si="10"/>
        <v>1.7</v>
      </c>
      <c r="J164" s="310" t="str">
        <f t="shared" si="10"/>
        <v>1.7</v>
      </c>
      <c r="K164" s="310" t="str">
        <f t="shared" si="10"/>
        <v>1.7</v>
      </c>
      <c r="L164" s="310" t="str">
        <f t="shared" si="10"/>
        <v>1.7</v>
      </c>
      <c r="M164" s="310" t="str">
        <f t="shared" si="10"/>
        <v>1.7</v>
      </c>
      <c r="N164" s="310" t="str">
        <f t="shared" si="11"/>
        <v>1.7</v>
      </c>
      <c r="O164" s="310" t="str">
        <f t="shared" si="11"/>
        <v>1.7</v>
      </c>
    </row>
    <row r="165" spans="1:15" ht="75" outlineLevel="1" x14ac:dyDescent="0.25">
      <c r="A165" s="1222"/>
      <c r="B165" s="321" t="s">
        <v>2404</v>
      </c>
      <c r="C165" s="310" t="s">
        <v>129</v>
      </c>
      <c r="D165" s="310" t="s">
        <v>129</v>
      </c>
      <c r="E165" s="232">
        <v>20</v>
      </c>
      <c r="F165" s="310">
        <f t="shared" si="10"/>
        <v>20</v>
      </c>
      <c r="G165" s="310">
        <f t="shared" si="10"/>
        <v>20</v>
      </c>
      <c r="H165" s="310">
        <f t="shared" si="10"/>
        <v>20</v>
      </c>
      <c r="I165" s="310">
        <f t="shared" si="10"/>
        <v>20</v>
      </c>
      <c r="J165" s="310">
        <f t="shared" si="10"/>
        <v>20</v>
      </c>
      <c r="K165" s="310">
        <f t="shared" si="10"/>
        <v>20</v>
      </c>
      <c r="L165" s="310">
        <f t="shared" si="10"/>
        <v>20</v>
      </c>
      <c r="M165" s="310">
        <f t="shared" si="10"/>
        <v>20</v>
      </c>
      <c r="N165" s="310">
        <f t="shared" si="11"/>
        <v>20</v>
      </c>
      <c r="O165" s="310">
        <f t="shared" si="11"/>
        <v>20</v>
      </c>
    </row>
    <row r="166" spans="1:15" ht="45" outlineLevel="1" x14ac:dyDescent="0.25">
      <c r="A166" s="1222"/>
      <c r="B166" s="327" t="s">
        <v>2445</v>
      </c>
      <c r="C166" s="310" t="s">
        <v>129</v>
      </c>
      <c r="D166" s="310" t="s">
        <v>129</v>
      </c>
      <c r="E166" s="313">
        <v>50</v>
      </c>
      <c r="F166" s="310">
        <f t="shared" si="10"/>
        <v>50</v>
      </c>
      <c r="G166" s="310">
        <f t="shared" si="10"/>
        <v>50</v>
      </c>
      <c r="H166" s="310">
        <f t="shared" si="10"/>
        <v>50</v>
      </c>
      <c r="I166" s="310">
        <f t="shared" si="10"/>
        <v>50</v>
      </c>
      <c r="J166" s="310">
        <f t="shared" si="10"/>
        <v>50</v>
      </c>
      <c r="K166" s="310">
        <f t="shared" si="10"/>
        <v>50</v>
      </c>
      <c r="L166" s="310">
        <f t="shared" si="10"/>
        <v>50</v>
      </c>
      <c r="M166" s="310">
        <f t="shared" si="10"/>
        <v>50</v>
      </c>
      <c r="N166" s="310">
        <f t="shared" si="11"/>
        <v>50</v>
      </c>
      <c r="O166" s="310">
        <f t="shared" si="11"/>
        <v>50</v>
      </c>
    </row>
    <row r="167" spans="1:15" ht="45" outlineLevel="1" x14ac:dyDescent="0.25">
      <c r="A167" s="1222"/>
      <c r="B167" s="327" t="s">
        <v>2446</v>
      </c>
      <c r="C167" s="310" t="s">
        <v>129</v>
      </c>
      <c r="D167" s="310" t="s">
        <v>129</v>
      </c>
      <c r="E167" s="313">
        <v>35</v>
      </c>
      <c r="F167" s="310">
        <f t="shared" si="10"/>
        <v>35</v>
      </c>
      <c r="G167" s="310">
        <f t="shared" si="10"/>
        <v>35</v>
      </c>
      <c r="H167" s="310">
        <f t="shared" si="10"/>
        <v>35</v>
      </c>
      <c r="I167" s="310">
        <f t="shared" si="10"/>
        <v>35</v>
      </c>
      <c r="J167" s="310">
        <f t="shared" si="10"/>
        <v>35</v>
      </c>
      <c r="K167" s="310">
        <f t="shared" si="10"/>
        <v>35</v>
      </c>
      <c r="L167" s="310">
        <f t="shared" si="10"/>
        <v>35</v>
      </c>
      <c r="M167" s="310">
        <f t="shared" si="10"/>
        <v>35</v>
      </c>
      <c r="N167" s="310">
        <f t="shared" si="11"/>
        <v>35</v>
      </c>
      <c r="O167" s="310">
        <f t="shared" si="11"/>
        <v>35</v>
      </c>
    </row>
    <row r="168" spans="1:15" ht="45" outlineLevel="1" x14ac:dyDescent="0.25">
      <c r="A168" s="1222"/>
      <c r="B168" s="327" t="s">
        <v>2447</v>
      </c>
      <c r="C168" s="310" t="s">
        <v>129</v>
      </c>
      <c r="D168" s="310" t="s">
        <v>129</v>
      </c>
      <c r="E168" s="313">
        <v>40</v>
      </c>
      <c r="F168" s="310">
        <f t="shared" si="10"/>
        <v>40</v>
      </c>
      <c r="G168" s="310">
        <f t="shared" si="10"/>
        <v>40</v>
      </c>
      <c r="H168" s="310">
        <f t="shared" si="10"/>
        <v>40</v>
      </c>
      <c r="I168" s="310">
        <f t="shared" si="10"/>
        <v>40</v>
      </c>
      <c r="J168" s="310">
        <f t="shared" si="10"/>
        <v>40</v>
      </c>
      <c r="K168" s="310">
        <f t="shared" si="10"/>
        <v>40</v>
      </c>
      <c r="L168" s="310">
        <f t="shared" si="10"/>
        <v>40</v>
      </c>
      <c r="M168" s="310">
        <f t="shared" si="10"/>
        <v>40</v>
      </c>
      <c r="N168" s="310">
        <f t="shared" si="11"/>
        <v>40</v>
      </c>
      <c r="O168" s="310">
        <f t="shared" si="11"/>
        <v>40</v>
      </c>
    </row>
    <row r="169" spans="1:15" ht="45" outlineLevel="1" x14ac:dyDescent="0.25">
      <c r="A169" s="1222"/>
      <c r="B169" s="327" t="s">
        <v>2448</v>
      </c>
      <c r="C169" s="310" t="s">
        <v>129</v>
      </c>
      <c r="D169" s="310" t="s">
        <v>129</v>
      </c>
      <c r="E169" s="313">
        <v>50</v>
      </c>
      <c r="F169" s="310">
        <f t="shared" si="10"/>
        <v>50</v>
      </c>
      <c r="G169" s="310">
        <f t="shared" si="10"/>
        <v>50</v>
      </c>
      <c r="H169" s="310">
        <f t="shared" si="10"/>
        <v>50</v>
      </c>
      <c r="I169" s="310">
        <f t="shared" si="10"/>
        <v>50</v>
      </c>
      <c r="J169" s="310">
        <f t="shared" si="10"/>
        <v>50</v>
      </c>
      <c r="K169" s="310">
        <f t="shared" si="10"/>
        <v>50</v>
      </c>
      <c r="L169" s="310">
        <f t="shared" si="10"/>
        <v>50</v>
      </c>
      <c r="M169" s="310">
        <f t="shared" si="10"/>
        <v>50</v>
      </c>
      <c r="N169" s="310">
        <f t="shared" si="11"/>
        <v>50</v>
      </c>
      <c r="O169" s="310">
        <f t="shared" si="11"/>
        <v>50</v>
      </c>
    </row>
    <row r="170" spans="1:15" ht="45" outlineLevel="1" x14ac:dyDescent="0.25">
      <c r="A170" s="1222"/>
      <c r="B170" s="327" t="s">
        <v>2449</v>
      </c>
      <c r="C170" s="310" t="s">
        <v>129</v>
      </c>
      <c r="D170" s="310" t="s">
        <v>129</v>
      </c>
      <c r="E170" s="313">
        <v>50</v>
      </c>
      <c r="F170" s="310">
        <f t="shared" si="10"/>
        <v>50</v>
      </c>
      <c r="G170" s="310">
        <f t="shared" si="10"/>
        <v>50</v>
      </c>
      <c r="H170" s="310">
        <f t="shared" si="10"/>
        <v>50</v>
      </c>
      <c r="I170" s="310">
        <f t="shared" si="10"/>
        <v>50</v>
      </c>
      <c r="J170" s="310">
        <f t="shared" si="10"/>
        <v>50</v>
      </c>
      <c r="K170" s="310">
        <f t="shared" si="10"/>
        <v>50</v>
      </c>
      <c r="L170" s="310">
        <f t="shared" si="10"/>
        <v>50</v>
      </c>
      <c r="M170" s="310">
        <f t="shared" si="10"/>
        <v>50</v>
      </c>
      <c r="N170" s="310">
        <f t="shared" si="11"/>
        <v>50</v>
      </c>
      <c r="O170" s="310">
        <f t="shared" si="11"/>
        <v>50</v>
      </c>
    </row>
    <row r="171" spans="1:15" ht="15.75" x14ac:dyDescent="0.25">
      <c r="A171" s="1146" t="s">
        <v>1000</v>
      </c>
      <c r="B171" s="318" t="s">
        <v>0</v>
      </c>
      <c r="C171" s="310"/>
      <c r="D171" s="310"/>
      <c r="E171" s="313"/>
      <c r="F171" s="310">
        <f t="shared" si="10"/>
        <v>0</v>
      </c>
      <c r="G171" s="310">
        <f t="shared" si="10"/>
        <v>0</v>
      </c>
      <c r="H171" s="310">
        <f t="shared" si="10"/>
        <v>0</v>
      </c>
      <c r="I171" s="310">
        <f t="shared" si="10"/>
        <v>0</v>
      </c>
      <c r="J171" s="310">
        <f t="shared" si="10"/>
        <v>0</v>
      </c>
      <c r="K171" s="310">
        <f t="shared" si="10"/>
        <v>0</v>
      </c>
      <c r="L171" s="310">
        <f t="shared" si="10"/>
        <v>0</v>
      </c>
      <c r="M171" s="310">
        <f t="shared" si="10"/>
        <v>0</v>
      </c>
      <c r="N171" s="310">
        <f t="shared" si="11"/>
        <v>0</v>
      </c>
      <c r="O171" s="310">
        <f t="shared" si="11"/>
        <v>0</v>
      </c>
    </row>
    <row r="172" spans="1:15" ht="15.75" x14ac:dyDescent="0.25">
      <c r="A172" s="1146"/>
      <c r="B172" s="324" t="s">
        <v>1</v>
      </c>
      <c r="C172" s="310"/>
      <c r="D172" s="310"/>
      <c r="E172" s="313"/>
      <c r="F172" s="310">
        <f t="shared" si="10"/>
        <v>0</v>
      </c>
      <c r="G172" s="310">
        <f t="shared" si="10"/>
        <v>0</v>
      </c>
      <c r="H172" s="310">
        <f t="shared" si="10"/>
        <v>0</v>
      </c>
      <c r="I172" s="310">
        <f t="shared" si="10"/>
        <v>0</v>
      </c>
      <c r="J172" s="310">
        <f t="shared" si="10"/>
        <v>0</v>
      </c>
      <c r="K172" s="310">
        <f t="shared" si="10"/>
        <v>0</v>
      </c>
      <c r="L172" s="310">
        <f t="shared" si="10"/>
        <v>0</v>
      </c>
      <c r="M172" s="310">
        <f t="shared" si="10"/>
        <v>0</v>
      </c>
      <c r="N172" s="310">
        <f t="shared" si="11"/>
        <v>0</v>
      </c>
      <c r="O172" s="310">
        <f t="shared" si="11"/>
        <v>0</v>
      </c>
    </row>
    <row r="173" spans="1:15" ht="15.75" x14ac:dyDescent="0.25">
      <c r="A173" s="1146"/>
      <c r="B173" s="324" t="s">
        <v>2</v>
      </c>
      <c r="C173" s="310"/>
      <c r="D173" s="310"/>
      <c r="E173" s="313"/>
      <c r="F173" s="310">
        <f t="shared" si="10"/>
        <v>0</v>
      </c>
      <c r="G173" s="310">
        <f t="shared" si="10"/>
        <v>0</v>
      </c>
      <c r="H173" s="310">
        <f t="shared" si="10"/>
        <v>0</v>
      </c>
      <c r="I173" s="310">
        <f t="shared" si="10"/>
        <v>0</v>
      </c>
      <c r="J173" s="310">
        <f t="shared" si="10"/>
        <v>0</v>
      </c>
      <c r="K173" s="310">
        <f t="shared" si="10"/>
        <v>0</v>
      </c>
      <c r="L173" s="310">
        <f t="shared" si="10"/>
        <v>0</v>
      </c>
      <c r="M173" s="310">
        <f t="shared" si="10"/>
        <v>0</v>
      </c>
      <c r="N173" s="310">
        <f t="shared" si="11"/>
        <v>0</v>
      </c>
      <c r="O173" s="310">
        <f t="shared" si="11"/>
        <v>0</v>
      </c>
    </row>
    <row r="174" spans="1:15" ht="45" outlineLevel="1" x14ac:dyDescent="0.25">
      <c r="A174" s="1146"/>
      <c r="B174" s="321" t="s">
        <v>2450</v>
      </c>
      <c r="C174" s="310" t="s">
        <v>129</v>
      </c>
      <c r="D174" s="310" t="s">
        <v>129</v>
      </c>
      <c r="E174" s="232" t="s">
        <v>1314</v>
      </c>
      <c r="F174" s="310" t="str">
        <f t="shared" si="10"/>
        <v>95</v>
      </c>
      <c r="G174" s="310" t="str">
        <f t="shared" si="10"/>
        <v>95</v>
      </c>
      <c r="H174" s="310" t="str">
        <f t="shared" si="10"/>
        <v>95</v>
      </c>
      <c r="I174" s="310" t="str">
        <f t="shared" si="10"/>
        <v>95</v>
      </c>
      <c r="J174" s="310" t="str">
        <f t="shared" si="10"/>
        <v>95</v>
      </c>
      <c r="K174" s="310" t="str">
        <f t="shared" si="10"/>
        <v>95</v>
      </c>
      <c r="L174" s="310" t="str">
        <f t="shared" si="10"/>
        <v>95</v>
      </c>
      <c r="M174" s="310" t="str">
        <f t="shared" si="10"/>
        <v>95</v>
      </c>
      <c r="N174" s="310" t="str">
        <f t="shared" si="11"/>
        <v>95</v>
      </c>
      <c r="O174" s="310" t="str">
        <f t="shared" si="11"/>
        <v>95</v>
      </c>
    </row>
    <row r="175" spans="1:15" ht="45" outlineLevel="1" x14ac:dyDescent="0.25">
      <c r="A175" s="1146"/>
      <c r="B175" s="321" t="s">
        <v>2451</v>
      </c>
      <c r="C175" s="310" t="s">
        <v>129</v>
      </c>
      <c r="D175" s="310" t="s">
        <v>129</v>
      </c>
      <c r="E175" s="310" t="s">
        <v>129</v>
      </c>
      <c r="F175" s="310" t="s">
        <v>129</v>
      </c>
      <c r="G175" s="310" t="s">
        <v>129</v>
      </c>
      <c r="H175" s="310" t="s">
        <v>129</v>
      </c>
      <c r="I175" s="310" t="s">
        <v>129</v>
      </c>
      <c r="J175" s="232" t="s">
        <v>2452</v>
      </c>
      <c r="K175" s="323" t="str">
        <f>J175</f>
        <v>60.8</v>
      </c>
      <c r="L175" s="310" t="str">
        <f t="shared" si="10"/>
        <v>60.8</v>
      </c>
      <c r="M175" s="310" t="str">
        <f t="shared" si="10"/>
        <v>60.8</v>
      </c>
      <c r="N175" s="310" t="str">
        <f t="shared" si="11"/>
        <v>60.8</v>
      </c>
      <c r="O175" s="310" t="str">
        <f t="shared" si="11"/>
        <v>60.8</v>
      </c>
    </row>
    <row r="176" spans="1:15" ht="75" outlineLevel="1" x14ac:dyDescent="0.25">
      <c r="A176" s="1146"/>
      <c r="B176" s="321" t="s">
        <v>2453</v>
      </c>
      <c r="C176" s="310" t="s">
        <v>129</v>
      </c>
      <c r="D176" s="310" t="s">
        <v>129</v>
      </c>
      <c r="E176" s="232" t="s">
        <v>1300</v>
      </c>
      <c r="F176" s="310" t="str">
        <f t="shared" ref="F176:I176" si="12">E176</f>
        <v>90</v>
      </c>
      <c r="G176" s="310" t="str">
        <f t="shared" si="12"/>
        <v>90</v>
      </c>
      <c r="H176" s="310" t="str">
        <f t="shared" si="12"/>
        <v>90</v>
      </c>
      <c r="I176" s="310" t="str">
        <f t="shared" si="12"/>
        <v>90</v>
      </c>
      <c r="J176" s="310" t="s">
        <v>129</v>
      </c>
      <c r="K176" s="310" t="s">
        <v>129</v>
      </c>
      <c r="L176" s="310" t="s">
        <v>129</v>
      </c>
      <c r="M176" s="310" t="s">
        <v>129</v>
      </c>
      <c r="N176" s="310" t="s">
        <v>129</v>
      </c>
      <c r="O176" s="310" t="s">
        <v>129</v>
      </c>
    </row>
    <row r="177" spans="1:16" ht="15.75" x14ac:dyDescent="0.25">
      <c r="A177" s="1146" t="s">
        <v>1434</v>
      </c>
      <c r="B177" s="318" t="s">
        <v>0</v>
      </c>
      <c r="C177" s="310"/>
      <c r="D177" s="310"/>
      <c r="E177" s="313"/>
      <c r="F177" s="310"/>
      <c r="G177" s="310"/>
      <c r="H177" s="310"/>
      <c r="I177" s="310"/>
      <c r="J177" s="310"/>
      <c r="K177" s="310"/>
      <c r="L177" s="310"/>
      <c r="M177" s="310"/>
      <c r="N177" s="310"/>
      <c r="O177" s="310"/>
    </row>
    <row r="178" spans="1:16" ht="15.75" x14ac:dyDescent="0.25">
      <c r="A178" s="1146"/>
      <c r="B178" s="324" t="s">
        <v>1</v>
      </c>
      <c r="C178" s="310"/>
      <c r="D178" s="310"/>
      <c r="E178" s="313"/>
      <c r="F178" s="310"/>
      <c r="G178" s="310"/>
      <c r="H178" s="310"/>
      <c r="I178" s="310"/>
      <c r="J178" s="310"/>
      <c r="K178" s="310"/>
      <c r="L178" s="310"/>
      <c r="M178" s="310"/>
      <c r="N178" s="310"/>
      <c r="O178" s="310"/>
    </row>
    <row r="179" spans="1:16" ht="15.75" x14ac:dyDescent="0.25">
      <c r="A179" s="1146"/>
      <c r="B179" s="324" t="s">
        <v>2</v>
      </c>
      <c r="C179" s="310"/>
      <c r="D179" s="310"/>
      <c r="E179" s="313"/>
      <c r="F179" s="310"/>
      <c r="G179" s="310"/>
      <c r="H179" s="310"/>
      <c r="I179" s="310"/>
      <c r="J179" s="310"/>
      <c r="K179" s="310"/>
      <c r="L179" s="310"/>
      <c r="M179" s="310"/>
      <c r="N179" s="310"/>
      <c r="O179" s="310"/>
    </row>
    <row r="180" spans="1:16" ht="17.25" customHeight="1" outlineLevel="1" x14ac:dyDescent="0.25">
      <c r="A180" s="1146"/>
      <c r="B180" s="321" t="s">
        <v>2454</v>
      </c>
      <c r="C180" s="310" t="s">
        <v>129</v>
      </c>
      <c r="D180" s="310" t="s">
        <v>129</v>
      </c>
      <c r="E180" s="239" t="s">
        <v>2455</v>
      </c>
      <c r="F180" s="310" t="str">
        <f t="shared" ref="F180:M181" si="13">E180</f>
        <v>915.3</v>
      </c>
      <c r="G180" s="310" t="str">
        <f t="shared" si="13"/>
        <v>915.3</v>
      </c>
      <c r="H180" s="310" t="str">
        <f t="shared" si="13"/>
        <v>915.3</v>
      </c>
      <c r="I180" s="310" t="str">
        <f t="shared" si="13"/>
        <v>915.3</v>
      </c>
      <c r="J180" s="310" t="str">
        <f t="shared" si="13"/>
        <v>915.3</v>
      </c>
      <c r="K180" s="310" t="str">
        <f t="shared" si="13"/>
        <v>915.3</v>
      </c>
      <c r="L180" s="310" t="str">
        <f t="shared" si="13"/>
        <v>915.3</v>
      </c>
      <c r="M180" s="310" t="str">
        <f t="shared" si="13"/>
        <v>915.3</v>
      </c>
      <c r="N180" s="310" t="str">
        <f>L180</f>
        <v>915.3</v>
      </c>
      <c r="O180" s="310" t="str">
        <f>M180</f>
        <v>915.3</v>
      </c>
    </row>
    <row r="181" spans="1:16" ht="15.75" outlineLevel="1" x14ac:dyDescent="0.25">
      <c r="A181" s="1146"/>
      <c r="B181" s="321" t="s">
        <v>2456</v>
      </c>
      <c r="C181" s="310" t="s">
        <v>129</v>
      </c>
      <c r="D181" s="310" t="s">
        <v>129</v>
      </c>
      <c r="E181" s="239" t="s">
        <v>2457</v>
      </c>
      <c r="F181" s="310" t="str">
        <f t="shared" si="13"/>
        <v>303.2</v>
      </c>
      <c r="G181" s="310" t="str">
        <f t="shared" si="13"/>
        <v>303.2</v>
      </c>
      <c r="H181" s="310" t="str">
        <f t="shared" si="13"/>
        <v>303.2</v>
      </c>
      <c r="I181" s="310" t="str">
        <f t="shared" si="13"/>
        <v>303.2</v>
      </c>
      <c r="J181" s="310" t="str">
        <f t="shared" si="13"/>
        <v>303.2</v>
      </c>
      <c r="K181" s="310" t="str">
        <f t="shared" si="13"/>
        <v>303.2</v>
      </c>
      <c r="L181" s="310" t="str">
        <f t="shared" si="13"/>
        <v>303.2</v>
      </c>
      <c r="M181" s="310" t="str">
        <f t="shared" si="13"/>
        <v>303.2</v>
      </c>
      <c r="N181" s="310" t="str">
        <f>L181</f>
        <v>303.2</v>
      </c>
      <c r="O181" s="310" t="str">
        <f>M181</f>
        <v>303.2</v>
      </c>
    </row>
    <row r="182" spans="1:16" ht="15.75" x14ac:dyDescent="0.25">
      <c r="A182" s="1146" t="s">
        <v>1437</v>
      </c>
      <c r="B182" s="318" t="s">
        <v>0</v>
      </c>
      <c r="C182" s="310"/>
      <c r="D182" s="310"/>
      <c r="E182" s="313"/>
      <c r="F182" s="310"/>
      <c r="G182" s="310"/>
      <c r="H182" s="310"/>
      <c r="I182" s="310"/>
      <c r="J182" s="310"/>
      <c r="K182" s="310"/>
      <c r="L182" s="310"/>
      <c r="M182" s="310"/>
      <c r="N182" s="310"/>
      <c r="O182" s="310"/>
    </row>
    <row r="183" spans="1:16" ht="15.75" x14ac:dyDescent="0.25">
      <c r="A183" s="1146"/>
      <c r="B183" s="324" t="s">
        <v>1</v>
      </c>
      <c r="C183" s="310"/>
      <c r="D183" s="310"/>
      <c r="E183" s="313"/>
      <c r="F183" s="310"/>
      <c r="G183" s="310"/>
      <c r="H183" s="310"/>
      <c r="I183" s="310"/>
      <c r="J183" s="310"/>
      <c r="K183" s="310"/>
      <c r="L183" s="310"/>
      <c r="M183" s="310"/>
      <c r="N183" s="310"/>
      <c r="O183" s="310"/>
    </row>
    <row r="184" spans="1:16" ht="15.75" x14ac:dyDescent="0.25">
      <c r="A184" s="1146"/>
      <c r="B184" s="324" t="s">
        <v>2</v>
      </c>
      <c r="C184" s="310"/>
      <c r="D184" s="310"/>
      <c r="E184" s="313"/>
      <c r="F184" s="310"/>
      <c r="G184" s="310"/>
      <c r="H184" s="310"/>
      <c r="I184" s="310"/>
      <c r="J184" s="310"/>
      <c r="K184" s="310"/>
      <c r="L184" s="310"/>
      <c r="M184" s="310"/>
      <c r="N184" s="310"/>
      <c r="O184" s="310"/>
    </row>
    <row r="185" spans="1:16" ht="15.75" outlineLevel="1" x14ac:dyDescent="0.25">
      <c r="A185" s="1146"/>
      <c r="B185" s="321" t="s">
        <v>2458</v>
      </c>
      <c r="C185" s="310" t="s">
        <v>129</v>
      </c>
      <c r="D185" s="310" t="s">
        <v>129</v>
      </c>
      <c r="E185" s="232" t="s">
        <v>2459</v>
      </c>
      <c r="F185" s="310" t="str">
        <f t="shared" ref="F185:M185" si="14">E185</f>
        <v>0.513</v>
      </c>
      <c r="G185" s="310" t="str">
        <f t="shared" si="14"/>
        <v>0.513</v>
      </c>
      <c r="H185" s="310" t="s">
        <v>2460</v>
      </c>
      <c r="I185" s="310" t="str">
        <f t="shared" si="14"/>
        <v>0.354</v>
      </c>
      <c r="J185" s="310" t="str">
        <f t="shared" si="14"/>
        <v>0.354</v>
      </c>
      <c r="K185" s="310" t="str">
        <f t="shared" si="14"/>
        <v>0.354</v>
      </c>
      <c r="L185" s="310" t="str">
        <f t="shared" si="14"/>
        <v>0.354</v>
      </c>
      <c r="M185" s="310" t="str">
        <f t="shared" si="14"/>
        <v>0.354</v>
      </c>
      <c r="N185" s="310" t="str">
        <f>L185</f>
        <v>0.354</v>
      </c>
      <c r="O185" s="310" t="str">
        <f>M185</f>
        <v>0.354</v>
      </c>
    </row>
    <row r="186" spans="1:16" s="320" customFormat="1" ht="15" customHeight="1" x14ac:dyDescent="0.25">
      <c r="A186" s="1146" t="s">
        <v>290</v>
      </c>
      <c r="B186" s="318" t="s">
        <v>0</v>
      </c>
      <c r="C186" s="319"/>
      <c r="D186" s="319"/>
      <c r="E186" s="319"/>
      <c r="F186" s="319"/>
      <c r="G186" s="319"/>
      <c r="H186" s="319"/>
      <c r="I186" s="319"/>
      <c r="J186" s="319"/>
      <c r="K186" s="319"/>
      <c r="L186" s="319"/>
      <c r="M186" s="319"/>
      <c r="N186" s="319"/>
      <c r="O186" s="319"/>
      <c r="P186" s="9"/>
    </row>
    <row r="187" spans="1:16" x14ac:dyDescent="0.25">
      <c r="A187" s="1146"/>
      <c r="B187" s="324" t="s">
        <v>1</v>
      </c>
      <c r="C187" s="310"/>
      <c r="D187" s="310"/>
      <c r="E187" s="310"/>
      <c r="F187" s="310"/>
      <c r="G187" s="310"/>
      <c r="H187" s="310"/>
      <c r="I187" s="310"/>
      <c r="J187" s="310"/>
      <c r="K187" s="310"/>
      <c r="L187" s="310"/>
      <c r="M187" s="310"/>
      <c r="N187" s="310"/>
      <c r="O187" s="310"/>
    </row>
    <row r="188" spans="1:16" x14ac:dyDescent="0.25">
      <c r="A188" s="1146"/>
      <c r="B188" s="324" t="s">
        <v>2</v>
      </c>
      <c r="C188" s="310"/>
      <c r="D188" s="310"/>
      <c r="E188" s="310"/>
      <c r="F188" s="310"/>
      <c r="G188" s="310"/>
      <c r="H188" s="310"/>
      <c r="I188" s="310"/>
      <c r="J188" s="310"/>
      <c r="K188" s="310"/>
      <c r="L188" s="310"/>
      <c r="M188" s="310"/>
      <c r="N188" s="310"/>
      <c r="O188" s="310"/>
    </row>
    <row r="189" spans="1:16" ht="30" outlineLevel="1" x14ac:dyDescent="0.25">
      <c r="A189" s="1146"/>
      <c r="B189" s="324" t="s">
        <v>2461</v>
      </c>
      <c r="C189" s="310">
        <v>25</v>
      </c>
      <c r="D189" s="233">
        <v>25</v>
      </c>
      <c r="E189" s="310">
        <v>25</v>
      </c>
      <c r="F189" s="310">
        <v>25</v>
      </c>
      <c r="G189" s="310">
        <v>25</v>
      </c>
      <c r="H189" s="310">
        <v>25</v>
      </c>
      <c r="I189" s="310">
        <v>25</v>
      </c>
      <c r="J189" s="310">
        <v>25</v>
      </c>
      <c r="K189" s="310">
        <v>25</v>
      </c>
      <c r="L189" s="310">
        <v>25</v>
      </c>
      <c r="M189" s="310">
        <v>5</v>
      </c>
      <c r="N189" s="310">
        <f>M189</f>
        <v>5</v>
      </c>
      <c r="O189" s="310">
        <f>N189</f>
        <v>5</v>
      </c>
    </row>
    <row r="190" spans="1:16" ht="30" outlineLevel="1" x14ac:dyDescent="0.25">
      <c r="A190" s="1146"/>
      <c r="B190" s="324" t="s">
        <v>2462</v>
      </c>
      <c r="C190" s="310">
        <v>5</v>
      </c>
      <c r="D190" s="233">
        <v>5</v>
      </c>
      <c r="E190" s="310">
        <v>5</v>
      </c>
      <c r="F190" s="310">
        <v>5</v>
      </c>
      <c r="G190" s="310">
        <v>5</v>
      </c>
      <c r="H190" s="310">
        <v>5</v>
      </c>
      <c r="I190" s="310">
        <v>5</v>
      </c>
      <c r="J190" s="310">
        <v>5</v>
      </c>
      <c r="K190" s="310">
        <v>5</v>
      </c>
      <c r="L190" s="310">
        <v>5</v>
      </c>
      <c r="M190" s="310">
        <v>5</v>
      </c>
      <c r="N190" s="310">
        <v>5</v>
      </c>
      <c r="O190" s="310">
        <v>5</v>
      </c>
    </row>
    <row r="191" spans="1:16" s="320" customFormat="1" ht="15" customHeight="1" x14ac:dyDescent="0.25">
      <c r="A191" s="1224" t="s">
        <v>2463</v>
      </c>
      <c r="B191" s="318" t="s">
        <v>0</v>
      </c>
      <c r="C191" s="319"/>
      <c r="D191" s="319"/>
      <c r="E191" s="319"/>
      <c r="F191" s="319"/>
      <c r="G191" s="319"/>
      <c r="H191" s="319"/>
      <c r="I191" s="319"/>
      <c r="J191" s="319"/>
      <c r="K191" s="319"/>
      <c r="L191" s="319"/>
      <c r="M191" s="319"/>
      <c r="N191" s="319"/>
      <c r="O191" s="319"/>
      <c r="P191" s="9"/>
    </row>
    <row r="192" spans="1:16" x14ac:dyDescent="0.25">
      <c r="A192" s="1224"/>
      <c r="B192" s="324" t="s">
        <v>1</v>
      </c>
      <c r="C192" s="310"/>
      <c r="D192" s="310"/>
      <c r="E192" s="310"/>
      <c r="F192" s="310"/>
      <c r="G192" s="310"/>
      <c r="H192" s="310"/>
      <c r="I192" s="310"/>
      <c r="J192" s="310"/>
      <c r="K192" s="310"/>
      <c r="L192" s="310"/>
      <c r="M192" s="310"/>
      <c r="N192" s="310"/>
      <c r="O192" s="310"/>
    </row>
    <row r="193" spans="1:16" ht="57" customHeight="1" x14ac:dyDescent="0.25">
      <c r="A193" s="1224"/>
      <c r="B193" s="324" t="s">
        <v>2</v>
      </c>
      <c r="C193" s="310"/>
      <c r="D193" s="310"/>
      <c r="E193" s="310"/>
      <c r="F193" s="310"/>
      <c r="G193" s="310"/>
      <c r="H193" s="310"/>
      <c r="I193" s="310"/>
      <c r="J193" s="310"/>
      <c r="K193" s="310"/>
      <c r="L193" s="310"/>
      <c r="M193" s="310"/>
      <c r="N193" s="310"/>
      <c r="O193" s="310"/>
    </row>
    <row r="194" spans="1:16" ht="30" outlineLevel="1" x14ac:dyDescent="0.25">
      <c r="A194" s="1224"/>
      <c r="B194" s="324" t="s">
        <v>2464</v>
      </c>
      <c r="C194" s="310">
        <v>25</v>
      </c>
      <c r="D194" s="233">
        <v>25</v>
      </c>
      <c r="E194" s="310">
        <v>25</v>
      </c>
      <c r="F194" s="310">
        <v>25</v>
      </c>
      <c r="G194" s="310">
        <v>25</v>
      </c>
      <c r="H194" s="310">
        <v>25</v>
      </c>
      <c r="I194" s="310">
        <v>25</v>
      </c>
      <c r="J194" s="310">
        <v>25</v>
      </c>
      <c r="K194" s="310">
        <v>25</v>
      </c>
      <c r="L194" s="310">
        <v>25</v>
      </c>
      <c r="M194" s="310">
        <v>5</v>
      </c>
      <c r="N194" s="310">
        <f>M194</f>
        <v>5</v>
      </c>
      <c r="O194" s="310">
        <f>N194</f>
        <v>5</v>
      </c>
    </row>
    <row r="195" spans="1:16" x14ac:dyDescent="0.25">
      <c r="A195" s="1146" t="s">
        <v>2465</v>
      </c>
      <c r="B195" s="318" t="s">
        <v>0</v>
      </c>
      <c r="C195" s="319"/>
      <c r="D195" s="319"/>
      <c r="E195" s="319"/>
      <c r="F195" s="319"/>
      <c r="G195" s="319"/>
      <c r="H195" s="319"/>
      <c r="I195" s="319"/>
      <c r="J195" s="319"/>
      <c r="K195" s="319"/>
      <c r="L195" s="319"/>
      <c r="M195" s="319"/>
      <c r="N195" s="319"/>
      <c r="O195" s="319"/>
    </row>
    <row r="196" spans="1:16" x14ac:dyDescent="0.25">
      <c r="A196" s="1146"/>
      <c r="B196" s="324" t="s">
        <v>1</v>
      </c>
      <c r="C196" s="310"/>
      <c r="D196" s="310"/>
      <c r="E196" s="310"/>
      <c r="F196" s="310"/>
      <c r="G196" s="310"/>
      <c r="H196" s="310"/>
      <c r="I196" s="310"/>
      <c r="J196" s="310"/>
      <c r="K196" s="310"/>
      <c r="L196" s="310"/>
      <c r="M196" s="310"/>
      <c r="N196" s="310"/>
      <c r="O196" s="310"/>
    </row>
    <row r="197" spans="1:16" ht="66" customHeight="1" x14ac:dyDescent="0.25">
      <c r="A197" s="1146"/>
      <c r="B197" s="324" t="s">
        <v>2</v>
      </c>
      <c r="C197" s="310"/>
      <c r="D197" s="310"/>
      <c r="E197" s="310"/>
      <c r="F197" s="310"/>
      <c r="G197" s="310"/>
      <c r="H197" s="310"/>
      <c r="I197" s="310"/>
      <c r="J197" s="310"/>
      <c r="K197" s="310"/>
      <c r="L197" s="310"/>
      <c r="M197" s="310"/>
      <c r="N197" s="310"/>
      <c r="O197" s="310"/>
    </row>
    <row r="198" spans="1:16" ht="30" outlineLevel="1" x14ac:dyDescent="0.25">
      <c r="A198" s="1146"/>
      <c r="B198" s="324" t="s">
        <v>2466</v>
      </c>
      <c r="C198" s="310">
        <v>5</v>
      </c>
      <c r="D198" s="233">
        <v>5</v>
      </c>
      <c r="E198" s="310">
        <v>5</v>
      </c>
      <c r="F198" s="310">
        <v>5</v>
      </c>
      <c r="G198" s="310">
        <v>5</v>
      </c>
      <c r="H198" s="310">
        <v>5</v>
      </c>
      <c r="I198" s="310">
        <v>5</v>
      </c>
      <c r="J198" s="310">
        <v>5</v>
      </c>
      <c r="K198" s="310">
        <v>5</v>
      </c>
      <c r="L198" s="310">
        <v>5</v>
      </c>
      <c r="M198" s="310">
        <v>5</v>
      </c>
      <c r="N198" s="310">
        <v>5</v>
      </c>
      <c r="O198" s="310">
        <v>5</v>
      </c>
    </row>
    <row r="199" spans="1:16" s="320" customFormat="1" x14ac:dyDescent="0.25">
      <c r="A199" s="1143" t="s">
        <v>2467</v>
      </c>
      <c r="B199" s="318" t="s">
        <v>0</v>
      </c>
      <c r="C199" s="319"/>
      <c r="D199" s="319"/>
      <c r="E199" s="319"/>
      <c r="F199" s="319"/>
      <c r="G199" s="319"/>
      <c r="H199" s="319"/>
      <c r="I199" s="319"/>
      <c r="J199" s="319"/>
      <c r="K199" s="319"/>
      <c r="L199" s="319"/>
      <c r="M199" s="319"/>
      <c r="N199" s="319"/>
      <c r="O199" s="319"/>
      <c r="P199" s="9"/>
    </row>
    <row r="200" spans="1:16" x14ac:dyDescent="0.25">
      <c r="A200" s="1144"/>
      <c r="B200" s="324" t="s">
        <v>1</v>
      </c>
      <c r="C200" s="310"/>
      <c r="D200" s="310"/>
      <c r="E200" s="310"/>
      <c r="F200" s="310"/>
      <c r="G200" s="310"/>
      <c r="H200" s="310"/>
      <c r="I200" s="310"/>
      <c r="J200" s="310"/>
      <c r="K200" s="310"/>
      <c r="L200" s="310"/>
      <c r="M200" s="310"/>
      <c r="N200" s="310"/>
      <c r="O200" s="310"/>
    </row>
    <row r="201" spans="1:16" x14ac:dyDescent="0.25">
      <c r="A201" s="1144"/>
      <c r="B201" s="324" t="s">
        <v>2</v>
      </c>
      <c r="C201" s="310"/>
      <c r="D201" s="310"/>
      <c r="E201" s="310"/>
      <c r="F201" s="310"/>
      <c r="G201" s="310"/>
      <c r="H201" s="310"/>
      <c r="I201" s="310"/>
      <c r="J201" s="310"/>
      <c r="K201" s="310"/>
      <c r="L201" s="310"/>
      <c r="M201" s="310"/>
      <c r="N201" s="310"/>
      <c r="O201" s="310"/>
    </row>
    <row r="202" spans="1:16" ht="45" outlineLevel="1" x14ac:dyDescent="0.25">
      <c r="A202" s="1144"/>
      <c r="B202" s="324" t="s">
        <v>2468</v>
      </c>
      <c r="C202" s="235">
        <v>2630</v>
      </c>
      <c r="D202" s="233">
        <v>2630</v>
      </c>
      <c r="E202" s="310" t="s">
        <v>129</v>
      </c>
      <c r="F202" s="310" t="s">
        <v>129</v>
      </c>
      <c r="G202" s="310" t="s">
        <v>129</v>
      </c>
      <c r="H202" s="310" t="s">
        <v>129</v>
      </c>
      <c r="I202" s="310" t="s">
        <v>129</v>
      </c>
      <c r="J202" s="310" t="s">
        <v>129</v>
      </c>
      <c r="K202" s="310" t="s">
        <v>129</v>
      </c>
      <c r="L202" s="310" t="s">
        <v>129</v>
      </c>
      <c r="M202" s="310" t="s">
        <v>129</v>
      </c>
      <c r="N202" s="310" t="s">
        <v>129</v>
      </c>
      <c r="O202" s="310" t="s">
        <v>129</v>
      </c>
    </row>
    <row r="203" spans="1:16" ht="45" outlineLevel="1" x14ac:dyDescent="0.25">
      <c r="A203" s="1144"/>
      <c r="B203" s="324" t="s">
        <v>2469</v>
      </c>
      <c r="C203" s="232" t="s">
        <v>1444</v>
      </c>
      <c r="D203" s="233" t="s">
        <v>1444</v>
      </c>
      <c r="E203" s="233" t="s">
        <v>1444</v>
      </c>
      <c r="F203" s="310" t="str">
        <f t="shared" ref="F203:M208" si="15">E203</f>
        <v>110</v>
      </c>
      <c r="G203" s="310" t="str">
        <f t="shared" si="15"/>
        <v>110</v>
      </c>
      <c r="H203" s="310" t="str">
        <f t="shared" si="15"/>
        <v>110</v>
      </c>
      <c r="I203" s="310" t="str">
        <f t="shared" si="15"/>
        <v>110</v>
      </c>
      <c r="J203" s="310" t="str">
        <f t="shared" si="15"/>
        <v>110</v>
      </c>
      <c r="K203" s="310" t="str">
        <f t="shared" si="15"/>
        <v>110</v>
      </c>
      <c r="L203" s="310" t="str">
        <f t="shared" si="15"/>
        <v>110</v>
      </c>
      <c r="M203" s="310" t="str">
        <f t="shared" si="15"/>
        <v>110</v>
      </c>
      <c r="N203" s="310" t="str">
        <f t="shared" ref="N203:O208" si="16">L203</f>
        <v>110</v>
      </c>
      <c r="O203" s="310" t="str">
        <f t="shared" si="16"/>
        <v>110</v>
      </c>
    </row>
    <row r="204" spans="1:16" ht="30" outlineLevel="1" x14ac:dyDescent="0.25">
      <c r="A204" s="1144"/>
      <c r="B204" s="324" t="s">
        <v>2470</v>
      </c>
      <c r="C204" s="232">
        <v>159</v>
      </c>
      <c r="D204" s="233">
        <v>159</v>
      </c>
      <c r="E204" s="233">
        <v>159</v>
      </c>
      <c r="F204" s="310">
        <f t="shared" si="15"/>
        <v>159</v>
      </c>
      <c r="G204" s="310">
        <f t="shared" si="15"/>
        <v>159</v>
      </c>
      <c r="H204" s="310">
        <f t="shared" si="15"/>
        <v>159</v>
      </c>
      <c r="I204" s="310">
        <f t="shared" si="15"/>
        <v>159</v>
      </c>
      <c r="J204" s="310">
        <f t="shared" si="15"/>
        <v>159</v>
      </c>
      <c r="K204" s="310">
        <f t="shared" si="15"/>
        <v>159</v>
      </c>
      <c r="L204" s="310">
        <f t="shared" si="15"/>
        <v>159</v>
      </c>
      <c r="M204" s="310">
        <f t="shared" si="15"/>
        <v>159</v>
      </c>
      <c r="N204" s="310">
        <f t="shared" si="16"/>
        <v>159</v>
      </c>
      <c r="O204" s="310">
        <f t="shared" si="16"/>
        <v>159</v>
      </c>
    </row>
    <row r="205" spans="1:16" ht="30" outlineLevel="1" x14ac:dyDescent="0.25">
      <c r="A205" s="1144"/>
      <c r="B205" s="324" t="s">
        <v>2471</v>
      </c>
      <c r="C205" s="232">
        <v>925</v>
      </c>
      <c r="D205" s="233">
        <v>925</v>
      </c>
      <c r="E205" s="233">
        <v>925</v>
      </c>
      <c r="F205" s="310">
        <f t="shared" si="15"/>
        <v>925</v>
      </c>
      <c r="G205" s="310">
        <f t="shared" si="15"/>
        <v>925</v>
      </c>
      <c r="H205" s="310">
        <f t="shared" si="15"/>
        <v>925</v>
      </c>
      <c r="I205" s="310">
        <f t="shared" si="15"/>
        <v>925</v>
      </c>
      <c r="J205" s="310">
        <f t="shared" si="15"/>
        <v>925</v>
      </c>
      <c r="K205" s="310">
        <f t="shared" si="15"/>
        <v>925</v>
      </c>
      <c r="L205" s="310">
        <f t="shared" si="15"/>
        <v>925</v>
      </c>
      <c r="M205" s="310">
        <f t="shared" si="15"/>
        <v>925</v>
      </c>
      <c r="N205" s="310">
        <f t="shared" si="16"/>
        <v>925</v>
      </c>
      <c r="O205" s="310">
        <f t="shared" si="16"/>
        <v>925</v>
      </c>
    </row>
    <row r="206" spans="1:16" ht="30" outlineLevel="1" x14ac:dyDescent="0.25">
      <c r="A206" s="1144"/>
      <c r="B206" s="328" t="s">
        <v>2472</v>
      </c>
      <c r="C206" s="310" t="s">
        <v>129</v>
      </c>
      <c r="D206" s="310" t="s">
        <v>129</v>
      </c>
      <c r="E206" s="235">
        <v>9192</v>
      </c>
      <c r="F206" s="310">
        <f t="shared" si="15"/>
        <v>9192</v>
      </c>
      <c r="G206" s="310">
        <f t="shared" si="15"/>
        <v>9192</v>
      </c>
      <c r="H206" s="310">
        <f t="shared" si="15"/>
        <v>9192</v>
      </c>
      <c r="I206" s="310">
        <f t="shared" si="15"/>
        <v>9192</v>
      </c>
      <c r="J206" s="310">
        <f t="shared" si="15"/>
        <v>9192</v>
      </c>
      <c r="K206" s="310">
        <f t="shared" si="15"/>
        <v>9192</v>
      </c>
      <c r="L206" s="310">
        <f t="shared" si="15"/>
        <v>9192</v>
      </c>
      <c r="M206" s="310">
        <f t="shared" si="15"/>
        <v>9192</v>
      </c>
      <c r="N206" s="310">
        <f t="shared" si="16"/>
        <v>9192</v>
      </c>
      <c r="O206" s="310">
        <f t="shared" si="16"/>
        <v>9192</v>
      </c>
    </row>
    <row r="207" spans="1:16" ht="30" outlineLevel="1" x14ac:dyDescent="0.25">
      <c r="A207" s="1144"/>
      <c r="B207" s="328" t="s">
        <v>2473</v>
      </c>
      <c r="C207" s="310" t="s">
        <v>129</v>
      </c>
      <c r="D207" s="310" t="s">
        <v>129</v>
      </c>
      <c r="E207" s="235">
        <v>22449</v>
      </c>
      <c r="F207" s="310">
        <f t="shared" si="15"/>
        <v>22449</v>
      </c>
      <c r="G207" s="310">
        <f t="shared" si="15"/>
        <v>22449</v>
      </c>
      <c r="H207" s="310">
        <f t="shared" si="15"/>
        <v>22449</v>
      </c>
      <c r="I207" s="310">
        <f t="shared" si="15"/>
        <v>22449</v>
      </c>
      <c r="J207" s="310">
        <f t="shared" si="15"/>
        <v>22449</v>
      </c>
      <c r="K207" s="310">
        <f t="shared" si="15"/>
        <v>22449</v>
      </c>
      <c r="L207" s="310">
        <f t="shared" si="15"/>
        <v>22449</v>
      </c>
      <c r="M207" s="310">
        <f t="shared" si="15"/>
        <v>22449</v>
      </c>
      <c r="N207" s="310">
        <f t="shared" si="16"/>
        <v>22449</v>
      </c>
      <c r="O207" s="310">
        <f t="shared" si="16"/>
        <v>22449</v>
      </c>
    </row>
    <row r="208" spans="1:16" ht="60" outlineLevel="1" x14ac:dyDescent="0.25">
      <c r="A208" s="1144"/>
      <c r="B208" s="324" t="s">
        <v>2474</v>
      </c>
      <c r="C208" s="232" t="s">
        <v>2475</v>
      </c>
      <c r="D208" s="233" t="s">
        <v>2475</v>
      </c>
      <c r="E208" s="310">
        <v>100</v>
      </c>
      <c r="F208" s="310">
        <f t="shared" si="15"/>
        <v>100</v>
      </c>
      <c r="G208" s="310">
        <f t="shared" si="15"/>
        <v>100</v>
      </c>
      <c r="H208" s="310">
        <f t="shared" si="15"/>
        <v>100</v>
      </c>
      <c r="I208" s="310">
        <f t="shared" si="15"/>
        <v>100</v>
      </c>
      <c r="J208" s="310">
        <f t="shared" si="15"/>
        <v>100</v>
      </c>
      <c r="K208" s="310">
        <f t="shared" si="15"/>
        <v>100</v>
      </c>
      <c r="L208" s="310">
        <f t="shared" si="15"/>
        <v>100</v>
      </c>
      <c r="M208" s="310">
        <f t="shared" si="15"/>
        <v>100</v>
      </c>
      <c r="N208" s="310">
        <f t="shared" si="16"/>
        <v>100</v>
      </c>
      <c r="O208" s="310">
        <f t="shared" si="16"/>
        <v>100</v>
      </c>
    </row>
    <row r="209" spans="1:16" s="320" customFormat="1" x14ac:dyDescent="0.25">
      <c r="A209" s="1143" t="s">
        <v>2476</v>
      </c>
      <c r="B209" s="318" t="s">
        <v>0</v>
      </c>
      <c r="C209" s="319"/>
      <c r="D209" s="319"/>
      <c r="E209" s="319"/>
      <c r="F209" s="319"/>
      <c r="G209" s="319"/>
      <c r="H209" s="319"/>
      <c r="I209" s="319"/>
      <c r="J209" s="319"/>
      <c r="K209" s="319"/>
      <c r="L209" s="319"/>
      <c r="M209" s="319"/>
      <c r="N209" s="319"/>
      <c r="O209" s="319"/>
      <c r="P209" s="9"/>
    </row>
    <row r="210" spans="1:16" x14ac:dyDescent="0.25">
      <c r="A210" s="1144"/>
      <c r="B210" s="324" t="s">
        <v>1</v>
      </c>
      <c r="C210" s="310"/>
      <c r="D210" s="310"/>
      <c r="E210" s="310"/>
      <c r="F210" s="310"/>
      <c r="G210" s="310"/>
      <c r="H210" s="310"/>
      <c r="I210" s="310"/>
      <c r="J210" s="310"/>
      <c r="K210" s="310"/>
      <c r="L210" s="310"/>
      <c r="M210" s="310"/>
      <c r="N210" s="310"/>
      <c r="O210" s="310"/>
    </row>
    <row r="211" spans="1:16" x14ac:dyDescent="0.25">
      <c r="A211" s="1144"/>
      <c r="B211" s="324" t="s">
        <v>2</v>
      </c>
      <c r="C211" s="310"/>
      <c r="D211" s="310"/>
      <c r="E211" s="310"/>
      <c r="F211" s="310"/>
      <c r="G211" s="310"/>
      <c r="H211" s="310"/>
      <c r="I211" s="310"/>
      <c r="J211" s="310"/>
      <c r="K211" s="310"/>
      <c r="L211" s="310"/>
      <c r="M211" s="310"/>
      <c r="N211" s="310"/>
      <c r="O211" s="310"/>
    </row>
    <row r="212" spans="1:16" ht="45" outlineLevel="1" x14ac:dyDescent="0.25">
      <c r="A212" s="1144"/>
      <c r="B212" s="324" t="s">
        <v>2477</v>
      </c>
      <c r="C212" s="235">
        <v>2880</v>
      </c>
      <c r="D212" s="235">
        <v>2880</v>
      </c>
      <c r="E212" s="310" t="s">
        <v>129</v>
      </c>
      <c r="F212" s="310" t="s">
        <v>129</v>
      </c>
      <c r="G212" s="310" t="s">
        <v>129</v>
      </c>
      <c r="H212" s="310" t="s">
        <v>129</v>
      </c>
      <c r="I212" s="310" t="s">
        <v>129</v>
      </c>
      <c r="J212" s="310" t="s">
        <v>129</v>
      </c>
      <c r="K212" s="310" t="s">
        <v>129</v>
      </c>
      <c r="L212" s="310" t="s">
        <v>129</v>
      </c>
      <c r="M212" s="310" t="s">
        <v>129</v>
      </c>
      <c r="N212" s="310" t="s">
        <v>129</v>
      </c>
      <c r="O212" s="310" t="s">
        <v>129</v>
      </c>
    </row>
    <row r="213" spans="1:16" ht="30" outlineLevel="1" x14ac:dyDescent="0.25">
      <c r="A213" s="1144"/>
      <c r="B213" s="324" t="s">
        <v>2478</v>
      </c>
      <c r="C213" s="232" t="s">
        <v>2479</v>
      </c>
      <c r="D213" s="233" t="s">
        <v>2479</v>
      </c>
      <c r="E213" s="310" t="s">
        <v>2479</v>
      </c>
      <c r="F213" s="310" t="s">
        <v>2479</v>
      </c>
      <c r="G213" s="310" t="s">
        <v>2479</v>
      </c>
      <c r="H213" s="310" t="s">
        <v>2479</v>
      </c>
      <c r="I213" s="310" t="s">
        <v>2479</v>
      </c>
      <c r="J213" s="310" t="s">
        <v>2479</v>
      </c>
      <c r="K213" s="310" t="s">
        <v>2479</v>
      </c>
      <c r="L213" s="310" t="s">
        <v>2479</v>
      </c>
      <c r="M213" s="310" t="s">
        <v>2479</v>
      </c>
      <c r="N213" s="310" t="s">
        <v>2479</v>
      </c>
      <c r="O213" s="310" t="s">
        <v>2479</v>
      </c>
    </row>
    <row r="214" spans="1:16" s="320" customFormat="1" x14ac:dyDescent="0.25">
      <c r="A214" s="1143" t="s">
        <v>1452</v>
      </c>
      <c r="B214" s="318" t="s">
        <v>0</v>
      </c>
      <c r="C214" s="319"/>
      <c r="D214" s="319"/>
      <c r="E214" s="319"/>
      <c r="F214" s="319"/>
      <c r="G214" s="319"/>
      <c r="H214" s="319"/>
      <c r="I214" s="319"/>
      <c r="J214" s="319"/>
      <c r="K214" s="319"/>
      <c r="L214" s="319"/>
      <c r="M214" s="319"/>
      <c r="N214" s="319"/>
      <c r="O214" s="319"/>
      <c r="P214" s="9"/>
    </row>
    <row r="215" spans="1:16" x14ac:dyDescent="0.25">
      <c r="A215" s="1144"/>
      <c r="B215" s="324" t="s">
        <v>1</v>
      </c>
      <c r="C215" s="310"/>
      <c r="D215" s="310"/>
      <c r="E215" s="310"/>
      <c r="F215" s="310"/>
      <c r="G215" s="310"/>
      <c r="H215" s="310"/>
      <c r="I215" s="310"/>
      <c r="J215" s="310"/>
      <c r="K215" s="310"/>
      <c r="L215" s="310"/>
      <c r="M215" s="310"/>
      <c r="N215" s="310"/>
      <c r="O215" s="310"/>
    </row>
    <row r="216" spans="1:16" x14ac:dyDescent="0.25">
      <c r="A216" s="1144"/>
      <c r="B216" s="324" t="s">
        <v>2</v>
      </c>
      <c r="C216" s="310"/>
      <c r="D216" s="310"/>
      <c r="E216" s="310"/>
      <c r="F216" s="310"/>
      <c r="G216" s="310"/>
      <c r="H216" s="310"/>
      <c r="I216" s="310"/>
      <c r="J216" s="310"/>
      <c r="K216" s="310"/>
      <c r="L216" s="310"/>
      <c r="M216" s="310"/>
      <c r="N216" s="310"/>
      <c r="O216" s="310"/>
    </row>
    <row r="217" spans="1:16" ht="45" outlineLevel="1" x14ac:dyDescent="0.25">
      <c r="A217" s="1144"/>
      <c r="B217" s="324" t="s">
        <v>2477</v>
      </c>
      <c r="C217" s="235" t="s">
        <v>129</v>
      </c>
      <c r="D217" s="233" t="s">
        <v>129</v>
      </c>
      <c r="E217" s="310">
        <v>2880</v>
      </c>
      <c r="F217" s="310">
        <v>2880</v>
      </c>
      <c r="G217" s="310">
        <v>2880</v>
      </c>
      <c r="H217" s="310">
        <v>2880</v>
      </c>
      <c r="I217" s="310">
        <v>2880</v>
      </c>
      <c r="J217" s="310">
        <v>2880</v>
      </c>
      <c r="K217" s="310">
        <v>2880</v>
      </c>
      <c r="L217" s="310">
        <v>2880</v>
      </c>
      <c r="M217" s="310">
        <v>2880</v>
      </c>
      <c r="N217" s="310">
        <v>2880</v>
      </c>
      <c r="O217" s="310">
        <v>2880</v>
      </c>
    </row>
    <row r="218" spans="1:16" ht="45" outlineLevel="1" x14ac:dyDescent="0.25">
      <c r="A218" s="1144"/>
      <c r="B218" s="328" t="s">
        <v>2480</v>
      </c>
      <c r="C218" s="235" t="s">
        <v>129</v>
      </c>
      <c r="D218" s="233" t="s">
        <v>129</v>
      </c>
      <c r="E218" s="310" t="s">
        <v>129</v>
      </c>
      <c r="F218" s="310" t="str">
        <f>E218</f>
        <v>-</v>
      </c>
      <c r="G218" s="310" t="str">
        <f t="shared" ref="G218:M220" si="17">F218</f>
        <v>-</v>
      </c>
      <c r="H218" s="310" t="str">
        <f t="shared" si="17"/>
        <v>-</v>
      </c>
      <c r="I218" s="310" t="str">
        <f t="shared" si="17"/>
        <v>-</v>
      </c>
      <c r="J218" s="310" t="str">
        <f t="shared" si="17"/>
        <v>-</v>
      </c>
      <c r="K218" s="310" t="str">
        <f t="shared" si="17"/>
        <v>-</v>
      </c>
      <c r="L218" s="310" t="str">
        <f t="shared" si="17"/>
        <v>-</v>
      </c>
      <c r="M218" s="310" t="str">
        <f t="shared" si="17"/>
        <v>-</v>
      </c>
      <c r="N218" s="310" t="str">
        <f t="shared" ref="N218:O220" si="18">L218</f>
        <v>-</v>
      </c>
      <c r="O218" s="310" t="str">
        <f t="shared" si="18"/>
        <v>-</v>
      </c>
    </row>
    <row r="219" spans="1:16" ht="60" outlineLevel="1" x14ac:dyDescent="0.25">
      <c r="A219" s="1144"/>
      <c r="B219" s="328" t="s">
        <v>2481</v>
      </c>
      <c r="C219" s="235" t="s">
        <v>129</v>
      </c>
      <c r="D219" s="233" t="s">
        <v>129</v>
      </c>
      <c r="E219" s="310" t="s">
        <v>2482</v>
      </c>
      <c r="F219" s="310" t="str">
        <f>E219</f>
        <v>72.9</v>
      </c>
      <c r="G219" s="310" t="str">
        <f t="shared" si="17"/>
        <v>72.9</v>
      </c>
      <c r="H219" s="310" t="str">
        <f t="shared" si="17"/>
        <v>72.9</v>
      </c>
      <c r="I219" s="310" t="str">
        <f t="shared" si="17"/>
        <v>72.9</v>
      </c>
      <c r="J219" s="310" t="str">
        <f t="shared" si="17"/>
        <v>72.9</v>
      </c>
      <c r="K219" s="310" t="str">
        <f t="shared" si="17"/>
        <v>72.9</v>
      </c>
      <c r="L219" s="310" t="str">
        <f t="shared" si="17"/>
        <v>72.9</v>
      </c>
      <c r="M219" s="310" t="str">
        <f t="shared" si="17"/>
        <v>72.9</v>
      </c>
      <c r="N219" s="310" t="str">
        <f t="shared" si="18"/>
        <v>72.9</v>
      </c>
      <c r="O219" s="310" t="str">
        <f t="shared" si="18"/>
        <v>72.9</v>
      </c>
    </row>
    <row r="220" spans="1:16" ht="45" outlineLevel="1" x14ac:dyDescent="0.25">
      <c r="A220" s="1144"/>
      <c r="B220" s="328" t="s">
        <v>2483</v>
      </c>
      <c r="C220" s="235" t="s">
        <v>129</v>
      </c>
      <c r="D220" s="233" t="s">
        <v>129</v>
      </c>
      <c r="E220" s="310" t="s">
        <v>2484</v>
      </c>
      <c r="F220" s="310" t="str">
        <f>E220</f>
        <v>87.8</v>
      </c>
      <c r="G220" s="310" t="str">
        <f t="shared" si="17"/>
        <v>87.8</v>
      </c>
      <c r="H220" s="310" t="str">
        <f t="shared" si="17"/>
        <v>87.8</v>
      </c>
      <c r="I220" s="310" t="str">
        <f t="shared" si="17"/>
        <v>87.8</v>
      </c>
      <c r="J220" s="310" t="str">
        <f t="shared" si="17"/>
        <v>87.8</v>
      </c>
      <c r="K220" s="310" t="str">
        <f t="shared" si="17"/>
        <v>87.8</v>
      </c>
      <c r="L220" s="310" t="str">
        <f t="shared" si="17"/>
        <v>87.8</v>
      </c>
      <c r="M220" s="310" t="str">
        <f t="shared" si="17"/>
        <v>87.8</v>
      </c>
      <c r="N220" s="310" t="str">
        <f t="shared" si="18"/>
        <v>87.8</v>
      </c>
      <c r="O220" s="310" t="str">
        <f t="shared" si="18"/>
        <v>87.8</v>
      </c>
    </row>
    <row r="221" spans="1:16" s="320" customFormat="1" x14ac:dyDescent="0.25">
      <c r="A221" s="1143" t="s">
        <v>2485</v>
      </c>
      <c r="B221" s="318" t="s">
        <v>0</v>
      </c>
      <c r="C221" s="319"/>
      <c r="D221" s="319"/>
      <c r="E221" s="319"/>
      <c r="F221" s="319"/>
      <c r="G221" s="319"/>
      <c r="H221" s="319"/>
      <c r="I221" s="319"/>
      <c r="J221" s="319"/>
      <c r="K221" s="319"/>
      <c r="L221" s="319"/>
      <c r="M221" s="319"/>
      <c r="N221" s="319"/>
      <c r="O221" s="319"/>
      <c r="P221" s="9"/>
    </row>
    <row r="222" spans="1:16" x14ac:dyDescent="0.25">
      <c r="A222" s="1144"/>
      <c r="B222" s="324" t="s">
        <v>1</v>
      </c>
      <c r="C222" s="310"/>
      <c r="D222" s="310"/>
      <c r="E222" s="310"/>
      <c r="F222" s="310"/>
      <c r="G222" s="310"/>
      <c r="H222" s="310"/>
      <c r="I222" s="310"/>
      <c r="J222" s="310"/>
      <c r="K222" s="310"/>
      <c r="L222" s="310"/>
      <c r="M222" s="310"/>
      <c r="N222" s="310"/>
      <c r="O222" s="310"/>
    </row>
    <row r="223" spans="1:16" x14ac:dyDescent="0.25">
      <c r="A223" s="1144"/>
      <c r="B223" s="324" t="s">
        <v>2</v>
      </c>
      <c r="C223" s="310"/>
      <c r="D223" s="310"/>
      <c r="E223" s="310"/>
      <c r="F223" s="310"/>
      <c r="G223" s="310"/>
      <c r="H223" s="310"/>
      <c r="I223" s="310"/>
      <c r="J223" s="310"/>
      <c r="K223" s="310"/>
      <c r="L223" s="310"/>
      <c r="M223" s="310"/>
      <c r="N223" s="310"/>
      <c r="O223" s="310"/>
    </row>
    <row r="224" spans="1:16" ht="45" outlineLevel="1" x14ac:dyDescent="0.25">
      <c r="A224" s="1144"/>
      <c r="B224" s="321" t="s">
        <v>2486</v>
      </c>
      <c r="C224" s="233">
        <v>95</v>
      </c>
      <c r="D224" s="233" t="s">
        <v>129</v>
      </c>
      <c r="E224" s="310" t="s">
        <v>129</v>
      </c>
      <c r="F224" s="310" t="s">
        <v>129</v>
      </c>
      <c r="G224" s="310" t="s">
        <v>129</v>
      </c>
      <c r="H224" s="310" t="s">
        <v>129</v>
      </c>
      <c r="I224" s="310" t="s">
        <v>129</v>
      </c>
      <c r="J224" s="310" t="s">
        <v>129</v>
      </c>
      <c r="K224" s="310" t="s">
        <v>129</v>
      </c>
      <c r="L224" s="310" t="s">
        <v>129</v>
      </c>
      <c r="M224" s="310" t="s">
        <v>129</v>
      </c>
      <c r="N224" s="310" t="s">
        <v>129</v>
      </c>
      <c r="O224" s="310" t="s">
        <v>129</v>
      </c>
    </row>
    <row r="225" spans="1:16" ht="60" outlineLevel="1" x14ac:dyDescent="0.25">
      <c r="A225" s="1144"/>
      <c r="B225" s="321" t="s">
        <v>2487</v>
      </c>
      <c r="C225" s="233" t="s">
        <v>129</v>
      </c>
      <c r="D225" s="233">
        <v>47</v>
      </c>
      <c r="E225" s="310">
        <v>47</v>
      </c>
      <c r="F225" s="310">
        <v>47</v>
      </c>
      <c r="G225" s="310">
        <v>47</v>
      </c>
      <c r="H225" s="310">
        <v>47</v>
      </c>
      <c r="I225" s="310">
        <v>47</v>
      </c>
      <c r="J225" s="310">
        <v>47</v>
      </c>
      <c r="K225" s="310">
        <v>47</v>
      </c>
      <c r="L225" s="310">
        <v>47</v>
      </c>
      <c r="M225" s="310">
        <v>47</v>
      </c>
      <c r="N225" s="310">
        <v>47</v>
      </c>
      <c r="O225" s="310">
        <v>47</v>
      </c>
    </row>
    <row r="226" spans="1:16" ht="30" outlineLevel="1" x14ac:dyDescent="0.25">
      <c r="A226" s="1144"/>
      <c r="B226" s="321" t="s">
        <v>2488</v>
      </c>
      <c r="C226" s="232" t="s">
        <v>1314</v>
      </c>
      <c r="D226" s="233" t="s">
        <v>1314</v>
      </c>
      <c r="E226" s="310" t="s">
        <v>1314</v>
      </c>
      <c r="F226" s="310" t="s">
        <v>1314</v>
      </c>
      <c r="G226" s="310" t="s">
        <v>1314</v>
      </c>
      <c r="H226" s="310" t="s">
        <v>1314</v>
      </c>
      <c r="I226" s="310" t="s">
        <v>1314</v>
      </c>
      <c r="J226" s="310" t="s">
        <v>1314</v>
      </c>
      <c r="K226" s="310" t="s">
        <v>1314</v>
      </c>
      <c r="L226" s="310" t="s">
        <v>1314</v>
      </c>
      <c r="M226" s="310" t="s">
        <v>1314</v>
      </c>
      <c r="N226" s="310" t="s">
        <v>1314</v>
      </c>
      <c r="O226" s="310" t="s">
        <v>1314</v>
      </c>
    </row>
    <row r="227" spans="1:16" s="320" customFormat="1" ht="24" customHeight="1" x14ac:dyDescent="0.25">
      <c r="A227" s="1143" t="s">
        <v>2489</v>
      </c>
      <c r="B227" s="318" t="s">
        <v>0</v>
      </c>
      <c r="C227" s="319"/>
      <c r="D227" s="319"/>
      <c r="E227" s="319"/>
      <c r="F227" s="319"/>
      <c r="G227" s="319"/>
      <c r="H227" s="319"/>
      <c r="I227" s="319"/>
      <c r="J227" s="319"/>
      <c r="K227" s="319"/>
      <c r="L227" s="319"/>
      <c r="M227" s="319"/>
      <c r="N227" s="319"/>
      <c r="O227" s="319"/>
      <c r="P227" s="9"/>
    </row>
    <row r="228" spans="1:16" x14ac:dyDescent="0.25">
      <c r="A228" s="1144"/>
      <c r="B228" s="324" t="s">
        <v>1</v>
      </c>
      <c r="C228" s="310"/>
      <c r="D228" s="310"/>
      <c r="E228" s="310"/>
      <c r="F228" s="310"/>
      <c r="G228" s="310"/>
      <c r="H228" s="310"/>
      <c r="I228" s="310"/>
      <c r="J228" s="310"/>
      <c r="K228" s="310"/>
      <c r="L228" s="310"/>
      <c r="M228" s="310"/>
      <c r="N228" s="310"/>
      <c r="O228" s="310"/>
    </row>
    <row r="229" spans="1:16" x14ac:dyDescent="0.25">
      <c r="A229" s="1144"/>
      <c r="B229" s="324" t="s">
        <v>2</v>
      </c>
      <c r="C229" s="310"/>
      <c r="D229" s="310"/>
      <c r="E229" s="310"/>
      <c r="F229" s="310"/>
      <c r="G229" s="310"/>
      <c r="H229" s="310"/>
      <c r="I229" s="310"/>
      <c r="J229" s="310"/>
      <c r="K229" s="310"/>
      <c r="L229" s="310"/>
      <c r="M229" s="310"/>
      <c r="N229" s="310"/>
      <c r="O229" s="310"/>
    </row>
    <row r="230" spans="1:16" ht="45" outlineLevel="1" x14ac:dyDescent="0.25">
      <c r="A230" s="1144"/>
      <c r="B230" s="321" t="s">
        <v>2490</v>
      </c>
      <c r="C230" s="233" t="s">
        <v>129</v>
      </c>
      <c r="D230" s="232" t="s">
        <v>2491</v>
      </c>
      <c r="E230" s="232" t="s">
        <v>129</v>
      </c>
      <c r="F230" s="232" t="s">
        <v>129</v>
      </c>
      <c r="G230" s="232" t="s">
        <v>129</v>
      </c>
      <c r="H230" s="232" t="s">
        <v>129</v>
      </c>
      <c r="I230" s="232" t="s">
        <v>129</v>
      </c>
      <c r="J230" s="232" t="s">
        <v>129</v>
      </c>
      <c r="K230" s="232" t="s">
        <v>129</v>
      </c>
      <c r="L230" s="232" t="s">
        <v>129</v>
      </c>
      <c r="M230" s="232" t="s">
        <v>129</v>
      </c>
      <c r="N230" s="232" t="s">
        <v>129</v>
      </c>
      <c r="O230" s="232" t="s">
        <v>129</v>
      </c>
    </row>
    <row r="231" spans="1:16" ht="75" outlineLevel="1" x14ac:dyDescent="0.25">
      <c r="A231" s="1144"/>
      <c r="B231" s="321" t="s">
        <v>2492</v>
      </c>
      <c r="C231" s="233" t="s">
        <v>129</v>
      </c>
      <c r="D231" s="329">
        <v>22</v>
      </c>
      <c r="E231" s="232" t="s">
        <v>129</v>
      </c>
      <c r="F231" s="232" t="s">
        <v>129</v>
      </c>
      <c r="G231" s="232" t="s">
        <v>129</v>
      </c>
      <c r="H231" s="232" t="s">
        <v>129</v>
      </c>
      <c r="I231" s="232" t="s">
        <v>129</v>
      </c>
      <c r="J231" s="232" t="s">
        <v>129</v>
      </c>
      <c r="K231" s="232" t="s">
        <v>129</v>
      </c>
      <c r="L231" s="232" t="s">
        <v>129</v>
      </c>
      <c r="M231" s="232" t="s">
        <v>129</v>
      </c>
      <c r="N231" s="232" t="s">
        <v>129</v>
      </c>
      <c r="O231" s="232" t="s">
        <v>129</v>
      </c>
    </row>
    <row r="232" spans="1:16" ht="66.75" customHeight="1" outlineLevel="1" x14ac:dyDescent="0.25">
      <c r="A232" s="1145"/>
      <c r="B232" s="321" t="s">
        <v>2493</v>
      </c>
      <c r="C232" s="232" t="s">
        <v>129</v>
      </c>
      <c r="D232" s="329">
        <v>5</v>
      </c>
      <c r="E232" s="232" t="s">
        <v>129</v>
      </c>
      <c r="F232" s="232" t="s">
        <v>129</v>
      </c>
      <c r="G232" s="232" t="s">
        <v>129</v>
      </c>
      <c r="H232" s="232" t="s">
        <v>129</v>
      </c>
      <c r="I232" s="232" t="s">
        <v>129</v>
      </c>
      <c r="J232" s="232" t="s">
        <v>129</v>
      </c>
      <c r="K232" s="232" t="s">
        <v>129</v>
      </c>
      <c r="L232" s="232" t="s">
        <v>129</v>
      </c>
      <c r="M232" s="232" t="s">
        <v>129</v>
      </c>
      <c r="N232" s="232" t="s">
        <v>129</v>
      </c>
      <c r="O232" s="232" t="s">
        <v>129</v>
      </c>
    </row>
    <row r="233" spans="1:16" ht="15.75" x14ac:dyDescent="0.25">
      <c r="A233" s="1143" t="s">
        <v>1462</v>
      </c>
      <c r="B233" s="318" t="s">
        <v>0</v>
      </c>
      <c r="C233" s="232"/>
      <c r="D233" s="329"/>
      <c r="E233" s="310"/>
      <c r="F233" s="310"/>
      <c r="G233" s="310"/>
      <c r="H233" s="310"/>
      <c r="I233" s="310"/>
      <c r="J233" s="310"/>
      <c r="K233" s="310"/>
      <c r="L233" s="310"/>
      <c r="M233" s="310"/>
      <c r="N233" s="310"/>
      <c r="O233" s="310"/>
    </row>
    <row r="234" spans="1:16" ht="15.75" x14ac:dyDescent="0.25">
      <c r="A234" s="1144"/>
      <c r="B234" s="324" t="s">
        <v>1</v>
      </c>
      <c r="C234" s="232"/>
      <c r="D234" s="329"/>
      <c r="E234" s="310"/>
      <c r="F234" s="310"/>
      <c r="G234" s="310"/>
      <c r="H234" s="310"/>
      <c r="I234" s="310"/>
      <c r="J234" s="310"/>
      <c r="K234" s="310"/>
      <c r="L234" s="310"/>
      <c r="M234" s="310"/>
      <c r="N234" s="310"/>
      <c r="O234" s="310"/>
    </row>
    <row r="235" spans="1:16" ht="15.75" x14ac:dyDescent="0.25">
      <c r="A235" s="1144"/>
      <c r="B235" s="324" t="s">
        <v>2</v>
      </c>
      <c r="C235" s="232"/>
      <c r="D235" s="329"/>
      <c r="E235" s="310"/>
      <c r="F235" s="310"/>
      <c r="G235" s="310"/>
      <c r="H235" s="310"/>
      <c r="I235" s="310"/>
      <c r="J235" s="310"/>
      <c r="K235" s="310"/>
      <c r="L235" s="310"/>
      <c r="M235" s="310"/>
      <c r="N235" s="310"/>
      <c r="O235" s="310"/>
    </row>
    <row r="236" spans="1:16" ht="45" outlineLevel="1" x14ac:dyDescent="0.25">
      <c r="A236" s="1144"/>
      <c r="B236" s="321" t="s">
        <v>2490</v>
      </c>
      <c r="C236" s="232" t="s">
        <v>129</v>
      </c>
      <c r="D236" s="232" t="s">
        <v>129</v>
      </c>
      <c r="E236" s="232" t="s">
        <v>2491</v>
      </c>
      <c r="F236" s="323" t="str">
        <f>E236</f>
        <v>77.02</v>
      </c>
      <c r="G236" s="323" t="str">
        <f t="shared" ref="G236:M238" si="19">F236</f>
        <v>77.02</v>
      </c>
      <c r="H236" s="323" t="str">
        <f t="shared" si="19"/>
        <v>77.02</v>
      </c>
      <c r="I236" s="323" t="str">
        <f t="shared" si="19"/>
        <v>77.02</v>
      </c>
      <c r="J236" s="323" t="str">
        <f t="shared" si="19"/>
        <v>77.02</v>
      </c>
      <c r="K236" s="323" t="str">
        <f t="shared" si="19"/>
        <v>77.02</v>
      </c>
      <c r="L236" s="323" t="str">
        <f t="shared" si="19"/>
        <v>77.02</v>
      </c>
      <c r="M236" s="323" t="str">
        <f t="shared" si="19"/>
        <v>77.02</v>
      </c>
      <c r="N236" s="323" t="str">
        <f t="shared" ref="N236:O238" si="20">L236</f>
        <v>77.02</v>
      </c>
      <c r="O236" s="323" t="str">
        <f t="shared" si="20"/>
        <v>77.02</v>
      </c>
    </row>
    <row r="237" spans="1:16" ht="75" outlineLevel="1" x14ac:dyDescent="0.25">
      <c r="A237" s="1144"/>
      <c r="B237" s="321" t="s">
        <v>2492</v>
      </c>
      <c r="C237" s="232" t="s">
        <v>129</v>
      </c>
      <c r="D237" s="232" t="s">
        <v>129</v>
      </c>
      <c r="E237" s="329">
        <v>22</v>
      </c>
      <c r="F237" s="330">
        <f>E237</f>
        <v>22</v>
      </c>
      <c r="G237" s="330">
        <f t="shared" si="19"/>
        <v>22</v>
      </c>
      <c r="H237" s="330">
        <f t="shared" si="19"/>
        <v>22</v>
      </c>
      <c r="I237" s="330">
        <f t="shared" si="19"/>
        <v>22</v>
      </c>
      <c r="J237" s="330">
        <f t="shared" si="19"/>
        <v>22</v>
      </c>
      <c r="K237" s="330">
        <f t="shared" si="19"/>
        <v>22</v>
      </c>
      <c r="L237" s="330">
        <f t="shared" si="19"/>
        <v>22</v>
      </c>
      <c r="M237" s="330">
        <f t="shared" si="19"/>
        <v>22</v>
      </c>
      <c r="N237" s="330">
        <f t="shared" si="20"/>
        <v>22</v>
      </c>
      <c r="O237" s="330">
        <f t="shared" si="20"/>
        <v>22</v>
      </c>
    </row>
    <row r="238" spans="1:16" ht="60" outlineLevel="1" x14ac:dyDescent="0.25">
      <c r="A238" s="1145"/>
      <c r="B238" s="321" t="s">
        <v>2493</v>
      </c>
      <c r="C238" s="232" t="s">
        <v>129</v>
      </c>
      <c r="D238" s="232" t="s">
        <v>129</v>
      </c>
      <c r="E238" s="329">
        <v>5</v>
      </c>
      <c r="F238" s="330">
        <f>E238</f>
        <v>5</v>
      </c>
      <c r="G238" s="330">
        <f t="shared" si="19"/>
        <v>5</v>
      </c>
      <c r="H238" s="330">
        <f t="shared" si="19"/>
        <v>5</v>
      </c>
      <c r="I238" s="330">
        <f t="shared" si="19"/>
        <v>5</v>
      </c>
      <c r="J238" s="330">
        <f t="shared" si="19"/>
        <v>5</v>
      </c>
      <c r="K238" s="330">
        <f t="shared" si="19"/>
        <v>5</v>
      </c>
      <c r="L238" s="330">
        <f t="shared" si="19"/>
        <v>5</v>
      </c>
      <c r="M238" s="330">
        <f t="shared" si="19"/>
        <v>5</v>
      </c>
      <c r="N238" s="330">
        <f t="shared" si="20"/>
        <v>5</v>
      </c>
      <c r="O238" s="330">
        <f t="shared" si="20"/>
        <v>5</v>
      </c>
    </row>
    <row r="239" spans="1:16" s="320" customFormat="1" ht="24" customHeight="1" x14ac:dyDescent="0.25">
      <c r="A239" s="1143" t="s">
        <v>2494</v>
      </c>
      <c r="B239" s="318" t="s">
        <v>0</v>
      </c>
      <c r="C239" s="319"/>
      <c r="D239" s="319"/>
      <c r="E239" s="319"/>
      <c r="F239" s="319"/>
      <c r="G239" s="319"/>
      <c r="H239" s="319"/>
      <c r="I239" s="319"/>
      <c r="J239" s="319"/>
      <c r="K239" s="319"/>
      <c r="L239" s="319"/>
      <c r="M239" s="319"/>
      <c r="N239" s="319"/>
      <c r="O239" s="319"/>
      <c r="P239" s="9"/>
    </row>
    <row r="240" spans="1:16" x14ac:dyDescent="0.25">
      <c r="A240" s="1144"/>
      <c r="B240" s="324" t="s">
        <v>1</v>
      </c>
      <c r="C240" s="310"/>
      <c r="D240" s="310"/>
      <c r="E240" s="310"/>
      <c r="F240" s="310"/>
      <c r="G240" s="310"/>
      <c r="H240" s="310"/>
      <c r="I240" s="310"/>
      <c r="J240" s="310"/>
      <c r="K240" s="310"/>
      <c r="L240" s="310"/>
      <c r="M240" s="310"/>
      <c r="N240" s="310"/>
      <c r="O240" s="310"/>
    </row>
    <row r="241" spans="1:16" x14ac:dyDescent="0.25">
      <c r="A241" s="1144"/>
      <c r="B241" s="324" t="s">
        <v>2</v>
      </c>
      <c r="C241" s="310"/>
      <c r="D241" s="310"/>
      <c r="E241" s="310"/>
      <c r="F241" s="310"/>
      <c r="G241" s="310"/>
      <c r="H241" s="310"/>
      <c r="I241" s="310"/>
      <c r="J241" s="310"/>
      <c r="K241" s="310"/>
      <c r="L241" s="310"/>
      <c r="M241" s="310"/>
      <c r="N241" s="310"/>
      <c r="O241" s="310"/>
    </row>
    <row r="242" spans="1:16" ht="75" outlineLevel="1" x14ac:dyDescent="0.25">
      <c r="A242" s="1144"/>
      <c r="B242" s="321" t="s">
        <v>2495</v>
      </c>
      <c r="C242" s="233">
        <v>95</v>
      </c>
      <c r="D242" s="233">
        <v>95</v>
      </c>
      <c r="E242" s="310">
        <v>95</v>
      </c>
      <c r="F242" s="310">
        <v>95</v>
      </c>
      <c r="G242" s="310">
        <v>95</v>
      </c>
      <c r="H242" s="310">
        <v>95</v>
      </c>
      <c r="I242" s="310">
        <v>95</v>
      </c>
      <c r="J242" s="310">
        <v>95</v>
      </c>
      <c r="K242" s="310">
        <v>95</v>
      </c>
      <c r="L242" s="310">
        <v>95</v>
      </c>
      <c r="M242" s="310">
        <v>95</v>
      </c>
      <c r="N242" s="310">
        <v>95</v>
      </c>
      <c r="O242" s="310">
        <v>95</v>
      </c>
    </row>
    <row r="243" spans="1:16" ht="48" customHeight="1" outlineLevel="1" x14ac:dyDescent="0.25">
      <c r="A243" s="1145"/>
      <c r="B243" s="321" t="s">
        <v>2496</v>
      </c>
      <c r="C243" s="232" t="s">
        <v>1314</v>
      </c>
      <c r="D243" s="233" t="s">
        <v>1314</v>
      </c>
      <c r="E243" s="310" t="s">
        <v>1314</v>
      </c>
      <c r="F243" s="310" t="s">
        <v>1314</v>
      </c>
      <c r="G243" s="310" t="s">
        <v>1314</v>
      </c>
      <c r="H243" s="310" t="s">
        <v>1314</v>
      </c>
      <c r="I243" s="310" t="s">
        <v>1314</v>
      </c>
      <c r="J243" s="310" t="s">
        <v>1314</v>
      </c>
      <c r="K243" s="310" t="s">
        <v>1314</v>
      </c>
      <c r="L243" s="310" t="s">
        <v>1314</v>
      </c>
      <c r="M243" s="310" t="s">
        <v>1314</v>
      </c>
      <c r="N243" s="310" t="s">
        <v>1314</v>
      </c>
      <c r="O243" s="310" t="s">
        <v>1314</v>
      </c>
    </row>
    <row r="244" spans="1:16" s="320" customFormat="1" x14ac:dyDescent="0.25">
      <c r="A244" s="1143" t="s">
        <v>2497</v>
      </c>
      <c r="B244" s="318" t="s">
        <v>0</v>
      </c>
      <c r="C244" s="319"/>
      <c r="D244" s="319"/>
      <c r="E244" s="319"/>
      <c r="F244" s="319"/>
      <c r="G244" s="319"/>
      <c r="H244" s="319"/>
      <c r="I244" s="319"/>
      <c r="J244" s="319"/>
      <c r="K244" s="319"/>
      <c r="L244" s="319"/>
      <c r="M244" s="319"/>
      <c r="N244" s="319"/>
      <c r="O244" s="319"/>
      <c r="P244" s="9"/>
    </row>
    <row r="245" spans="1:16" x14ac:dyDescent="0.25">
      <c r="A245" s="1144"/>
      <c r="B245" s="324" t="s">
        <v>1</v>
      </c>
      <c r="C245" s="310"/>
      <c r="D245" s="310"/>
      <c r="E245" s="310"/>
      <c r="F245" s="310"/>
      <c r="G245" s="310"/>
      <c r="H245" s="310"/>
      <c r="I245" s="310"/>
      <c r="J245" s="310"/>
      <c r="K245" s="310"/>
      <c r="L245" s="310"/>
      <c r="M245" s="310"/>
      <c r="N245" s="310"/>
      <c r="O245" s="310"/>
    </row>
    <row r="246" spans="1:16" ht="63.75" customHeight="1" x14ac:dyDescent="0.25">
      <c r="A246" s="1144"/>
      <c r="B246" s="324" t="s">
        <v>2</v>
      </c>
      <c r="C246" s="310"/>
      <c r="D246" s="310"/>
      <c r="E246" s="310"/>
      <c r="F246" s="310"/>
      <c r="G246" s="310"/>
      <c r="H246" s="310"/>
      <c r="I246" s="310"/>
      <c r="J246" s="310"/>
      <c r="K246" s="310"/>
      <c r="L246" s="310"/>
      <c r="M246" s="310"/>
      <c r="N246" s="310"/>
      <c r="O246" s="310"/>
    </row>
    <row r="247" spans="1:16" ht="30" outlineLevel="1" x14ac:dyDescent="0.25">
      <c r="A247" s="1144"/>
      <c r="B247" s="321" t="s">
        <v>2498</v>
      </c>
      <c r="C247" s="232" t="s">
        <v>318</v>
      </c>
      <c r="D247" s="233" t="s">
        <v>318</v>
      </c>
      <c r="E247" s="310" t="s">
        <v>318</v>
      </c>
      <c r="F247" s="310" t="s">
        <v>318</v>
      </c>
      <c r="G247" s="310" t="s">
        <v>318</v>
      </c>
      <c r="H247" s="310" t="s">
        <v>318</v>
      </c>
      <c r="I247" s="310" t="s">
        <v>318</v>
      </c>
      <c r="J247" s="310" t="s">
        <v>318</v>
      </c>
      <c r="K247" s="310" t="s">
        <v>318</v>
      </c>
      <c r="L247" s="310" t="s">
        <v>318</v>
      </c>
      <c r="M247" s="310" t="s">
        <v>318</v>
      </c>
      <c r="N247" s="310" t="s">
        <v>318</v>
      </c>
      <c r="O247" s="310" t="s">
        <v>318</v>
      </c>
    </row>
    <row r="248" spans="1:16" ht="45" outlineLevel="1" x14ac:dyDescent="0.25">
      <c r="A248" s="1144"/>
      <c r="B248" s="321" t="s">
        <v>2499</v>
      </c>
      <c r="C248" s="232" t="s">
        <v>448</v>
      </c>
      <c r="D248" s="233" t="s">
        <v>448</v>
      </c>
      <c r="E248" s="310" t="s">
        <v>448</v>
      </c>
      <c r="F248" s="310" t="s">
        <v>448</v>
      </c>
      <c r="G248" s="310" t="s">
        <v>448</v>
      </c>
      <c r="H248" s="310" t="s">
        <v>448</v>
      </c>
      <c r="I248" s="310" t="s">
        <v>448</v>
      </c>
      <c r="J248" s="310" t="s">
        <v>448</v>
      </c>
      <c r="K248" s="310" t="s">
        <v>448</v>
      </c>
      <c r="L248" s="310" t="s">
        <v>448</v>
      </c>
      <c r="M248" s="310" t="s">
        <v>448</v>
      </c>
      <c r="N248" s="310" t="s">
        <v>448</v>
      </c>
      <c r="O248" s="310" t="s">
        <v>448</v>
      </c>
    </row>
    <row r="249" spans="1:16" ht="30" outlineLevel="1" x14ac:dyDescent="0.25">
      <c r="A249" s="1145"/>
      <c r="B249" s="321" t="s">
        <v>2500</v>
      </c>
      <c r="C249" s="331" t="s">
        <v>2501</v>
      </c>
      <c r="D249" s="233" t="s">
        <v>2501</v>
      </c>
      <c r="E249" s="310" t="s">
        <v>2501</v>
      </c>
      <c r="F249" s="310" t="s">
        <v>2501</v>
      </c>
      <c r="G249" s="310" t="s">
        <v>2501</v>
      </c>
      <c r="H249" s="310" t="s">
        <v>2501</v>
      </c>
      <c r="I249" s="310" t="s">
        <v>2501</v>
      </c>
      <c r="J249" s="310" t="s">
        <v>2501</v>
      </c>
      <c r="K249" s="310" t="s">
        <v>2501</v>
      </c>
      <c r="L249" s="310" t="s">
        <v>2501</v>
      </c>
      <c r="M249" s="310" t="s">
        <v>2501</v>
      </c>
      <c r="N249" s="310" t="s">
        <v>2501</v>
      </c>
      <c r="O249" s="310" t="s">
        <v>2501</v>
      </c>
    </row>
    <row r="250" spans="1:16" s="320" customFormat="1" ht="14.25" customHeight="1" x14ac:dyDescent="0.25">
      <c r="A250" s="1143" t="s">
        <v>2502</v>
      </c>
      <c r="B250" s="318" t="s">
        <v>0</v>
      </c>
      <c r="C250" s="319"/>
      <c r="D250" s="319"/>
      <c r="E250" s="319"/>
      <c r="F250" s="319"/>
      <c r="G250" s="319"/>
      <c r="H250" s="319"/>
      <c r="I250" s="319"/>
      <c r="J250" s="319"/>
      <c r="K250" s="319"/>
      <c r="L250" s="319"/>
      <c r="M250" s="319"/>
      <c r="N250" s="319"/>
      <c r="O250" s="319"/>
      <c r="P250" s="9"/>
    </row>
    <row r="251" spans="1:16" x14ac:dyDescent="0.25">
      <c r="A251" s="1144"/>
      <c r="B251" s="324" t="s">
        <v>1</v>
      </c>
      <c r="C251" s="310"/>
      <c r="D251" s="310"/>
      <c r="E251" s="310"/>
      <c r="F251" s="310"/>
      <c r="G251" s="310"/>
      <c r="H251" s="310"/>
      <c r="I251" s="310"/>
      <c r="J251" s="310"/>
      <c r="K251" s="310"/>
      <c r="L251" s="310"/>
      <c r="M251" s="310"/>
      <c r="N251" s="310"/>
      <c r="O251" s="310"/>
    </row>
    <row r="252" spans="1:16" ht="49.5" customHeight="1" x14ac:dyDescent="0.25">
      <c r="A252" s="1144"/>
      <c r="B252" s="324" t="s">
        <v>2</v>
      </c>
      <c r="C252" s="310"/>
      <c r="D252" s="310"/>
      <c r="E252" s="310"/>
      <c r="F252" s="310"/>
      <c r="G252" s="310"/>
      <c r="H252" s="310"/>
      <c r="I252" s="310"/>
      <c r="J252" s="310"/>
      <c r="K252" s="310"/>
      <c r="L252" s="310"/>
      <c r="M252" s="310"/>
      <c r="N252" s="310"/>
      <c r="O252" s="310"/>
    </row>
    <row r="253" spans="1:16" ht="45" outlineLevel="1" x14ac:dyDescent="0.25">
      <c r="A253" s="1144"/>
      <c r="B253" s="321" t="s">
        <v>2503</v>
      </c>
      <c r="C253" s="232" t="s">
        <v>1373</v>
      </c>
      <c r="D253" s="233" t="s">
        <v>1373</v>
      </c>
      <c r="E253" s="310" t="s">
        <v>1373</v>
      </c>
      <c r="F253" s="310" t="s">
        <v>1373</v>
      </c>
      <c r="G253" s="310" t="s">
        <v>1373</v>
      </c>
      <c r="H253" s="310" t="s">
        <v>1373</v>
      </c>
      <c r="I253" s="310" t="s">
        <v>1373</v>
      </c>
      <c r="J253" s="310" t="s">
        <v>1373</v>
      </c>
      <c r="K253" s="310" t="s">
        <v>1373</v>
      </c>
      <c r="L253" s="310" t="s">
        <v>1373</v>
      </c>
      <c r="M253" s="310" t="s">
        <v>1373</v>
      </c>
      <c r="N253" s="310" t="s">
        <v>1373</v>
      </c>
      <c r="O253" s="310" t="s">
        <v>1373</v>
      </c>
    </row>
    <row r="254" spans="1:16" ht="45" outlineLevel="1" x14ac:dyDescent="0.25">
      <c r="A254" s="1144"/>
      <c r="B254" s="321" t="s">
        <v>2504</v>
      </c>
      <c r="C254" s="232" t="s">
        <v>318</v>
      </c>
      <c r="D254" s="233" t="s">
        <v>318</v>
      </c>
      <c r="E254" s="310" t="s">
        <v>318</v>
      </c>
      <c r="F254" s="310" t="s">
        <v>318</v>
      </c>
      <c r="G254" s="310" t="s">
        <v>318</v>
      </c>
      <c r="H254" s="310" t="s">
        <v>318</v>
      </c>
      <c r="I254" s="310" t="s">
        <v>318</v>
      </c>
      <c r="J254" s="310" t="s">
        <v>318</v>
      </c>
      <c r="K254" s="310" t="s">
        <v>318</v>
      </c>
      <c r="L254" s="310" t="s">
        <v>318</v>
      </c>
      <c r="M254" s="310" t="s">
        <v>318</v>
      </c>
      <c r="N254" s="310" t="s">
        <v>318</v>
      </c>
      <c r="O254" s="310" t="s">
        <v>318</v>
      </c>
    </row>
    <row r="255" spans="1:16" ht="45" outlineLevel="1" x14ac:dyDescent="0.25">
      <c r="A255" s="1144"/>
      <c r="B255" s="321" t="s">
        <v>2505</v>
      </c>
      <c r="C255" s="232" t="s">
        <v>318</v>
      </c>
      <c r="D255" s="233" t="s">
        <v>318</v>
      </c>
      <c r="E255" s="310" t="s">
        <v>318</v>
      </c>
      <c r="F255" s="310" t="s">
        <v>318</v>
      </c>
      <c r="G255" s="310" t="s">
        <v>318</v>
      </c>
      <c r="H255" s="310" t="s">
        <v>318</v>
      </c>
      <c r="I255" s="310" t="s">
        <v>318</v>
      </c>
      <c r="J255" s="310" t="s">
        <v>318</v>
      </c>
      <c r="K255" s="310" t="s">
        <v>318</v>
      </c>
      <c r="L255" s="310" t="s">
        <v>318</v>
      </c>
      <c r="M255" s="310" t="s">
        <v>318</v>
      </c>
      <c r="N255" s="310" t="s">
        <v>318</v>
      </c>
      <c r="O255" s="310" t="s">
        <v>318</v>
      </c>
    </row>
    <row r="256" spans="1:16" ht="30" customHeight="1" outlineLevel="1" x14ac:dyDescent="0.25">
      <c r="A256" s="1144"/>
      <c r="B256" s="321" t="s">
        <v>2506</v>
      </c>
      <c r="C256" s="232" t="s">
        <v>318</v>
      </c>
      <c r="D256" s="233" t="s">
        <v>318</v>
      </c>
      <c r="E256" s="310" t="s">
        <v>318</v>
      </c>
      <c r="F256" s="310" t="s">
        <v>318</v>
      </c>
      <c r="G256" s="310" t="s">
        <v>318</v>
      </c>
      <c r="H256" s="310" t="s">
        <v>318</v>
      </c>
      <c r="I256" s="310" t="s">
        <v>318</v>
      </c>
      <c r="J256" s="310" t="s">
        <v>318</v>
      </c>
      <c r="K256" s="310" t="s">
        <v>318</v>
      </c>
      <c r="L256" s="310" t="s">
        <v>318</v>
      </c>
      <c r="M256" s="310" t="s">
        <v>318</v>
      </c>
      <c r="N256" s="310" t="s">
        <v>318</v>
      </c>
      <c r="O256" s="310" t="s">
        <v>318</v>
      </c>
    </row>
    <row r="257" spans="1:16" s="320" customFormat="1" ht="15" customHeight="1" x14ac:dyDescent="0.25">
      <c r="A257" s="1143" t="s">
        <v>2507</v>
      </c>
      <c r="B257" s="318" t="s">
        <v>0</v>
      </c>
      <c r="C257" s="319"/>
      <c r="D257" s="319"/>
      <c r="E257" s="319"/>
      <c r="F257" s="319"/>
      <c r="G257" s="319"/>
      <c r="H257" s="319"/>
      <c r="I257" s="319"/>
      <c r="J257" s="319"/>
      <c r="K257" s="319"/>
      <c r="L257" s="319"/>
      <c r="M257" s="319"/>
      <c r="N257" s="319"/>
      <c r="O257" s="319"/>
      <c r="P257" s="9"/>
    </row>
    <row r="258" spans="1:16" x14ac:dyDescent="0.25">
      <c r="A258" s="1144"/>
      <c r="B258" s="324" t="s">
        <v>1</v>
      </c>
      <c r="C258" s="310"/>
      <c r="D258" s="310"/>
      <c r="E258" s="310"/>
      <c r="F258" s="310"/>
      <c r="G258" s="310"/>
      <c r="H258" s="310"/>
      <c r="I258" s="310"/>
      <c r="J258" s="310"/>
      <c r="K258" s="310"/>
      <c r="L258" s="310"/>
      <c r="M258" s="310"/>
      <c r="N258" s="310"/>
      <c r="O258" s="310"/>
    </row>
    <row r="259" spans="1:16" ht="96" customHeight="1" x14ac:dyDescent="0.25">
      <c r="A259" s="1144"/>
      <c r="B259" s="324" t="s">
        <v>2</v>
      </c>
      <c r="C259" s="310"/>
      <c r="D259" s="310"/>
      <c r="E259" s="310"/>
      <c r="F259" s="310"/>
      <c r="G259" s="310"/>
      <c r="H259" s="310"/>
      <c r="I259" s="310"/>
      <c r="J259" s="310"/>
      <c r="K259" s="310"/>
      <c r="L259" s="310"/>
      <c r="M259" s="310"/>
      <c r="N259" s="310"/>
      <c r="O259" s="310"/>
    </row>
    <row r="260" spans="1:16" ht="84.75" customHeight="1" outlineLevel="1" x14ac:dyDescent="0.25">
      <c r="A260" s="1144"/>
      <c r="B260" s="332" t="s">
        <v>2508</v>
      </c>
      <c r="C260" s="310">
        <v>1</v>
      </c>
      <c r="D260" s="233">
        <v>1</v>
      </c>
      <c r="E260" s="310">
        <v>1</v>
      </c>
      <c r="F260" s="310">
        <v>1</v>
      </c>
      <c r="G260" s="310">
        <v>1</v>
      </c>
      <c r="H260" s="310">
        <v>1</v>
      </c>
      <c r="I260" s="310">
        <v>1</v>
      </c>
      <c r="J260" s="310">
        <v>1</v>
      </c>
      <c r="K260" s="310">
        <v>1</v>
      </c>
      <c r="L260" s="310">
        <v>1</v>
      </c>
      <c r="M260" s="310">
        <v>1</v>
      </c>
      <c r="N260" s="310">
        <v>1</v>
      </c>
      <c r="O260" s="310">
        <v>1</v>
      </c>
    </row>
    <row r="261" spans="1:16" x14ac:dyDescent="0.25">
      <c r="A261" s="1143" t="s">
        <v>2509</v>
      </c>
      <c r="B261" s="318" t="s">
        <v>0</v>
      </c>
      <c r="C261" s="319"/>
      <c r="D261" s="319"/>
      <c r="E261" s="319"/>
      <c r="F261" s="319"/>
      <c r="G261" s="319"/>
      <c r="H261" s="319"/>
      <c r="I261" s="319"/>
      <c r="J261" s="319"/>
      <c r="K261" s="319"/>
      <c r="L261" s="319"/>
      <c r="M261" s="319"/>
      <c r="N261" s="319"/>
      <c r="O261" s="319"/>
    </row>
    <row r="262" spans="1:16" x14ac:dyDescent="0.25">
      <c r="A262" s="1144"/>
      <c r="B262" s="324" t="s">
        <v>1</v>
      </c>
      <c r="C262" s="310"/>
      <c r="D262" s="310"/>
      <c r="E262" s="310"/>
      <c r="F262" s="310"/>
      <c r="G262" s="310"/>
      <c r="H262" s="310"/>
      <c r="I262" s="310"/>
      <c r="J262" s="310"/>
      <c r="K262" s="310"/>
      <c r="L262" s="310"/>
      <c r="M262" s="310"/>
      <c r="N262" s="310"/>
      <c r="O262" s="310"/>
    </row>
    <row r="263" spans="1:16" x14ac:dyDescent="0.25">
      <c r="A263" s="1144"/>
      <c r="B263" s="324" t="s">
        <v>2</v>
      </c>
      <c r="C263" s="310"/>
      <c r="D263" s="310"/>
      <c r="E263" s="310"/>
      <c r="F263" s="310"/>
      <c r="G263" s="310"/>
      <c r="H263" s="310"/>
      <c r="I263" s="310"/>
      <c r="J263" s="310"/>
      <c r="K263" s="310"/>
      <c r="L263" s="310"/>
      <c r="M263" s="310"/>
      <c r="N263" s="310"/>
      <c r="O263" s="310"/>
    </row>
    <row r="264" spans="1:16" ht="45" outlineLevel="1" x14ac:dyDescent="0.25">
      <c r="A264" s="1144"/>
      <c r="B264" s="332" t="s">
        <v>2510</v>
      </c>
      <c r="C264" s="310" t="s">
        <v>129</v>
      </c>
      <c r="D264" s="333" t="s">
        <v>129</v>
      </c>
      <c r="E264" s="310" t="s">
        <v>129</v>
      </c>
      <c r="F264" s="310" t="s">
        <v>129</v>
      </c>
      <c r="G264" s="310" t="s">
        <v>129</v>
      </c>
      <c r="H264" s="310" t="s">
        <v>129</v>
      </c>
      <c r="I264" s="310" t="s">
        <v>129</v>
      </c>
      <c r="J264" s="310" t="s">
        <v>129</v>
      </c>
      <c r="K264" s="310" t="s">
        <v>129</v>
      </c>
      <c r="L264" s="310">
        <v>6</v>
      </c>
      <c r="M264" s="310" t="s">
        <v>129</v>
      </c>
      <c r="N264" s="310" t="s">
        <v>129</v>
      </c>
      <c r="O264" s="310" t="s">
        <v>129</v>
      </c>
    </row>
    <row r="265" spans="1:16" x14ac:dyDescent="0.25">
      <c r="A265" s="1143" t="s">
        <v>2511</v>
      </c>
      <c r="B265" s="318" t="s">
        <v>0</v>
      </c>
      <c r="C265" s="319"/>
      <c r="D265" s="319"/>
      <c r="E265" s="319"/>
      <c r="F265" s="319"/>
      <c r="G265" s="319"/>
      <c r="H265" s="319"/>
      <c r="I265" s="319"/>
      <c r="J265" s="319"/>
      <c r="K265" s="319"/>
      <c r="L265" s="319"/>
      <c r="M265" s="319"/>
      <c r="N265" s="319"/>
      <c r="O265" s="319"/>
    </row>
    <row r="266" spans="1:16" x14ac:dyDescent="0.25">
      <c r="A266" s="1144"/>
      <c r="B266" s="324" t="s">
        <v>1</v>
      </c>
      <c r="C266" s="310"/>
      <c r="D266" s="310"/>
      <c r="E266" s="310"/>
      <c r="F266" s="310"/>
      <c r="G266" s="310"/>
      <c r="H266" s="310"/>
      <c r="I266" s="310"/>
      <c r="J266" s="310"/>
      <c r="K266" s="310"/>
      <c r="L266" s="310"/>
      <c r="M266" s="310"/>
      <c r="N266" s="310"/>
      <c r="O266" s="310"/>
    </row>
    <row r="267" spans="1:16" x14ac:dyDescent="0.25">
      <c r="A267" s="1144"/>
      <c r="B267" s="324" t="s">
        <v>2</v>
      </c>
      <c r="C267" s="310"/>
      <c r="D267" s="310"/>
      <c r="E267" s="310"/>
      <c r="F267" s="310"/>
      <c r="G267" s="310"/>
      <c r="H267" s="310"/>
      <c r="I267" s="310"/>
      <c r="J267" s="310"/>
      <c r="K267" s="310"/>
      <c r="L267" s="310"/>
      <c r="M267" s="310"/>
      <c r="N267" s="310"/>
      <c r="O267" s="310"/>
    </row>
    <row r="268" spans="1:16" ht="45" outlineLevel="1" x14ac:dyDescent="0.25">
      <c r="A268" s="1144"/>
      <c r="B268" s="332" t="s">
        <v>2510</v>
      </c>
      <c r="C268" s="310" t="s">
        <v>129</v>
      </c>
      <c r="D268" s="333" t="s">
        <v>129</v>
      </c>
      <c r="E268" s="310" t="s">
        <v>129</v>
      </c>
      <c r="F268" s="310" t="s">
        <v>129</v>
      </c>
      <c r="G268" s="310" t="s">
        <v>129</v>
      </c>
      <c r="H268" s="310" t="s">
        <v>129</v>
      </c>
      <c r="I268" s="310" t="s">
        <v>129</v>
      </c>
      <c r="J268" s="310" t="s">
        <v>129</v>
      </c>
      <c r="K268" s="310" t="s">
        <v>129</v>
      </c>
      <c r="L268" s="310" t="s">
        <v>129</v>
      </c>
      <c r="M268" s="310">
        <v>6</v>
      </c>
      <c r="N268" s="310">
        <v>17</v>
      </c>
      <c r="O268" s="310">
        <v>16</v>
      </c>
    </row>
    <row r="269" spans="1:16" ht="30.75" customHeight="1" x14ac:dyDescent="0.25">
      <c r="A269" s="1146" t="s">
        <v>1472</v>
      </c>
      <c r="B269" s="318" t="s">
        <v>0</v>
      </c>
      <c r="C269" s="319"/>
      <c r="D269" s="319"/>
      <c r="E269" s="319"/>
      <c r="F269" s="319"/>
      <c r="G269" s="319"/>
      <c r="H269" s="319"/>
      <c r="I269" s="319"/>
      <c r="J269" s="319"/>
      <c r="K269" s="319"/>
      <c r="L269" s="319"/>
      <c r="M269" s="319"/>
      <c r="N269" s="319"/>
      <c r="O269" s="319"/>
    </row>
    <row r="270" spans="1:16" ht="30.75" customHeight="1" x14ac:dyDescent="0.25">
      <c r="A270" s="1146"/>
      <c r="B270" s="324" t="s">
        <v>1</v>
      </c>
      <c r="C270" s="310"/>
      <c r="D270" s="310"/>
      <c r="E270" s="310"/>
      <c r="F270" s="310"/>
      <c r="G270" s="310"/>
      <c r="H270" s="310"/>
      <c r="I270" s="310"/>
      <c r="J270" s="310"/>
      <c r="K270" s="310"/>
      <c r="L270" s="310"/>
      <c r="M270" s="310"/>
      <c r="N270" s="310"/>
      <c r="O270" s="310"/>
    </row>
    <row r="271" spans="1:16" ht="75" customHeight="1" x14ac:dyDescent="0.25">
      <c r="A271" s="1146"/>
      <c r="B271" s="324" t="s">
        <v>2</v>
      </c>
      <c r="C271" s="310"/>
      <c r="D271" s="310"/>
      <c r="E271" s="310"/>
      <c r="F271" s="310"/>
      <c r="G271" s="310"/>
      <c r="H271" s="310"/>
      <c r="I271" s="310"/>
      <c r="J271" s="310"/>
      <c r="K271" s="310"/>
      <c r="L271" s="310"/>
      <c r="M271" s="310"/>
      <c r="N271" s="310"/>
      <c r="O271" s="310"/>
    </row>
    <row r="272" spans="1:16" ht="30" outlineLevel="1" x14ac:dyDescent="0.25">
      <c r="A272" s="1146"/>
      <c r="B272" s="334" t="s">
        <v>2512</v>
      </c>
      <c r="C272" s="313">
        <v>9</v>
      </c>
      <c r="D272" s="233">
        <v>9</v>
      </c>
      <c r="E272" s="313">
        <v>8</v>
      </c>
      <c r="F272" s="310">
        <f>E272</f>
        <v>8</v>
      </c>
      <c r="G272" s="310">
        <f t="shared" ref="G272:L275" si="21">F272</f>
        <v>8</v>
      </c>
      <c r="H272" s="310">
        <v>9</v>
      </c>
      <c r="I272" s="310">
        <f t="shared" si="21"/>
        <v>9</v>
      </c>
      <c r="J272" s="310">
        <f t="shared" si="21"/>
        <v>9</v>
      </c>
      <c r="K272" s="310">
        <f t="shared" si="21"/>
        <v>9</v>
      </c>
      <c r="L272" s="310">
        <f t="shared" si="21"/>
        <v>9</v>
      </c>
      <c r="M272" s="313">
        <v>6</v>
      </c>
      <c r="N272" s="310">
        <v>6</v>
      </c>
      <c r="O272" s="313">
        <v>2</v>
      </c>
    </row>
    <row r="273" spans="1:16" ht="30" outlineLevel="1" x14ac:dyDescent="0.25">
      <c r="A273" s="1146"/>
      <c r="B273" s="334" t="s">
        <v>2513</v>
      </c>
      <c r="C273" s="313">
        <v>2</v>
      </c>
      <c r="D273" s="233">
        <v>2</v>
      </c>
      <c r="E273" s="313">
        <v>1</v>
      </c>
      <c r="F273" s="310">
        <f>E273</f>
        <v>1</v>
      </c>
      <c r="G273" s="310">
        <f t="shared" si="21"/>
        <v>1</v>
      </c>
      <c r="H273" s="310">
        <f t="shared" si="21"/>
        <v>1</v>
      </c>
      <c r="I273" s="310">
        <f t="shared" si="21"/>
        <v>1</v>
      </c>
      <c r="J273" s="310">
        <f t="shared" si="21"/>
        <v>1</v>
      </c>
      <c r="K273" s="310">
        <f t="shared" si="21"/>
        <v>1</v>
      </c>
      <c r="L273" s="310">
        <f t="shared" si="21"/>
        <v>1</v>
      </c>
      <c r="M273" s="313" t="s">
        <v>129</v>
      </c>
      <c r="N273" s="310" t="s">
        <v>129</v>
      </c>
      <c r="O273" s="313">
        <v>0</v>
      </c>
    </row>
    <row r="274" spans="1:16" ht="30" outlineLevel="1" x14ac:dyDescent="0.25">
      <c r="A274" s="1146"/>
      <c r="B274" s="334" t="s">
        <v>2514</v>
      </c>
      <c r="C274" s="313">
        <v>15</v>
      </c>
      <c r="D274" s="233">
        <v>15</v>
      </c>
      <c r="E274" s="313">
        <v>15</v>
      </c>
      <c r="F274" s="310">
        <f>E274</f>
        <v>15</v>
      </c>
      <c r="G274" s="310">
        <f t="shared" si="21"/>
        <v>15</v>
      </c>
      <c r="H274" s="310">
        <f t="shared" si="21"/>
        <v>15</v>
      </c>
      <c r="I274" s="310">
        <f t="shared" si="21"/>
        <v>15</v>
      </c>
      <c r="J274" s="310">
        <f t="shared" si="21"/>
        <v>15</v>
      </c>
      <c r="K274" s="310">
        <f t="shared" si="21"/>
        <v>15</v>
      </c>
      <c r="L274" s="310">
        <v>23</v>
      </c>
      <c r="M274" s="313">
        <v>23</v>
      </c>
      <c r="N274" s="310">
        <v>24</v>
      </c>
      <c r="O274" s="313">
        <v>16</v>
      </c>
    </row>
    <row r="275" spans="1:16" ht="30" outlineLevel="1" x14ac:dyDescent="0.25">
      <c r="A275" s="1146"/>
      <c r="B275" s="334" t="s">
        <v>2515</v>
      </c>
      <c r="C275" s="313">
        <v>14</v>
      </c>
      <c r="D275" s="233">
        <v>14</v>
      </c>
      <c r="E275" s="313">
        <v>14</v>
      </c>
      <c r="F275" s="310">
        <f>E275</f>
        <v>14</v>
      </c>
      <c r="G275" s="310">
        <f t="shared" si="21"/>
        <v>14</v>
      </c>
      <c r="H275" s="310">
        <f t="shared" si="21"/>
        <v>14</v>
      </c>
      <c r="I275" s="310">
        <f t="shared" si="21"/>
        <v>14</v>
      </c>
      <c r="J275" s="310">
        <f t="shared" si="21"/>
        <v>14</v>
      </c>
      <c r="K275" s="310">
        <f t="shared" si="21"/>
        <v>14</v>
      </c>
      <c r="L275" s="310">
        <v>22</v>
      </c>
      <c r="M275" s="313">
        <v>22</v>
      </c>
      <c r="N275" s="310">
        <v>22</v>
      </c>
      <c r="O275" s="313">
        <v>2</v>
      </c>
    </row>
    <row r="276" spans="1:16" s="320" customFormat="1" x14ac:dyDescent="0.25">
      <c r="A276" s="1143" t="s">
        <v>1077</v>
      </c>
      <c r="B276" s="318" t="s">
        <v>0</v>
      </c>
      <c r="C276" s="319"/>
      <c r="D276" s="319"/>
      <c r="E276" s="319"/>
      <c r="F276" s="319"/>
      <c r="G276" s="319"/>
      <c r="H276" s="319"/>
      <c r="I276" s="319"/>
      <c r="J276" s="319"/>
      <c r="K276" s="319"/>
      <c r="L276" s="319"/>
      <c r="M276" s="319"/>
      <c r="N276" s="319"/>
      <c r="O276" s="319"/>
      <c r="P276" s="9"/>
    </row>
    <row r="277" spans="1:16" x14ac:dyDescent="0.25">
      <c r="A277" s="1144"/>
      <c r="B277" s="324" t="s">
        <v>1</v>
      </c>
      <c r="C277" s="310"/>
      <c r="D277" s="310"/>
      <c r="E277" s="310"/>
      <c r="F277" s="310"/>
      <c r="G277" s="310"/>
      <c r="H277" s="310"/>
      <c r="I277" s="310"/>
      <c r="J277" s="310"/>
      <c r="K277" s="310"/>
      <c r="L277" s="310"/>
      <c r="M277" s="310"/>
      <c r="N277" s="310"/>
      <c r="O277" s="310"/>
    </row>
    <row r="278" spans="1:16" x14ac:dyDescent="0.25">
      <c r="A278" s="1144"/>
      <c r="B278" s="324" t="s">
        <v>2</v>
      </c>
      <c r="C278" s="310"/>
      <c r="D278" s="310"/>
      <c r="E278" s="310"/>
      <c r="F278" s="310"/>
      <c r="G278" s="310"/>
      <c r="H278" s="310"/>
      <c r="I278" s="310"/>
      <c r="J278" s="310"/>
      <c r="K278" s="310"/>
      <c r="L278" s="310"/>
      <c r="M278" s="310"/>
      <c r="N278" s="310"/>
      <c r="O278" s="310"/>
    </row>
    <row r="279" spans="1:16" ht="45" outlineLevel="1" x14ac:dyDescent="0.25">
      <c r="A279" s="1145"/>
      <c r="B279" s="321" t="s">
        <v>2516</v>
      </c>
      <c r="C279" s="313" t="s">
        <v>129</v>
      </c>
      <c r="D279" s="233" t="s">
        <v>129</v>
      </c>
      <c r="E279" s="310">
        <v>1</v>
      </c>
      <c r="F279" s="310">
        <f t="shared" ref="F279:M279" si="22">E279</f>
        <v>1</v>
      </c>
      <c r="G279" s="310">
        <f t="shared" si="22"/>
        <v>1</v>
      </c>
      <c r="H279" s="310">
        <f t="shared" si="22"/>
        <v>1</v>
      </c>
      <c r="I279" s="310">
        <f t="shared" si="22"/>
        <v>1</v>
      </c>
      <c r="J279" s="310">
        <f t="shared" si="22"/>
        <v>1</v>
      </c>
      <c r="K279" s="310">
        <f t="shared" si="22"/>
        <v>1</v>
      </c>
      <c r="L279" s="310">
        <f t="shared" si="22"/>
        <v>1</v>
      </c>
      <c r="M279" s="310">
        <f t="shared" si="22"/>
        <v>1</v>
      </c>
      <c r="N279" s="310">
        <f>L279</f>
        <v>1</v>
      </c>
      <c r="O279" s="310">
        <f>M279</f>
        <v>1</v>
      </c>
    </row>
    <row r="280" spans="1:16" s="320" customFormat="1" x14ac:dyDescent="0.25">
      <c r="A280" s="1143" t="s">
        <v>1081</v>
      </c>
      <c r="B280" s="318" t="s">
        <v>0</v>
      </c>
      <c r="C280" s="319"/>
      <c r="D280" s="319"/>
      <c r="E280" s="319"/>
      <c r="F280" s="319"/>
      <c r="G280" s="319"/>
      <c r="H280" s="319"/>
      <c r="I280" s="319"/>
      <c r="J280" s="319"/>
      <c r="K280" s="319"/>
      <c r="L280" s="319"/>
      <c r="M280" s="319"/>
      <c r="N280" s="319"/>
      <c r="O280" s="319"/>
      <c r="P280" s="9"/>
    </row>
    <row r="281" spans="1:16" x14ac:dyDescent="0.25">
      <c r="A281" s="1144"/>
      <c r="B281" s="324" t="s">
        <v>1</v>
      </c>
      <c r="C281" s="310"/>
      <c r="D281" s="310"/>
      <c r="E281" s="310"/>
      <c r="F281" s="310"/>
      <c r="G281" s="310"/>
      <c r="H281" s="310"/>
      <c r="I281" s="310"/>
      <c r="J281" s="310"/>
      <c r="K281" s="310"/>
      <c r="L281" s="310"/>
      <c r="M281" s="310"/>
      <c r="N281" s="310"/>
      <c r="O281" s="310"/>
    </row>
    <row r="282" spans="1:16" x14ac:dyDescent="0.25">
      <c r="A282" s="1144"/>
      <c r="B282" s="324" t="s">
        <v>2</v>
      </c>
      <c r="C282" s="310"/>
      <c r="D282" s="310"/>
      <c r="E282" s="310"/>
      <c r="F282" s="310"/>
      <c r="G282" s="310"/>
      <c r="H282" s="310"/>
      <c r="I282" s="310"/>
      <c r="J282" s="310"/>
      <c r="K282" s="310"/>
      <c r="L282" s="310"/>
      <c r="M282" s="310"/>
      <c r="N282" s="310"/>
      <c r="O282" s="310"/>
    </row>
    <row r="283" spans="1:16" ht="45" outlineLevel="1" x14ac:dyDescent="0.25">
      <c r="A283" s="1145"/>
      <c r="B283" s="321" t="s">
        <v>2517</v>
      </c>
      <c r="C283" s="313" t="s">
        <v>129</v>
      </c>
      <c r="D283" s="233" t="s">
        <v>129</v>
      </c>
      <c r="E283" s="310">
        <v>4</v>
      </c>
      <c r="F283" s="310">
        <f t="shared" ref="F283:M283" si="23">E283</f>
        <v>4</v>
      </c>
      <c r="G283" s="310">
        <f t="shared" si="23"/>
        <v>4</v>
      </c>
      <c r="H283" s="310">
        <f t="shared" si="23"/>
        <v>4</v>
      </c>
      <c r="I283" s="310">
        <f t="shared" si="23"/>
        <v>4</v>
      </c>
      <c r="J283" s="310">
        <f t="shared" si="23"/>
        <v>4</v>
      </c>
      <c r="K283" s="310">
        <f t="shared" si="23"/>
        <v>4</v>
      </c>
      <c r="L283" s="310">
        <f t="shared" si="23"/>
        <v>4</v>
      </c>
      <c r="M283" s="310">
        <f t="shared" si="23"/>
        <v>4</v>
      </c>
      <c r="N283" s="310">
        <f>L283</f>
        <v>4</v>
      </c>
      <c r="O283" s="310">
        <f>M283</f>
        <v>4</v>
      </c>
    </row>
    <row r="284" spans="1:16" s="320" customFormat="1" x14ac:dyDescent="0.25">
      <c r="A284" s="1143" t="s">
        <v>990</v>
      </c>
      <c r="B284" s="318" t="s">
        <v>0</v>
      </c>
      <c r="C284" s="319"/>
      <c r="D284" s="319"/>
      <c r="E284" s="319"/>
      <c r="F284" s="319"/>
      <c r="G284" s="319"/>
      <c r="H284" s="319"/>
      <c r="I284" s="319"/>
      <c r="J284" s="319"/>
      <c r="K284" s="319"/>
      <c r="L284" s="319"/>
      <c r="M284" s="319"/>
      <c r="N284" s="319"/>
      <c r="O284" s="319"/>
      <c r="P284" s="9"/>
    </row>
    <row r="285" spans="1:16" x14ac:dyDescent="0.25">
      <c r="A285" s="1144"/>
      <c r="B285" s="324" t="s">
        <v>1</v>
      </c>
      <c r="C285" s="310"/>
      <c r="D285" s="310"/>
      <c r="E285" s="310"/>
      <c r="F285" s="310"/>
      <c r="G285" s="310"/>
      <c r="H285" s="310"/>
      <c r="I285" s="310"/>
      <c r="J285" s="310"/>
      <c r="K285" s="310"/>
      <c r="L285" s="310"/>
      <c r="M285" s="310"/>
      <c r="N285" s="310"/>
      <c r="O285" s="310"/>
    </row>
    <row r="286" spans="1:16" x14ac:dyDescent="0.25">
      <c r="A286" s="1144"/>
      <c r="B286" s="324" t="s">
        <v>2</v>
      </c>
      <c r="C286" s="310"/>
      <c r="D286" s="310"/>
      <c r="E286" s="310"/>
      <c r="F286" s="310"/>
      <c r="G286" s="310"/>
      <c r="H286" s="310"/>
      <c r="I286" s="310"/>
      <c r="J286" s="310"/>
      <c r="K286" s="310"/>
      <c r="L286" s="310"/>
      <c r="M286" s="310"/>
      <c r="N286" s="310"/>
      <c r="O286" s="310"/>
    </row>
    <row r="287" spans="1:16" ht="45" outlineLevel="1" x14ac:dyDescent="0.25">
      <c r="A287" s="1144"/>
      <c r="B287" s="335" t="s">
        <v>2518</v>
      </c>
      <c r="C287" s="313" t="s">
        <v>129</v>
      </c>
      <c r="D287" s="233" t="s">
        <v>129</v>
      </c>
      <c r="E287" s="331">
        <v>17</v>
      </c>
      <c r="F287" s="310">
        <f t="shared" ref="F287:M288" si="24">E287</f>
        <v>17</v>
      </c>
      <c r="G287" s="310">
        <f t="shared" si="24"/>
        <v>17</v>
      </c>
      <c r="H287" s="310">
        <f t="shared" si="24"/>
        <v>17</v>
      </c>
      <c r="I287" s="310">
        <f t="shared" si="24"/>
        <v>17</v>
      </c>
      <c r="J287" s="310">
        <f t="shared" si="24"/>
        <v>17</v>
      </c>
      <c r="K287" s="310">
        <f t="shared" si="24"/>
        <v>17</v>
      </c>
      <c r="L287" s="310">
        <f t="shared" si="24"/>
        <v>17</v>
      </c>
      <c r="M287" s="310">
        <f t="shared" si="24"/>
        <v>17</v>
      </c>
      <c r="N287" s="310">
        <f>L287</f>
        <v>17</v>
      </c>
      <c r="O287" s="310">
        <f>M287</f>
        <v>17</v>
      </c>
    </row>
    <row r="288" spans="1:16" ht="45" outlineLevel="1" x14ac:dyDescent="0.25">
      <c r="A288" s="1145"/>
      <c r="B288" s="335" t="s">
        <v>2510</v>
      </c>
      <c r="C288" s="313" t="s">
        <v>129</v>
      </c>
      <c r="D288" s="233" t="s">
        <v>129</v>
      </c>
      <c r="E288" s="331">
        <v>3</v>
      </c>
      <c r="F288" s="310">
        <f t="shared" si="24"/>
        <v>3</v>
      </c>
      <c r="G288" s="310">
        <f t="shared" si="24"/>
        <v>3</v>
      </c>
      <c r="H288" s="310">
        <f t="shared" si="24"/>
        <v>3</v>
      </c>
      <c r="I288" s="310">
        <f t="shared" si="24"/>
        <v>3</v>
      </c>
      <c r="J288" s="310">
        <f t="shared" si="24"/>
        <v>3</v>
      </c>
      <c r="K288" s="310">
        <f t="shared" si="24"/>
        <v>3</v>
      </c>
      <c r="L288" s="310">
        <f t="shared" si="24"/>
        <v>3</v>
      </c>
      <c r="M288" s="310">
        <f t="shared" si="24"/>
        <v>3</v>
      </c>
      <c r="N288" s="310">
        <f>L288</f>
        <v>3</v>
      </c>
      <c r="O288" s="310">
        <f>M288</f>
        <v>3</v>
      </c>
    </row>
    <row r="289" spans="1:16" s="320" customFormat="1" x14ac:dyDescent="0.25">
      <c r="A289" s="1143" t="s">
        <v>994</v>
      </c>
      <c r="B289" s="318" t="s">
        <v>0</v>
      </c>
      <c r="C289" s="319"/>
      <c r="D289" s="319"/>
      <c r="E289" s="319"/>
      <c r="F289" s="319"/>
      <c r="G289" s="319"/>
      <c r="H289" s="319"/>
      <c r="I289" s="319"/>
      <c r="J289" s="319"/>
      <c r="K289" s="319"/>
      <c r="L289" s="319"/>
      <c r="M289" s="319"/>
      <c r="N289" s="319"/>
      <c r="O289" s="319"/>
      <c r="P289" s="9"/>
    </row>
    <row r="290" spans="1:16" x14ac:dyDescent="0.25">
      <c r="A290" s="1144"/>
      <c r="B290" s="324" t="s">
        <v>1</v>
      </c>
      <c r="C290" s="310"/>
      <c r="D290" s="310"/>
      <c r="E290" s="310"/>
      <c r="F290" s="310"/>
      <c r="G290" s="310"/>
      <c r="H290" s="310"/>
      <c r="I290" s="310"/>
      <c r="J290" s="310"/>
      <c r="K290" s="310"/>
      <c r="L290" s="310"/>
      <c r="M290" s="310"/>
      <c r="N290" s="310"/>
      <c r="O290" s="310"/>
    </row>
    <row r="291" spans="1:16" x14ac:dyDescent="0.25">
      <c r="A291" s="1144"/>
      <c r="B291" s="324" t="s">
        <v>2</v>
      </c>
      <c r="C291" s="310"/>
      <c r="D291" s="310"/>
      <c r="E291" s="310"/>
      <c r="F291" s="310"/>
      <c r="G291" s="310"/>
      <c r="H291" s="310"/>
      <c r="I291" s="310"/>
      <c r="J291" s="310"/>
      <c r="K291" s="310"/>
      <c r="L291" s="310"/>
      <c r="M291" s="310"/>
      <c r="N291" s="310"/>
      <c r="O291" s="310"/>
    </row>
    <row r="292" spans="1:16" ht="45" outlineLevel="1" x14ac:dyDescent="0.25">
      <c r="A292" s="1144"/>
      <c r="B292" s="321" t="s">
        <v>2519</v>
      </c>
      <c r="C292" s="233" t="s">
        <v>129</v>
      </c>
      <c r="D292" s="233" t="s">
        <v>129</v>
      </c>
      <c r="E292" s="310">
        <v>100</v>
      </c>
      <c r="F292" s="310">
        <v>100</v>
      </c>
      <c r="G292" s="310">
        <v>100</v>
      </c>
      <c r="H292" s="310">
        <v>100</v>
      </c>
      <c r="I292" s="310">
        <v>100</v>
      </c>
      <c r="J292" s="310">
        <v>100</v>
      </c>
      <c r="K292" s="310">
        <v>100</v>
      </c>
      <c r="L292" s="310">
        <v>100</v>
      </c>
      <c r="M292" s="310">
        <v>100</v>
      </c>
      <c r="N292" s="310">
        <f>M292</f>
        <v>100</v>
      </c>
      <c r="O292" s="310">
        <f>N292</f>
        <v>100</v>
      </c>
    </row>
    <row r="293" spans="1:16" ht="30" outlineLevel="1" x14ac:dyDescent="0.25">
      <c r="A293" s="1145"/>
      <c r="B293" s="321" t="s">
        <v>2520</v>
      </c>
      <c r="C293" s="233" t="s">
        <v>129</v>
      </c>
      <c r="D293" s="233" t="s">
        <v>129</v>
      </c>
      <c r="E293" s="233" t="s">
        <v>129</v>
      </c>
      <c r="F293" s="233" t="s">
        <v>129</v>
      </c>
      <c r="G293" s="233" t="s">
        <v>129</v>
      </c>
      <c r="H293" s="233" t="s">
        <v>129</v>
      </c>
      <c r="I293" s="233" t="s">
        <v>129</v>
      </c>
      <c r="J293" s="233" t="s">
        <v>129</v>
      </c>
      <c r="K293" s="233" t="s">
        <v>129</v>
      </c>
      <c r="L293" s="233" t="s">
        <v>129</v>
      </c>
      <c r="M293" s="310">
        <v>1</v>
      </c>
      <c r="N293" s="310">
        <f>M293</f>
        <v>1</v>
      </c>
      <c r="O293" s="310" t="s">
        <v>129</v>
      </c>
    </row>
    <row r="294" spans="1:16" s="320" customFormat="1" x14ac:dyDescent="0.25">
      <c r="A294" s="1143" t="s">
        <v>1100</v>
      </c>
      <c r="B294" s="318" t="s">
        <v>0</v>
      </c>
      <c r="C294" s="319"/>
      <c r="D294" s="319"/>
      <c r="E294" s="319"/>
      <c r="F294" s="319"/>
      <c r="G294" s="319"/>
      <c r="H294" s="319"/>
      <c r="I294" s="319"/>
      <c r="J294" s="319"/>
      <c r="K294" s="319"/>
      <c r="L294" s="319"/>
      <c r="M294" s="319"/>
      <c r="N294" s="319"/>
      <c r="O294" s="319"/>
      <c r="P294" s="9"/>
    </row>
    <row r="295" spans="1:16" x14ac:dyDescent="0.25">
      <c r="A295" s="1144"/>
      <c r="B295" s="324" t="s">
        <v>1</v>
      </c>
      <c r="C295" s="310"/>
      <c r="D295" s="310"/>
      <c r="E295" s="310"/>
      <c r="F295" s="310"/>
      <c r="G295" s="310"/>
      <c r="H295" s="310"/>
      <c r="I295" s="310"/>
      <c r="J295" s="310"/>
      <c r="K295" s="310"/>
      <c r="L295" s="310"/>
      <c r="M295" s="310"/>
      <c r="N295" s="310"/>
      <c r="O295" s="310"/>
    </row>
    <row r="296" spans="1:16" x14ac:dyDescent="0.25">
      <c r="A296" s="1144"/>
      <c r="B296" s="324" t="s">
        <v>2</v>
      </c>
      <c r="C296" s="310"/>
      <c r="D296" s="310"/>
      <c r="E296" s="310"/>
      <c r="F296" s="310"/>
      <c r="G296" s="310"/>
      <c r="H296" s="310"/>
      <c r="I296" s="310"/>
      <c r="J296" s="310"/>
      <c r="K296" s="310"/>
      <c r="L296" s="310"/>
      <c r="M296" s="310"/>
      <c r="N296" s="310"/>
      <c r="O296" s="310"/>
    </row>
    <row r="297" spans="1:16" ht="45" outlineLevel="1" x14ac:dyDescent="0.25">
      <c r="A297" s="1145"/>
      <c r="B297" s="321" t="s">
        <v>2521</v>
      </c>
      <c r="C297" s="313">
        <v>100</v>
      </c>
      <c r="D297" s="233">
        <v>100</v>
      </c>
      <c r="E297" s="310">
        <v>100</v>
      </c>
      <c r="F297" s="310">
        <v>100</v>
      </c>
      <c r="G297" s="310">
        <v>100</v>
      </c>
      <c r="H297" s="310">
        <v>100</v>
      </c>
      <c r="I297" s="310">
        <v>100</v>
      </c>
      <c r="J297" s="310">
        <v>100</v>
      </c>
      <c r="K297" s="310">
        <v>100</v>
      </c>
      <c r="L297" s="310">
        <v>100</v>
      </c>
      <c r="M297" s="310">
        <v>100</v>
      </c>
      <c r="N297" s="310">
        <v>100</v>
      </c>
      <c r="O297" s="310">
        <v>100</v>
      </c>
    </row>
    <row r="298" spans="1:16" s="320" customFormat="1" ht="15" customHeight="1" x14ac:dyDescent="0.25">
      <c r="A298" s="1221" t="s">
        <v>1102</v>
      </c>
      <c r="B298" s="318" t="s">
        <v>0</v>
      </c>
      <c r="C298" s="319"/>
      <c r="D298" s="319"/>
      <c r="E298" s="319"/>
      <c r="F298" s="319"/>
      <c r="G298" s="319"/>
      <c r="H298" s="319"/>
      <c r="I298" s="319"/>
      <c r="J298" s="319"/>
      <c r="K298" s="319"/>
      <c r="L298" s="319"/>
      <c r="M298" s="319"/>
      <c r="N298" s="319"/>
      <c r="O298" s="319"/>
      <c r="P298" s="9"/>
    </row>
    <row r="299" spans="1:16" x14ac:dyDescent="0.25">
      <c r="A299" s="1222"/>
      <c r="B299" s="324" t="s">
        <v>1</v>
      </c>
      <c r="C299" s="310"/>
      <c r="D299" s="310"/>
      <c r="E299" s="310"/>
      <c r="F299" s="310"/>
      <c r="G299" s="310"/>
      <c r="H299" s="310"/>
      <c r="I299" s="310"/>
      <c r="J299" s="310"/>
      <c r="K299" s="310"/>
      <c r="L299" s="310"/>
      <c r="M299" s="310"/>
      <c r="N299" s="310"/>
      <c r="O299" s="310"/>
    </row>
    <row r="300" spans="1:16" x14ac:dyDescent="0.25">
      <c r="A300" s="1222"/>
      <c r="B300" s="324" t="s">
        <v>2</v>
      </c>
      <c r="C300" s="310"/>
      <c r="D300" s="310"/>
      <c r="E300" s="310"/>
      <c r="F300" s="310"/>
      <c r="G300" s="310"/>
      <c r="H300" s="310"/>
      <c r="I300" s="310"/>
      <c r="J300" s="310"/>
      <c r="K300" s="310"/>
      <c r="L300" s="310"/>
      <c r="M300" s="310"/>
      <c r="N300" s="310"/>
      <c r="O300" s="310"/>
    </row>
    <row r="301" spans="1:16" ht="45" customHeight="1" outlineLevel="1" x14ac:dyDescent="0.25">
      <c r="A301" s="1222"/>
      <c r="B301" s="324" t="s">
        <v>2522</v>
      </c>
      <c r="C301" s="232" t="s">
        <v>318</v>
      </c>
      <c r="D301" s="233" t="s">
        <v>318</v>
      </c>
      <c r="E301" s="310" t="s">
        <v>318</v>
      </c>
      <c r="F301" s="310" t="s">
        <v>318</v>
      </c>
      <c r="G301" s="310" t="s">
        <v>318</v>
      </c>
      <c r="H301" s="310" t="s">
        <v>318</v>
      </c>
      <c r="I301" s="310" t="s">
        <v>318</v>
      </c>
      <c r="J301" s="310" t="s">
        <v>318</v>
      </c>
      <c r="K301" s="310" t="s">
        <v>318</v>
      </c>
      <c r="L301" s="310" t="s">
        <v>318</v>
      </c>
      <c r="M301" s="310" t="s">
        <v>318</v>
      </c>
      <c r="N301" s="310" t="s">
        <v>318</v>
      </c>
      <c r="O301" s="310" t="s">
        <v>318</v>
      </c>
    </row>
    <row r="302" spans="1:16" ht="45" customHeight="1" outlineLevel="1" x14ac:dyDescent="0.25">
      <c r="A302" s="1222"/>
      <c r="B302" s="324" t="s">
        <v>2523</v>
      </c>
      <c r="C302" s="336">
        <v>1474726</v>
      </c>
      <c r="D302" s="233">
        <v>1474726</v>
      </c>
      <c r="E302" s="310">
        <v>1474726</v>
      </c>
      <c r="F302" s="310">
        <v>1474726</v>
      </c>
      <c r="G302" s="310">
        <v>1474726</v>
      </c>
      <c r="H302" s="310">
        <v>1474726</v>
      </c>
      <c r="I302" s="310">
        <v>1474726</v>
      </c>
      <c r="J302" s="310">
        <v>1474726</v>
      </c>
      <c r="K302" s="310">
        <v>1474726</v>
      </c>
      <c r="L302" s="310">
        <v>1474726</v>
      </c>
      <c r="M302" s="310">
        <v>1474726</v>
      </c>
      <c r="N302" s="310">
        <v>1474726</v>
      </c>
      <c r="O302" s="310">
        <v>1474726</v>
      </c>
    </row>
    <row r="303" spans="1:16" x14ac:dyDescent="0.25">
      <c r="A303" s="1221" t="s">
        <v>1106</v>
      </c>
      <c r="B303" s="318" t="s">
        <v>0</v>
      </c>
      <c r="C303" s="319"/>
      <c r="D303" s="319"/>
      <c r="E303" s="319"/>
      <c r="F303" s="319"/>
      <c r="G303" s="319"/>
      <c r="H303" s="319"/>
      <c r="I303" s="319"/>
      <c r="J303" s="319"/>
      <c r="K303" s="319"/>
      <c r="L303" s="319"/>
      <c r="M303" s="319"/>
      <c r="N303" s="319"/>
      <c r="O303" s="319"/>
    </row>
    <row r="304" spans="1:16" x14ac:dyDescent="0.25">
      <c r="A304" s="1222"/>
      <c r="B304" s="324" t="s">
        <v>1</v>
      </c>
      <c r="C304" s="310"/>
      <c r="D304" s="310"/>
      <c r="E304" s="310"/>
      <c r="F304" s="310"/>
      <c r="G304" s="310"/>
      <c r="H304" s="310"/>
      <c r="I304" s="310"/>
      <c r="J304" s="310"/>
      <c r="K304" s="310"/>
      <c r="L304" s="310"/>
      <c r="M304" s="310"/>
      <c r="N304" s="310"/>
      <c r="O304" s="310"/>
    </row>
    <row r="305" spans="1:15" x14ac:dyDescent="0.25">
      <c r="A305" s="1222"/>
      <c r="B305" s="324" t="s">
        <v>2</v>
      </c>
      <c r="C305" s="310"/>
      <c r="D305" s="310"/>
      <c r="E305" s="310"/>
      <c r="F305" s="310"/>
      <c r="G305" s="310"/>
      <c r="H305" s="310"/>
      <c r="I305" s="310"/>
      <c r="J305" s="310"/>
      <c r="K305" s="310"/>
      <c r="L305" s="310"/>
      <c r="M305" s="310"/>
      <c r="N305" s="310"/>
      <c r="O305" s="310"/>
    </row>
    <row r="306" spans="1:15" ht="15.75" outlineLevel="1" x14ac:dyDescent="0.25">
      <c r="A306" s="1223"/>
      <c r="B306" s="324" t="s">
        <v>380</v>
      </c>
      <c r="C306" s="337">
        <v>3.8</v>
      </c>
      <c r="D306" s="233">
        <v>3.8</v>
      </c>
      <c r="E306" s="310">
        <v>3.8</v>
      </c>
      <c r="F306" s="310">
        <v>3.8</v>
      </c>
      <c r="G306" s="310">
        <v>3.8</v>
      </c>
      <c r="H306" s="310">
        <v>3.8</v>
      </c>
      <c r="I306" s="310">
        <v>3.8</v>
      </c>
      <c r="J306" s="310">
        <v>3.8</v>
      </c>
      <c r="K306" s="310">
        <v>3.8</v>
      </c>
      <c r="L306" s="310">
        <v>3.8</v>
      </c>
      <c r="M306" s="310">
        <v>3.8</v>
      </c>
      <c r="N306" s="310">
        <v>3.8</v>
      </c>
      <c r="O306" s="310">
        <v>3.8</v>
      </c>
    </row>
    <row r="307" spans="1:15" x14ac:dyDescent="0.25">
      <c r="A307" s="1221" t="s">
        <v>1113</v>
      </c>
      <c r="B307" s="318" t="s">
        <v>0</v>
      </c>
      <c r="C307" s="319"/>
      <c r="D307" s="319"/>
      <c r="E307" s="319"/>
      <c r="F307" s="319"/>
      <c r="G307" s="319"/>
      <c r="H307" s="319"/>
      <c r="I307" s="319"/>
      <c r="J307" s="319"/>
      <c r="K307" s="319"/>
      <c r="L307" s="319"/>
      <c r="M307" s="319"/>
      <c r="N307" s="319"/>
      <c r="O307" s="319"/>
    </row>
    <row r="308" spans="1:15" x14ac:dyDescent="0.25">
      <c r="A308" s="1222"/>
      <c r="B308" s="324" t="s">
        <v>1</v>
      </c>
      <c r="C308" s="310"/>
      <c r="D308" s="310"/>
      <c r="E308" s="310"/>
      <c r="F308" s="310"/>
      <c r="G308" s="310"/>
      <c r="H308" s="310"/>
      <c r="I308" s="310"/>
      <c r="J308" s="310"/>
      <c r="K308" s="310"/>
      <c r="L308" s="310"/>
      <c r="M308" s="310"/>
      <c r="N308" s="310"/>
      <c r="O308" s="310"/>
    </row>
    <row r="309" spans="1:15" x14ac:dyDescent="0.25">
      <c r="A309" s="1222"/>
      <c r="B309" s="324" t="s">
        <v>2</v>
      </c>
      <c r="C309" s="310"/>
      <c r="D309" s="310"/>
      <c r="E309" s="310"/>
      <c r="F309" s="310"/>
      <c r="G309" s="310"/>
      <c r="H309" s="310"/>
      <c r="I309" s="310"/>
      <c r="J309" s="310"/>
      <c r="K309" s="310"/>
      <c r="L309" s="310"/>
      <c r="M309" s="310"/>
      <c r="N309" s="310"/>
      <c r="O309" s="310"/>
    </row>
    <row r="310" spans="1:15" ht="60" outlineLevel="1" x14ac:dyDescent="0.25">
      <c r="A310" s="1223"/>
      <c r="B310" s="324" t="s">
        <v>394</v>
      </c>
      <c r="C310" s="310">
        <v>62</v>
      </c>
      <c r="D310" s="233">
        <v>62</v>
      </c>
      <c r="E310" s="310">
        <v>62</v>
      </c>
      <c r="F310" s="310">
        <v>62</v>
      </c>
      <c r="G310" s="310">
        <v>62</v>
      </c>
      <c r="H310" s="310">
        <v>62</v>
      </c>
      <c r="I310" s="310">
        <v>62</v>
      </c>
      <c r="J310" s="310">
        <v>62</v>
      </c>
      <c r="K310" s="310">
        <v>62</v>
      </c>
      <c r="L310" s="310">
        <v>62</v>
      </c>
      <c r="M310" s="310">
        <v>62</v>
      </c>
      <c r="N310" s="310">
        <v>62</v>
      </c>
      <c r="O310" s="310">
        <v>62</v>
      </c>
    </row>
    <row r="312" spans="1:15" x14ac:dyDescent="0.25">
      <c r="A312" s="9" t="s">
        <v>131</v>
      </c>
    </row>
    <row r="314" spans="1:15" x14ac:dyDescent="0.25">
      <c r="A314" s="9" t="s">
        <v>2524</v>
      </c>
    </row>
    <row r="315" spans="1:15" x14ac:dyDescent="0.25">
      <c r="B315" s="338"/>
      <c r="C315" s="338"/>
      <c r="D315" s="338"/>
      <c r="E315" s="338"/>
      <c r="F315" s="338"/>
      <c r="G315" s="338"/>
      <c r="H315" s="338"/>
      <c r="I315" s="338"/>
      <c r="J315" s="338"/>
      <c r="K315" s="338"/>
      <c r="L315" s="338"/>
      <c r="M315" s="338"/>
      <c r="N315" s="338"/>
      <c r="O315" s="338"/>
    </row>
    <row r="316" spans="1:15" x14ac:dyDescent="0.25">
      <c r="A316" s="50" t="s">
        <v>254</v>
      </c>
      <c r="B316" s="338"/>
      <c r="C316" s="338"/>
      <c r="D316" s="338"/>
      <c r="E316" s="338"/>
      <c r="F316" s="338"/>
      <c r="G316" s="338"/>
      <c r="H316" s="338"/>
      <c r="I316" s="338"/>
      <c r="J316" s="338"/>
      <c r="K316" s="338"/>
      <c r="L316" s="338"/>
      <c r="M316" s="338"/>
      <c r="N316" s="338"/>
      <c r="O316" s="338"/>
    </row>
    <row r="317" spans="1:15" x14ac:dyDescent="0.25">
      <c r="A317" s="50" t="s">
        <v>255</v>
      </c>
    </row>
    <row r="318" spans="1:15" x14ac:dyDescent="0.25">
      <c r="B318" s="338"/>
      <c r="C318" s="338"/>
      <c r="D318" s="338"/>
      <c r="E318" s="338"/>
      <c r="F318" s="338"/>
      <c r="G318" s="338"/>
      <c r="H318" s="338"/>
      <c r="I318" s="338"/>
      <c r="J318" s="338"/>
      <c r="K318" s="338"/>
      <c r="L318" s="338"/>
      <c r="M318" s="338"/>
      <c r="N318" s="338"/>
      <c r="O318" s="338"/>
    </row>
    <row r="319" spans="1:15" x14ac:dyDescent="0.25">
      <c r="A319" s="50" t="s">
        <v>133</v>
      </c>
      <c r="B319" s="338"/>
      <c r="C319" s="338"/>
      <c r="D319" s="338"/>
      <c r="E319" s="338"/>
      <c r="F319" s="338"/>
      <c r="G319" s="338"/>
      <c r="H319" s="338"/>
      <c r="I319" s="338"/>
      <c r="J319" s="338"/>
      <c r="K319" s="338"/>
      <c r="L319" s="338"/>
      <c r="M319" s="338"/>
      <c r="N319" s="338"/>
      <c r="O319" s="338"/>
    </row>
    <row r="320" spans="1:15" x14ac:dyDescent="0.25">
      <c r="A320" s="50"/>
      <c r="B320" s="338"/>
      <c r="C320" s="338"/>
      <c r="D320" s="338"/>
      <c r="E320" s="338"/>
      <c r="F320" s="338"/>
      <c r="G320" s="338"/>
      <c r="H320" s="338"/>
      <c r="I320" s="338"/>
      <c r="J320" s="338"/>
      <c r="K320" s="338"/>
      <c r="L320" s="338"/>
      <c r="M320" s="338"/>
      <c r="N320" s="338"/>
      <c r="O320" s="338"/>
    </row>
    <row r="321" spans="1:15" x14ac:dyDescent="0.25">
      <c r="A321" s="50" t="s">
        <v>256</v>
      </c>
      <c r="B321" s="338"/>
      <c r="C321" s="338"/>
      <c r="D321" s="338"/>
      <c r="E321" s="338"/>
      <c r="F321" s="338"/>
      <c r="G321" s="338"/>
      <c r="H321" s="338"/>
      <c r="I321" s="338"/>
      <c r="J321" s="338"/>
      <c r="K321" s="338"/>
      <c r="L321" s="338"/>
      <c r="M321" s="338"/>
      <c r="N321" s="338"/>
      <c r="O321" s="338"/>
    </row>
    <row r="322" spans="1:15" x14ac:dyDescent="0.25">
      <c r="A322" s="50" t="s">
        <v>2525</v>
      </c>
      <c r="B322" s="338"/>
      <c r="C322" s="338"/>
      <c r="D322" s="338"/>
      <c r="E322" s="338"/>
      <c r="F322" s="338"/>
      <c r="G322" s="338"/>
      <c r="H322" s="338"/>
      <c r="I322" s="338"/>
      <c r="J322" s="338"/>
      <c r="K322" s="338"/>
      <c r="L322" s="338"/>
      <c r="M322" s="338"/>
      <c r="N322" s="338"/>
      <c r="O322" s="338"/>
    </row>
    <row r="323" spans="1:15" x14ac:dyDescent="0.25">
      <c r="A323" s="50"/>
      <c r="B323" s="338"/>
      <c r="C323" s="338"/>
      <c r="D323" s="338"/>
      <c r="E323" s="338"/>
      <c r="F323" s="338"/>
      <c r="G323" s="338"/>
      <c r="H323" s="338"/>
      <c r="I323" s="338"/>
      <c r="J323" s="338"/>
      <c r="K323" s="338"/>
      <c r="L323" s="338"/>
      <c r="M323" s="338"/>
      <c r="N323" s="338"/>
      <c r="O323" s="338"/>
    </row>
    <row r="324" spans="1:15" x14ac:dyDescent="0.25">
      <c r="A324" s="50" t="s">
        <v>257</v>
      </c>
      <c r="B324" s="338"/>
      <c r="C324" s="338"/>
      <c r="D324" s="338"/>
      <c r="E324" s="338"/>
      <c r="F324" s="338"/>
      <c r="G324" s="338"/>
      <c r="H324" s="338"/>
      <c r="I324" s="338"/>
      <c r="J324" s="338"/>
      <c r="K324" s="338"/>
      <c r="L324" s="338"/>
      <c r="M324" s="338"/>
      <c r="N324" s="338"/>
      <c r="O324" s="338"/>
    </row>
    <row r="325" spans="1:15" x14ac:dyDescent="0.25">
      <c r="A325" s="338" t="s">
        <v>255</v>
      </c>
      <c r="B325" s="338"/>
      <c r="C325" s="338"/>
      <c r="D325" s="338"/>
      <c r="E325" s="338"/>
      <c r="F325" s="338"/>
      <c r="G325" s="338"/>
      <c r="H325" s="338"/>
      <c r="I325" s="338"/>
      <c r="J325" s="338"/>
      <c r="K325" s="338"/>
      <c r="L325" s="338"/>
      <c r="M325" s="338"/>
      <c r="N325" s="338"/>
      <c r="O325" s="338"/>
    </row>
    <row r="326" spans="1:15" x14ac:dyDescent="0.25">
      <c r="A326" s="50"/>
      <c r="B326" s="338"/>
      <c r="C326" s="338"/>
      <c r="D326" s="338"/>
      <c r="E326" s="338"/>
      <c r="F326" s="338"/>
      <c r="G326" s="338"/>
      <c r="H326" s="338"/>
      <c r="I326" s="338"/>
      <c r="J326" s="338"/>
      <c r="K326" s="338"/>
      <c r="L326" s="338"/>
      <c r="M326" s="338"/>
      <c r="N326" s="338"/>
      <c r="O326" s="338"/>
    </row>
    <row r="327" spans="1:15" x14ac:dyDescent="0.25">
      <c r="A327" s="50" t="s">
        <v>130</v>
      </c>
      <c r="B327" s="338"/>
      <c r="C327" s="338"/>
      <c r="D327" s="338"/>
      <c r="E327" s="338"/>
      <c r="F327" s="338"/>
      <c r="G327" s="338"/>
      <c r="H327" s="338"/>
      <c r="I327" s="338"/>
      <c r="J327" s="338"/>
      <c r="K327" s="338"/>
      <c r="L327" s="338"/>
      <c r="M327" s="338"/>
      <c r="N327" s="338"/>
      <c r="O327" s="338"/>
    </row>
    <row r="328" spans="1:15" x14ac:dyDescent="0.25">
      <c r="A328" s="50"/>
      <c r="B328" s="338"/>
      <c r="C328" s="338"/>
      <c r="D328" s="338"/>
      <c r="E328" s="338"/>
      <c r="F328" s="338"/>
      <c r="G328" s="338"/>
      <c r="H328" s="338"/>
      <c r="I328" s="338"/>
      <c r="J328" s="338"/>
      <c r="K328" s="338"/>
      <c r="L328" s="338"/>
      <c r="M328" s="338"/>
      <c r="N328" s="338"/>
      <c r="O328" s="338"/>
    </row>
    <row r="329" spans="1:15" x14ac:dyDescent="0.25">
      <c r="A329" s="50" t="s">
        <v>130</v>
      </c>
    </row>
  </sheetData>
  <mergeCells count="49">
    <mergeCell ref="A7:A25"/>
    <mergeCell ref="A2:O2"/>
    <mergeCell ref="A3:O3"/>
    <mergeCell ref="A4:A5"/>
    <mergeCell ref="B4:B5"/>
    <mergeCell ref="C4:O4"/>
    <mergeCell ref="A134:A139"/>
    <mergeCell ref="A26:A83"/>
    <mergeCell ref="A84:A90"/>
    <mergeCell ref="A91:A94"/>
    <mergeCell ref="A95:A100"/>
    <mergeCell ref="A101:A105"/>
    <mergeCell ref="A106:A109"/>
    <mergeCell ref="A110:A113"/>
    <mergeCell ref="A114:A119"/>
    <mergeCell ref="A120:A125"/>
    <mergeCell ref="A126:A129"/>
    <mergeCell ref="A130:A133"/>
    <mergeCell ref="A209:A213"/>
    <mergeCell ref="A140:A147"/>
    <mergeCell ref="A148:A151"/>
    <mergeCell ref="A152:A158"/>
    <mergeCell ref="A159:A170"/>
    <mergeCell ref="A171:A176"/>
    <mergeCell ref="A177:A181"/>
    <mergeCell ref="A182:A185"/>
    <mergeCell ref="A186:A190"/>
    <mergeCell ref="A191:A194"/>
    <mergeCell ref="A195:A198"/>
    <mergeCell ref="A199:A208"/>
    <mergeCell ref="A276:A279"/>
    <mergeCell ref="A214:A220"/>
    <mergeCell ref="A221:A226"/>
    <mergeCell ref="A227:A232"/>
    <mergeCell ref="A233:A238"/>
    <mergeCell ref="A239:A243"/>
    <mergeCell ref="A244:A249"/>
    <mergeCell ref="A250:A256"/>
    <mergeCell ref="A257:A260"/>
    <mergeCell ref="A261:A264"/>
    <mergeCell ref="A265:A268"/>
    <mergeCell ref="A269:A275"/>
    <mergeCell ref="A307:A310"/>
    <mergeCell ref="A280:A283"/>
    <mergeCell ref="A284:A288"/>
    <mergeCell ref="A289:A293"/>
    <mergeCell ref="A294:A297"/>
    <mergeCell ref="A298:A302"/>
    <mergeCell ref="A303:A306"/>
  </mergeCells>
  <pageMargins left="0.15748031496062992" right="0.15748031496062992" top="0.15748031496062992" bottom="0.15748031496062992" header="0.31496062992125984" footer="0.31496062992125984"/>
  <pageSetup paperSize="9" scale="40" orientation="landscape" r:id="rId1"/>
  <rowBreaks count="3" manualBreakCount="3">
    <brk id="40" max="12" man="1"/>
    <brk id="105" max="12" man="1"/>
    <brk id="293"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15</vt:i4>
      </vt:variant>
      <vt:variant>
        <vt:lpstr>Именованные диапазоны</vt:lpstr>
      </vt:variant>
      <vt:variant>
        <vt:i4>15</vt:i4>
      </vt:variant>
    </vt:vector>
  </HeadingPairs>
  <TitlesOfParts>
    <vt:vector size="30" baseType="lpstr">
      <vt:lpstr>Отчет по мероприятиям</vt:lpstr>
      <vt:lpstr>план последний</vt:lpstr>
      <vt:lpstr>Отчет по мероприятиям 2018</vt:lpstr>
      <vt:lpstr>ОТЧЕТ ЦП_2019</vt:lpstr>
      <vt:lpstr>Отчет по плану меропритий 2019</vt:lpstr>
      <vt:lpstr>Объекты кап.строительства 2019</vt:lpstr>
      <vt:lpstr>Инф-я о реализации в МО</vt:lpstr>
      <vt:lpstr>Направления и объемы фин-я</vt:lpstr>
      <vt:lpstr>СОНКО </vt:lpstr>
      <vt:lpstr>Информация к пояснительной </vt:lpstr>
      <vt:lpstr>методика расчета пок-ей</vt:lpstr>
      <vt:lpstr>справочно_отчет_2018 год</vt:lpstr>
      <vt:lpstr>МИАЦ_статистика</vt:lpstr>
      <vt:lpstr>Кураторы</vt:lpstr>
      <vt:lpstr>Информация к пояснительной!</vt:lpstr>
      <vt:lpstr>'Информация к пояснительной '!Заголовки_для_печати</vt:lpstr>
      <vt:lpstr>'Информация к пояснительной!'!Заголовки_для_печати</vt:lpstr>
      <vt:lpstr>'Отчет по мероприятиям'!Заголовки_для_печати</vt:lpstr>
      <vt:lpstr>'Отчет по мероприятиям 2018'!Заголовки_для_печати</vt:lpstr>
      <vt:lpstr>'Информация к пояснительной '!Область_печати</vt:lpstr>
      <vt:lpstr>'Информация к пояснительной!'!Область_печати</vt:lpstr>
      <vt:lpstr>'Инф-я о реализации в МО'!Область_печати</vt:lpstr>
      <vt:lpstr>'Направления и объемы фин-я'!Область_печати</vt:lpstr>
      <vt:lpstr>'Объекты кап.строительства 2019'!Область_печати</vt:lpstr>
      <vt:lpstr>'Отчет по мероприятиям'!Область_печати</vt:lpstr>
      <vt:lpstr>'Отчет по мероприятиям 2018'!Область_печати</vt:lpstr>
      <vt:lpstr>'Отчет по плану меропритий 2019'!Область_печати</vt:lpstr>
      <vt:lpstr>'ОТЧЕТ ЦП_2019'!Область_печати</vt:lpstr>
      <vt:lpstr>'СОНКО '!Область_печати</vt:lpstr>
      <vt:lpstr>'справочно_отчет_2018 год'!Область_печати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Ирина В. Зуева</dc:creator>
  <cp:lastModifiedBy>Марина Р. Мустафина</cp:lastModifiedBy>
  <cp:lastPrinted>2020-04-16T04:39:28Z</cp:lastPrinted>
  <dcterms:created xsi:type="dcterms:W3CDTF">2019-02-26T10:55:55Z</dcterms:created>
  <dcterms:modified xsi:type="dcterms:W3CDTF">2020-05-13T04:14:11Z</dcterms:modified>
</cp:coreProperties>
</file>