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210" yWindow="150" windowWidth="19440" windowHeight="12300" tabRatio="837"/>
  </bookViews>
  <sheets>
    <sheet name="ОТЧЕТ ЦП" sheetId="21" r:id="rId1"/>
    <sheet name="Отчет по мероприятиям" sheetId="5" r:id="rId2"/>
    <sheet name="план последний" sheetId="18" state="hidden" r:id="rId3"/>
    <sheet name="Объекты кап. строительства" sheetId="17" r:id="rId4"/>
    <sheet name="Инф-я о реализации в МО" sheetId="6" r:id="rId5"/>
    <sheet name="Направления и объемы фин-я" sheetId="7" r:id="rId6"/>
    <sheet name="СОНКО" sheetId="15" r:id="rId7"/>
    <sheet name="Информация к пояснительной" sheetId="14" r:id="rId8"/>
  </sheets>
  <externalReferences>
    <externalReference r:id="rId9"/>
  </externalReferences>
  <definedNames>
    <definedName name="_xlnm._FilterDatabase" localSheetId="7" hidden="1">'Информация к пояснительной'!$A$5:$E$5</definedName>
    <definedName name="_xlnm._FilterDatabase" localSheetId="0" hidden="1">'ОТЧЕТ ЦП'!$A$7:$I$7</definedName>
    <definedName name="_xlnm.Print_Titles" localSheetId="7">'Информация к пояснительной'!$4:$6</definedName>
    <definedName name="_xlnm.Print_Titles" localSheetId="1">'Отчет по мероприятиям'!$5:$8</definedName>
    <definedName name="_xlnm.Print_Area" localSheetId="7">'Информация к пояснительной'!$A$1:$M$304</definedName>
    <definedName name="_xlnm.Print_Area" localSheetId="4">'Инф-я о реализации в МО'!$A$1:$N$21</definedName>
    <definedName name="_xlnm.Print_Area" localSheetId="5">'Направления и объемы фин-я'!$A$1:$D$32</definedName>
    <definedName name="_xlnm.Print_Area" localSheetId="3">'Объекты кап. строительства'!$A$1:$O$117</definedName>
    <definedName name="_xlnm.Print_Area" localSheetId="1">'Отчет по мероприятиям'!$A$1:$P$322</definedName>
    <definedName name="_xlnm.Print_Area" localSheetId="0">'ОТЧЕТ ЦП'!$A$1:$I$202</definedName>
    <definedName name="_xlnm.Print_Area" localSheetId="6">СОНКО!$A$1:$N$8</definedName>
  </definedNames>
  <calcPr calcId="145621"/>
</workbook>
</file>

<file path=xl/calcChain.xml><?xml version="1.0" encoding="utf-8"?>
<calcChain xmlns="http://schemas.openxmlformats.org/spreadsheetml/2006/main">
  <c r="G184" i="21" l="1"/>
  <c r="C34" i="7" l="1"/>
  <c r="B34" i="7"/>
  <c r="C31" i="7"/>
  <c r="B31" i="7"/>
  <c r="B32" i="7" s="1"/>
  <c r="G175" i="21" l="1"/>
  <c r="G161" i="21"/>
  <c r="H161" i="21" s="1"/>
  <c r="E267" i="14" l="1"/>
  <c r="F267" i="14" s="1"/>
  <c r="G267" i="14" s="1"/>
  <c r="H267" i="14" s="1"/>
  <c r="I267" i="14" s="1"/>
  <c r="J267" i="14" s="1"/>
  <c r="K267" i="14" s="1"/>
  <c r="L267" i="14" s="1"/>
  <c r="M267" i="14" s="1"/>
  <c r="D266" i="14"/>
  <c r="E266" i="14" s="1"/>
  <c r="F266" i="14" s="1"/>
  <c r="G266" i="14" s="1"/>
  <c r="H266" i="14" s="1"/>
  <c r="I266" i="14" s="1"/>
  <c r="J266" i="14" s="1"/>
  <c r="K266" i="14" s="1"/>
  <c r="L266" i="14" s="1"/>
  <c r="M266" i="14" s="1"/>
  <c r="D270" i="14"/>
  <c r="K21" i="6" l="1"/>
  <c r="I21" i="6"/>
  <c r="H21" i="6"/>
  <c r="F21" i="6"/>
  <c r="K22" i="6" l="1"/>
  <c r="H22" i="6"/>
  <c r="H184" i="21"/>
  <c r="G182" i="21"/>
  <c r="H182" i="21" s="1"/>
  <c r="G180" i="21"/>
  <c r="H180" i="21" s="1"/>
  <c r="G179" i="21"/>
  <c r="H179" i="21" s="1"/>
  <c r="G177" i="21"/>
  <c r="H177" i="21" s="1"/>
  <c r="G173" i="21"/>
  <c r="H173" i="21" s="1"/>
  <c r="G172" i="21"/>
  <c r="H172" i="21" s="1"/>
  <c r="G171" i="21"/>
  <c r="H171" i="21" s="1"/>
  <c r="G170" i="21"/>
  <c r="H170" i="21" s="1"/>
  <c r="G168" i="21"/>
  <c r="H168" i="21" s="1"/>
  <c r="G167" i="21"/>
  <c r="H167" i="21" s="1"/>
  <c r="G166" i="21"/>
  <c r="H166" i="21" s="1"/>
  <c r="G165" i="21"/>
  <c r="H165" i="21" s="1"/>
  <c r="G164" i="21"/>
  <c r="H164" i="21" s="1"/>
  <c r="G162" i="21"/>
  <c r="H162" i="21" s="1"/>
  <c r="G160" i="21"/>
  <c r="H160" i="21" s="1"/>
  <c r="G158" i="21"/>
  <c r="H158" i="21" s="1"/>
  <c r="G156" i="21"/>
  <c r="H156" i="21" s="1"/>
  <c r="G155" i="21"/>
  <c r="H155" i="21" s="1"/>
  <c r="G153" i="21"/>
  <c r="H153" i="21" s="1"/>
  <c r="G151" i="21"/>
  <c r="H151" i="21" s="1"/>
  <c r="G150" i="21"/>
  <c r="H150" i="21" s="1"/>
  <c r="G149" i="21"/>
  <c r="H149" i="21" s="1"/>
  <c r="G147" i="21"/>
  <c r="H147" i="21" s="1"/>
  <c r="G146" i="21"/>
  <c r="H146" i="21" s="1"/>
  <c r="G144" i="21"/>
  <c r="H144" i="21" s="1"/>
  <c r="G143" i="21"/>
  <c r="H143" i="21" s="1"/>
  <c r="G142" i="21"/>
  <c r="H142" i="21" s="1"/>
  <c r="G141" i="21"/>
  <c r="H141" i="21" s="1"/>
  <c r="G140" i="21"/>
  <c r="H140" i="21" s="1"/>
  <c r="G139" i="21"/>
  <c r="H139" i="21" s="1"/>
  <c r="G138" i="21"/>
  <c r="H138" i="21" s="1"/>
  <c r="G137" i="21"/>
  <c r="H137" i="21" s="1"/>
  <c r="G135" i="21"/>
  <c r="H135" i="21" s="1"/>
  <c r="G134" i="21"/>
  <c r="H134" i="21" s="1"/>
  <c r="G132" i="21"/>
  <c r="H132" i="21" s="1"/>
  <c r="G131" i="21"/>
  <c r="H131" i="21" s="1"/>
  <c r="G129" i="21"/>
  <c r="H129" i="21" s="1"/>
  <c r="G128" i="21"/>
  <c r="H128" i="21" s="1"/>
  <c r="G127" i="21"/>
  <c r="H127" i="21" s="1"/>
  <c r="G125" i="21"/>
  <c r="H125" i="21" s="1"/>
  <c r="G124" i="21"/>
  <c r="H124" i="21" s="1"/>
  <c r="G123" i="21"/>
  <c r="H123" i="21" s="1"/>
  <c r="G121" i="21"/>
  <c r="H121" i="21" s="1"/>
  <c r="G120" i="21"/>
  <c r="H120" i="21" s="1"/>
  <c r="G119" i="21"/>
  <c r="H119" i="21" s="1"/>
  <c r="G118" i="21"/>
  <c r="H118" i="21" s="1"/>
  <c r="G117" i="21"/>
  <c r="H117" i="21" s="1"/>
  <c r="G115" i="21"/>
  <c r="H115" i="21" s="1"/>
  <c r="G113" i="21"/>
  <c r="H113" i="21" s="1"/>
  <c r="G111" i="21"/>
  <c r="H111" i="21" s="1"/>
  <c r="G110" i="21"/>
  <c r="H110" i="21" s="1"/>
  <c r="G109" i="21"/>
  <c r="H109" i="21" s="1"/>
  <c r="G108" i="21"/>
  <c r="H108" i="21" s="1"/>
  <c r="G107" i="21"/>
  <c r="H107" i="21" s="1"/>
  <c r="G106" i="21"/>
  <c r="H106" i="21" s="1"/>
  <c r="G105" i="21"/>
  <c r="H105" i="21" s="1"/>
  <c r="G104" i="21"/>
  <c r="H104" i="21" s="1"/>
  <c r="G103" i="21"/>
  <c r="H103" i="21" s="1"/>
  <c r="G102" i="21"/>
  <c r="H102" i="21" s="1"/>
  <c r="G101" i="21"/>
  <c r="H101" i="21" s="1"/>
  <c r="G100" i="21"/>
  <c r="H100" i="21" s="1"/>
  <c r="G99" i="21"/>
  <c r="H99" i="21" s="1"/>
  <c r="G97" i="21"/>
  <c r="H97" i="21" s="1"/>
  <c r="G96" i="21"/>
  <c r="H96" i="21" s="1"/>
  <c r="G94" i="21"/>
  <c r="H94" i="21" s="1"/>
  <c r="G92" i="21"/>
  <c r="H92" i="21" s="1"/>
  <c r="G91" i="21"/>
  <c r="H91" i="21" s="1"/>
  <c r="G89" i="21"/>
  <c r="H89" i="21" s="1"/>
  <c r="G88" i="21"/>
  <c r="H88" i="21" s="1"/>
  <c r="G87" i="21"/>
  <c r="H87" i="21" s="1"/>
  <c r="G85" i="21"/>
  <c r="H85" i="21" s="1"/>
  <c r="G84" i="21"/>
  <c r="H84" i="21" s="1"/>
  <c r="G83" i="21"/>
  <c r="H83" i="21" s="1"/>
  <c r="G81" i="21"/>
  <c r="H81" i="21" s="1"/>
  <c r="G79" i="21"/>
  <c r="H79" i="21" s="1"/>
  <c r="G77" i="21"/>
  <c r="H77" i="21" s="1"/>
  <c r="A77" i="21"/>
  <c r="G75" i="21"/>
  <c r="H75" i="21" s="1"/>
  <c r="G73" i="21"/>
  <c r="H73" i="21" s="1"/>
  <c r="G72" i="21"/>
  <c r="H72" i="21" s="1"/>
  <c r="G71" i="21"/>
  <c r="H71" i="21" s="1"/>
  <c r="G70" i="21"/>
  <c r="H70" i="21" s="1"/>
  <c r="G69" i="21"/>
  <c r="H69" i="21" s="1"/>
  <c r="G68" i="21"/>
  <c r="H68" i="21" s="1"/>
  <c r="G67" i="21"/>
  <c r="H67" i="21" s="1"/>
  <c r="G66" i="21"/>
  <c r="H66" i="21" s="1"/>
  <c r="G65" i="21"/>
  <c r="H65" i="21" s="1"/>
  <c r="G64" i="21"/>
  <c r="H64" i="21" s="1"/>
  <c r="G63" i="21"/>
  <c r="H63" i="21" s="1"/>
  <c r="G62" i="21"/>
  <c r="H62" i="21" s="1"/>
  <c r="G61" i="21"/>
  <c r="H61" i="21" s="1"/>
  <c r="G60" i="21"/>
  <c r="H60" i="21" s="1"/>
  <c r="G59" i="21"/>
  <c r="H59" i="21" s="1"/>
  <c r="G58" i="21"/>
  <c r="H58" i="21" s="1"/>
  <c r="G57" i="21"/>
  <c r="H57" i="21" s="1"/>
  <c r="G56" i="21"/>
  <c r="H56" i="21" s="1"/>
  <c r="G55" i="21"/>
  <c r="H55" i="21" s="1"/>
  <c r="G54" i="21"/>
  <c r="H54" i="21" s="1"/>
  <c r="G53" i="21"/>
  <c r="H53" i="21" s="1"/>
  <c r="G52" i="21"/>
  <c r="H52" i="21" s="1"/>
  <c r="G50" i="21"/>
  <c r="H50" i="21" s="1"/>
  <c r="G48" i="21"/>
  <c r="H48" i="21" s="1"/>
  <c r="G47" i="21"/>
  <c r="H47" i="21" s="1"/>
  <c r="G46" i="21"/>
  <c r="H46" i="21" s="1"/>
  <c r="G45" i="21"/>
  <c r="H45" i="21" s="1"/>
  <c r="G42" i="21"/>
  <c r="H42" i="21" s="1"/>
  <c r="G41" i="21"/>
  <c r="H41" i="21" s="1"/>
  <c r="G40" i="21"/>
  <c r="H40" i="21" s="1"/>
  <c r="G39" i="21"/>
  <c r="H39" i="21" s="1"/>
  <c r="G38" i="21"/>
  <c r="H38" i="21" s="1"/>
  <c r="G37" i="21"/>
  <c r="H37" i="21" s="1"/>
  <c r="G36" i="21"/>
  <c r="H36" i="21" s="1"/>
  <c r="G35" i="21"/>
  <c r="H35" i="21" s="1"/>
  <c r="G34" i="21"/>
  <c r="H34" i="21" s="1"/>
  <c r="G33" i="21"/>
  <c r="H33" i="21" s="1"/>
  <c r="G32" i="21"/>
  <c r="H32" i="21" s="1"/>
  <c r="G31" i="21"/>
  <c r="H31" i="21" s="1"/>
  <c r="G30" i="21"/>
  <c r="H30" i="21" s="1"/>
  <c r="G29" i="21"/>
  <c r="H29" i="21" s="1"/>
  <c r="G28" i="21"/>
  <c r="H28" i="21" s="1"/>
  <c r="G27" i="21"/>
  <c r="H27" i="21" s="1"/>
  <c r="G26" i="21"/>
  <c r="H26" i="21" s="1"/>
  <c r="G24" i="21"/>
  <c r="H24" i="21" s="1"/>
  <c r="G23" i="21"/>
  <c r="H23" i="21" s="1"/>
  <c r="G22" i="21"/>
  <c r="H22" i="21" s="1"/>
  <c r="G21" i="21"/>
  <c r="H21" i="21" s="1"/>
  <c r="G20" i="21"/>
  <c r="H20" i="21" s="1"/>
  <c r="G19" i="21"/>
  <c r="H19" i="21" s="1"/>
  <c r="G18" i="21"/>
  <c r="H18" i="21" s="1"/>
  <c r="G17" i="21"/>
  <c r="H17" i="21" s="1"/>
  <c r="G16" i="21"/>
  <c r="H16" i="21" s="1"/>
  <c r="G15" i="21"/>
  <c r="H15" i="21" s="1"/>
  <c r="G14" i="21"/>
  <c r="H14" i="21" s="1"/>
  <c r="G12" i="21"/>
  <c r="H12" i="21" s="1"/>
  <c r="G11" i="21"/>
  <c r="H11" i="21" s="1"/>
  <c r="G10" i="21"/>
  <c r="H10" i="21" s="1"/>
  <c r="G9" i="21"/>
  <c r="H9" i="21" s="1"/>
  <c r="H29" i="14" l="1"/>
  <c r="I29" i="14" s="1"/>
  <c r="J29" i="14" s="1"/>
  <c r="K29" i="14" s="1"/>
  <c r="L29" i="14" s="1"/>
  <c r="M29" i="14" s="1"/>
  <c r="M225" i="14" l="1"/>
  <c r="M224" i="14"/>
  <c r="M223" i="14"/>
  <c r="K164" i="14"/>
  <c r="K163" i="14"/>
  <c r="K161" i="14"/>
  <c r="K160" i="14"/>
  <c r="K159" i="14"/>
  <c r="K153" i="14"/>
  <c r="K152" i="14"/>
  <c r="K151" i="14"/>
  <c r="K99" i="14"/>
  <c r="K98" i="14"/>
  <c r="I153" i="14" l="1"/>
  <c r="I152" i="14"/>
  <c r="I151" i="14"/>
  <c r="H255" i="14"/>
  <c r="H254" i="14"/>
  <c r="H253" i="14"/>
  <c r="H225" i="14"/>
  <c r="H224" i="14"/>
  <c r="H223" i="14"/>
  <c r="H220" i="14"/>
  <c r="H219" i="14"/>
  <c r="H218" i="14"/>
  <c r="H216" i="14"/>
  <c r="H215" i="14"/>
  <c r="H214" i="14"/>
  <c r="H208" i="14"/>
  <c r="H207" i="14"/>
  <c r="H206" i="14"/>
  <c r="H186" i="14"/>
  <c r="I186" i="14" s="1"/>
  <c r="H185" i="14"/>
  <c r="I185" i="14" s="1"/>
  <c r="H184" i="14"/>
  <c r="I184" i="14" s="1"/>
  <c r="H181" i="14"/>
  <c r="I181" i="14" s="1"/>
  <c r="H180" i="14"/>
  <c r="I180" i="14" s="1"/>
  <c r="H179" i="14"/>
  <c r="I179" i="14" s="1"/>
  <c r="H174" i="14"/>
  <c r="I174" i="14" s="1"/>
  <c r="H173" i="14"/>
  <c r="I173" i="14" s="1"/>
  <c r="H168" i="14"/>
  <c r="I168" i="14" s="1"/>
  <c r="H167" i="14"/>
  <c r="I167" i="14" s="1"/>
  <c r="H165" i="14"/>
  <c r="H164" i="14"/>
  <c r="H163" i="14"/>
  <c r="H161" i="14"/>
  <c r="I161" i="14" s="1"/>
  <c r="H160" i="14"/>
  <c r="I160" i="14" s="1"/>
  <c r="H159" i="14"/>
  <c r="I159" i="14" s="1"/>
  <c r="H98" i="14"/>
  <c r="I98" i="14" s="1"/>
  <c r="H99" i="14"/>
  <c r="I99" i="14" s="1"/>
  <c r="H95" i="14"/>
  <c r="H94" i="14"/>
  <c r="H92" i="14"/>
  <c r="H91" i="14"/>
  <c r="H90" i="14"/>
  <c r="H28" i="14"/>
  <c r="H27" i="14"/>
  <c r="H26" i="14"/>
  <c r="G192" i="14" l="1"/>
  <c r="H192" i="14" s="1"/>
  <c r="I192" i="14" s="1"/>
  <c r="G191" i="14"/>
  <c r="H191" i="14" s="1"/>
  <c r="I191" i="14" s="1"/>
  <c r="G190" i="14"/>
  <c r="H190" i="14" s="1"/>
  <c r="I190" i="14" s="1"/>
  <c r="G56" i="14"/>
  <c r="H56" i="14" s="1"/>
  <c r="I56" i="14" s="1"/>
  <c r="G55" i="14"/>
  <c r="H55" i="14" s="1"/>
  <c r="I55" i="14" s="1"/>
  <c r="G54" i="14"/>
  <c r="H54" i="14" s="1"/>
  <c r="I54" i="14" s="1"/>
  <c r="F254" i="14" l="1"/>
  <c r="F253" i="14"/>
  <c r="F216" i="14"/>
  <c r="F223" i="14"/>
  <c r="F224" i="14"/>
  <c r="F225" i="14"/>
  <c r="F215" i="14"/>
  <c r="F214" i="14"/>
  <c r="F203" i="14" l="1"/>
  <c r="G203" i="14" s="1"/>
  <c r="H203" i="14" s="1"/>
  <c r="I203" i="14" s="1"/>
  <c r="F201" i="14"/>
  <c r="G201" i="14" s="1"/>
  <c r="H201" i="14" s="1"/>
  <c r="I201" i="14" s="1"/>
  <c r="F202" i="14"/>
  <c r="G202" i="14" s="1"/>
  <c r="H202" i="14" s="1"/>
  <c r="I202" i="14" s="1"/>
  <c r="F186" i="14" l="1"/>
  <c r="F185" i="14"/>
  <c r="F184" i="14"/>
  <c r="F108" i="14"/>
  <c r="G108" i="14" s="1"/>
  <c r="H108" i="14" s="1"/>
  <c r="I108" i="14" s="1"/>
  <c r="J108" i="14" s="1"/>
  <c r="K108" i="14" s="1"/>
  <c r="L108" i="14" s="1"/>
  <c r="M108" i="14" s="1"/>
  <c r="F107" i="14"/>
  <c r="G107" i="14" s="1"/>
  <c r="H107" i="14" s="1"/>
  <c r="I107" i="14" s="1"/>
  <c r="J107" i="14" s="1"/>
  <c r="K107" i="14" s="1"/>
  <c r="L107" i="14" s="1"/>
  <c r="M107" i="14" s="1"/>
  <c r="F106" i="14"/>
  <c r="G106" i="14" s="1"/>
  <c r="H106" i="14" s="1"/>
  <c r="I106" i="14" s="1"/>
  <c r="J106" i="14" s="1"/>
  <c r="K106" i="14" s="1"/>
  <c r="L106" i="14" s="1"/>
  <c r="M106" i="14" s="1"/>
  <c r="E114" i="14"/>
  <c r="F114" i="14" s="1"/>
  <c r="G114" i="14" s="1"/>
  <c r="H114" i="14" s="1"/>
  <c r="I114" i="14" s="1"/>
  <c r="J114" i="14" s="1"/>
  <c r="K114" i="14" s="1"/>
  <c r="L114" i="14" s="1"/>
  <c r="M114" i="14" s="1"/>
  <c r="E113" i="14"/>
  <c r="F113" i="14" s="1"/>
  <c r="G113" i="14" s="1"/>
  <c r="H113" i="14" s="1"/>
  <c r="I113" i="14" s="1"/>
  <c r="J113" i="14" s="1"/>
  <c r="K113" i="14" s="1"/>
  <c r="L113" i="14" s="1"/>
  <c r="M113" i="14" s="1"/>
  <c r="E112" i="14"/>
  <c r="F112" i="14" s="1"/>
  <c r="G112" i="14" s="1"/>
  <c r="H112" i="14" s="1"/>
  <c r="I112" i="14" s="1"/>
  <c r="J112" i="14" s="1"/>
  <c r="K112" i="14" s="1"/>
  <c r="L112" i="14" s="1"/>
  <c r="M112" i="14" s="1"/>
  <c r="D224" i="14" l="1"/>
  <c r="D223" i="14"/>
  <c r="D216" i="14"/>
  <c r="D215" i="14"/>
  <c r="D214" i="14"/>
  <c r="D201" i="14"/>
  <c r="D164" i="14"/>
  <c r="E164" i="14" s="1"/>
  <c r="F164" i="14" s="1"/>
  <c r="D163" i="14"/>
  <c r="E163" i="14" s="1"/>
  <c r="F163" i="14" s="1"/>
  <c r="D56" i="14"/>
  <c r="D55" i="14"/>
  <c r="D54" i="14"/>
  <c r="O30" i="17" l="1"/>
  <c r="N30" i="17"/>
  <c r="O34" i="17"/>
  <c r="N34" i="17"/>
  <c r="O24" i="17" l="1"/>
  <c r="O94" i="17"/>
  <c r="O79" i="17"/>
  <c r="O15" i="17"/>
  <c r="O10" i="17" s="1"/>
  <c r="C20" i="7" s="1"/>
  <c r="N15" i="17"/>
  <c r="N10" i="17" s="1"/>
  <c r="B20" i="7" s="1"/>
  <c r="B21" i="7" s="1"/>
  <c r="O58" i="17"/>
  <c r="N58" i="17"/>
  <c r="O39" i="17"/>
  <c r="N39" i="17"/>
  <c r="N89" i="17"/>
  <c r="O44" i="17"/>
  <c r="N44" i="17"/>
  <c r="O74" i="17"/>
  <c r="N74" i="17"/>
  <c r="O89" i="17"/>
  <c r="O64" i="17" l="1"/>
  <c r="N64" i="17"/>
  <c r="N69" i="17"/>
  <c r="O54" i="17"/>
  <c r="O53" i="17" s="1"/>
  <c r="N54" i="17"/>
  <c r="N53" i="17" s="1"/>
  <c r="N94" i="17"/>
  <c r="N84" i="17"/>
  <c r="O99" i="17"/>
  <c r="O98" i="17" s="1"/>
  <c r="N98" i="17"/>
  <c r="O114" i="17"/>
  <c r="N114" i="17"/>
  <c r="O84" i="17"/>
  <c r="O69" i="17"/>
  <c r="O29" i="17" l="1"/>
  <c r="N29" i="17"/>
  <c r="I285" i="18" l="1"/>
  <c r="H284" i="18"/>
  <c r="G284" i="18"/>
  <c r="H283" i="18"/>
  <c r="G283" i="18"/>
  <c r="G282" i="18" s="1"/>
  <c r="I281" i="18"/>
  <c r="H280" i="18"/>
  <c r="G280" i="18"/>
  <c r="I279" i="18"/>
  <c r="H278" i="18"/>
  <c r="G278" i="18"/>
  <c r="H277" i="18"/>
  <c r="H276" i="18" s="1"/>
  <c r="G277" i="18"/>
  <c r="G276" i="18" s="1"/>
  <c r="I275" i="18"/>
  <c r="H274" i="18"/>
  <c r="G274" i="18"/>
  <c r="H273" i="18"/>
  <c r="G273" i="18"/>
  <c r="G272" i="18" s="1"/>
  <c r="G271" i="18"/>
  <c r="G270" i="18" s="1"/>
  <c r="I263" i="18"/>
  <c r="H262" i="18"/>
  <c r="G262" i="18"/>
  <c r="H261" i="18"/>
  <c r="G261" i="18"/>
  <c r="G260" i="18" s="1"/>
  <c r="I259" i="18"/>
  <c r="I258" i="18"/>
  <c r="H257" i="18"/>
  <c r="G257" i="18"/>
  <c r="H256" i="18"/>
  <c r="I256" i="18" s="1"/>
  <c r="H255" i="18"/>
  <c r="H228" i="18" s="1"/>
  <c r="H29" i="18" s="1"/>
  <c r="G255" i="18"/>
  <c r="H252" i="18"/>
  <c r="G252" i="18"/>
  <c r="I251" i="18"/>
  <c r="H250" i="18"/>
  <c r="G250" i="18"/>
  <c r="I249" i="18"/>
  <c r="H248" i="18"/>
  <c r="G248" i="18"/>
  <c r="G247" i="18"/>
  <c r="G231" i="18" s="1"/>
  <c r="G225" i="18" s="1"/>
  <c r="H246" i="18"/>
  <c r="I244" i="18"/>
  <c r="H243" i="18"/>
  <c r="G243" i="18"/>
  <c r="I242" i="18"/>
  <c r="H241" i="18"/>
  <c r="G241" i="18"/>
  <c r="I240" i="18"/>
  <c r="H239" i="18"/>
  <c r="G239" i="18"/>
  <c r="I238" i="18"/>
  <c r="H237" i="18"/>
  <c r="G237" i="18"/>
  <c r="I236" i="18"/>
  <c r="H235" i="18"/>
  <c r="G235" i="18"/>
  <c r="I234" i="18"/>
  <c r="H233" i="18"/>
  <c r="G233" i="18"/>
  <c r="H232" i="18"/>
  <c r="H226" i="18" s="1"/>
  <c r="G232" i="18"/>
  <c r="H231" i="18"/>
  <c r="H229" i="18"/>
  <c r="H30" i="18" s="1"/>
  <c r="G229" i="18"/>
  <c r="G30" i="18" s="1"/>
  <c r="G226" i="18"/>
  <c r="H219" i="18"/>
  <c r="G219" i="18"/>
  <c r="I217" i="18"/>
  <c r="H216" i="18"/>
  <c r="G216" i="18"/>
  <c r="I215" i="18"/>
  <c r="I212" i="18" s="1"/>
  <c r="H215" i="18"/>
  <c r="H212" i="18" s="1"/>
  <c r="G215" i="18"/>
  <c r="G212" i="18" s="1"/>
  <c r="H214" i="18"/>
  <c r="G214" i="18"/>
  <c r="G211" i="18" s="1"/>
  <c r="I209" i="18"/>
  <c r="I208" i="18"/>
  <c r="H207" i="18"/>
  <c r="G207" i="18"/>
  <c r="I206" i="18"/>
  <c r="H205" i="18"/>
  <c r="G205" i="18"/>
  <c r="I204" i="18"/>
  <c r="H203" i="18"/>
  <c r="G203" i="18"/>
  <c r="I202" i="18"/>
  <c r="H201" i="18"/>
  <c r="G201" i="18"/>
  <c r="I200" i="18"/>
  <c r="H199" i="18"/>
  <c r="G199" i="18"/>
  <c r="I198" i="18"/>
  <c r="H197" i="18"/>
  <c r="G197" i="18"/>
  <c r="H196" i="18"/>
  <c r="G196" i="18"/>
  <c r="G193" i="18" s="1"/>
  <c r="H195" i="18"/>
  <c r="H194" i="18" s="1"/>
  <c r="G195" i="18"/>
  <c r="H189" i="18"/>
  <c r="G189" i="18"/>
  <c r="I187" i="18"/>
  <c r="H186" i="18"/>
  <c r="G186" i="18"/>
  <c r="I185" i="18"/>
  <c r="H184" i="18"/>
  <c r="G184" i="18"/>
  <c r="I183" i="18"/>
  <c r="I180" i="18" s="1"/>
  <c r="H183" i="18"/>
  <c r="G183" i="18"/>
  <c r="G180" i="18" s="1"/>
  <c r="H182" i="18"/>
  <c r="H179" i="18" s="1"/>
  <c r="G182" i="18"/>
  <c r="G179" i="18" s="1"/>
  <c r="H180" i="18"/>
  <c r="I176" i="18"/>
  <c r="H174" i="18"/>
  <c r="G174" i="18"/>
  <c r="I172" i="18"/>
  <c r="H171" i="18"/>
  <c r="G171" i="18"/>
  <c r="H170" i="18"/>
  <c r="H167" i="18" s="1"/>
  <c r="G170" i="18"/>
  <c r="G167" i="18" s="1"/>
  <c r="H169" i="18"/>
  <c r="G169" i="18"/>
  <c r="I164" i="18"/>
  <c r="H163" i="18"/>
  <c r="G163" i="18"/>
  <c r="H162" i="18"/>
  <c r="H161" i="18" s="1"/>
  <c r="G162" i="18"/>
  <c r="G161" i="18" s="1"/>
  <c r="I158" i="18"/>
  <c r="H157" i="18"/>
  <c r="G157" i="18"/>
  <c r="I156" i="18"/>
  <c r="H155" i="18"/>
  <c r="G155" i="18"/>
  <c r="I153" i="18"/>
  <c r="H152" i="18"/>
  <c r="G152" i="18"/>
  <c r="I151" i="18"/>
  <c r="H150" i="18"/>
  <c r="G150" i="18"/>
  <c r="I149" i="18"/>
  <c r="H148" i="18"/>
  <c r="G148" i="18"/>
  <c r="H147" i="18"/>
  <c r="H146" i="18" s="1"/>
  <c r="G147" i="18"/>
  <c r="G146" i="18" s="1"/>
  <c r="I145" i="18"/>
  <c r="H144" i="18"/>
  <c r="G144" i="18"/>
  <c r="I143" i="18"/>
  <c r="H142" i="18"/>
  <c r="G142" i="18"/>
  <c r="H141" i="18"/>
  <c r="H140" i="18" s="1"/>
  <c r="G141" i="18"/>
  <c r="G140" i="18" s="1"/>
  <c r="I139" i="18"/>
  <c r="I138" i="18"/>
  <c r="H137" i="18"/>
  <c r="G137" i="18"/>
  <c r="H136" i="18"/>
  <c r="G136" i="18"/>
  <c r="G129" i="18"/>
  <c r="G126" i="18"/>
  <c r="G112" i="18" s="1"/>
  <c r="G125" i="18"/>
  <c r="G122" i="18"/>
  <c r="G118" i="18"/>
  <c r="G116" i="18" s="1"/>
  <c r="G115" i="18" s="1"/>
  <c r="G114" i="18"/>
  <c r="G113" i="18"/>
  <c r="I109" i="18"/>
  <c r="H109" i="18"/>
  <c r="I107" i="18"/>
  <c r="I106" i="18"/>
  <c r="H105" i="18"/>
  <c r="G105" i="18"/>
  <c r="H104" i="18"/>
  <c r="H101" i="18" s="1"/>
  <c r="G104" i="18"/>
  <c r="G101" i="18" s="1"/>
  <c r="H103" i="18"/>
  <c r="G103" i="18"/>
  <c r="G100" i="18" s="1"/>
  <c r="I98" i="18"/>
  <c r="I97" i="18"/>
  <c r="H96" i="18"/>
  <c r="G96" i="18"/>
  <c r="H95" i="18"/>
  <c r="H55" i="18" s="1"/>
  <c r="H49" i="18" s="1"/>
  <c r="G95" i="18"/>
  <c r="G55" i="18" s="1"/>
  <c r="H94" i="18"/>
  <c r="H54" i="18" s="1"/>
  <c r="G94" i="18"/>
  <c r="G54" i="18" s="1"/>
  <c r="G26" i="18" s="1"/>
  <c r="I92" i="18"/>
  <c r="H91" i="18"/>
  <c r="G91" i="18"/>
  <c r="H90" i="18"/>
  <c r="I90" i="18" s="1"/>
  <c r="G89" i="18"/>
  <c r="I88" i="18"/>
  <c r="H87" i="18"/>
  <c r="G87" i="18"/>
  <c r="I86" i="18"/>
  <c r="H85" i="18"/>
  <c r="G85" i="18"/>
  <c r="H84" i="18"/>
  <c r="G84" i="18"/>
  <c r="G83" i="18" s="1"/>
  <c r="I82" i="18"/>
  <c r="H81" i="18"/>
  <c r="G81" i="18"/>
  <c r="I80" i="18"/>
  <c r="H79" i="18"/>
  <c r="G79" i="18"/>
  <c r="I76" i="18"/>
  <c r="H75" i="18"/>
  <c r="G75" i="18"/>
  <c r="I72" i="18"/>
  <c r="H71" i="18"/>
  <c r="G71" i="18"/>
  <c r="I70" i="18"/>
  <c r="I69" i="18"/>
  <c r="H68" i="18"/>
  <c r="G68" i="18"/>
  <c r="I67" i="18"/>
  <c r="I66" i="18"/>
  <c r="H65" i="18"/>
  <c r="G65" i="18"/>
  <c r="I64" i="18"/>
  <c r="I63" i="18"/>
  <c r="H62" i="18"/>
  <c r="G62" i="18"/>
  <c r="I61" i="18"/>
  <c r="I60" i="18"/>
  <c r="H59" i="18"/>
  <c r="G59" i="18"/>
  <c r="H58" i="18"/>
  <c r="G58" i="18"/>
  <c r="H57" i="18"/>
  <c r="H51" i="18" s="1"/>
  <c r="G57" i="18"/>
  <c r="I44" i="18"/>
  <c r="H43" i="18"/>
  <c r="G43" i="18"/>
  <c r="I41" i="18"/>
  <c r="H40" i="18"/>
  <c r="G40" i="18"/>
  <c r="I39" i="18"/>
  <c r="I38" i="18"/>
  <c r="H37" i="18"/>
  <c r="G37" i="18"/>
  <c r="H36" i="18"/>
  <c r="H33" i="18" s="1"/>
  <c r="G36" i="18"/>
  <c r="G33" i="18" s="1"/>
  <c r="H35" i="18"/>
  <c r="H32" i="18" s="1"/>
  <c r="G35" i="18"/>
  <c r="H102" i="18" l="1"/>
  <c r="I276" i="18"/>
  <c r="H56" i="18"/>
  <c r="I68" i="18"/>
  <c r="G119" i="18"/>
  <c r="I30" i="18"/>
  <c r="I174" i="18"/>
  <c r="G124" i="18"/>
  <c r="H160" i="18"/>
  <c r="H159" i="18" s="1"/>
  <c r="G230" i="18"/>
  <c r="G228" i="18"/>
  <c r="G227" i="18" s="1"/>
  <c r="I95" i="18"/>
  <c r="I142" i="18"/>
  <c r="I71" i="18"/>
  <c r="G34" i="18"/>
  <c r="I40" i="18"/>
  <c r="I58" i="18"/>
  <c r="H89" i="18"/>
  <c r="I89" i="18" s="1"/>
  <c r="G111" i="18"/>
  <c r="G109" i="18" s="1"/>
  <c r="G108" i="18" s="1"/>
  <c r="G168" i="18"/>
  <c r="I226" i="18"/>
  <c r="G224" i="18"/>
  <c r="H135" i="18"/>
  <c r="H134" i="18" s="1"/>
  <c r="I146" i="18"/>
  <c r="I161" i="18"/>
  <c r="I36" i="18"/>
  <c r="H52" i="18"/>
  <c r="H48" i="18" s="1"/>
  <c r="I57" i="18"/>
  <c r="I65" i="18"/>
  <c r="I144" i="18"/>
  <c r="G160" i="18"/>
  <c r="G159" i="18" s="1"/>
  <c r="I239" i="18"/>
  <c r="I252" i="18"/>
  <c r="I262" i="18"/>
  <c r="H100" i="18"/>
  <c r="I100" i="18" s="1"/>
  <c r="I148" i="18"/>
  <c r="I171" i="18"/>
  <c r="I182" i="18"/>
  <c r="I232" i="18"/>
  <c r="H27" i="18"/>
  <c r="H18" i="18" s="1"/>
  <c r="H53" i="18"/>
  <c r="I101" i="18"/>
  <c r="H181" i="18"/>
  <c r="I196" i="18"/>
  <c r="I201" i="18"/>
  <c r="I216" i="18"/>
  <c r="H227" i="18"/>
  <c r="I231" i="18"/>
  <c r="H254" i="18"/>
  <c r="I284" i="18"/>
  <c r="G32" i="18"/>
  <c r="I32" i="18" s="1"/>
  <c r="I157" i="18"/>
  <c r="I186" i="18"/>
  <c r="H192" i="18"/>
  <c r="H191" i="18" s="1"/>
  <c r="I91" i="18"/>
  <c r="G93" i="18"/>
  <c r="G99" i="18"/>
  <c r="G194" i="18"/>
  <c r="I194" i="18" s="1"/>
  <c r="I199" i="18"/>
  <c r="I207" i="18"/>
  <c r="G178" i="18"/>
  <c r="H271" i="18"/>
  <c r="I271" i="18" s="1"/>
  <c r="G51" i="18"/>
  <c r="G47" i="18" s="1"/>
  <c r="I54" i="18"/>
  <c r="I84" i="18"/>
  <c r="I169" i="18"/>
  <c r="I184" i="18"/>
  <c r="I197" i="18"/>
  <c r="I205" i="18"/>
  <c r="G213" i="18"/>
  <c r="I257" i="18"/>
  <c r="I273" i="18"/>
  <c r="I280" i="18"/>
  <c r="H47" i="18"/>
  <c r="I62" i="18"/>
  <c r="I87" i="18"/>
  <c r="I103" i="18"/>
  <c r="I105" i="18"/>
  <c r="G117" i="18"/>
  <c r="I137" i="18"/>
  <c r="H193" i="18"/>
  <c r="I193" i="18" s="1"/>
  <c r="I203" i="18"/>
  <c r="H225" i="18"/>
  <c r="H224" i="18" s="1"/>
  <c r="I224" i="18" s="1"/>
  <c r="I247" i="18"/>
  <c r="I250" i="18"/>
  <c r="H269" i="18"/>
  <c r="H268" i="18" s="1"/>
  <c r="I43" i="18"/>
  <c r="H83" i="18"/>
  <c r="I83" i="18" s="1"/>
  <c r="I85" i="18"/>
  <c r="I140" i="18"/>
  <c r="G210" i="18"/>
  <c r="G246" i="18"/>
  <c r="I246" i="18" s="1"/>
  <c r="I248" i="18"/>
  <c r="I274" i="18"/>
  <c r="G222" i="18"/>
  <c r="I214" i="18"/>
  <c r="H213" i="18"/>
  <c r="H34" i="18"/>
  <c r="I35" i="18"/>
  <c r="H50" i="18"/>
  <c r="G49" i="18"/>
  <c r="I49" i="18" s="1"/>
  <c r="G27" i="18"/>
  <c r="I59" i="18"/>
  <c r="I81" i="18"/>
  <c r="H93" i="18"/>
  <c r="I94" i="18"/>
  <c r="I141" i="18"/>
  <c r="G166" i="18"/>
  <c r="G165" i="18" s="1"/>
  <c r="I170" i="18"/>
  <c r="I179" i="18"/>
  <c r="H178" i="18"/>
  <c r="H211" i="18"/>
  <c r="G223" i="18"/>
  <c r="I229" i="18"/>
  <c r="I261" i="18"/>
  <c r="H260" i="18"/>
  <c r="I260" i="18" s="1"/>
  <c r="I278" i="18"/>
  <c r="H28" i="18"/>
  <c r="H31" i="18"/>
  <c r="I37" i="18"/>
  <c r="G52" i="18"/>
  <c r="I55" i="18"/>
  <c r="I79" i="18"/>
  <c r="H26" i="18"/>
  <c r="I33" i="18"/>
  <c r="G53" i="18"/>
  <c r="G56" i="18"/>
  <c r="I75" i="18"/>
  <c r="G135" i="18"/>
  <c r="G134" i="18" s="1"/>
  <c r="I150" i="18"/>
  <c r="I162" i="18"/>
  <c r="H168" i="18"/>
  <c r="G181" i="18"/>
  <c r="H223" i="18"/>
  <c r="I223" i="18" s="1"/>
  <c r="H230" i="18"/>
  <c r="I233" i="18"/>
  <c r="I241" i="18"/>
  <c r="G254" i="18"/>
  <c r="I255" i="18"/>
  <c r="G267" i="18"/>
  <c r="G269" i="18"/>
  <c r="H272" i="18"/>
  <c r="I272" i="18" s="1"/>
  <c r="I277" i="18"/>
  <c r="H282" i="18"/>
  <c r="I282" i="18" s="1"/>
  <c r="I225" i="18"/>
  <c r="I155" i="18"/>
  <c r="I163" i="18"/>
  <c r="G192" i="18"/>
  <c r="G191" i="18" s="1"/>
  <c r="I237" i="18"/>
  <c r="G24" i="18"/>
  <c r="I96" i="18"/>
  <c r="G102" i="18"/>
  <c r="I102" i="18" s="1"/>
  <c r="I104" i="18"/>
  <c r="I147" i="18"/>
  <c r="I152" i="18"/>
  <c r="H166" i="18"/>
  <c r="I195" i="18"/>
  <c r="I235" i="18"/>
  <c r="I243" i="18"/>
  <c r="I283" i="18"/>
  <c r="I159" i="18" l="1"/>
  <c r="H222" i="18"/>
  <c r="H221" i="18" s="1"/>
  <c r="I56" i="18"/>
  <c r="I178" i="18"/>
  <c r="I228" i="18"/>
  <c r="H46" i="18"/>
  <c r="H270" i="18"/>
  <c r="I270" i="18" s="1"/>
  <c r="I230" i="18"/>
  <c r="I227" i="18"/>
  <c r="I51" i="18"/>
  <c r="H24" i="18"/>
  <c r="I24" i="18" s="1"/>
  <c r="I181" i="18"/>
  <c r="H99" i="18"/>
  <c r="I99" i="18" s="1"/>
  <c r="G29" i="18"/>
  <c r="G28" i="18" s="1"/>
  <c r="I28" i="18" s="1"/>
  <c r="G110" i="18"/>
  <c r="I168" i="18"/>
  <c r="I134" i="18"/>
  <c r="I34" i="18"/>
  <c r="H266" i="18"/>
  <c r="H265" i="18" s="1"/>
  <c r="I160" i="18"/>
  <c r="I47" i="18"/>
  <c r="H22" i="18"/>
  <c r="H17" i="18" s="1"/>
  <c r="I254" i="18"/>
  <c r="I93" i="18"/>
  <c r="G31" i="18"/>
  <c r="I31" i="18" s="1"/>
  <c r="G50" i="18"/>
  <c r="I50" i="18" s="1"/>
  <c r="H267" i="18"/>
  <c r="I267" i="18" s="1"/>
  <c r="I53" i="18"/>
  <c r="I213" i="18"/>
  <c r="I192" i="18"/>
  <c r="I166" i="18"/>
  <c r="H165" i="18"/>
  <c r="I165" i="18" s="1"/>
  <c r="G266" i="18"/>
  <c r="G265" i="18" s="1"/>
  <c r="G268" i="18"/>
  <c r="I268" i="18" s="1"/>
  <c r="G21" i="18"/>
  <c r="H21" i="18"/>
  <c r="I211" i="18"/>
  <c r="H210" i="18"/>
  <c r="I210" i="18" s="1"/>
  <c r="G221" i="18"/>
  <c r="I269" i="18"/>
  <c r="G18" i="18"/>
  <c r="I18" i="18" s="1"/>
  <c r="G25" i="18"/>
  <c r="I191" i="18"/>
  <c r="G23" i="18"/>
  <c r="G19" i="18"/>
  <c r="I222" i="18"/>
  <c r="I135" i="18"/>
  <c r="H25" i="18"/>
  <c r="I26" i="18"/>
  <c r="G48" i="18"/>
  <c r="I52" i="18"/>
  <c r="G22" i="18"/>
  <c r="G17" i="18" s="1"/>
  <c r="I27" i="18"/>
  <c r="H19" i="18" l="1"/>
  <c r="I221" i="18"/>
  <c r="H23" i="18"/>
  <c r="I29" i="18"/>
  <c r="I266" i="18"/>
  <c r="I22" i="18"/>
  <c r="I19" i="18"/>
  <c r="H16" i="18"/>
  <c r="I21" i="18"/>
  <c r="H20" i="18"/>
  <c r="I265" i="18"/>
  <c r="I23" i="18"/>
  <c r="I17" i="18"/>
  <c r="G46" i="18"/>
  <c r="I46" i="18" s="1"/>
  <c r="I48" i="18"/>
  <c r="I25" i="18"/>
  <c r="G20" i="18"/>
  <c r="G16" i="18"/>
  <c r="G15" i="18" s="1"/>
  <c r="I20" i="18" l="1"/>
  <c r="H15" i="18"/>
  <c r="I15" i="18" s="1"/>
  <c r="I16" i="18"/>
  <c r="D20" i="7" l="1"/>
  <c r="C24" i="7" l="1"/>
  <c r="C9" i="7" l="1"/>
  <c r="C35" i="7" s="1"/>
  <c r="O113" i="17" l="1"/>
  <c r="N113" i="17"/>
  <c r="O109" i="17"/>
  <c r="O108" i="17" s="1"/>
  <c r="N109" i="17"/>
  <c r="N108" i="17" s="1"/>
  <c r="O104" i="17"/>
  <c r="O103" i="17" s="1"/>
  <c r="N104" i="17"/>
  <c r="O93" i="17"/>
  <c r="N93" i="17"/>
  <c r="O88" i="17"/>
  <c r="N88" i="17"/>
  <c r="O83" i="17"/>
  <c r="N83" i="17"/>
  <c r="O78" i="17"/>
  <c r="N78" i="17"/>
  <c r="O73" i="17"/>
  <c r="N73" i="17"/>
  <c r="O68" i="17"/>
  <c r="N68" i="17"/>
  <c r="O63" i="17"/>
  <c r="N63" i="17"/>
  <c r="O48" i="17"/>
  <c r="N48" i="17"/>
  <c r="O43" i="17"/>
  <c r="N43" i="17"/>
  <c r="O38" i="17"/>
  <c r="N38" i="17"/>
  <c r="O33" i="17"/>
  <c r="N33" i="17"/>
  <c r="O28" i="17"/>
  <c r="N28" i="17"/>
  <c r="O23" i="17"/>
  <c r="N23" i="17"/>
  <c r="O19" i="17"/>
  <c r="O14" i="17" s="1"/>
  <c r="N19" i="17"/>
  <c r="N14" i="17" s="1"/>
  <c r="N9" i="17" s="1"/>
  <c r="B15" i="7" s="1"/>
  <c r="B10" i="7" l="1"/>
  <c r="N13" i="17"/>
  <c r="O9" i="17"/>
  <c r="O18" i="17"/>
  <c r="N18" i="17"/>
  <c r="N103" i="17"/>
  <c r="O8" i="17" l="1"/>
  <c r="C15" i="7"/>
  <c r="N8" i="17"/>
  <c r="O13" i="17"/>
  <c r="D15" i="7" l="1"/>
  <c r="C10" i="7"/>
  <c r="D10" i="7" s="1"/>
  <c r="H5" i="15"/>
  <c r="M5" i="15" s="1"/>
  <c r="D129" i="14" l="1"/>
  <c r="D263" i="14" l="1"/>
  <c r="E263" i="14" s="1"/>
  <c r="F263" i="14" s="1"/>
  <c r="G263" i="14" s="1"/>
  <c r="H263" i="14" s="1"/>
  <c r="I263" i="14" s="1"/>
  <c r="D262" i="14"/>
  <c r="E262" i="14" s="1"/>
  <c r="F262" i="14" s="1"/>
  <c r="G262" i="14" s="1"/>
  <c r="H262" i="14" s="1"/>
  <c r="I262" i="14" s="1"/>
  <c r="D124" i="14"/>
  <c r="E124" i="14" s="1"/>
  <c r="F124" i="14" s="1"/>
  <c r="G124" i="14" s="1"/>
  <c r="H124" i="14" s="1"/>
  <c r="K124" i="14" s="1"/>
  <c r="L124" i="14" s="1"/>
  <c r="M124" i="14" s="1"/>
  <c r="D108" i="14" l="1"/>
  <c r="D107" i="14" l="1"/>
  <c r="D106" i="14" s="1"/>
  <c r="D119" i="14" l="1"/>
  <c r="E119" i="14" s="1"/>
  <c r="F119" i="14" s="1"/>
  <c r="G119" i="14" s="1"/>
  <c r="H119" i="14" s="1"/>
  <c r="K119" i="14" s="1"/>
  <c r="L119" i="14" s="1"/>
  <c r="M119" i="14" s="1"/>
  <c r="E271" i="14" l="1"/>
  <c r="F271" i="14" s="1"/>
  <c r="G271" i="14" s="1"/>
  <c r="H271" i="14" s="1"/>
  <c r="I271" i="14" s="1"/>
  <c r="J271" i="14" s="1"/>
  <c r="K271" i="14" s="1"/>
  <c r="L271" i="14" s="1"/>
  <c r="M271" i="14" s="1"/>
  <c r="E270" i="14" l="1"/>
  <c r="F270" i="14" s="1"/>
  <c r="G270" i="14" s="1"/>
  <c r="H270" i="14" s="1"/>
  <c r="I270" i="14" s="1"/>
  <c r="J270" i="14" s="1"/>
  <c r="K270" i="14" s="1"/>
  <c r="L270" i="14" s="1"/>
  <c r="M270" i="14" s="1"/>
  <c r="B26" i="7" l="1"/>
  <c r="D31" i="7" l="1"/>
  <c r="C32" i="7"/>
  <c r="D203" i="14" l="1"/>
  <c r="D161" i="14"/>
  <c r="E161" i="14" s="1"/>
  <c r="F161" i="14" s="1"/>
  <c r="D127" i="14"/>
  <c r="E127" i="14" s="1"/>
  <c r="F127" i="14" s="1"/>
  <c r="G127" i="14" s="1"/>
  <c r="H127" i="14" s="1"/>
  <c r="I127" i="14" s="1"/>
  <c r="J127" i="14" s="1"/>
  <c r="K127" i="14" s="1"/>
  <c r="L127" i="14" s="1"/>
  <c r="M127" i="14" s="1"/>
  <c r="D126" i="14"/>
  <c r="E126" i="14" s="1"/>
  <c r="F126" i="14" s="1"/>
  <c r="G126" i="14" s="1"/>
  <c r="H126" i="14" s="1"/>
  <c r="I126" i="14" s="1"/>
  <c r="J126" i="14" s="1"/>
  <c r="K126" i="14" s="1"/>
  <c r="L126" i="14" s="1"/>
  <c r="M126" i="14" s="1"/>
  <c r="D123" i="14"/>
  <c r="E123" i="14" s="1"/>
  <c r="F123" i="14" s="1"/>
  <c r="G123" i="14" s="1"/>
  <c r="H123" i="14" s="1"/>
  <c r="K123" i="14" s="1"/>
  <c r="L123" i="14" s="1"/>
  <c r="M123" i="14" s="1"/>
  <c r="D118" i="14"/>
  <c r="E118" i="14" s="1"/>
  <c r="F118" i="14" s="1"/>
  <c r="G118" i="14" s="1"/>
  <c r="H118" i="14" s="1"/>
  <c r="K118" i="14" s="1"/>
  <c r="L118" i="14" s="1"/>
  <c r="M118" i="14" s="1"/>
  <c r="B16" i="7" l="1"/>
  <c r="D225" i="14"/>
  <c r="D165" i="14"/>
  <c r="E165" i="14" s="1"/>
  <c r="F165" i="14" s="1"/>
  <c r="D104" i="14"/>
  <c r="E104" i="14" s="1"/>
  <c r="F104" i="14" s="1"/>
  <c r="G104" i="14" s="1"/>
  <c r="H104" i="14" s="1"/>
  <c r="I104" i="14" s="1"/>
  <c r="J104" i="14" s="1"/>
  <c r="K104" i="14" s="1"/>
  <c r="L104" i="14" s="1"/>
  <c r="M104" i="14" s="1"/>
  <c r="B11" i="7" l="1"/>
  <c r="D168" i="14" l="1"/>
  <c r="D167" i="14" s="1"/>
  <c r="D174" i="14"/>
  <c r="D173" i="14" s="1"/>
  <c r="D185" i="14"/>
  <c r="D184" i="14" s="1"/>
  <c r="D103" i="14" l="1"/>
  <c r="D160" i="14"/>
  <c r="D159" i="14" l="1"/>
  <c r="E159" i="14" s="1"/>
  <c r="F159" i="14" s="1"/>
  <c r="E160" i="14"/>
  <c r="F160" i="14" s="1"/>
  <c r="D102" i="14"/>
  <c r="E102" i="14" s="1"/>
  <c r="F102" i="14" s="1"/>
  <c r="G102" i="14" s="1"/>
  <c r="H102" i="14" s="1"/>
  <c r="I102" i="14" s="1"/>
  <c r="J102" i="14" s="1"/>
  <c r="K102" i="14" s="1"/>
  <c r="L102" i="14" s="1"/>
  <c r="M102" i="14" s="1"/>
  <c r="E103" i="14"/>
  <c r="F103" i="14" s="1"/>
  <c r="G103" i="14" s="1"/>
  <c r="H103" i="14" s="1"/>
  <c r="I103" i="14" s="1"/>
  <c r="J103" i="14" s="1"/>
  <c r="K103" i="14" s="1"/>
  <c r="L103" i="14" s="1"/>
  <c r="M103" i="14" s="1"/>
  <c r="D202" i="14"/>
  <c r="C16" i="7" l="1"/>
  <c r="D16" i="7" l="1"/>
  <c r="C17" i="7"/>
  <c r="C26" i="7"/>
  <c r="D26" i="7" l="1"/>
  <c r="C27" i="7"/>
  <c r="C21" i="7" l="1"/>
  <c r="D21" i="7" l="1"/>
  <c r="C22" i="7"/>
  <c r="C11" i="7"/>
  <c r="D11" i="7" s="1"/>
  <c r="C12" i="7" l="1"/>
  <c r="D32" i="7"/>
  <c r="B24" i="7" l="1"/>
  <c r="B27" i="7" l="1"/>
  <c r="D27" i="7" s="1"/>
  <c r="B22" i="7" l="1"/>
  <c r="D22" i="7" s="1"/>
  <c r="B9" i="7" l="1"/>
  <c r="B35" i="7" s="1"/>
  <c r="B17" i="7"/>
  <c r="B12" i="7" l="1"/>
  <c r="D12" i="7" s="1"/>
  <c r="D17" i="7"/>
</calcChain>
</file>

<file path=xl/comments1.xml><?xml version="1.0" encoding="utf-8"?>
<comments xmlns="http://schemas.openxmlformats.org/spreadsheetml/2006/main">
  <authors>
    <author>a.krasnitskaya</author>
  </authors>
  <commentList>
    <comment ref="K63" authorId="0">
      <text>
        <r>
          <rPr>
            <b/>
            <sz val="9"/>
            <color indexed="81"/>
            <rFont val="Tahoma"/>
            <family val="2"/>
            <charset val="204"/>
          </rPr>
          <t>a.krasnitskaya:</t>
        </r>
        <r>
          <rPr>
            <sz val="9"/>
            <color indexed="81"/>
            <rFont val="Tahoma"/>
            <family val="2"/>
            <charset val="204"/>
          </rPr>
          <t xml:space="preserve">
почему план оказался ниже чем в соглашении с федералами? КОНТРОЛИРОВАТЬ</t>
        </r>
      </text>
    </comment>
    <comment ref="J251" authorId="0">
      <text>
        <r>
          <rPr>
            <b/>
            <sz val="9"/>
            <color indexed="81"/>
            <rFont val="Tahoma"/>
            <family val="2"/>
            <charset val="204"/>
          </rPr>
          <t>a.krasnitskaya:</t>
        </r>
        <r>
          <rPr>
            <sz val="9"/>
            <color indexed="81"/>
            <rFont val="Tahoma"/>
            <family val="2"/>
            <charset val="204"/>
          </rPr>
          <t xml:space="preserve">
проконтролировать, поменять в след.плане</t>
        </r>
      </text>
    </comment>
  </commentList>
</comments>
</file>

<file path=xl/sharedStrings.xml><?xml version="1.0" encoding="utf-8"?>
<sst xmlns="http://schemas.openxmlformats.org/spreadsheetml/2006/main" count="4282" uniqueCount="1167">
  <si>
    <t>Наименование программы, подпрограммы, ведомственной целевой программы, основного мероприятия, мероприятия</t>
  </si>
  <si>
    <t>Источники финансирования / Наименование целевого показателя</t>
  </si>
  <si>
    <t>Всего</t>
  </si>
  <si>
    <t>Областной бюджет (далее – ОБ)</t>
  </si>
  <si>
    <t>Средства федерального бюджета, предусмотренные в областном бюджете (далее – ФБ) – при наличии</t>
  </si>
  <si>
    <t>ОБ</t>
  </si>
  <si>
    <t>ФБ</t>
  </si>
  <si>
    <t>(наименование государственной программы Иркутской области (далее – государственная программа))</t>
  </si>
  <si>
    <t>№ п/п</t>
  </si>
  <si>
    <t>факт</t>
  </si>
  <si>
    <t>Наименование мероприятия, объекта, ПИР (с расшифровкой по объектам)</t>
  </si>
  <si>
    <t>Год начала строительства</t>
  </si>
  <si>
    <t>Плановый год ввода в эксплуатацию</t>
  </si>
  <si>
    <t xml:space="preserve">Реквизиты государственной экспертизы (плановый срок получения) </t>
  </si>
  <si>
    <t>Вид работ (строительство, реконстр., кап. ремонт, тех. перевооружение)</t>
  </si>
  <si>
    <t>Форма собственности (ОС/ МС)</t>
  </si>
  <si>
    <t xml:space="preserve">Сметная стоимость (на 1 января текущего финансового года), тыс.руб. </t>
  </si>
  <si>
    <t xml:space="preserve">Остаток сметной стоимости (на 1 января текущего финансового года), тыс.руб. </t>
  </si>
  <si>
    <t>Тех. готовность на отчетную дату (в %)</t>
  </si>
  <si>
    <t>Источники финансирования</t>
  </si>
  <si>
    <t>предусмотрено</t>
  </si>
  <si>
    <t>исполнено</t>
  </si>
  <si>
    <t>МБ</t>
  </si>
  <si>
    <t>ИИ</t>
  </si>
  <si>
    <t>ОТЧЕТ ОБ ИСПОЛНЕНИИ ЦЕЛЕВЫХ ПОКАЗАТЕЛЕЙ ГОСУДАРСТВЕННОЙ ПРОГРАММЫ ИРКУТСКОЙ ОБЛАСТИ</t>
  </si>
  <si>
    <t>(наименование государственной программы Иркутской области (далее - государственная программа))</t>
  </si>
  <si>
    <t>Наименование целевого показателя</t>
  </si>
  <si>
    <t>Тип показателя (прогрессирующий, регрессирующий)</t>
  </si>
  <si>
    <t>Плановое значение</t>
  </si>
  <si>
    <t>Отклонение фактического значения от планового</t>
  </si>
  <si>
    <t>-/+</t>
  </si>
  <si>
    <t>%</t>
  </si>
  <si>
    <t>ОТЧЕТ ОБ ИСПОЛНЕНИИ МЕРОПРИЯТИЙ ГОСУДАРСТВЕННОЙ ПРОГРАММЫ ИРКУТСКОЙ ОБЛАСТИ</t>
  </si>
  <si>
    <t>Исполнитель, участники мероприятий</t>
  </si>
  <si>
    <t>Источник финансирования</t>
  </si>
  <si>
    <t>Исполнено за отчетный период, тыс. руб.</t>
  </si>
  <si>
    <t>Фактическое значение показателя мероприятия</t>
  </si>
  <si>
    <t>Готовность к проведению мероприятия</t>
  </si>
  <si>
    <t>х</t>
  </si>
  <si>
    <t>тыс. руб.</t>
  </si>
  <si>
    <t>Наименование мероприятия</t>
  </si>
  <si>
    <t>Муниципальное образование</t>
  </si>
  <si>
    <t>федеральный бюджет, из них</t>
  </si>
  <si>
    <t>областной бюджет, из них</t>
  </si>
  <si>
    <t>муниципальный бюджет, из них</t>
  </si>
  <si>
    <t>внебюджетные средства, из них</t>
  </si>
  <si>
    <t>всего</t>
  </si>
  <si>
    <t>капитальные расходы</t>
  </si>
  <si>
    <t>прочие расходы</t>
  </si>
  <si>
    <t>Объемы финансирования, тыс. руб.</t>
  </si>
  <si>
    <t>% исполнения (гр.3/гр.2*100)</t>
  </si>
  <si>
    <t xml:space="preserve">план </t>
  </si>
  <si>
    <t xml:space="preserve">За счет всех источников финансирования    </t>
  </si>
  <si>
    <t xml:space="preserve">НИОКР                          </t>
  </si>
  <si>
    <t xml:space="preserve">Капитальные вложения           </t>
  </si>
  <si>
    <t xml:space="preserve">Прочие                         </t>
  </si>
  <si>
    <t xml:space="preserve">Итого:                         </t>
  </si>
  <si>
    <t>За счет средств областного бюджета</t>
  </si>
  <si>
    <t>За счет средств федерального бюджета</t>
  </si>
  <si>
    <t xml:space="preserve">За счет средств местных бюджетов                   </t>
  </si>
  <si>
    <t xml:space="preserve">За счет внебюджетных источников </t>
  </si>
  <si>
    <t>».</t>
  </si>
  <si>
    <t>Министерство здравоохранения Иркутской области</t>
  </si>
  <si>
    <t>Министерство образования Иркутской области</t>
  </si>
  <si>
    <t>1.1.</t>
  </si>
  <si>
    <t>1.1.1.</t>
  </si>
  <si>
    <t>Подпрограмма «Профилактика заболеваний и формирование здорового образа жизни. Развитие первичной медико-санитарной помощи» на 2014 - 2020 годы</t>
  </si>
  <si>
    <t>министерство здравоохранения Иркутской области</t>
  </si>
  <si>
    <t xml:space="preserve"> Х</t>
  </si>
  <si>
    <t>Основное мероприятие «Профилактика инфекционных и неинфекционных заболеваний и формированию здорового образа жизни» на 2014 - 2020 годы</t>
  </si>
  <si>
    <t>1.1.2.</t>
  </si>
  <si>
    <t>Иммунопрофилактика</t>
  </si>
  <si>
    <t>1.1.3.</t>
  </si>
  <si>
    <t>Первичная медико-санитарная помощь, в части профилактики</t>
  </si>
  <si>
    <t>2.</t>
  </si>
  <si>
    <t>Подпрограмма «Совершенствование оказания специализированной, включая высокотехнологичную, медицинской помощи, скорой, в том числе скорой специализированной, медицинской помощи, медицинской эвакуации» на 2014 - 2020 годы</t>
  </si>
  <si>
    <t>министерство образования Иркутской области</t>
  </si>
  <si>
    <t>2.1.</t>
  </si>
  <si>
    <t>2.1.1.</t>
  </si>
  <si>
    <t>2.1.2.</t>
  </si>
  <si>
    <t>2.1.3.</t>
  </si>
  <si>
    <t>2.1.4.</t>
  </si>
  <si>
    <t>2.1.5.</t>
  </si>
  <si>
    <t>Организация и оказание медицинской помощи больным ВИЧ-инфекцией, осуществление мероприятий по профилактике ВИЧ-инфекции</t>
  </si>
  <si>
    <t>2.1.6.</t>
  </si>
  <si>
    <t>2.1.7.</t>
  </si>
  <si>
    <t>Первичная специализированная медико-санитарная помощь в амбулаторных условиях в медицинских организациях, подведомственных министерству здравоохранения Иркутской области</t>
  </si>
  <si>
    <t>2.1.8.</t>
  </si>
  <si>
    <t>Специализированная медицинская помощь в условиях дневного стационара в медицинских организациях, подведомственных министерству здравоохранения Иркутской области</t>
  </si>
  <si>
    <t>Специализированная медицинская помощь в стационарных условиях в медицинских организациях, подведомственных министерству здравоохранения Иркутской области</t>
  </si>
  <si>
    <t>2.2.</t>
  </si>
  <si>
    <t>Основное мероприятие «Совершенствование оказания скорой, в том числе скорой специализированной, медицинской помощи, медицинской эвакуации» на 2014 - 2020 годы</t>
  </si>
  <si>
    <t>2.2.1.</t>
  </si>
  <si>
    <t>Оказание скорой, в том числе скорой специализированной, медицинской помощи</t>
  </si>
  <si>
    <t>2.2.2.</t>
  </si>
  <si>
    <t>Оказание скорой специализированной медицинской помощи (медицинская эвакуация)</t>
  </si>
  <si>
    <t>2.3.</t>
  </si>
  <si>
    <t>Основное мероприятие «Развитие службы крови» на 2014 - 2020 годы</t>
  </si>
  <si>
    <t>2.3.1.</t>
  </si>
  <si>
    <t>Заготовка, хранение, обеспечение донорской кровью и ее компонентами</t>
  </si>
  <si>
    <t>2.4.</t>
  </si>
  <si>
    <t>Основное мероприятие «Предоставление субсидий местным бюджетам на обеспечение среднесуточного набора питания детям, страдающим туберкулезом и/или наблюдающимся в связи с туберкулезом» на 2014-2020 годы</t>
  </si>
  <si>
    <t>2.4.1.</t>
  </si>
  <si>
    <t>3.</t>
  </si>
  <si>
    <t>Подпрограмма «Охрана здоровья матери и ребенка» на 2014 - 2020 годы</t>
  </si>
  <si>
    <t>Основное мероприятие «Совершенствование службы родовспоможения» на 2014 - 2020 годы</t>
  </si>
  <si>
    <t>Первичная медико-санитарная помощь в амбулаторных условиях в медицинских организациях родовспоможения, подведомственных министерству здравоохранения Иркутской области</t>
  </si>
  <si>
    <t>Специализированная медицинская помощь в стационарных условиях в медицинских организациях родовспоможения, подведомственных министерству здравоохранения Иркутской области</t>
  </si>
  <si>
    <t>Обеспечение детей первого - второго года жизни специальными молочными продуктами детского питания</t>
  </si>
  <si>
    <t>Обеспечение полноценным питанием беременных женщин, кормящих матерей, а также детей в возрасте до трех лет через специальные пункты питания и организации торговли по заключению врачей</t>
  </si>
  <si>
    <t>Организация круглосуточного приема, содержания, выхаживания и воспитания детей</t>
  </si>
  <si>
    <t>Первичная медико-санитарная помощь в амбулаторных условиях в детских медицинских организациях, подведомственных министерству здравоохранения Иркутской области</t>
  </si>
  <si>
    <t>Специализированная медицинская помощь в стационарных условиях в детских медицинских организациях, подведомственных министерству здравоохранения Иркутской области</t>
  </si>
  <si>
    <t>4.</t>
  </si>
  <si>
    <t>Подпрограмма «Развитие медицинской реабилитации и санаторно-курортного лечения» на 2014 - 2020 годы</t>
  </si>
  <si>
    <t>4.1.</t>
  </si>
  <si>
    <t>Основное мероприятие «Медицинская реабилитация и санаторно-курортное лечение» на 2014 - 2020 годы</t>
  </si>
  <si>
    <t>4.1.1.</t>
  </si>
  <si>
    <t>Санаторно-курортное лечение в медицинских организациях, подведомственных министерству здравоохранения Иркутской области</t>
  </si>
  <si>
    <t>5.</t>
  </si>
  <si>
    <t>Подпрограмма «Оказание паллиативной помощи» на 2014 - 2020 годы</t>
  </si>
  <si>
    <t>5.1.</t>
  </si>
  <si>
    <t>Основное мероприятие «Паллиативная помощь» на 2014 - 2020 годы</t>
  </si>
  <si>
    <t>Паллиативная медицинская помощь</t>
  </si>
  <si>
    <t>6.</t>
  </si>
  <si>
    <t>Подпрограмма «Кадровое обеспечение системы здравоохранения» на 2014 - 2020 годы</t>
  </si>
  <si>
    <t>6.1.</t>
  </si>
  <si>
    <t>Основное мероприятие «Кадровое обеспечение системы здравоохранения Иркутской области» на 2014 - 2020 годы</t>
  </si>
  <si>
    <t>6.1.1.</t>
  </si>
  <si>
    <t>Повышение качества подготовки и уровня квалификации медицинских кадров</t>
  </si>
  <si>
    <t>7.</t>
  </si>
  <si>
    <t>Подпрограмма «Совершенствование системы лекарственного обеспечения, в том числе в амбулаторных условиях» на 2014 - 2020 годы</t>
  </si>
  <si>
    <t>7.1.</t>
  </si>
  <si>
    <t>Основное мероприятие «Организация обеспечения граждан качественными, эффективными, безопасными лекарственными препаратами для медицинского применения» на 2014 - 2020 годы</t>
  </si>
  <si>
    <t>7.1.1.</t>
  </si>
  <si>
    <t>Льготное обеспечение лекарственными препаратами, специализированными продуктами лечебного питания, медицинскими изделиями отдельных категорий граждан в соответствии с Законом Иркутской области от 17 декабря 2008 года № 106-оз</t>
  </si>
  <si>
    <t>Экспертиза качества фармацевтической субстанции, произведенной для реализации</t>
  </si>
  <si>
    <t>Обеспечение лекарственными препаратами для медицинского применения, медицинскими изделиями и специализированными продуктами лечебного питания, не входящими в соответствующий стандарт медицинской помощи, в случае наличия медицинских показаний (индивидуальной непереносимости, по жизненным показаниям) по решению врачебной комиссии</t>
  </si>
  <si>
    <t>Отдельные полномочия в области лекарственного обеспечения</t>
  </si>
  <si>
    <t>8.</t>
  </si>
  <si>
    <t>Подпрограмма «Развитие информатизации в здравоохранении» на 2014 - 2020 годы</t>
  </si>
  <si>
    <t>8.1.</t>
  </si>
  <si>
    <t>Основное мероприятие «Информатизация здравоохранения» на 2014 - 2020 годы</t>
  </si>
  <si>
    <t>8.1.1.</t>
  </si>
  <si>
    <t>Формирование и ведение единой статистическо-информационной системы здравоохранения в Иркутской области</t>
  </si>
  <si>
    <t>9.</t>
  </si>
  <si>
    <t>Подпрограмма «Совершенствование системы территориального планирования субъектов Российской Федерации» на 2014 - 2020 годы</t>
  </si>
  <si>
    <t>9.1.</t>
  </si>
  <si>
    <t>Основное мероприятие «Организация бесплатного оказания гражданам медицинской помощи в Иркутской области» на 2014 - 2020 годы</t>
  </si>
  <si>
    <t>9.1.1.</t>
  </si>
  <si>
    <t>Финансовое обеспечение организации обязательного медицинского страхования на территориях субъектов Российской Федерации</t>
  </si>
  <si>
    <t>Дополнительное финансовое обеспечение организации обязательного медицинского страхования на территории Иркутской области</t>
  </si>
  <si>
    <t>Х</t>
  </si>
  <si>
    <t>10.</t>
  </si>
  <si>
    <t>Подпрограмма «Повышение эффективности функционирования системы здравоохранения» на 2014 - 2020 годы</t>
  </si>
  <si>
    <t>министерство строительства,  дорожного хозяйства Иркутской области</t>
  </si>
  <si>
    <t>10.1.</t>
  </si>
  <si>
    <t>Основное мероприятие «Государственная политика в сфере здравоохранения Иркутской области» на 2014 - 2020 годы</t>
  </si>
  <si>
    <t>10.1.1.</t>
  </si>
  <si>
    <t>Капитальный ремонт, разработка и экспертиза проектно-сметной документации для проведения капитального ремонта объектов здравоохранения и проектно-сметные работы объектов здравоохранения</t>
  </si>
  <si>
    <t>Обеспечение гарантий и компенсаций для лиц, работающих в медицинских организациях, учредителем которых является министерство здравоохранения Иркутской области, расположенных в районах Крайнего Севера и приравненных к ним местностях</t>
  </si>
  <si>
    <t>Оказание транспортных услуг организациями, подведомственными министерству здравоохранения Иркутской области</t>
  </si>
  <si>
    <t>Осуществление переданных полномочий РФ в сфере охраны здоровья граждан</t>
  </si>
  <si>
    <t>Осуществление функций государственной власти в сфере здравоохранения</t>
  </si>
  <si>
    <t>Проведение патологоанатомических исследований</t>
  </si>
  <si>
    <t>Проведение судебно-медицинских экспертиз</t>
  </si>
  <si>
    <t>Реализация государственных функций по мобилизационной подготовке экономики</t>
  </si>
  <si>
    <t>Страховые взносы на обязательное медицинское страхование неработающего населения Иркутской области</t>
  </si>
  <si>
    <t>Основное мероприятие «Осуществление бюджетных инвестиций в форме капитальных вложений в объекты государственной собственности Иркутской области в сфере здравоохранения»</t>
  </si>
  <si>
    <t>Капитальные вложения в объекты государственной собственности Иркутской области в сфере здравоохранения</t>
  </si>
  <si>
    <t>Государственная программа «Развитие здравоохранения» на 2014 - 2020 годы</t>
  </si>
  <si>
    <t>Показатель первичного выхода на инвалидность среди лиц трудоспособного возраста (на 10 000 лиц трудоспособного населения)</t>
  </si>
  <si>
    <t>Доля посещений к врачам, сделанных с профилактической целью (в том числе посещения по дополнительной диспансеризации, диспансерному наблюдению, а также центров здоровья) (%)</t>
  </si>
  <si>
    <t>Смертность от болезней системы кровообращения (случаев на 100 тыс. населения)</t>
  </si>
  <si>
    <t>Государственно-частное партнерство в сфере здравоохранения</t>
  </si>
  <si>
    <t>Уровень обеспеченности лекарственными препаратами для медицинского применения льготополучателей</t>
  </si>
  <si>
    <t>Доля медицинских работников, актуальная информация о которых содержится в регистре, в общем числе медицинских работников (%)</t>
  </si>
  <si>
    <t>Соответствие отраслевой структуры учреждений здравоохранения  требованиям порядков оказания медицинской помощи, утвержденных Министерством здравоохранения Российской Федерации (да - 1; нет - 0)</t>
  </si>
  <si>
    <t>Удовлетворенность населения медицинской помощью (от числа опрошенных) (%)</t>
  </si>
  <si>
    <t>Доля государственных медицинских организаций, которые перевели работников на эффективный контракт (%)</t>
  </si>
  <si>
    <t>Доля использованных бюджетных средств от объема средств, утвержденных Законом Иркутской области «Об областном бюджете» на очередной финансовый год и плановый период» (%)</t>
  </si>
  <si>
    <t>Основное мероприятие «Осуществление бюджетных инвестиций в форме капитальных вложений в объекты государственной собственности Иркутской области в сфере здравоохранения» на 2015 - 2020 годы</t>
  </si>
  <si>
    <t>Динамика вводимых мест (коек) в медицинских организациях Иркутской области (%)</t>
  </si>
  <si>
    <t>Основное мероприятие «Предоставление субсидий местным бюджетам на обеспечение среднесуточного набора питания детям, страдающим туберкулёзом и/или наблюдающимся в связи с туберкулёзом» на 2014 - 2020 годы</t>
  </si>
  <si>
    <t>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</si>
  <si>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Подпрограмма «Повышение эффективности функционирования системы здравоохранения» на 2014-2020 годы</t>
  </si>
  <si>
    <t>ОС</t>
  </si>
  <si>
    <t>Объект капитального строительства «Детская поликлиника на 350 посещений ОГАУЗ «Иркутская городская клиническая больница №8» в Ленинском районе г. Иркутска»</t>
  </si>
  <si>
    <t xml:space="preserve">Приказ МКУ  "УКС г. Иркутска" от 07.03.2012г. №10а </t>
  </si>
  <si>
    <t>№ 97-37-872/12 
от 05.03.2012 г.</t>
  </si>
  <si>
    <t>Проектно-изыскательские работы объектов здравоохранения</t>
  </si>
  <si>
    <t>-</t>
  </si>
  <si>
    <t>Распоряжение ОГКУ "УКС Иркутской области" от 25.10.2013 г. № 2-р</t>
  </si>
  <si>
    <t xml:space="preserve"> № Дс-0010-0010/11.12
от 25.10.2013 г.</t>
  </si>
  <si>
    <t>Заместитель министра</t>
  </si>
  <si>
    <t>Подготовил:</t>
  </si>
  <si>
    <t>И.В.Зуева</t>
  </si>
  <si>
    <t>Согласовано:</t>
  </si>
  <si>
    <t>Н.Е.Ботоева</t>
  </si>
  <si>
    <t>Е.С.Голенецкая</t>
  </si>
  <si>
    <t>О.Л.Тимофеева</t>
  </si>
  <si>
    <t xml:space="preserve">Фактическое значение </t>
  </si>
  <si>
    <t>прогрессирующий</t>
  </si>
  <si>
    <t>Количество среднего медицинского персонала, приходящегося на 1 врача</t>
  </si>
  <si>
    <t>чел.</t>
  </si>
  <si>
    <t>Младенческая смертность</t>
  </si>
  <si>
    <t>случаев на 1000 родившихся живыми</t>
  </si>
  <si>
    <t>регрессирующий</t>
  </si>
  <si>
    <t xml:space="preserve">Обеспеченность врачами </t>
  </si>
  <si>
    <t>Ожидаемая продолжительность жизни при рождении</t>
  </si>
  <si>
    <t>лет</t>
  </si>
  <si>
    <t>Отношение средней заработной платы врачей и работников медицинских организаций, имеющих высшее медицинское (фармацевтическое) или иное высшее образование, предоставляющих медицинские услуги (обеспечивающих предоставление медицинских услуг) к средней заработной плате в Иркутской области</t>
  </si>
  <si>
    <t>Отношение средней заработной платы младшего медицинского персонала (персонала, обеспечивающего условия для предоставления медицинских услуг) к средней заработной плате в Иркутской области</t>
  </si>
  <si>
    <t>Отношение средней заработной платы среднего медицинского (фармацевтического) и младшего медицинского персонала (персонала, обеспечивающего условия для предоставления медицинских услуг) к средней заработной плате по Иркутской области</t>
  </si>
  <si>
    <t>Отношение средней заработной платы среднего медицинского (фармацевтического) персонала (персонала, обеспечивающего условия для предоставления медицинских услуг) к средней заработной плате в Иркутской области</t>
  </si>
  <si>
    <t>Потребление алкогольной продукции (в перерасчете на абсолютный алкоголь)</t>
  </si>
  <si>
    <t>литров на душу населения в год</t>
  </si>
  <si>
    <t>11.</t>
  </si>
  <si>
    <t>Распространённость потребления табака среди взрослого населения</t>
  </si>
  <si>
    <t>12.</t>
  </si>
  <si>
    <t>Смертность от болезней системы кровообращения</t>
  </si>
  <si>
    <t>случаев на 100 000 населения</t>
  </si>
  <si>
    <t>13.</t>
  </si>
  <si>
    <t>Смертность от всех причин</t>
  </si>
  <si>
    <t>14.</t>
  </si>
  <si>
    <t>Смертность от дорожно-транспортных происшествий</t>
  </si>
  <si>
    <t>15.</t>
  </si>
  <si>
    <t>16.</t>
  </si>
  <si>
    <t>Смертность от туберкулёза</t>
  </si>
  <si>
    <t>случаев на 100 000 населения</t>
  </si>
  <si>
    <t xml:space="preserve">1. </t>
  </si>
  <si>
    <t xml:space="preserve">Доля больных алкоголизмом, повторно госпитализированных в течение года </t>
  </si>
  <si>
    <t>Заболеваемость дифтерией</t>
  </si>
  <si>
    <t>случаев на 100 тыс. населения</t>
  </si>
  <si>
    <t>Заболеваемость корью</t>
  </si>
  <si>
    <t>случаев на 1 млн. населения</t>
  </si>
  <si>
    <t>Заболеваемость краснухой</t>
  </si>
  <si>
    <t>Заболеваемость острым вирусным гепатитом В</t>
  </si>
  <si>
    <t>Заболеваемость эпидемическим паротитом</t>
  </si>
  <si>
    <t>Охват диспансеризацией взрослого населения</t>
  </si>
  <si>
    <t>Охват диспансеризацией детей-сирот и детей, находящихся в трудной жизненной ситуации, пребывающих в стационарных учреждениях системы здравоохранения, образования и социальной защиты</t>
  </si>
  <si>
    <t>Охват иммунизации населения против вирусного гепатита В в декретированные сроки</t>
  </si>
  <si>
    <t>Охват иммунизации населения против дифтерии, коклюша и столбняка в декретированные сроки</t>
  </si>
  <si>
    <t xml:space="preserve">Охват иммунизации населения против кори в декретированные сроки </t>
  </si>
  <si>
    <t>Охват иммунизации населения против краснухи в декретированные сроки</t>
  </si>
  <si>
    <t>Охват иммунизации населения против эпидемического паротита в декретированные сроки</t>
  </si>
  <si>
    <t>18.</t>
  </si>
  <si>
    <t>Охват профилактическими медицинскими осмотрами детей</t>
  </si>
  <si>
    <t>19.</t>
  </si>
  <si>
    <t>Потребление овощей и бахчевых культур в среднем на потребителя в год (за исключением картофеля)</t>
  </si>
  <si>
    <t>кг</t>
  </si>
  <si>
    <t>20.</t>
  </si>
  <si>
    <t>Потребление фруктов и ягод в среднем на потребителя в год</t>
  </si>
  <si>
    <t>21.</t>
  </si>
  <si>
    <t>Смертность от самоубийств</t>
  </si>
  <si>
    <t>22.</t>
  </si>
  <si>
    <t>23.</t>
  </si>
  <si>
    <t xml:space="preserve">Удовлетворение спроса на лекарственные препараты, предназначенные для лечения больных злокачественными новообразованиями лимфоидной, кроветворной и родственных им тканей, гемофилией, муковисцидозом, гипофизарным нанизмом, болезнью Гоше, рассеянным склерозом, а также трансплантации органов и (или) тканей </t>
  </si>
  <si>
    <t>1.</t>
  </si>
  <si>
    <t>Показатель первичного выхода на инвалидность среди лиц трудоспособного возраста</t>
  </si>
  <si>
    <t>на 10 000 лиц трудоспособного населения</t>
  </si>
  <si>
    <t>Больничная летальность пострадавших в результате дорожно-транспортных происшествий</t>
  </si>
  <si>
    <t>Доля абацилированных больных туберкулезом от числа больных туберкулезом с бактериовыделением</t>
  </si>
  <si>
    <t>Доля больных психическими расстройствами, повторно госпитализированных в течение года</t>
  </si>
  <si>
    <t xml:space="preserve">4. </t>
  </si>
  <si>
    <t>Доля выездов бригад скорой медицинской помощи со временем доезда до больного менее 20 минут</t>
  </si>
  <si>
    <t xml:space="preserve">7. </t>
  </si>
  <si>
    <t>Доля лиц с диагнозом активного туберкулеза, установленным впервые в жизни, находящихся в учреждениях, исполняющих наказание, от общего числа больных с диагнозом активного туберкулеза, установленным впервые в жизни</t>
  </si>
  <si>
    <t>Доля станций переливания крови, обеспечивающих современный уровень качества и безопасности компонентов крови</t>
  </si>
  <si>
    <t>Одногодичная летальность больных со злокачественными новообразованиями</t>
  </si>
  <si>
    <t>Смертность от ишемической болезни сердца</t>
  </si>
  <si>
    <t>на 100 тыс. населения</t>
  </si>
  <si>
    <t xml:space="preserve">Смертность от транспортных травм всех видов </t>
  </si>
  <si>
    <t>Смертность от цереброваскулярных заболеваний</t>
  </si>
  <si>
    <t>Удельный вес больных злокачественными новообразованиями, состоящих на учете с момента установления диагноза 5 лет и более</t>
  </si>
  <si>
    <t>Число больных алкоголизмом, находящихся в ремиссии более 2 лет</t>
  </si>
  <si>
    <t>Число больных алкоголизмом, находящихся в ремиссии от 1 года до 2 лет</t>
  </si>
  <si>
    <t xml:space="preserve">число наркологических больных, находящихся в ремиссии </t>
  </si>
  <si>
    <t>Доля образцов донорской крови, тестированной на маркеры гемотрансмиссивных инфекций с помощью молекулярно-биологических исследований, проводимых дополнительно к обязательным иммунологическим исследованиям на маркеры вирусов иммунодефицита человека и гепатитов B и C</t>
  </si>
  <si>
    <t xml:space="preserve">Доля лиц, получивших амбулаторный диализ от числа нуждающихся </t>
  </si>
  <si>
    <t>Больничная летальность детей</t>
  </si>
  <si>
    <t>Выживаемость детей, имевших при рождении очень низкую и экстремально низкую массу тела в акушерском стационаре</t>
  </si>
  <si>
    <t>доля (%) выживших от числа новорожденных, родившихся с низкой и экстремально низкой массой тела в акушерском стационаре</t>
  </si>
  <si>
    <t>Доля женщин с преждевременными родами, родоразрешенных в перинатальных центрах</t>
  </si>
  <si>
    <t>Доля обследованных беременных женщин по новому алгоритму проведения комплексной пренатальной (дородовой) диагностики нарушений развития ребенка, от числа поставленных на учет в первый триместр беременности</t>
  </si>
  <si>
    <t>Охват аудиологическим скринингом (доля детей первого года жизни, обследованных на аудиологический скрининг, от общего числа детей первого года жизни)</t>
  </si>
  <si>
    <t>Охват неонатальным скринингом (доля новорожденных, обследованных на врожденные и наследственные заболевания, от общего числа родившихся живыми)</t>
  </si>
  <si>
    <t>Показатель ранней неонатальной смертности</t>
  </si>
  <si>
    <t>случаев на 100000 населения соответствующего возраста</t>
  </si>
  <si>
    <t>Число абортов</t>
  </si>
  <si>
    <t>Доля числа детей, относящихся к 1 и 2 группам здоровья</t>
  </si>
  <si>
    <t>Доля преждевременных родов на сроке 22-37 недель</t>
  </si>
  <si>
    <t>Охват санаторно-курортным лечением пациентов</t>
  </si>
  <si>
    <t>Охват реабилитацией пациентов от числа нуждающихся после оказания специализированной медицинской помощи</t>
  </si>
  <si>
    <t>Охват медицинской реабилитацией детей-инвалидов, от числа нуждающихся</t>
  </si>
  <si>
    <t>Подпрограмма «Оказание паллиативной помощи» на 2014-2020 годы</t>
  </si>
  <si>
    <t>Обеспеченность койками для оказания паллиативной помощи взрослым</t>
  </si>
  <si>
    <t>коек/100 тыс. взрослого населения</t>
  </si>
  <si>
    <t>Обеспеченность койками для оказания паллиативной помощи детям</t>
  </si>
  <si>
    <t>Подпрограмма «Кадровое обеспечение системы здравоохранения» на 2014-2020 годы</t>
  </si>
  <si>
    <t>Количество подготовленных специалистов по программам дополнительного медицинского и фармацевтического образования в государственных организациях дополнительного профессионального образования</t>
  </si>
  <si>
    <t>Количество подготовленных кадров высшей квалификации в интернатуре, ординатуре, аспирантуре по программам подготовки научно-педагогических кадров в государственных организациях дополнительного профессионального образования</t>
  </si>
  <si>
    <t>Количество подготовленных специалистов по программам дополнительного медицинского и фармацевтического образования в государственных организациях высшего образования</t>
  </si>
  <si>
    <t>Количество подготовленных специалистов по программам дополнительного медицинского и фармацевтического образования в государственных профессиональных образовательных организациях, осуществляющих подготовку специалистов среднего звена</t>
  </si>
  <si>
    <t>Количество обучающихся, прошедших подготовку в обучающих симуляционных центрах</t>
  </si>
  <si>
    <t>Доля медицинских и фармацевтических специалистов, обучавшихся в рамках целевой подготовки для нужд Иркутской области, трудоустроившихся после завершения обучения в медицинские или фармацевтические организации системы здравоохранения на территории Иркутской области</t>
  </si>
  <si>
    <t>Количество подготовленных специалистов по программам ординатуры, повышения квалификации и профессиональной переподготовки медицинских кадров</t>
  </si>
  <si>
    <t>Подпрограмма «Совершенствование системы лекарственного обеспечения, в том числе в амбулаторных условиях» на 2014-2020 годы</t>
  </si>
  <si>
    <t>Доля медицинских работников, актуальная информация о которых содержится в регистре, в общем числе медицинских работников</t>
  </si>
  <si>
    <t xml:space="preserve">Доля медицинских учреждений, ведущих паспорта без замечаний, в общем количестве медицинских учреждений  </t>
  </si>
  <si>
    <t>Доля государственных медицинских организаций, которые перевели работников на эффективный контракт</t>
  </si>
  <si>
    <t>Основное мероприятие «Осуществление бюджетных инвестиций в форме капитальных вложений в объекты государственной собственности Иркутской области в сфере здравоохранения» на 2015-2020 годы</t>
  </si>
  <si>
    <t>Итого:</t>
  </si>
  <si>
    <t>Обоснование причин отклонения (при наличии)</t>
  </si>
  <si>
    <t xml:space="preserve">Доля больных наркоманией, повторно госпитализированных в течение года </t>
  </si>
  <si>
    <t>ед.</t>
  </si>
  <si>
    <t>доля (%) умерших детей от числа поступивших</t>
  </si>
  <si>
    <t>Укрепление материально-технической базы медицинских организаций, подведомственных министерству здравоохранения Иркутской области</t>
  </si>
  <si>
    <t xml:space="preserve">Обеспеченность врачами сельского населения </t>
  </si>
  <si>
    <t>Начальник финансово-экономического управления</t>
  </si>
  <si>
    <t>Ведущий советник отдела формирования сводного бюджета</t>
  </si>
  <si>
    <t xml:space="preserve">Консультант отдела стратегического планирования и </t>
  </si>
  <si>
    <t>медицинского страхования</t>
  </si>
  <si>
    <t>Заместитель начальника финансово-экономического управления-</t>
  </si>
  <si>
    <t>Начальник отдела формирования сводного бюджета</t>
  </si>
  <si>
    <t>Начальник отдела стратегического планирования и</t>
  </si>
  <si>
    <t>Н.Ю.Дугина</t>
  </si>
  <si>
    <t>Младенческая смертность (случаев на 1000 родившихся живыми)</t>
  </si>
  <si>
    <t>Ожидаемая продолжительность жизни при рождении (лет)</t>
  </si>
  <si>
    <t>Потребление алкогольной продукции (в перерасчете на абсолютный алкоголь) (литров на душу населения в год)</t>
  </si>
  <si>
    <t>Распространённость потребления табака среди взрослого населения (%)</t>
  </si>
  <si>
    <t>Смертность от болезней системы кровообращения (случаев на 100 000 населения)</t>
  </si>
  <si>
    <t>Смертность от дорожно-транспортных происшествий (случаев на 100 000 населения)</t>
  </si>
  <si>
    <t>Смертность от туберкулёза (случаев на 100 000 населения)</t>
  </si>
  <si>
    <t>Отношение средней заработной платы врачей и работников медицинских организаций, имеющих высшее медицинское (фармацевтическое) или иное высшее образование, предоставляющих медицинские услуги (обеспечивающих предоставление медицинских услуг) к средней заработной плате в Иркутской области (%)</t>
  </si>
  <si>
    <t>Отношение средней заработной платы среднего медицинского (фармацевтического) персонала (персонала, обеспечивающего условия для предоставления медицинских услуг) к средней заработной плате  в Иркутской области (%)</t>
  </si>
  <si>
    <t>Отношение средней заработной платы младшего медицинского персонала (персонала, обеспечивающего условия для предоставления медицинских услуг) к средней заработной плате в Иркутской области (%)</t>
  </si>
  <si>
    <t>Доля больных алкоголизмом, повторно госпитализированных в течение года (%)</t>
  </si>
  <si>
    <t>Доля больных наркоманиями, повторно госпитализированных в течение года (%)</t>
  </si>
  <si>
    <t>Доля больных с выявленными злокачественными новообразованиями на  I-II ст. (%)</t>
  </si>
  <si>
    <t>Доля ВИЧ-инфицированных лиц, состоящих на диспансерном учёте, от числа выявленных (%)</t>
  </si>
  <si>
    <t>Заболеваемость дифтерией (случаев на 100 тыс. населения)</t>
  </si>
  <si>
    <t>Заболеваемость корью (случаев на 1 млн. населения)</t>
  </si>
  <si>
    <t>Заболеваемость краснухой (случаев на 100 тыс. населения)</t>
  </si>
  <si>
    <t>Заболеваемость острым вирусным гепатитом В (случаев на 100 тыс. населения)</t>
  </si>
  <si>
    <t>Заболеваемость эпидемическим паротитом (случаев на 100 тыс. населения)</t>
  </si>
  <si>
    <t>Охват диспансеризацией детей-сирот и детей, находящихся в трудной жизненной ситуации, пребывающих в стационарных учреждениях системы здравоохранения, образования и социальной защиты (%)</t>
  </si>
  <si>
    <t>Охват диспансеризацией взрослого населения (%)</t>
  </si>
  <si>
    <t>Охват иммунизации населения против вирусного гепатита В в декретированные сроки (%)</t>
  </si>
  <si>
    <t>Охват иммунизации населения против дифтерии, коклюша и столбняка в декретированные сроки (%)</t>
  </si>
  <si>
    <t>Охват иммунизации населения против кори в декретированные сроки (%)</t>
  </si>
  <si>
    <t>Охват иммунизации населения против краснухи в декретированные сроки (%)</t>
  </si>
  <si>
    <t>Охват иммунизации населения против эпидемического паротита в декретированные сроки (%)</t>
  </si>
  <si>
    <t>Охват населения профилактическими осмотрами на туберкулёз (%)</t>
  </si>
  <si>
    <t>Охват профилактическими медицинскими осмотрами детей (%)</t>
  </si>
  <si>
    <t>Потребление овощей и бахчевых культур в среднем на потребителя в год (за исключением картофеля) (кг)</t>
  </si>
  <si>
    <t>Потребление фруктов и ягод в среднем на потребителя в год (кг)</t>
  </si>
  <si>
    <t>Смертность от самоубийств (случаев на 100 тыс. населения)</t>
  </si>
  <si>
    <t>Удовлетворение потребности отдельных категорий граждан в необходимых лекарственных препаратах для медицинского назначения и медицинских изделиях, а также специализированных продуктов лечебного питания для детей-инвалидов  (от числа лиц, имеющих право на государственную социальную помощь и не отказавшихся от получения социальной услуги), лекарственными препаратами для медицинского назначения, медицинскими изделиями (%)</t>
  </si>
  <si>
    <t>Удовлетворение спроса на лекарственные препараты, предназначенные для лечения больных злокачественными новообразованиями лимфоидной, кроветворной и родственных им тканей, гемофилией, муковисцидозом, гипофизарным нанизмом, болезнью Гоше, рассеянным склерозом, а также трансплантации органов и (или) тканей (%)</t>
  </si>
  <si>
    <t>Доля лиц, получивших амбулаторный диализ от числа нуждающихся (%)</t>
  </si>
  <si>
    <t>Доля преждевременных родов на сроке 22-37 недель (%)</t>
  </si>
  <si>
    <t>Доля числа детей, относящихся к 1 и 2 группам здоровья (%)</t>
  </si>
  <si>
    <t>Охват санаторно-курортным лечением пациентов (%)</t>
  </si>
  <si>
    <t>Охват реабилитацией пациентов от числа нуждающихся после оказания специализированной медицинской помощи (%)</t>
  </si>
  <si>
    <t>Охват медицинской реабилитацией детей-инвалидов, от числа нуждающихся (%)</t>
  </si>
  <si>
    <t>Обеспеченность койками для оказания паллиативной помощи взрослым (коек/100 тыс. взрослого населения)</t>
  </si>
  <si>
    <t>Обеспеченность койками для оказания паллиативной помощи детям (коек/100 тыс. взрослого населения)</t>
  </si>
  <si>
    <t>Количество подготовленных специалистов по программам дополнительного медицинского и фармацевтического образования в государственных организациях дополнительного профессионального образования (чел.)</t>
  </si>
  <si>
    <t>Количество подготовленных кадров высшей квалификации в интернатуре, ординатуре, аспирантуре по программам подготовки научно-педагогических кадров в государственных организациях дополнительного профессионального образования (чел.)</t>
  </si>
  <si>
    <t>Количество подготовленных специалистов по программам дополнительного медицинского и фармацевтического образования в государственных организациях высшего образования (чел.)</t>
  </si>
  <si>
    <t>Количество подготовленных специалистов по программам дополнительного медицинского и фармацевтического образования в государственных профессиональных образовательных организациях, осуществляющих подготовку специалистов среднего звена (чел.)</t>
  </si>
  <si>
    <t>Количество обучающихся, прошедших подготовку в обучающих симуляционных центрах (чел.)</t>
  </si>
  <si>
    <t>Отношение средней заработной платы среднего медицинского (фармацевтического) и младшего медицинского персонала (персонала, обеспечивающего условия для предоставления медицинских услуг) к средней заработной плате по Иркутской области (%)</t>
  </si>
  <si>
    <t>Доля образцов донорской крови, тестированной на маркеры гемотрансмиссивных инфекций с помощью молекулярно-биологических исследований, проводимых дополнительно к обязательным иммунологическим исследованиям на маркеры вирусов иммунодефицита человека и гепатитов B и C (%)</t>
  </si>
  <si>
    <t>4.2.</t>
  </si>
  <si>
    <t>4.2.1.</t>
  </si>
  <si>
    <t>8.1.2.</t>
  </si>
  <si>
    <t>11.1.</t>
  </si>
  <si>
    <t>11.1.1.</t>
  </si>
  <si>
    <t>11.1.2.</t>
  </si>
  <si>
    <t>11.1.3.</t>
  </si>
  <si>
    <t>11.1.4.</t>
  </si>
  <si>
    <t>11.1.5.</t>
  </si>
  <si>
    <t>11.1.6.</t>
  </si>
  <si>
    <t>11.1.7.</t>
  </si>
  <si>
    <t>11.1.8.</t>
  </si>
  <si>
    <t>11.1.9.</t>
  </si>
  <si>
    <t>11.2.</t>
  </si>
  <si>
    <t>11.2.1.</t>
  </si>
  <si>
    <t>11.3.</t>
  </si>
  <si>
    <t>11.3.1.</t>
  </si>
  <si>
    <t>Смертность от всех причин (случаев на 1000  населения)</t>
  </si>
  <si>
    <t>Смертность от новообразований (в  том числе от злокачественных) (случаев на 100 000 населения)</t>
  </si>
  <si>
    <t>Количество среднего медицинского персонала, приходящегося на 1 врача (чел.)</t>
  </si>
  <si>
    <t>Основное мероприятие «Совершенствование оказания первичной медико-санитарной помощи, специализированной, включая высокотехнологичную медицинскую помощь» на 2014 - 2020 годы</t>
  </si>
  <si>
    <t xml:space="preserve">Доля детей, обеспеченных среднесуточным набором питания, от числа нуждающихся (%) </t>
  </si>
  <si>
    <t>Основное мероприятие «Совершенствование оказания медицинской помощи детям» на 2014 - 2020 годы</t>
  </si>
  <si>
    <t>Удовлетворенность медицинской помощью пациентов (%)</t>
  </si>
  <si>
    <t>Доля медицинских и фармацевтических специалистов, обучавшихся в рамках целевой подготовки для нужд Иркутской области, трудоустроившихся после завершения обучения в медицинские или фармацевтические организации системы здравоохранения на территории Иркутской области (%)</t>
  </si>
  <si>
    <t>Количество подготовленных специалистов по программам ординатуры, повышения квалификации и профессиональной переподготовки медицинских кадров (чел.)</t>
  </si>
  <si>
    <t>Индекс роста цен на лекарственные препараты для медицинского применения по номенклатуре перечней, обеспечение которыми осуществляется в рамках программы государственных гарантий бесплатного оказания гражданам медицинской помощи, а также в рамках оказания государственной социальной помощи в виде набора социальных услуг (%)</t>
  </si>
  <si>
    <t>Удовлетворение населения отечественными лекарственными препаратами для медицинского применения по номенклатуре перечней, обеспечение которыми осуществляется в рамках оказания государственной социальной помощи в виде набора социальных услуг и средств бюджета Иркутской области (%)</t>
  </si>
  <si>
    <t>Удовлетворение потребности отдельных категорий граждан в необходимых лекарственных препаратах для медицинского применения, обеспечение которых осуществляется за счет средств бюджетов субъектов Российской Федерации (%)</t>
  </si>
  <si>
    <t>Удовлетворение потребности отдельных категорий граждан в необходимых лекарственных препаратах для медицинского применения, обеспечение которых осуществляется за счет средств федерального бюджета (%)</t>
  </si>
  <si>
    <t>Доля медицинских учреждений, ведущих паспорта без замечаний, в общем количестве медицинских учреждений (%)</t>
  </si>
  <si>
    <t>Доля государственных медицинских организаций, входящих в региональный фрагмент единой государственной информационной системы здравоохранения (РФ ЕГИСЗ) (%)</t>
  </si>
  <si>
    <t>Соответствие индикаторов соотношения средней заработной платы врачей и работников имеющих высшее медицинское  (фармацевтическое) образование или иное высшее образование, среднего медицинского (фармацевтического) персонала, младшего медицинского персонала  от средней заработной платы в Иркутской области распоряжению Правительства РФ №2190-р (да -1; нет - 0)</t>
  </si>
  <si>
    <t>Удовлетворенность населения доступностью и полнотой информации по вопросам деятельности медицинских организаций (от числа опрошенных) (%)</t>
  </si>
  <si>
    <t>Государственная программа Иркутской области «Развитие здравоохранения» на 2014 - 2020 годы</t>
  </si>
  <si>
    <t>Областной бюджет (далее - ОБ)</t>
  </si>
  <si>
    <t>Средства, планируемые к привлечению из федерального бюджета (далее - ФБ)</t>
  </si>
  <si>
    <t>Бюджеты муниципальных образований Иркутской области (далее - МБ)</t>
  </si>
  <si>
    <t>Иные источники (далее - ИИ)</t>
  </si>
  <si>
    <t>Территориальный фонд обязательного медицинского страхования   Иркутской области</t>
  </si>
  <si>
    <t>Министерство строительства,  дорожного хозяйства Иркутской области</t>
  </si>
  <si>
    <t>Мероприятия по профилактике ВИЧ-инфекции и гепатитов B и C, в том числе с привлечением к реализации указанных меропроиятий социально ориентированных некоммерческих организаций</t>
  </si>
  <si>
    <t>Основное мероприятие «Совершенствование оказания первичной медико-санитарной помощи, специализированной, включая высокотехнологичную медицинскую помощь» на 2014-2020 годы</t>
  </si>
  <si>
    <t>Оказание высокотехнологичной медицинской помощи, не включенной в базовую программу обязательного медицинского страхования</t>
  </si>
  <si>
    <t>3.1.</t>
  </si>
  <si>
    <t>3.1.1.</t>
  </si>
  <si>
    <t>Закупка авиационной услуги для оказания медицинской помощи (скорой специализированной медицинской помощи) с применением авиации гражданам, проживающим в труднодоступных районах Иркутской области</t>
  </si>
  <si>
    <t>Подпрограмма «Развитие государственно-частного партнерства» на 2014 - 2020 годы</t>
  </si>
  <si>
    <t>Всего, в том числе</t>
  </si>
  <si>
    <t>министерство строительства, дорожного хозяйства Иркутской области</t>
  </si>
  <si>
    <t>Основное мероприятие «Развитие государственно-частного партнерства в сфере здравоохранения» на 2014 - 2020 годы</t>
  </si>
  <si>
    <t>Оказание медицинской помощи в амбулаторных условиях в рамках государственно-частного партнерства</t>
  </si>
  <si>
    <t>5.2.</t>
  </si>
  <si>
    <t>5.2.1.</t>
  </si>
  <si>
    <t>5.2.2.</t>
  </si>
  <si>
    <t>9.1.2.</t>
  </si>
  <si>
    <t>9.1.3.</t>
  </si>
  <si>
    <t>9.1.4.</t>
  </si>
  <si>
    <t>9.1.5.</t>
  </si>
  <si>
    <t>9.1.6.</t>
  </si>
  <si>
    <t>Подпрограмма «Осуществление обязательного медицинского страхования в Иркутской области» на 2017 - 2020 годы</t>
  </si>
  <si>
    <t xml:space="preserve"> Территориальный фонд обязательного медицинского страхования Иркутской области</t>
  </si>
  <si>
    <t>12.1.</t>
  </si>
  <si>
    <t>12.1.1.</t>
  </si>
  <si>
    <t>12.2.</t>
  </si>
  <si>
    <t>Основное мероприятие «Организация и реализация территориальной программы обязательного медицинского страхования» на 2017-2020 годы</t>
  </si>
  <si>
    <t>Территориальный фонд обязательного медицинского страхования  Иркутской области</t>
  </si>
  <si>
    <t>12.2.1.</t>
  </si>
  <si>
    <t>12.2.2.</t>
  </si>
  <si>
    <t>12.3.</t>
  </si>
  <si>
    <t>12.3.1.</t>
  </si>
  <si>
    <t>Финансовое обеспечение мероприятий по организации дополнительного профессионального образования медицинских работников по программам повышения квалификации, а также по приобретению и проведению ремонта медицинского оборудования</t>
  </si>
  <si>
    <t>5</t>
  </si>
  <si>
    <t>10</t>
  </si>
  <si>
    <t>1,9</t>
  </si>
  <si>
    <t>100</t>
  </si>
  <si>
    <t>80</t>
  </si>
  <si>
    <t>0</t>
  </si>
  <si>
    <t>Муниципальное образование "город Свирск"</t>
  </si>
  <si>
    <t>Муниципальное образование "Тайшетский район"</t>
  </si>
  <si>
    <t>Муниципальное образование "город Усолье-Сибирское"</t>
  </si>
  <si>
    <t>Муниципальное образование "город Саянск"</t>
  </si>
  <si>
    <t>Муниципальное образование "Ангарский городской округ"</t>
  </si>
  <si>
    <t>Зиминское городское муниципальное образование</t>
  </si>
  <si>
    <t>Муниципальное образование города Бодайбо и района</t>
  </si>
  <si>
    <t>Министерство строительства, дорожного хозяйства Иркутской области</t>
  </si>
  <si>
    <t>(ОБ)</t>
  </si>
  <si>
    <t>(ФБ) &lt;**&gt;</t>
  </si>
  <si>
    <t>(МБ)</t>
  </si>
  <si>
    <t>(ИИ)</t>
  </si>
  <si>
    <t>Основное мероприятие «Капитальный ремонт объектов здравоохранения, по которым государственным заказчиком на проведение работ определено областное государственное казенное учреждение «Управление капитального строительства Иркутской области»</t>
  </si>
  <si>
    <t>(ФБ)</t>
  </si>
  <si>
    <t>Корпус "Б" здания областного перинатального центра ГБУЗ «Иркутская ордена «Знак Почета» областная клиническая больница» в г. Иркутске, м/р Юбилейный, 100</t>
  </si>
  <si>
    <t>Здание радиологического корпуса Восточно-Сибирского онкологического центра в г. Иркутске</t>
  </si>
  <si>
    <t xml:space="preserve">Распоряжение ОГКУ "УКС Иркутской области" от 28.01.2016г № 2-р </t>
  </si>
  <si>
    <t>№Дс-3005-3005/12.15 от 27.01.2016г.</t>
  </si>
  <si>
    <t>Строительство детской поликлиники ОГАУЗ «Иркутская городская клиническая больница №9» по ул. Радищева, 5 в г. Иркутске</t>
  </si>
  <si>
    <t>Распоряжение ОГКУ "УКС Иркутской области" от 22.01.2015г. №3-р, №4-р</t>
  </si>
  <si>
    <t xml:space="preserve">№ Дс-1173-1173/12.12 
от 20.12.2013 г. </t>
  </si>
  <si>
    <t>Проектно-изыскательские работы</t>
  </si>
  <si>
    <t>Реконструкция здания административного корпуса в п. Мегет под Мегетское поликлиническое отделение на 150 посещений в смену</t>
  </si>
  <si>
    <t>Проектно-изыскательские работы, реконструкция</t>
  </si>
  <si>
    <t xml:space="preserve">Восточно-Сибирский региональный онкологический центр в г. Иркутске. Блоки А, Б, В, Г, расположенный по адресу: г. Иркутск, ул. Фрунзе, 31 </t>
  </si>
  <si>
    <t xml:space="preserve">Проектно-изыскательские работы, строительство </t>
  </si>
  <si>
    <t>Туберкулезное отделение ОГБУЗ "Тулунская городская больница" для больных туберкулезом органов дыхания и кабинеты фтизиатра участкового</t>
  </si>
  <si>
    <t>Иркутская областная клиническая туберкулезная больница со стационаром на 600 коек, расположенная по адресу г. Иркутск, бул. Рябикова, 23А</t>
  </si>
  <si>
    <t>Филиал поликлиники ОГАУЗ «ИГКБ №1»</t>
  </si>
  <si>
    <t>Лечебный корпус №3 ОГКУЗ "Иркутская областная психиатрическая больница №2" в д. Сосновый Бор</t>
  </si>
  <si>
    <t>Подпрограмма «Развитие государственно-частного партнерства» на 2014-2020 годы</t>
  </si>
  <si>
    <t xml:space="preserve">(ФБ) </t>
  </si>
  <si>
    <t>Основное мероприятие «Развитие государственно-частного партнерства в сфере здравоохранения» на 2014-2020 годы</t>
  </si>
  <si>
    <t>Подпрограмма «Осуществление обязательного медицинского страхования в Иркутской области» на 2017-2020 годы</t>
  </si>
  <si>
    <t>Основное мероприятие «Уплата взносов на обязательное медицинское страхование неработающего населения Иркутской области» на 2017-2020 годы</t>
  </si>
  <si>
    <t>Закупки диагностических средств для выявления и мониторинга лечения лиц, инфицированных вирусами иммунодефицита человека, в том числе в сочетании с вирусами гепатитов В и (или) С</t>
  </si>
  <si>
    <t>Основное мероприятие «Капитальный ремонт объектов здравоохранения, по которым государственным заказчиком на проведение работ определено областное государственное казенное учреждение «Управление капитального строительства Иркутской области»» на 2015-2020 годы</t>
  </si>
  <si>
    <t>Соблюдение при наступлении страхового случая гарантий бесплатного оказания медицинской помощи застрахованному населению Иркутской области</t>
  </si>
  <si>
    <t>Основное мероприятие «Создание условий для обеспечения доступности медицинской помощи в амбулаторных условиях в рамках государственно-частного партнерства» на 2017 - 2020 годы</t>
  </si>
  <si>
    <t>Редакция программы от 27.02.2018 № 153-пп</t>
  </si>
  <si>
    <t>Доля медицинских организаций, здания которых находятся в аварийном состоянии, требуют сноса, реконструкции и капитального ремонта, в общем количестве медицинских организаций (%)</t>
  </si>
  <si>
    <t>Количество финансируемых объектов капитального строительства (реконструкции) в текущем году</t>
  </si>
  <si>
    <t>Доля детей, обеспеченных среднесуточным набором питания от числа нуждающихся</t>
  </si>
  <si>
    <t xml:space="preserve">Количество поездок ПКДЦ «Академик Федор Углов» в отдаленные населенные пункты </t>
  </si>
  <si>
    <t>Доля аккредитованных специалистов</t>
  </si>
  <si>
    <t xml:space="preserve"> чел. на 10 000  населения</t>
  </si>
  <si>
    <t>Доля рецептов, находящихся на отсроченном обеспечении</t>
  </si>
  <si>
    <t>Количество объектов здравоохранения, по которым финансируется разработка проектной документации в текущем году</t>
  </si>
  <si>
    <t>В.И.Погорелов</t>
  </si>
  <si>
    <t xml:space="preserve">Временно замещающая должность заместителя министра </t>
  </si>
  <si>
    <t>Т.Н. Захарова</t>
  </si>
  <si>
    <t>Государственная услуга носит заявительный характер</t>
  </si>
  <si>
    <t>Отклонение от планового значения показателя обусловлено направлением средств в медицинскую организацию на приобретение медицинского оборудования в связи с его постановкой в более короткие сроки</t>
  </si>
  <si>
    <t>Основная доля обращений граждан с нарушением сроков ответа объясняется тем, что снятие с контроля в отделе по обращению граждан при Правительстве ИО по факту предоставления оригинала ответа в контрольный отдел, при этом ответ самому заявителю производится в установленные законом сроки</t>
  </si>
  <si>
    <t>Общий объем средств курируемой государственной программы (или курируемых мероприятий в данной сфере), тыс. руб.</t>
  </si>
  <si>
    <t>Субсидии, предоставленные СОНКО на конкурсной основе в соответствии со статьей 78.1 Бюджетного кодекса Российской Федерации</t>
  </si>
  <si>
    <t>Субсидии, предоставленные СОНКО на конкурсной основе соответствии со статьей 78 Бюджетного кодекса Российской Федерации</t>
  </si>
  <si>
    <t>Целевые потребительские субсидии СОНКО (ваучеры или целевые сертификаты)</t>
  </si>
  <si>
    <t>Примечание</t>
  </si>
  <si>
    <t>2 = 3-4-5-6-7</t>
  </si>
  <si>
    <t>8 = 9+10+11+12</t>
  </si>
  <si>
    <t>13 = 8/2*100</t>
  </si>
  <si>
    <t>Доступ СОНКО к бюджетным средствам:</t>
  </si>
  <si>
    <t>в сфере здравоохранения</t>
  </si>
  <si>
    <t>Ед. измерения</t>
  </si>
  <si>
    <t>Плановый/фактический срок исполнения мероприятия</t>
  </si>
  <si>
    <t>План (месяц)</t>
  </si>
  <si>
    <t>Факт (месяц)</t>
  </si>
  <si>
    <t>Наименование показателя мероприятия, единица измерения (тип показателя (прогрессирующий, регрессирующий))</t>
  </si>
  <si>
    <t>Наличие порядка предоставления субсидии, проведения конкурса (реквизиты НПА)</t>
  </si>
  <si>
    <t>Распределение по муниципальным образованиям (получателям субсидии)/реквизиты НПА, количество получателей</t>
  </si>
  <si>
    <t>Наличие соглашений о предоставлении субсидии/оказании работ, услуг (количество заключенных соглашений)</t>
  </si>
  <si>
    <t>Показатель Д (Доля доступа СОНКО к бюджетным средствам), %</t>
  </si>
  <si>
    <t>Показатель А, тыс. руб.</t>
  </si>
  <si>
    <t>Средства, направляемые на обеспечение выполнения функций государственными органами и органами местного самоуправления, а также их территориальными органами, тыс. руб.</t>
  </si>
  <si>
    <t>Средства, направляемые на инвестиции в строительство капитальных объектов и на капитальный ремонт, тыс. руб.</t>
  </si>
  <si>
    <t>Средства, направляемые на законодательно и нормативно установленные денежные выплаты отдельным категориям населения, тыс. руб.</t>
  </si>
  <si>
    <t>Средства, направляемые на оказание услуг, которые на определенных законодательством основаниях не могут быть переданы СОНКО, тыс. руб.</t>
  </si>
  <si>
    <t>Показатель В (Объем средств курируемой государственной программы, выделяемых на предоставление социальных услуг населению и предоставленных СОНКО), тыс. руб.</t>
  </si>
  <si>
    <t>Закупки для государственных и муниципальных нужд у СОНКО в соответствии с Федеральным законом № 44-ФЗ</t>
  </si>
  <si>
    <r>
      <t>Процент исполнения (</t>
    </r>
    <r>
      <rPr>
        <sz val="10"/>
        <color rgb="FF000000"/>
        <rFont val="Times New Roman"/>
        <family val="1"/>
        <charset val="204"/>
      </rPr>
      <t>гр.</t>
    </r>
    <r>
      <rPr>
        <sz val="10"/>
        <color theme="1"/>
        <rFont val="Times New Roman"/>
        <family val="1"/>
        <charset val="204"/>
      </rPr>
      <t>8/</t>
    </r>
    <r>
      <rPr>
        <sz val="10"/>
        <color rgb="FF000000"/>
        <rFont val="Times New Roman"/>
        <family val="1"/>
        <charset val="204"/>
      </rPr>
      <t xml:space="preserve"> гр.</t>
    </r>
    <r>
      <rPr>
        <sz val="10"/>
        <color theme="1"/>
        <rFont val="Times New Roman"/>
        <family val="1"/>
        <charset val="204"/>
      </rPr>
      <t>7* 100), %</t>
    </r>
  </si>
  <si>
    <t>Подпрограмма «Развитие оказания скорой специализированной медицинской помощи в экстренной форме гражданам, проживающим в труднодоступных районах Иркутской области, с применением воздушных судов» на 2017-2019 годы</t>
  </si>
  <si>
    <t>Корпус «Б» здания областного перинатального центра ГБУЗ «Иркутская ордена «Знак Почета» областная клиническая больница» в в. Г. Иркутске, м/р Юбилейный, 100</t>
  </si>
  <si>
    <t>Основное мероприятие «Профилактика инфекционных и неинфекционных заболеваний и формирование здорового образа жизни» на 2014 - 2020 годы</t>
  </si>
  <si>
    <t>Медицинская деятельность, связанная с донорством органов человека в целях трансплантации (пересадки), включающей проведение мероприятий по медицинскому обследованию донора, обеспечению сохранности донорских органов до их изъятия у донора, изъятию донорских органов, хранению и транпортировке донорских органов и иных мероприятий, направленных на обеспечение этой деятельности</t>
  </si>
  <si>
    <t>Субсидии из областного бюджета местным бюджетам в целях софинансирования расходных обязательств муниципальных образований Иркутской области на обеспечение среднесуточного набора продуктов питания детей, страдающих туберкулезной интоксикацией и (или) находящихся под диспансерным наблюдением у фтизиатра, посещающих группы оздоровительной направленности в муниципальных дошкольных образовательных организациях, расположенных на территории Иркутской области</t>
  </si>
  <si>
    <t>город Иркутск</t>
  </si>
  <si>
    <t>Основное мероприятие «Обеспечение оказания экстренной медицинской помощи гражданам, проживающим в труднодоступных районах, в том числе с использованием нового воздушного судна, оснащенного медицинским модулем» на 2017-2019 годы</t>
  </si>
  <si>
    <t>Организационные мероприятия, связанные с обеспечением лиц лекарственными препаратами, предназначенными для лечения больных злокачественными новообразованиями лимфоидной, кроветворной и родственных им тканей, гемофилией, муковисцидозом, гипофизарным нанизмом, болезнью Гоше, рассеянным склерозом, а также после трансплантации органов и (или) тканей, включающие в себя хранение лекарственных препаратов, доставку лекарственных препаратов до аптечных организаций, создание и сопровождение электронных баз данных учета и движения лекарственных препаратов</t>
  </si>
  <si>
    <t>Основное мероприятие «Организация дополнительного профессионального образования медицинских работников по программам повышения квалификации, а также приобретение и проведение ремонта медицинского оборудования» на 2017-2020 годы</t>
  </si>
  <si>
    <t>Основное мероприятие «Профилактика инфекционных и неинфекционных заболеваний и формирование здорового образа жизни» на 2014-2020 годы</t>
  </si>
  <si>
    <t>Подпрограмма «Профилактика заболеваний и формирование здорового образа жизни. Развитие первичной медико-санитарной помощи» на 2014-2020 годы</t>
  </si>
  <si>
    <t>Подпрограмма «Совершенствование оказания специализированной, включая высокотехнологичную, медицинской помощи, скорой, в том числе скорой специализированной, медицинской помощи, медицинской эвакуации» на 2014-2020 годы</t>
  </si>
  <si>
    <t>Число больных наркоманией, находящихся в ремиссии более 2 лет</t>
  </si>
  <si>
    <t>Число больных наркоманией, находящихся в ремиссии от 1 года до 2 лет</t>
  </si>
  <si>
    <t>случаев на 1000 чел. населения</t>
  </si>
  <si>
    <t>24.</t>
  </si>
  <si>
    <t>Основное мероприятие «Развитие службы крови» на 2014-2020 годы</t>
  </si>
  <si>
    <t>доля (%) новорожденных, обследованных на врожденные и наследственные заболевания</t>
  </si>
  <si>
    <t>доля (%) детей первого года жизни, обследованных на аудиологический скрининг</t>
  </si>
  <si>
    <t>доля (%) женщин с преждевременными родами от общего числа родивших</t>
  </si>
  <si>
    <t>Основное мероприятие «Совершенствование оказания медицинской помощи детям» на 2014-2020 годы</t>
  </si>
  <si>
    <t>Подпрограмма «Развитие медицинской реабилитации и санаторно-курортного лечения» на 2014-2020 годы</t>
  </si>
  <si>
    <t>Основное мероприятие «Паллиативная помощь» на 2014-2020 годы</t>
  </si>
  <si>
    <t>Основное мероприятие «Кадровое обеспечение системы здравоохранения Иркутской области» на 2014-2020 годы</t>
  </si>
  <si>
    <t>Основное мероприятие «Организация обеспечения граждан качественными, эффективными, безопасными лекарственными препаратами для медицинского применения» на 2014-2020 годы</t>
  </si>
  <si>
    <t>Подпрограмма «Развитие информатизации в здравоохранении» на 2014-2020 годы</t>
  </si>
  <si>
    <t>Основное мероприятие «Информатизация здравоохранения» на 2014-2020 годы</t>
  </si>
  <si>
    <t>Основное мероприятие «Государственная политика в сфере здравоохранения Иркутской области» на 2014-2020 годы</t>
  </si>
  <si>
    <t>Основное мероприятие «Капитальный ремонт объектов здравоохранения, по которым государственным заказчиком на проведение работ определено областное государственное казенное учреждение «Управление капитального строительства Иркутской области» на 2015-2020 годы</t>
  </si>
  <si>
    <t xml:space="preserve">Количество объектов здравоохранения, по которым  государственным заказчиком на проведение работ определено областное государственное казенное учреждение «Управление капитального строительства Иркутской области», приведенных в соответствие с действующими нормативами </t>
  </si>
  <si>
    <t>Доля своевременно уплаченных страховых взносов</t>
  </si>
  <si>
    <t>Численность неработающих застрахованных лиц на 1 апреля года, предшествующего очередному</t>
  </si>
  <si>
    <t>Частота дефектов на 10 экспертных случаев</t>
  </si>
  <si>
    <t>Основное мероприятие «Совершенствование оказания скорой, в том числе скорой специализированной, медицинской помощи, медицинской эвакуации» на 2014-2020 годы</t>
  </si>
  <si>
    <t>Смертность населения в трудоспособном возрасте от болезней системы кровообращения</t>
  </si>
  <si>
    <t>Смертность населения в трудоспособном возрасте от дорожно-транспортных происшествий</t>
  </si>
  <si>
    <t>Подпрограмма «Развитие оказания скорой специализированной медицинской помощи в экстренной форме гражданам, проживающим в труднодоступных районах Иркутской области, с применением воздушных судов» на 2017-2020 годы</t>
  </si>
  <si>
    <t>Охват населения профилактическими осмотрами на туберкулёз</t>
  </si>
  <si>
    <t>Доля трансплантированных органов из числа заготовленных для трансплантации</t>
  </si>
  <si>
    <t>Охват медицинским освидетельствованием на ВИЧ-инфекцию населения Иркутской области</t>
  </si>
  <si>
    <t>Уровень информированности населения в возрасте 18-49 лет по вопросам ВИЧ-инфекции</t>
  </si>
  <si>
    <t xml:space="preserve">Доля лиц с острым нарушением мозгового кровообращения, госпитализированных по экстренным показаниям в течение первых суток </t>
  </si>
  <si>
    <t xml:space="preserve">Доля лиц с острым коронарным синдромом, госпитализированных по экстренным показаниям в течение первых суток </t>
  </si>
  <si>
    <t xml:space="preserve">Доля лиц с травмами различной этиологии, госпитализированных по экстренным показаниям в течение первых суток </t>
  </si>
  <si>
    <t>Техническая готовность объекта "Здание радиологического корпуса Восточно-Сибирского онкологического центра в г. Иркутске"</t>
  </si>
  <si>
    <t>Основное мероприятие «Создание условий для обеспечения доступности медицинской помощи в амбулаторных условиях в рамках государственно-частного партнерства» на 2017-2020 годы</t>
  </si>
  <si>
    <t>Финансовое исполнение плана мероприятий по организации дополнительного профессионального образования медицинских работников по программам повышения квалификации, а также по приобретению и проведению ремонта медицинского оборудования</t>
  </si>
  <si>
    <t>нет данных</t>
  </si>
  <si>
    <t>Реквизиты ПСД (плановый срок утверждения ПСД)</t>
  </si>
  <si>
    <t>Муниципальное образование (городское/сельское поселение, муниципальный район, городской округ)</t>
  </si>
  <si>
    <t>Исполнитель (наименование ИОГВ)</t>
  </si>
  <si>
    <t>Муниципальное образование «Ангарский городской округ»</t>
  </si>
  <si>
    <t>Муниципальное образование «Аларский район»</t>
  </si>
  <si>
    <t>Аларский район</t>
  </si>
  <si>
    <t>Боханский район</t>
  </si>
  <si>
    <t>Муниципальное образование «Катангский район»</t>
  </si>
  <si>
    <t>Муниципальное образование «Качугский район»</t>
  </si>
  <si>
    <t>Иркутское районное муниципальное образование</t>
  </si>
  <si>
    <t>Увеличение показателя связано с проведением массового послетестового тестирования при выявлении ВИЧ-инфекции с целью мотивирования граждан на посещение центра СПИД для установления окончательного диагноза и постановки на диспансерный учет</t>
  </si>
  <si>
    <t>Увеличение фактического значения связано с необходимостью подготовки специалистов по программам ординатуры, повышения квалификации и профессиональной переподготовки медицинских кадров</t>
  </si>
  <si>
    <t>Отклонение от планового значения показателя по объему финансирования связано с особенностью порядка финансирования оплаты медицинской помощи по ОМС, предусматривающего авансирование в текущем месяце и завершение расчетов за оказанную медицинскую помощь в начале следующего месяца</t>
  </si>
  <si>
    <t xml:space="preserve">Отклонение от планового значения показателя по объему финансирования обусловлено особенностями практического применения Правил использования медицинскими организациями средств нормированного страхового запаса территориального фонда обязательного медицинского страхования для финансирования мероприятий, утвержденных Постановлением Правительства Российской Федерации от 21.04.2016 г. № 332, связанными с процедурой оформления документов медицинскими организациями и формированием плана мероприятий. 
Отклонение от планового значения показателя мероприятия связано с направлением в медицинскую организацию средств из НСЗ Фонда в связи с поставкой медицинского оборудования в короткие сроки.    </t>
  </si>
  <si>
    <t>Показатель не достигнут в связи со "старением" кадров, выходом специалистов на пенсию</t>
  </si>
  <si>
    <t>Увеличение показателя связано с проведением массового послетестового тестирования при выявлении ВИЧ-инфекции с целью мотивирования граждан на посещение центра СПИД для установления окончательного диагноза и постановки на диспансерный учет.</t>
  </si>
  <si>
    <t>Отсутствие регистрации заболеваемости дифтерией обусловлено высоким процентом охвата подлежащего населения профилактическими прививками против дифтерии (более 95% от плана)</t>
  </si>
  <si>
    <t xml:space="preserve">Увеличение фактического значения показателя связано с соблюдением сроков диспансеризации пациентов, слаженностью работы между ТФОМС, страховыми компаниями, МЗИО и медицинскими организациями, информированностью населения по проведению диспансеризации отдельных групп населения </t>
  </si>
  <si>
    <t>Увеличение показателя связано с эффективной профилактической работой среди населения</t>
  </si>
  <si>
    <t>Фактическое значение показателя ниже планового значения в связи со своевременностью оказания медицинской помощи в экстренной форме с использованием санитарной авиации</t>
  </si>
  <si>
    <t xml:space="preserve">Снижение показателя связано с выполнением маршрутизации беременных, рожениц, новорожденных детей в зависимости от уровня акушерского и перинатального риска, наличием экстрагенитальной патологии, заболеваний у новорожденного, своевременным оказанием специализированной медицинской помощи </t>
  </si>
  <si>
    <t xml:space="preserve">Увеличение фактического значения показателя связано с необходимостью подготовки кадров более высокой квалификации  </t>
  </si>
  <si>
    <t>Увеличение фактического значения показателя связано с необходимостью подготовки специалистов по программам дополнительного медицинского и фармацевтического образования в государственных организациях высшего образования</t>
  </si>
  <si>
    <t>Увеличение фактического значения показателя связано с необходимостью подготовки специалистов по программам дополнительного медицинского и фармацевтического образования в государственных профессиональных образовательных организациях, осуществляющих подготовку специалистов среднего звена</t>
  </si>
  <si>
    <t>Количество объектов капитального строительства (реконструкции), на которых завершены работы в текущем году</t>
  </si>
  <si>
    <t>Значение показателя перевыполнено в связи с проведением профилактических осмотров в целях ранней диагностики и выявляемости заболевания на ранней стадии</t>
  </si>
  <si>
    <t xml:space="preserve">Увеличение фактического значения показателя связано с соблюдением сроков диспансеризации пациентов из групп риска, профилактическими осмотрами, внедрением скрининговых программ, санитарно-просветительской работе по повышению грамотности пациентов </t>
  </si>
  <si>
    <t xml:space="preserve">Снижение показателя заболеваемости краснухой связано с высоким процентом охвата подлежащего населения профилактическими прививками против краснухи (более 95% от плана). </t>
  </si>
  <si>
    <t xml:space="preserve">Снижение показателя заболеваемости острым вирусным гепатитом В связано с высоким процентом охвата подлежащего населения профилактическими прививками против данной инфекции (более 95% от плана). </t>
  </si>
  <si>
    <t xml:space="preserve">Снижение показателя заболеваемости эпидемическим паротитом связано с высоким процентом охвата подлежащего населения профилактическими прививками против данной инфекции (более 95% от плана). </t>
  </si>
  <si>
    <t xml:space="preserve">Полный охват диспасеризацией указанной категории детей достигнут благодаря проведению ежемесячной корректировки плана диспансеризации, организации работы выездных бригад врачей-специалистов в медицинские организации, не имеющие необходимых врачей-специалистов </t>
  </si>
  <si>
    <t>Увеличение показателя за счет ежемесячного контроля выполнения плана вакцинации, уточнения списков граждан, подлежащих вакцинации, бесперебойного обеспечения медицинских организаций вакцинами</t>
  </si>
  <si>
    <t>Увеличение показателя за счет ежемесячного контроля выполнения плана вакцинации, уточнения списков граждан, подлежащих вакцинации,  бесперебойного обеспечения медицинских организаций вакцинами</t>
  </si>
  <si>
    <t>Фактическое значение показателя ниже уровня планового значения в результате работы суицидологической службы, кризисных стационаров, кабинета суицидолога, телефона доверия (в городах Иркутск, Ангарск, Братск, Усть-Илимск, Тулун), общего социально-экономического положения населения, повышения образования населения</t>
  </si>
  <si>
    <t>Увеличение значения показателя связано с более высокой приверженностью к лечению больных туберкулезом, повышением эффективности работы врачей-фтизиатров, более широким охватом хирургического лечения больных туберкулезом</t>
  </si>
  <si>
    <t>Увеличение фактического значения показателя связано со своевременностью оказания медицинской помощи в экстренной форме с использованием санитарной авиации</t>
  </si>
  <si>
    <t>Увеличение показателя связано с выполнением маршрутизации пациентов по профилям "акушерство и гинекология", "неонатология", "педиатрия", оказанием медицинской помощи выездными врачебными бригадами, своевременным оказанием специализированной, в том числе высокотехнологичной медиицнской помощи в медицинских организациях третьего уровня.</t>
  </si>
  <si>
    <t>Снижение показателя связано с ранней диагностикой заболеваний, профилактикой осложнений, выполнением маршрутизации при оказании медицинской помощи детям, оказанием медицинской помощи в соответствии с действующими порядками и стандартами</t>
  </si>
  <si>
    <t>Снижение показателя связано с организацией в женских консультациях доабортного консультирования женщин, проведением работы по профилактике нежелательной беременности, консультированием женщин репродуктивного возраста по выбору метода контрацепции</t>
  </si>
  <si>
    <t>Увеличение показателя связано с проведением у несовершеннолетних ежегодных медицинских осмотров, направленных на раннюю диагностику заболеваний и отклонений в состоянии здоровья, проведением нуждающимся детям медицинской реабилитации, профилактического лечения</t>
  </si>
  <si>
    <t>Увеличение показателя связано с усилением контроля со стороны руководства медицинских организаций по выполнению индивидуальных программ реабилитации и абилитации детей-инвалидов</t>
  </si>
  <si>
    <t>Увеличение фактического значения показателя связано с необходимостью подготовки специалистов по программам дополнительного медицинского и фармацевтического образования в государственных организациях дополнительного профессионального образования</t>
  </si>
  <si>
    <t>Фактическое значение показателя достигнуто в связи со своевременностью и правильностью оформления медицинской документации, выполнением порядков, стандартов медицинской помощи, клинических рекомендаций</t>
  </si>
  <si>
    <t>Предварительные данные Территориального органа Федеральной службы государственной статистики по Иркутской области</t>
  </si>
  <si>
    <t>Информация об изменениях объемов финансирования и целевых показателей государственной программы Иркутской области 
«Развитие здравоохранения» на 2014-2020 годы в 2018 году</t>
  </si>
  <si>
    <t>«Развитие здравоохранения» на 2014-2020 годы по состоянию на 01.01.2019 года</t>
  </si>
  <si>
    <t>НАПРАВЛЕНИЯ И ОБЪЕМЫ ФИНАНСИРОВАНИЯ ГОСУДАРСТВЕННОЙ ПРОГРАММЫ ЗА 2018 ГОД</t>
  </si>
  <si>
    <t>РЕАЛИЗАЦИЯ ГОСУДАРСТВЕННОЙ ПРОГРАММЫ В МУНИЦИПАЛЬНЫХ ОБРАЗОВАНИЯХ ИРКУТСКОЙ ОБЛАСТИ ЗА 2018 ГОД</t>
  </si>
  <si>
    <t>Редакция программы от 16.04.2018 № 280-пп</t>
  </si>
  <si>
    <t>Редакция программы от 11.05.2018 № 356-пп</t>
  </si>
  <si>
    <t>Редакция программы от 29.06.2018 № 478-пп</t>
  </si>
  <si>
    <t>Редакция программы от 06.08.2018 № 564-пп</t>
  </si>
  <si>
    <t>Редакция программы от 07.09.2018 № 647-пп</t>
  </si>
  <si>
    <t>Редакция программы от 28.09.2018 № 699-пп</t>
  </si>
  <si>
    <t>Редакция программы от 11.12.2018 № 914-пп</t>
  </si>
  <si>
    <t>Редакция программы от 23.11.2018 № 853-пп</t>
  </si>
  <si>
    <t xml:space="preserve">Приложение </t>
  </si>
  <si>
    <t>к распоряжению министерства</t>
  </si>
  <si>
    <t>здравоохранения Иркутской области</t>
  </si>
  <si>
    <t>от___________________________</t>
  </si>
  <si>
    <t xml:space="preserve">"Приложение к распоряжению министерства </t>
  </si>
  <si>
    <t xml:space="preserve">здравоохранения Иркутской области от </t>
  </si>
  <si>
    <t xml:space="preserve">План мероприятий на 2018 год по реализации государственной программы Иркутской области 
«Развитие здравоохранения» на 2014-2020 годы </t>
  </si>
  <si>
    <t>N п/п</t>
  </si>
  <si>
    <t>Наименование государственной программы, подпрограммы государственной программы, ведомственной целевой программы, основного мероприятия, мероприятия</t>
  </si>
  <si>
    <t>Ответственный исполнитель, соисполнитель, участники, участники мероприятий</t>
  </si>
  <si>
    <t>Срок реализации</t>
  </si>
  <si>
    <t>Объем ресурсного обеспечения на 2018 год</t>
  </si>
  <si>
    <t>Процент исполнения (гр.8/ гр.7* 100), %</t>
  </si>
  <si>
    <t>Наименование показателя мероприятия</t>
  </si>
  <si>
    <t xml:space="preserve">
Значение показателя мероприятия на 2018 год</t>
  </si>
  <si>
    <t>источник</t>
  </si>
  <si>
    <t>тыс.руб.</t>
  </si>
  <si>
    <t>8</t>
  </si>
  <si>
    <t>9</t>
  </si>
  <si>
    <t xml:space="preserve"> 01.2018</t>
  </si>
  <si>
    <t xml:space="preserve"> 12.2018</t>
  </si>
  <si>
    <t>Показатель объема: Количество размещенных информационных материалов, (ед.)</t>
  </si>
  <si>
    <t xml:space="preserve">Показатель качества: Удовлетворенность потребителей оказанной государственной работой, (%) </t>
  </si>
  <si>
    <t>Показатель объема: Количество курсов вакцинации, на которые приобретены медицинские иммунобиологические препараты, (ед.)</t>
  </si>
  <si>
    <t>Показатель качества 1: Число детей в возрасте 0-14 лет, у которых выявлен туберкулез на ранней стадии, (чел.)</t>
  </si>
  <si>
    <t>Показатель качества 2: Заболеваемость туберкулезом среди детей (на 100 тыс. населения)</t>
  </si>
  <si>
    <t>Показатель объема: Количество подготовленных методических материалов для медицинских работников, (ед.)</t>
  </si>
  <si>
    <t>Показатель качества: Соответствие Порядку организации и осуществления профилактики неинфекционных заболеваний и проведения мероприятий по формированию здорового образа жизни в медицинских организациях, (%)</t>
  </si>
  <si>
    <t>Показатель объема: Число пациентов, (чел.)</t>
  </si>
  <si>
    <t>Показатель качества: Доля обоснованных жалоб на  оказание медицинской помощи, несоответствующей стандарту по нозологической форме, (не более 5 % от числа обратившихся)</t>
  </si>
  <si>
    <t>Показатель объема: Количество обследованных на ВИЧ-инфекцию, (чел.)</t>
  </si>
  <si>
    <t>Показатель качества: Доля ВИЧ-инфицированных лиц, состоящих на диспансерном учете, от числа выявленных, (%)</t>
  </si>
  <si>
    <t>Закупки диагностических средств для выявления, определения чувствительности микобактерии туберкулеза и мониторинга лечения лиц, больных туберкулезом с множественной лекарственной устойчивостью возбудителя, в соответствии с перечнем, утвержденным Министерством здравоохранения Российской Федерации, а также медицинских изделий в соответствии со стандартом оснащения, предусмотренным порядком оказания медицинской помощи больным туберкулезом</t>
  </si>
  <si>
    <t>Показатель объема: Количество больных с впервые в жизни установленным диагнозом туберкулеза органов дыхания с бактериовыделением (чел.)</t>
  </si>
  <si>
    <t>Показатель качества: Доля больных с впервые в жизни установленным диагнозом туберкулеза органов дыхания с бактериовыделением, охваченных обследованием на множественную лекарственную устойчивость возбудителя (%)</t>
  </si>
  <si>
    <t>Показатель объема: Количество трансплантированных органов (ед.)</t>
  </si>
  <si>
    <t>Показатель качества: Доля трансплантированных органов из числа заготовленных к трансплантации, (%)</t>
  </si>
  <si>
    <t>Показатель качества: Доля обоснованных жалоб на организацию донорства органов человека, (не более 5 %  от числа обратившихся)</t>
  </si>
  <si>
    <t>Показатель объема: Количество посещений, (посещений)</t>
  </si>
  <si>
    <t>Показатель качества 1: Количество исследований (ед.)</t>
  </si>
  <si>
    <t>Показатель качества 2: Количество лиц, получающих АРВТ, (чел.)</t>
  </si>
  <si>
    <t>Показатель объема 1: Число посещений, (посещение)
Показатель качества 1: Количество медицинских освидетельствований, (ед.)</t>
  </si>
  <si>
    <t>1 954 191
36 808</t>
  </si>
  <si>
    <t>Показатель качества 2: Количество исследований (ед.)</t>
  </si>
  <si>
    <t>Показатель качества 3: Количество судебно-психиатрических экспертиз (усл.ед.)</t>
  </si>
  <si>
    <t>Показатель качества 4: Доля обоснованных жалоб на  оказание медицинской помощи, несоответствующей стандарту по нозологической форме, (не более 5 % от числа обратившихся)</t>
  </si>
  <si>
    <t>Показатель объема: Случаев лечения, (усл.единица)</t>
  </si>
  <si>
    <t>Показатель качества: Доля повторных вызовов в течение суток (за исключением активных), (%)</t>
  </si>
  <si>
    <t>Показатель объема: Количество вызовов, (вызовов)</t>
  </si>
  <si>
    <t>Показатель качества: Летальность при транспортировке больного, (%)</t>
  </si>
  <si>
    <t>Показатель объема: Количество заготовленной крови (Условная единица продукта, переработки (в перерасчете на 1 литр цельной крови)</t>
  </si>
  <si>
    <t>Показатель качества: Доля образцов донорской крови, тестированной на маркеры гемотрансмиссивных инфекций с помощью молекулярно-биологических исследований, проводимых дополнительно к обязательным иммунологическим исследованиям на маркеры вирусов иммунодефицита человека и гепатитов B и C», (%)</t>
  </si>
  <si>
    <t>Показатель объема: Количество муниципальных образований Иркутской области, получивших субсидию в соответствии с критериями отбора, (ед.)</t>
  </si>
  <si>
    <t>Показатель качества: Доля детей, обеспеченных среднесуточным набором питания от числа нуждающихся, (%)</t>
  </si>
  <si>
    <t>Основное мероприятие «Обеспечение оказания экстренной медицинской помощи гражданам, проживающим в труднодоступных районах, в том числе  с использованием нового воздушного судна, оснащенного медицинским модулем» на 2017-2019 годы</t>
  </si>
  <si>
    <t>Показатель объема: Количество объектов здравоохранения, реализуемых в рамках мероприятия, (ед.)</t>
  </si>
  <si>
    <t>Показатель качества: Степень готовности объекта, %,</t>
  </si>
  <si>
    <t>Показатель объема: Количество поездок ПКДЦ «Академик Федор Углов» в отдаленные населенные пункты », (ед.)</t>
  </si>
  <si>
    <t>Показатель качества: Доля лиц, получивших амбулаторный диализ от числа нуждающихся, (%)</t>
  </si>
  <si>
    <t>ВЦП «Развитие материально-технической базы детских поликлиник и детских поликлинических отделений медицинских организаций, подведомственных министерству здравоохранения Иркутской области» на 2018 год</t>
  </si>
  <si>
    <t>Показатель объема: Количество объектов, приобретаемых в рамках мероприятия в текущем году, (ед.)</t>
  </si>
  <si>
    <t>Показатель качества: Доля приобретенного медицинского оборудования от количества запланированного к приобретению, (%)</t>
  </si>
  <si>
    <t>100 (с учетом экономии 134)</t>
  </si>
  <si>
    <t>Показатель объема: Число посещений, (посещения)</t>
  </si>
  <si>
    <t>Показатель качества: Доля обоснованных жалоб на оказание медицинской помощи, несоответствующей стандарту по нозологической форме, (не более 5 % от числа обратившихся)</t>
  </si>
  <si>
    <t>Показатель качества: Доля женщин, направленных в перинатальные центры и ММЦ, от числа женщин группы высокого перинатального риска, (%)</t>
  </si>
  <si>
    <t>5.3.</t>
  </si>
  <si>
    <t>Основное мероприятие «Совершенствование оказания медицинской помощи детям на 2014 - 2020 годы»</t>
  </si>
  <si>
    <t>5.3.1.</t>
  </si>
  <si>
    <t>Показатель объема: Количество нуждающихся льготников, получивших специальное питание, (чел.)</t>
  </si>
  <si>
    <t>Показатель качества: Доля льготополучателей, обеспеченных специальными молочными продуктами детского питания, от числа обратившихся за предоставлением меры социальной поддержки в виде обеспечения специальными молочными продуктами детского питания, (%)</t>
  </si>
  <si>
    <t>5.3.2.</t>
  </si>
  <si>
    <t>Показатель качества: Доля человек обеспеченных полноценным питанием по медицинским показаниям от числа нуждающихся в обеспечении полноценным питанием по медицинским показаниям, (%)</t>
  </si>
  <si>
    <t>5.3.3.</t>
  </si>
  <si>
    <t>Показатель объема: Количество койко-дней, (койко-день)</t>
  </si>
  <si>
    <t>Показатель качества 1: Охват Д-наблюдением, (%)</t>
  </si>
  <si>
    <t>Показатель качества 2: Семейные формы жизнеустройства детей, (чел.)</t>
  </si>
  <si>
    <t>5.3.4.</t>
  </si>
  <si>
    <t>Показатель качества: Доля профилактических посещений, (%)</t>
  </si>
  <si>
    <t>5.3.5.</t>
  </si>
  <si>
    <t>Показатель объема: Случаев госпитализации, (усл.ед.)</t>
  </si>
  <si>
    <t>Показатель качества: Доля пациентов, которым оказана медицинская помощь в соответствии с Порядком оказания медицинской помощи, (%)</t>
  </si>
  <si>
    <t>Показатель качества: Число пролеченных больных в условиях санатория, (чел.)</t>
  </si>
  <si>
    <t>Показатель объема: Число койко-дней, (койко-день)</t>
  </si>
  <si>
    <t>Показатель качества: Доля лиц, которым оказана помощь от числа в ней нуждавшихся, (%)</t>
  </si>
  <si>
    <t>7.1.2.</t>
  </si>
  <si>
    <t>Развитие паллиативной медицинской помощи за счет средств рзервного фонда Правительства Российской Федерации</t>
  </si>
  <si>
    <t>Показатель объема: Количество медицинского оборудования, приобретаемого в рамках мероприятия (ед.)</t>
  </si>
  <si>
    <t>Показатель объема: Количество пациентов, обеспеченных обезболивающей терапией, (чел.)</t>
  </si>
  <si>
    <t>Показатель качества: Доля медицинских организаций, которые оснащены медицинским оборудованием от числа медицинских организаций запланированных к оснащению (%)</t>
  </si>
  <si>
    <t>Показатель качества: Доля пациентов, обеспеченных обезболивающей терапией от числа нуждающихся (%)</t>
  </si>
  <si>
    <t>Показатель объема: Количество подготовленных специалистов по программам повышения квалификации и профессиональной переподготовки медицинских кадров, (чел.)</t>
  </si>
  <si>
    <t>Показатель качества: Доля высококвалифицированных специалистов прошедших подготовку по программам повышения квалификации и профессиональной переподготовки медицинских кадров от общего количества подготовленных специалистов, (%)</t>
  </si>
  <si>
    <t>Единовременные компенсационные выплаты медицинским работникам (врачам, фельдшерам) в возрасте до 50 лет, прибывшим (переехавшим) на работу в сельские населенные пункты, либо рабочие поселки, либо поселки городского типа, либо города с населением до 50 тыс. человек</t>
  </si>
  <si>
    <t>Показатель объема: Количество произведенных выплат прибывшим специалистам, (ед.)</t>
  </si>
  <si>
    <t>Показатель качества: Обеспеченность  врачами сельского населения, (чел. на 10 000  населения)</t>
  </si>
  <si>
    <t>8.1.3.</t>
  </si>
  <si>
    <t>Ежемесячная денежная выплата отдельным категориям студентов в целях привлечения их для дальнейшей работы в медицинских организациях, расположенных на территории Иркутской области</t>
  </si>
  <si>
    <t>Показатель объема: Количество произведенных выплат отдельным категориям студентов в целях привлечения их для дальнейшей работы в медицинских организациях, расположенных на территории Иркутской области, (ед.)</t>
  </si>
  <si>
    <t>Показатель качества: Число выпускников, трудоустроившихся в медицицинские организации, подведомственные министерству здравоохранения Иркутской области, (чел.)</t>
  </si>
  <si>
    <t>Показатель объема: Количество человек, из числа отнесенных к отдельным категориям граждан, получивших лекарственную помощь и лечебное питание, (чел.)</t>
  </si>
  <si>
    <t>Показатель качества: Уровень обеспеченности лекарственными препаратами для медицинского применения льготополучателей, (%)</t>
  </si>
  <si>
    <t>Показатель объема: Количество экспертиз, (ед.)</t>
  </si>
  <si>
    <t>Показатель качества: Соответствие качества проверенных лекарственных препаратов для медицинского применения, показателям качества, регламентированным нормативно-технической документацией, (%)</t>
  </si>
  <si>
    <t>Показатель объема: Количество больных, получивших лекарственную помощь и лечебное питание, (чел.)</t>
  </si>
  <si>
    <t>Показатель качества: Удовлетворение потребности отдельных категорий граждан в необходимых лекарственных препаратах для медицинского применения, обеспечение которых осуществляется за счет средств федерального бюджета, (%)</t>
  </si>
  <si>
    <t>«Организационные мероприятия, связанные с обеспечением лиц лекарственными препаратами, предназначенными для лечения больных злокачественными новообразованиями лимфоидной, кроветворной и родственных им тканей, гемофилией, муковисцидозом, гипофизарным нанизмом, болезнью Гоше, рассеянным склерозом, а также после трансплантации органов и (или) тканей, включающие в себя хранение лекарственных препаратов, доставку лекарственных препаратов до аптечных организаций, создание и сопровождение электронных баз данных учета и движения лекарственных препаратов»</t>
  </si>
  <si>
    <t>Показатель объема: Количество человек, получивших лекарственную помощь, предназначенную для лечения больных злокачественными новообразованиями лимфоидной, кроветворной и родственных им тканей, гемофилией, муковисцидозом, гипофизарным нанизмом, болезнью Гоше, рассеянным склерозом, а также после трансплантации органов и (или) тканей, (чел.)</t>
  </si>
  <si>
    <t>Показатель качества: Удовлетворение потребности больных в лекарственных препаратах, предназначенных  для лечения злокачественных новообразований лимфоидной, кроветворной и родственных им тканей, гемофилии, муковисцидоза, гипофизарного нанизма, болезни Гоше, рассеянного склероза, а также после трансплантации органов и (или) тканей, (%)</t>
  </si>
  <si>
    <t>Показатель объема 1: Количество информационных ресурсов и баз данных (ед.)</t>
  </si>
  <si>
    <t>Показатель объема 2: Количество пользователей (чел.)</t>
  </si>
  <si>
    <t>Показатель качества: Доля своевременно предоставленных отчетов, (%)</t>
  </si>
  <si>
    <t>10.1.2.</t>
  </si>
  <si>
    <t>Внедрением медицинских информационных систем в медицинских организациях государственной и муниципальной систем здравоохранения, оказывающих первичную медико-санитарную помощь, за счет средств резервного фонда Правительства Российской Федерации</t>
  </si>
  <si>
    <t>Показатель объема: Количество медицинских организаций, оказывающих первичную медико-санитарную помощь, в которых внедрена медицинская информационная система, (ед.)</t>
  </si>
  <si>
    <t>Показатель качества: Доля медицинских организаций,  оказывающих первичную медико-санитарную помощь, в которых внедрена медицинская информационная система  от числа медицинских организаций, в которых запланировано внедрение медицинской информационной системы, (%)</t>
  </si>
  <si>
    <t>Показатель объема: Количество организаций, в которых планируется проведение капитального ремонта, (ед.)</t>
  </si>
  <si>
    <t>Показатель качества: Количество недостатков, выявленных в период гарантийного срока эксплуатации, (ед.)</t>
  </si>
  <si>
    <t>Показатель объема: Количество человек, получивших компенсацию, (чел.)</t>
  </si>
  <si>
    <t>Показатель качества: Доля человек, получивших компенсацию, от числа подавших заявление, (%)</t>
  </si>
  <si>
    <t>Показатель объема: Транспортировка тел умерших, не связанная с предоставлением ритуальных услуг (ед.)</t>
  </si>
  <si>
    <t>Показатель объема: Количество предоставленных, переоформленных лицензий (ед.)</t>
  </si>
  <si>
    <t>Показатель качества: Количество жалоб от заявителей на качество предоставляемых услуг, (ед.)</t>
  </si>
  <si>
    <t>Показатель объема: Количество функций, осуществляемых министерством здравоохранения Иркутской области, (ед.)</t>
  </si>
  <si>
    <t>Показатель качества: Доля обращений граждан, рассмотренных с нарушением установленных сроков, в общем числе обращений граждан, (%)</t>
  </si>
  <si>
    <t>Показатель объема: Количество вскрытий, (вскрытия)</t>
  </si>
  <si>
    <t>Показатель объема: Количество исследований, (ед.)</t>
  </si>
  <si>
    <t>Показатель качества: Уровень качества вскрытий, (%)</t>
  </si>
  <si>
    <t>Показатель качества: Доля несвоевременно направленных окончательных свидетельств о смерти при неустановленных диагнозах, (%)</t>
  </si>
  <si>
    <t>Показатель объема: Количество организаций, осуществляющих функцию по мобилизационной подготовке экономики, (ед.)</t>
  </si>
  <si>
    <t>Показатель качества: Доля проведенных мероприятий в целях мобилизационной подготовки от общего количества запланированных мероприятий в целях мобилизационной подготовки (%)</t>
  </si>
  <si>
    <t>Укрепление материально-технической базы медицинских организаций, подведомственных министерству здравоохранения Иркутской област</t>
  </si>
  <si>
    <t>Показатель объема: Количество объектов, планируемых к приобретению в рамках мероприятия в текущем году, (ед.)</t>
  </si>
  <si>
    <t>11.1.10.</t>
  </si>
  <si>
    <t>Приобретение передвижных медицинских комплексов для оказания медицинской помощи жителям населенных пунктов с численностью населения до 100 человек за счет средств резервного фонда Правительства Российской Федерации</t>
  </si>
  <si>
    <t>Показатель объема: Количество передвижных медицинских комплексов, преобретаемых в рамках мероприятия в текущем году, (ед.)</t>
  </si>
  <si>
    <t>Показатель качества: Доля приобретенных передвижных медицинских комплексов от количества запланированных к приобретению, (%)</t>
  </si>
  <si>
    <t>Показатель качества: Ввод в действие объектов здравоохранения, (ед.)</t>
  </si>
  <si>
    <t>Здание областного перинатального центра корпуса "Б" ГБУЗ "Иркутская ордена "Знак Почета" областная клиническая больница" в г. Иркутске, м/р Юбилейный, 100</t>
  </si>
  <si>
    <t>Показатель качества: Степень готовности объекта, %</t>
  </si>
  <si>
    <t>Показатель качества: Площадь объекта, (кв. м)</t>
  </si>
  <si>
    <t>Территориальный фонд обязательного медицинского страхования Иркутской области</t>
  </si>
  <si>
    <t>Показатель объема: Численность неработающих застрахованных лиц на 1 апреля года, предшествующего очередному, (чел.)</t>
  </si>
  <si>
    <t>Показатель качества: Своевременность уплаты страховых взносов, (%)</t>
  </si>
  <si>
    <t>Показатель объема: Количество медицинских организаций, осуществляемых деятельность в сфере обязательного медицинского страхования на территории Иркутской области, (ед.)</t>
  </si>
  <si>
    <t>Показатель качества: Доля лиц, обратившихся с обоснованными жалобами в общем количестве застрахованных, (%)</t>
  </si>
  <si>
    <t>Показатель объема: Количество застрахованных граждан на 1 апреля года, предшествующего очередному, (чел.)</t>
  </si>
  <si>
    <t>Показатель качества: Финансовая обеспеченность территориальной программы обязательного медицинского страхования в рамках базовой программы обязательного медицинского страхования, (%)</t>
  </si>
  <si>
    <t>Показатель объема: Количество приобретенного и/или отремонтированного оборудования, (ед.)</t>
  </si>
  <si>
    <t>Показатель качества: Доля медицинских организаций, получивших средства на реализацию мероприятий от общего количества участников территориальной программы обязательного медицинского страхования, (%)</t>
  </si>
  <si>
    <t>Заместитель министра здравоохранения Иркутской области</t>
  </si>
  <si>
    <t>Г.М. Синькова</t>
  </si>
  <si>
    <t>ВЗД заместителя начальника финансово-экономического управления-</t>
  </si>
  <si>
    <t>начальник отдела формирования сводного бюджета</t>
  </si>
  <si>
    <t>Н. Ю.Дугина</t>
  </si>
  <si>
    <t>Начальник управления развития системы здравоохранения</t>
  </si>
  <si>
    <t>Объем финансирования, предусмотренный на 2018 год, тыс. руб.</t>
  </si>
  <si>
    <t>Плановое значение показателя мероприятия на 2018 год</t>
  </si>
  <si>
    <t>Данные за 2018 год будут опубликованы Территориальным органом Федеральной службы государственной статистики по Иркутской области не ранее 01.07.2019 года</t>
  </si>
  <si>
    <t>Обеспеченность врачами, оказывающими паллиативную медицинскую помощь</t>
  </si>
  <si>
    <t>Объем паллиативной медицинской помощи в стационарных условиях</t>
  </si>
  <si>
    <t>койко-дней на 1 жителя</t>
  </si>
  <si>
    <t>0,012</t>
  </si>
  <si>
    <t>0,055</t>
  </si>
  <si>
    <t>Доля лиц, зараженных вирусом иммунодефицита человека, состоящих под диспансерным наблюдением, от общего числа лиц, зараженных вирусом иммунодефицита человека</t>
  </si>
  <si>
    <t>Доля лиц, зараженных вирусом иммунодефицита человека, получающих антиретровирусную терапию, от общего числа лиц, зараженных вирусом иммунодефицита человека, состоящих под диспансерным наблюдением</t>
  </si>
  <si>
    <t>17.</t>
  </si>
  <si>
    <t>Количество пациентов, которым оказана высокотехнологичная медицинская помощь</t>
  </si>
  <si>
    <t>Количество пациентов, которым оказана высокотехнологичная медицинская помощь, не включенная в базовую программу обязательного медицинского страхования</t>
  </si>
  <si>
    <t>Доля лиц, зараженных вирусом иммунодефицита человека, получающих антиретровирусную терапию, от общего числа лиц, зараженных вирусом иммунодефицита человека</t>
  </si>
  <si>
    <t>Основное мероприятие «Развитие государственно-частного партнерства в сфере здравоохранения» на 2014-2019 годы</t>
  </si>
  <si>
    <t>Проведение химиопрофилактики передачи ВИЧ-инфекции от матери к ребенку во время беременности</t>
  </si>
  <si>
    <t>Проведение химиопрофилактики передачи ВИЧ-инфекции от матери к ребенку во время родов</t>
  </si>
  <si>
    <t>Проведение химиопрофилактики передачи ВИЧ-инфекции от матери к ребенку новорожденному</t>
  </si>
  <si>
    <t>ВЦП «Развитие материально-технической базы детских поликлиник и детских поликлинических отделений медицинских организаций, подведомственных министерству здравоохранения Иркутской области» на 2018 – 2020 годы, утвержденная приказом министерства здравоохранения Иркутской области от 10 июля 2018 года №55-мпр</t>
  </si>
  <si>
    <t xml:space="preserve">Доля посещений с профилактической и иными целями детьми в возрасте 0-17 лет </t>
  </si>
  <si>
    <t xml:space="preserve">Доля детей в возрасте 0-17 лет от общей численности детского населения, пролеченных в дневных стационарах медицинских организаций, оказывающих медицинскую помощь в амбулаторных условиях </t>
  </si>
  <si>
    <t>Смертность детей в возрасте от 0 до 4 лет</t>
  </si>
  <si>
    <t>на 1000 новорожденных, родившихся живыми</t>
  </si>
  <si>
    <t>Доля медицинских работников, которым фактически предоставлены единовременные компенсационные выплаты, в общей численности медицинских работников, которым запланировано представить указанные выплаты</t>
  </si>
  <si>
    <t>Удовлетворение потребности отдельных категорий граждан в необходимых лекарственных препаратах для медицинского применения, обеспечение которых осуществляется за счет средств  бюджетов субъектов Российской Федерации</t>
  </si>
  <si>
    <t xml:space="preserve">Удовлетворение потребности отдельных категорий граждан в необходимых лекарственных препаратах для медицинского применения, обеспечение которых осуществляется за счет средств  федерального бюджета </t>
  </si>
  <si>
    <t>Доля медицинских организаций, здания которых находятся в аварийном состоянии, требуют сноса, реконструкции и капитального ремонта, в общем количестве медицинских организаций</t>
  </si>
  <si>
    <t>Удовлетворенность медицинской помощью от числа опрошенных</t>
  </si>
  <si>
    <t xml:space="preserve">Объем медицинской помощи оказываемой в амбулаторных условиях </t>
  </si>
  <si>
    <t>Объем медицинской помощи оказываемой в условиях дневного стационара</t>
  </si>
  <si>
    <t>количество посещений</t>
  </si>
  <si>
    <t>количество пролеченных больных</t>
  </si>
  <si>
    <t>Количество объектов здравоохранения, на которые разработана проектная документация в текущем году</t>
  </si>
  <si>
    <t>Субсидия носит заявительный характер. Все заявки за 2018 год удовлетворены в полном объеме</t>
  </si>
  <si>
    <t>Постановление Правительства Иркутской области от 31.03.2018 года № 213-пп</t>
  </si>
  <si>
    <t>Заключено 9 соглашений: 8 - 27.04.2018г., 1 - 26.05.2018г.</t>
  </si>
  <si>
    <t>Подпрограмма «Осуществление обязательного медицинского страхования в Иркутской области» на 2018 - 2020 годы</t>
  </si>
  <si>
    <t>Основное мероприятие «Уплата взносов на обязательное медицинское страхование неработающего населения Иркутской области» на 2018-2020 годы</t>
  </si>
  <si>
    <t xml:space="preserve">Ежемесячная денежная выплата отдельным категориям студентов в целях привлечения их для дальнейшей работы в медицинских организациях, расположенных на территории Иркутской области </t>
  </si>
  <si>
    <t>Центральная районная больница на 155 коек с поликлиникой на 200 посещений в смену по адресу: Иркутская область, Боханский район, п. Бохан, ул. 1-ая Клиническая, 18</t>
  </si>
  <si>
    <t>Здание лечебного корпуса (стационара) на 35 коек ОГБУЗ «Катангская РБ» с. Ербогачен  Катангского района,
 ул. Строителей, 25</t>
  </si>
  <si>
    <t>"Здание перинатального центра в г. Братске на 130 коек"</t>
  </si>
  <si>
    <t>Муниципальное образование города Братска</t>
  </si>
  <si>
    <t>Строительство фельдшерско-акушерских пунктов, приобретение и монтаж модульных конструкций в целях строительства фельдшерско-акушерских пунктов</t>
  </si>
  <si>
    <t xml:space="preserve">Строительство </t>
  </si>
  <si>
    <t>Редакция программы от 08.11.2017 № 713-пп</t>
  </si>
  <si>
    <t>Развитие паллиативной медицинской помощи за счет средств резервного фонда Правительства Российской Федерации</t>
  </si>
  <si>
    <t>Внедрение медицинских информационных систем в медицинских организациях государственной и муниципальной систем здравоохранения, оказывающих первичную медико-санитарную помощь, за счет средств резервного фонда Правительства Российской Федерации</t>
  </si>
  <si>
    <t>Уровень выполнения нормативных параметров сроков оказания экстренной и неотложной медицинской помощи (%)</t>
  </si>
  <si>
    <t>Число больных алкоголизмом, находящихся в ремиссии от 1 года до 2 лет, (число больных алкоголизмом, находящихся в ремиссии)</t>
  </si>
  <si>
    <t>Доля женщин с преждевременными родами, родоразрешенных в перинатальных центрах, (доля (%) женщин с преждевременными родами от общего числа родивших)</t>
  </si>
  <si>
    <t xml:space="preserve">Выполнение целевого показателя на 2018 год за счет выполнения порядков и стандартов оказания медицинской помощи, своевременной маршрутизацией при оказании помощи по профилям "акушерство и гинекология", "педиатрия", "неонатология" </t>
  </si>
  <si>
    <t>Данные за 2018 год будут опубликованы Территориальным органом Федеральной службы государственной статистики по Иркутской области не ранее 01.06.2019 года</t>
  </si>
  <si>
    <t>Несмотря на принимаемые меры за 2018 год показатель смертности при ДТП превышает плановое значение. По сравнению с 2017 годом наблюдается снижение смертности при ДТП (в 2017 году - 12,3). Анализ показал, что увеличилось количество погибших и пострадавших в одном ДТП, возрасла тяжесть полученных травм в результате ДТП по сравнению с 2017 годом.</t>
  </si>
  <si>
    <t xml:space="preserve"> Снижение фактического значения показателя связано с профилактическими мероприятиями, повышением эффективности работы врачей-фтизиатров, более широким охватом хирургического лечения больных туберкулезом</t>
  </si>
  <si>
    <t xml:space="preserve">Снижение показателя связано с низкой укомплектованностью врачебными кадрами в медицинских орагнизациях, обслуживающих сельское население, отсутствием законченных случаев медицинских профилактических осмотров детей в связи с непроведением осморов врачами-специалистами в соответствии с действующим порядком оказания медицинской помощи </t>
  </si>
  <si>
    <r>
      <t xml:space="preserve">Удовлетворение потребности отдельных категорий граждан в необходимых лекарственных препаратах для медицинского назначения и медицинских изделиях, а также специализированных продуктов лечебного питания для детей-инвалидов (от числа лиц, имеющих право на государственную социальную помощь и не отказавшихся от получения социальной услуги), </t>
    </r>
    <r>
      <rPr>
        <sz val="12"/>
        <color indexed="8"/>
        <rFont val="Times New Roman"/>
        <family val="1"/>
        <charset val="204"/>
      </rPr>
      <t>лекарственными препаратами для медицинского назначения, медицинскими изделиями</t>
    </r>
  </si>
  <si>
    <t>Дополнительное финансирование из областного бюджета в количестве 31,7 млн руб. позволило охватить АРВТ дополнительное количество пациентов</t>
  </si>
  <si>
    <t>Все запланированные к пересадке органы пересажены своеременно</t>
  </si>
  <si>
    <t>Увеличение значения показателя связано с увеличением экспресс-тестирования при проведении массовых акций по профилактике ВИЧ-инфекции</t>
  </si>
  <si>
    <t>Запланированные две поездки в конце года были соеденены в одну с охватом всех запланированных территорий</t>
  </si>
  <si>
    <t>Показатель ниже целевого на 0,4% за счет поздней постановкой на учет по беременности, не позволившей провести 1 этап пренатальной диагностики у 4 тыс. женщин (встали на учет позже 14 недели беременности)</t>
  </si>
  <si>
    <t>Высокий показатель проведения аудиологического исследования у детей первого года жизни связан с выполнением в учреждениях родовспоможения и детских поликлиниках порядков оказания медицинской помощи по профилям "педиатрия", "неонатология".</t>
  </si>
  <si>
    <t>Выполнение показателя проведения неонатального скрининга у новорожденных связан с выполнением в учреждениях родовспоможения и детских поликлиниках порядков оказания медицинской помощи по профилям "педиатрия", "неонатология".</t>
  </si>
  <si>
    <t>Выполнение целевого показателя за счет выполнения медицинскими организациями нормативных правовых документов по проведению перинатальной профилактики передачи ВИЧ у беременных</t>
  </si>
  <si>
    <t>Увеличение показателя за счет выполнения медицинскими организациями нормативных правовых документов по проведению перинатальной профилактики передачи ВИЧ во время родов</t>
  </si>
  <si>
    <t>Выполнение целевого показателя за счет выполнения медицинскими организациями нормативных правовых документов по проведению перинатальной профилактики передачи ВИЧ у новорожденных</t>
  </si>
  <si>
    <t>Увеличение показателя связано с проведением у несовершеннолетних ежегодных медицинских осмотров, направленных на раннюю диагностику заболеваний и отклонений в состоянии здоровья, проведением нуждающимся детям медицинской реабилитации, профилактического лечения, обращения за медицинской помощью в детские центры здоровья</t>
  </si>
  <si>
    <t>Превышение показателя обусловлено развитием медицинской реабилитации, открытием новых отделений на базах медицинких организаций, повышение  доступности медицинской помощи</t>
  </si>
  <si>
    <t>коек/100 тыс. детского населения</t>
  </si>
  <si>
    <t>Уменьшение показателя связано с тем, что ГБУЗ "Иркутский областной хоспис" удовлетворяет потребности на 100%, увеличение коечного фонда нецелесообразно</t>
  </si>
  <si>
    <t>Увеличение фактического значения показателя связано с необходимостью подготовки кадров более высокой квалификации</t>
  </si>
  <si>
    <t>Причинами уменьшения фактического значения являются: декретный отпуск, отпуск по уходом за ребенком, продолжение учебы в высших учебных  заведениях, призыв в ВС РФ</t>
  </si>
  <si>
    <t>Предварительные данные формы 62, уточненные данные будут после 25 марта 2019 года</t>
  </si>
  <si>
    <t>В связи с несвоевременным представлением органами местного самоуправления земельных участков, пригодных для размещения фельдшерско-акушерских пунктов и технических условий для их подключения не представлялось возможным заключить контракты на проектные и изыскательские работы в 2018 году. Не выполнение проектными организациями сроков заверешения работ по заключенным контрактам.</t>
  </si>
  <si>
    <t>Уровень выполнения нормативных параметров сроков оказания экстренной и неотложной медицинской помощи</t>
  </si>
  <si>
    <t xml:space="preserve">Заместитель начальника отдела стратегического планирования и </t>
  </si>
  <si>
    <t>М.Р. Мустафина</t>
  </si>
  <si>
    <t xml:space="preserve">Ранняя диагностика туберкулеза у детей и подростков осуществляется по результатам иммунодиагностики в соответствии с пунктом 5.2. Приложения № 4 к приказу Министерства здравоохранения РФ от 21 марта 2003 года № 109 «О совершенствовании противотуберкулезных мероприятий в Российской Федерации». В соответствии с решениями детской центральной врачебной комиссии диагноз туберкулеза в ранней стадии был установлен у 41 ребенка в возрасте от 0 до 14 лет включительно.  </t>
  </si>
  <si>
    <t>В соотвествии с заключенным контрактом оплата производится по факту поставки, поставка произведена в конце 3 квартала</t>
  </si>
  <si>
    <t>Две поездки в конце года были соеденены в одну с охватом всех запланированных территорий</t>
  </si>
  <si>
    <t xml:space="preserve">Снижение объема паллиативной помощи связано с тем, в течении 2018 года были сокращены койки  паллиативной помощи в г. Нижнеудинске, в соответствии с дорожной картой по развитию паллиативной медицинской помощи в 2019 году планируется открытие новых отделений, оказывающих паллиативную медицинскую помощь, с оснащением их необходимым медицинским оборудованием, обучение кадрового состава </t>
  </si>
  <si>
    <t>Обоснование причин отклонения 
(при отклонении на +/- 5%)</t>
  </si>
  <si>
    <t>Наименование подпрограммы государственной программы, ведомственной целевой программы, основного мероприятия, проекта, мероприятия</t>
  </si>
  <si>
    <t>План (с месяца по месяц)</t>
  </si>
  <si>
    <t>Факт (с месяца по месяц)</t>
  </si>
  <si>
    <t>ИСПОЛНЕНИЕ БЮДЖЕТНЫХ ИНВЕСТИЦИЙ В ОБЪЕКТЫ КАПИТАЛЬНОГО СТРОИТЕЛЬСТВА ОБЛАСТНОЙ ГОСУДАРСТВЕННОЙ СОБСТВЕННОСТИ И МУНИЦИПАЛЬНОЙ СОБСТВЕННОСТИ, ВКЛЮЧЕННЫЕ В ГОСУДАРСТВЕННУЮ ПРОГРАММУ ИРКУТСКОЙ ОБЛАСТИ «РАЗВИТИЕ ЗДРАВООХРАНЕНИЯ» на 2014-2020 годы по состоянию на 01.01.2019 года</t>
  </si>
  <si>
    <t>Поликлиника на 200 посещений в п. Качуг Качугского района</t>
  </si>
  <si>
    <t>ОТЧЕТ
 ОБ ОБЪЕМАХ ПОДДЕРЖКИ СОЦИАЛЬНО ОРИЕНТИРОВАННЫХ НЕКОММЕРЧЕСКИХ ОРГАНИЗАЦИЙ, ОСУЩЕСТВЛЯЮЩИХ ДЕЯТЕЛЬНОСТЬ В СОЦИАЛЬНОЙ СФЕРЕ (СОНКО), В РАМКАХ РЕАЛИЗАЦИИ ГОСУДАРСТВЕННОЙ ПРОГРАММЫ ИРКУТСКОЙ ОБЛАСТИ «РАЗВИТИЕ ЗДРАВООХРАНЕНИЯ» на 2014-2020 годы ПО СОСТОЯНИЮ НА 01.01.2019 года</t>
  </si>
  <si>
    <t>Предусмотренный объем финансирования (тыс. руб.) / Значение целевого показателя</t>
  </si>
  <si>
    <t>Редакция программы от 28.12.2018 № 972-пп</t>
  </si>
  <si>
    <t xml:space="preserve">Зарегистрировано больных с диагнозом, установленным впервые в жизни, активный туберкулез </t>
  </si>
  <si>
    <t>чел. на 10 000 населения</t>
  </si>
  <si>
    <t>чел. на 100 000 населения</t>
  </si>
  <si>
    <t>Смертность от новообразований (в том числе от злокачественных)</t>
  </si>
  <si>
    <t>Государственная программа Иркутской области «Развитие здравоохранения» на 2014-2020 годы</t>
  </si>
  <si>
    <t xml:space="preserve">Доля больных с выявленными злокачественными новообразованиями на I-II ст. </t>
  </si>
  <si>
    <t>число больных алкоголизмом, находящихся в ремиссии</t>
  </si>
  <si>
    <t>Подпрограмма «Охрана здоровья матери и ребенка» на 2014-2020 годы</t>
  </si>
  <si>
    <t>Смертность детей в возрасте 0-17 лет</t>
  </si>
  <si>
    <t>на 1000 женщин в возрасте 15-49 лет</t>
  </si>
  <si>
    <t>Количество детских поликлиник и детских поликлинических отделений, в которых произведено дооснащение медицинскими изделиями с целью приведения их в соответствие с требованиями приказа Минздрава России от 7 марта 2018 года №92н</t>
  </si>
  <si>
    <t>Основное мероприятие «Совершенствование службы родовспоможения» на 2014-2020 годы</t>
  </si>
  <si>
    <t>ВЦП «Развитие материально-технической базы детских поликлиник и детских поликлинических отделений медицинских организаций, подведомственных министерству здравоохранения Иркутской области» на 2018-2020 годы, утвержденная приказом министерства здравоохранения Иркутской области от 10 июля 2018 года №55-мпр</t>
  </si>
  <si>
    <t xml:space="preserve">Доля детских поликлиник и детских поликлинических отделений, дооснащенных медицинскими изделиями с целью приведения их в соответствие с требованиями приказа Минздрава России от 7 марта 2018 года № 92н </t>
  </si>
  <si>
    <t>Доля детских поликлиник и детских поликлинических отделений, реализовавших организационно-планировочные решения внутренних пространств, обеспечивающих комфортность пребывания детей, в соответствии с требованиями приказа Минздрава России от 7 марта 2018 года № 92н</t>
  </si>
  <si>
    <t>чел. на 10 тыс. населения</t>
  </si>
  <si>
    <t>Доля государственных медицинских организаций, входящих в региональный фрагмент единой государственной информационной системы здравоохранения (РФ ЕГИСЗ)</t>
  </si>
  <si>
    <t>Доля проведенных плановых проверок финансово-хозяйственной деятельности от общего числа запланированных проверок финансово-хозяйственной деятельности</t>
  </si>
  <si>
    <t>Доля государственных служащих прошедших обучение по программе повышение квалификации от запланированных в году</t>
  </si>
  <si>
    <t>В 2018 году выявлено и поставлено на учет больше случаев злокачественных новообразований, а также увеличилось число случаев, выявленных в III-IV стадии заболевания за счет опухолей легких, печени, поджелудочной железы и головного мозга, выживаемость которых составила несколько месяцев</t>
  </si>
  <si>
    <t>Рост показателя заболеваемости корью связан с ростом заболеваемости корью в целом по Российской Федерации и завозом случаев заболевания из других субъектов Российской Федерации</t>
  </si>
  <si>
    <t>Фактическое значение показателя ниже планового значения на 14.6 % в связи с выполнением порядков и стандартов оказания медицинской помощи, своевременной маршрутизацией при оказании помощи по профилю "психиатрия"</t>
  </si>
  <si>
    <t xml:space="preserve">Взаимосвязанная работа врачей психиатров-наркологов со специалистами ОГКУ «Центр профилактики наркомании» заметно повышает мотивацию населения к обращению за наркологической помощью. Благоприятное воздействие на мотивацию оказывают и возрастающие возможности наркологической службы с учетом отделений медицинской реабилитации.  </t>
  </si>
  <si>
    <t>Показатель достигнут за счет выполнения действующих порядков и стандартов медицинской помощи, маршрутизации детей с учетом профиля заболевания</t>
  </si>
  <si>
    <t>Увеличение показателя связано с рациональным использованием средств областного и федерального бюджета, проведением конкурсных процедур по закупке медицинских изделий, что позволило приобрести медицинские изделия дополнительно для 3 детских поликлиник/детских поликлинических отделений медицинских организаций</t>
  </si>
  <si>
    <t xml:space="preserve">Дооснащены медицинскими изделиями в соответствии с приказом Минздрава России от 7 марта 2018 года № 92н 3 детские поликлиники/ поликлинические отделения медицинских организаций из 49, что составило 6,1%  </t>
  </si>
  <si>
    <t xml:space="preserve">Проведены организационно-планировочные решения в соответствии с приказом Минздрава России от 7 марта 2018 года № 92н в 3 детских поликлиниках/ поликлинических отделениях медицинских организаций из 49, что составило 6,1%  </t>
  </si>
  <si>
    <t>Превышение показателя обусловлено развитием медицинской реабилитации, открытием новых отделений на базах медицинских организаций, повышением доступности медицинской помощи</t>
  </si>
  <si>
    <t>Причинами уменьшения фактического значения являются: декретный отпуск, отпуск по уходом за ребенком, продолжение учебы в высших учебных заведениях, призыв в ВС РФ</t>
  </si>
  <si>
    <t>Увеличение фактического значения связано с необходимостью трудоустройства медицинских работников в сельской местности</t>
  </si>
  <si>
    <t>Увеличение фактического значения связано с исполнением целевых показателей Плана мероприятий "Дорожная карта" по развитию Единой государственной информационной системы в сфере здравоохранения 2015-2018 гг., продолжением работы по актуализации данных медицинских работников в Федеральном регистре медицинских работников на портале https://nr.egisz.rosminzdrav.ru</t>
  </si>
  <si>
    <t xml:space="preserve">Увеличение фактического значения связано с исполнением целевых показателей Плана мероприятий "Дорожная карта" по развитию Единой государственной информационной системы в сфере здравоохранения 2015-2018 гг. с продолжением работы по ведению федеральных регистров учета административно-хозяйственной деятельности, в том числе в части медработников и медицинских организаций </t>
  </si>
  <si>
    <t>В связи с тем, что проведена инвентаризация материально-технической базы медицинских организаций с  последующим обследованием, выявлены дополнительные здания находящиеся в аварийном состоянии, требующие сноса, реконструкции и проведения капитального ремонта</t>
  </si>
  <si>
    <t>Причиной уменьшения фактического значения являлась производственная занятость</t>
  </si>
  <si>
    <t>В 2018 году введен в эксплуатацию стационар на 155 коек ЦРБ в пос. Бохан. Не введена в эксплуатацию поликлиника № 8 в связи с невыполнением подрядной организацией сроков завершения работ, проведением корректировки проекта с целью приведения его в соответствие с действующими нормами</t>
  </si>
  <si>
    <t>В связи с несвоевременным представлением органами местного самоуправления земельных участков, пригодных для размещения фельдшерско-акушерских пунктов и технических условий для их подключения не представлялось возможным заключить контракты на проектные и изыскательские работы в 2018 году</t>
  </si>
  <si>
    <t>Закупки диагностических средств для выявления, определения чувствительности микобактерии туберкулеза и мониторинга лечения лиц, больных туберкулезом с множественной лекарственной устойчивостью возбудителя, в соответствии с перечнем, утвержденным Министерством здравоохранения Российской Федерации, и медицинских изделий в соответствии со стандартом оснащения, предусмотренным порядком оказания медицинской помощи больным туберкулезом</t>
  </si>
  <si>
    <t>Показатель объема: Количество размещенных информационных материалов, (ед.), прогрессирующий</t>
  </si>
  <si>
    <t>Показатель качества: Удовлетворенность потребителей оказанной государственной работой, (%), прогрессирующий</t>
  </si>
  <si>
    <t>Показатель объема: Количество курсов вакцинации, на которые приобретены медицинские иммунобиологические препараты, (ед.), прогрессирующий</t>
  </si>
  <si>
    <t>Показатель качества 2: Заболеваемость туберкулезом среди детей (на 100 тыс. населения), регрессирующий</t>
  </si>
  <si>
    <t>Показатель объема: Количество подготовленных методических материалов для медицинских работников, (ед.), прогрессирующий</t>
  </si>
  <si>
    <t>Показатель качества: Соответствие Порядку организации и осуществления профилактики неинфекционных заболеваний и проведения мероприятий по формированию здорового образа жизни в медицинских организациях, (%), прогрессирующий</t>
  </si>
  <si>
    <t>Показатель объема: Число пациентов, (чел.), прогрессирующий</t>
  </si>
  <si>
    <t>Показатель качества: Доля обоснованных жалоб на  оказание медицинской помощи, несоответствующей стандарту по нозологической форме, (не более 5 % от числа обратившихся), регрессирующий</t>
  </si>
  <si>
    <t>Показатель объема: Количество обследованных на ВИЧ-инфекцию, (чел.), прогрессирующий</t>
  </si>
  <si>
    <t>Показатель качества: Доля ВИЧ-инфицированных лиц, состоящих на диспансерном учете, от числа выявленных, (%), прогрессирующий</t>
  </si>
  <si>
    <t>Показатель качества: Доля больных с впервые в жизни установленным диагнозом туберкулеза органов дыхания с бактериовыделением, охваченных обследованием на множественную лекарственную устойчивость возбудителя (%), прогрессирующий</t>
  </si>
  <si>
    <t>Показатель объема: Количество трансплантированных органов (ед.), прогрессирующий</t>
  </si>
  <si>
    <t>Показатель качества: Доля трансплантированных органов из числа заготовленных к трансплантации, (%), прогрессирующий</t>
  </si>
  <si>
    <t>Показатель объема: Количество посещений, (посещений), прогрессирующий</t>
  </si>
  <si>
    <t>Показатель качества 1: Количество исследований (ед.), прогрессирующий</t>
  </si>
  <si>
    <t>Показатель качества 2: Количество лиц, получающих АРВТ, (чел.), прогрессирующий</t>
  </si>
  <si>
    <t>Показатель качества 2: Количество исследований (ед.), прогрессирующий</t>
  </si>
  <si>
    <t>Показатель качества 3: Количество судебно-психиатрических экспертиз (усл.ед.), прогрессирующий</t>
  </si>
  <si>
    <t>Показатель объема: Случаев лечения, (усл.единица), прогрессирующий</t>
  </si>
  <si>
    <t>Показатель качества: Доля повторных вызовов в течение суток (за исключением активных), (%), регрессирующий</t>
  </si>
  <si>
    <t>Показатель объема: Количество вызовов, (вызовов), прогрессирующий</t>
  </si>
  <si>
    <t>Показатель качества: Летальность при транспортировке больного, (%), регрессирующий</t>
  </si>
  <si>
    <t>Показатель объема: Количество заготовленной крови (Условная единица продукта, переработки (в перерасчете на 1 литр цельной крови), прогрессирующий</t>
  </si>
  <si>
    <t>Показатель качества: Доля образцов донорской крови, тестированной на маркеры гемотрансмиссивных инфекций с помощью молекулярно-биологических исследований, проводимых дополнительно к обязательным иммунологическим исследованиям на маркеры вирусов иммунодефицита человека и гепатитов B и C», (%), прогрессирующий</t>
  </si>
  <si>
    <t>Показатель объема: Количество муниципальных образований Иркутской области, получивших субсидию в соответствии с критериями отбора, (ед.), прогрессирующий</t>
  </si>
  <si>
    <t>Показатель качества: Доля детей, обеспеченных среднесуточным набором питания от числа нуждающихся, (%), прогрессирующий</t>
  </si>
  <si>
    <t>Показатель объема: Количество объектов здравоохранения, реализуемых в рамках мероприятия, (ед.), прогрессирующий</t>
  </si>
  <si>
    <t>Показатель качества: Степень готовности объекта, %, прогрессирующий</t>
  </si>
  <si>
    <t>Показатель объема: Количество поездок ПКДЦ «Академик Федор Углов» в отдаленные населенные пункты », (ед.), прогрессирующий</t>
  </si>
  <si>
    <t>Показатель качества: Доля лиц, получивших амбулаторный диализ от числа нуждающихся, (%), прогрессирующий</t>
  </si>
  <si>
    <t>Показатель объема: Количество объектов, приобретаемых в рамках мероприятия в текущем году, (ед.), прогрессирующий</t>
  </si>
  <si>
    <t>Показатель качества: Доля приобретенного медицинского оборудования от количества запланированного к приобретению, (%), прогрессирующий</t>
  </si>
  <si>
    <t>Показатель объема: Число посещений, (посещения), прогрессирующий</t>
  </si>
  <si>
    <t>Показатель качества: Доля обоснованных жалоб на оказание медицинской помощи, несоответствующей стандарту по нозологической форме, (не более 5 % от числа обратившихся), регрессирующий</t>
  </si>
  <si>
    <t>Показатель качества: Доля женщин, направленных в перинатальные центры и ММЦ, от числа женщин группы высокого перинатального риска, (%), прогрессирующий</t>
  </si>
  <si>
    <t>Показатель объема: Количество нуждающихся льготников, получивших специальное питание, (чел.), прогрессирующий</t>
  </si>
  <si>
    <t>Показатель качества: Доля льготополучателей, обеспеченных специальными молочными продуктами детского питания, от числа обратившихся за предоставлением меры социальной поддержки в виде обеспечения специальными молочными продуктами детского питания, (%), прогрессирующий</t>
  </si>
  <si>
    <t>Показатель качества: Доля человек обеспеченных полноценным питанием по медицинским показаниям от числа нуждающихся в обеспечении полноценным питанием по медицинским показаниям, (%), прогрессирующий</t>
  </si>
  <si>
    <t>Показатель объема: Количество койко-дней, (койко-день), прогрессирующий</t>
  </si>
  <si>
    <t>Показатель качества 1: Охват Д-наблюдением, (%), прогрессирующий</t>
  </si>
  <si>
    <t>Показатель качества 2: Семейные формы жизнеустройства детей, (чел.), прогрессирующий</t>
  </si>
  <si>
    <t>Показатель качества: Доля профилактических посещений, (%), прогрессирующий</t>
  </si>
  <si>
    <t>Показатель объема: Случаев госпитализации, (усл.ед.), прогрессирующий</t>
  </si>
  <si>
    <t>Показатель качества: Доля пациентов, которым оказана медицинская помощь в соответствии с Порядком оказания медицинской помощи, (%), прогрессирующий</t>
  </si>
  <si>
    <t>Показатель качества: Число пролеченных больных в условиях санатория, (чел.), прогрессирующий</t>
  </si>
  <si>
    <t>Показатель объема: Число койко-дней, (койко-день), прогрессирующий</t>
  </si>
  <si>
    <t>Показатель качества: Доля лиц, которым оказана помощь от числа в ней нуждавшихся, (%), прогрессирующий</t>
  </si>
  <si>
    <t>Показатель объема: Количество медицинского оборудования, приобретаемого в рамках мероприятия (ед.), прогрессирующий</t>
  </si>
  <si>
    <t>Показатель объема: Количество пациентов, обеспеченных обезболивающей терапией, (чел.), прогрессирующий</t>
  </si>
  <si>
    <t>Показатель качества: Доля медицинских организаций, которые оснащены медицинским оборудованием от числа медицинских организаций запланированных к оснащению (%), прогрессирующий</t>
  </si>
  <si>
    <t>Показатель качества: Доля пациентов, обеспеченных обезболивающей терапией от числа нуждающихся (%), прогрессирующий</t>
  </si>
  <si>
    <t>Показатель объема: Количество подготовленных специалистов по программам повышения квалификации и профессиональной переподготовки медицинских кадров, (чел.), прогрессирующий</t>
  </si>
  <si>
    <t>Показатель качества: Доля высококвалифицированных специалистов прошедших подготовку по программам повышения квалификации и профессиональной переподготовки медицинских кадров от общего количества подготовленных специалистов, (%), прогрессирующий</t>
  </si>
  <si>
    <t>Показатель объема: Количество произведенных выплат прибывшим специалистам, (ед.), прогрессирующий</t>
  </si>
  <si>
    <t>Показатель объема: Количество произведенных выплат отдельным категориям студентов в целях привлечения их для дальнейшей работы в медицинских организациях, расположенных на территории Иркутской области, (ед.), прогрессирующий</t>
  </si>
  <si>
    <t>Показатель качества: Число выпускников, трудоустроившихся в медицицинские организации, подведомственные министерству здравоохранения Иркутской области, (чел.), прогрессирующий</t>
  </si>
  <si>
    <t>Показатель объема: Количество человек, из числа отнесенных к отдельным категориям граждан, получивших лекарственную помощь и лечебное питание, (чел.), прогрессирующий</t>
  </si>
  <si>
    <t>Показатель качества: Уровень обеспеченности лекарственными препаратами для медицинского применения льготополучателей, (%), прогрессирующий</t>
  </si>
  <si>
    <t>Показатель объема: Количество экспертиз, (ед.), прогрессирующий</t>
  </si>
  <si>
    <t>Показатель качества: Соответствие качества проверенных лекарственных препаратов для медицинского применения, показателям качества, регламентированным нормативно-технической документацией, (%), прогрессирующий</t>
  </si>
  <si>
    <t>Показатель объема: Количество больных, получивших лекарственную помощь и лечебное питание, (чел.), прогрессирующий</t>
  </si>
  <si>
    <t>Показатель качества: Удовлетворение потребности отдельных категорий граждан в необходимых лекарственных препаратах для медицинского применения, обеспечение которых осуществляется за счет средств федерального бюджета, (%), прогрессирующий</t>
  </si>
  <si>
    <t>Показатель объема: Количество человек, получивших лекарственную помощь, предназначенную для лечения больных злокачественными новообразованиями лимфоидной, кроветворной и родственных им тканей, гемофилией, муковисцидозом, гипофизарным нанизмом, болезнью Гоше, рассеянным склерозом, а также после трансплантации органов и (или) тканей, (чел.), прогрессирующий</t>
  </si>
  <si>
    <t>Показатель качества: Удовлетворение потребности больных в лекарственных препаратах, предназначенных  для лечения злокачественных новообразований лимфоидной, кроветворной и родственных им тканей, гемофилии, муковисцидоза, гипофизарного нанизма, болезни Гоше, рассеянного склероза, а также после трансплантации органов и (или) тканей, (%), прогрессирующий</t>
  </si>
  <si>
    <t>Показатель объема 1: Количество информационных ресурсов и баз данных (ед.), прогрессирующий</t>
  </si>
  <si>
    <t>Показатель объема 2: Количество пользователей (чел.), прогрессирующий</t>
  </si>
  <si>
    <t>Показатель качества: Доля своевременно предоставленных отчетов, (%), прогрессирующий</t>
  </si>
  <si>
    <t>Показатель объема: Количество медицинских организаций, оказывающих первичную медико-санитарную помощь, в которых внедрена медицинская информационная система, (ед.), прогрессирующий</t>
  </si>
  <si>
    <t>Показатель качества: Доля медицинских организаций,  оказывающих первичную медико-санитарную помощь, в которых внедрена медицинская информационная система  от числа медицинских организаций, в которых запланировано внедрение медицинской информационной системы, (%), прогрессирующий</t>
  </si>
  <si>
    <t>Показатель качества: Количество недостатков, выявленных в период гарантийного срока эксплуатации, (ед.), регрессирующий</t>
  </si>
  <si>
    <t>Показатель объема: Количество человек, получивших компенсацию, (чел.), прогрессирующий</t>
  </si>
  <si>
    <t>Показатель качества: Доля человек, получивших компенсацию, от числа подавших заявление, (%), прогрессирующий</t>
  </si>
  <si>
    <t>Показатель объема: Транспортировка тел умерших, не связанная с предоставлением ритуальных услуг (ед.), прогрессирующий</t>
  </si>
  <si>
    <t>Показатель объема: Количество предоставленных, переоформленных лицензий (ед.), прогрессирующий</t>
  </si>
  <si>
    <t>Показатель качества: Количество жалоб от заявителей на качество предоставляемых услуг, (ед.), прогрессирующий</t>
  </si>
  <si>
    <t>Показатель объема: Количество функций, осуществляемых министерством здравоохранения Иркутской области, (ед.), прогрессирующий</t>
  </si>
  <si>
    <t>Показатель качества: Доля обращений граждан, рассмотренных с нарушением установленных сроков, в общем числе обращений граждан, (%), регрессирующий</t>
  </si>
  <si>
    <t>Показатель объема: Количество вскрытий, (вскрытия), прогрессирующий</t>
  </si>
  <si>
    <t>Показатель объема: Количество исследований, (ед.), прогрессирующий</t>
  </si>
  <si>
    <t>Показатель качества: Уровень качества вскрытий, (%), прогрессирующий</t>
  </si>
  <si>
    <t>Показатель качества: Доля несвоевременно направленных окончательных свидетельств о смерти при неустановленных диагнозах, (%), регрессирующий</t>
  </si>
  <si>
    <t>Показатель объема: Количество организаций, осуществляющих функцию по мобилизационной подготовке экономики, (ед.), прогрессирующий</t>
  </si>
  <si>
    <t>Показатель качества: Доля проведенных мероприятий в целях мобилизационной подготовки от общего количества запланированных мероприятий в целях мобилизационной подготовки (%), прогрессирующий</t>
  </si>
  <si>
    <t>Показатель объема: Количество объектов, планируемых к приобретению в рамках мероприятия в текущем году, (ед.), прогрессирующий</t>
  </si>
  <si>
    <t>Показатель объема: Количество передвижных медицинских комплексов, преобретаемых в рамках мероприятия в текущем году, (ед.), прогрессирующий</t>
  </si>
  <si>
    <t>Показатель качества: Доля приобретенных передвижных медицинских комплексов от количества запланированных к приобретению, (%), прогрессирующий</t>
  </si>
  <si>
    <t>Показатель качества: Ввод в действие объектов здравоохранения, (ед.), прогрессирующий</t>
  </si>
  <si>
    <t>Показатель качества: Площадь объекта, (кв. м), прогрессирующий</t>
  </si>
  <si>
    <t>Показатель объема: Численность неработающих застрахованных лиц на 1 апреля года, предшествующего очередному, (чел.), прогрессирующий</t>
  </si>
  <si>
    <t>Показатель качества: Своевременность уплаты страховых взносов, (%), прогрессирующий</t>
  </si>
  <si>
    <t>Показатель объема: Количество медицинских организаций, осуществляемых деятельность в сфере обязательного медицинского страхования на территории Иркутской области, (ед.), прогрессирующий</t>
  </si>
  <si>
    <t>Показатель качества: Доля лиц, обратившихся с обоснованными жалобами в общем количестве застрахованных, (%), регрессирующий</t>
  </si>
  <si>
    <t>Показатель объема: Количество застрахованных граждан на 1 апреля года, предшествующего очередному, (чел.), прогрессирующий</t>
  </si>
  <si>
    <t>Показатель качества: Финансовая обеспеченность территориальной программы обязательного медицинского страхования в рамках базовой программы обязательного медицинского страхования, (%), прогрессирующий</t>
  </si>
  <si>
    <t>Показатель объема: Количество приобретенного и/или отремонтированного оборудования, (ед.), прогрессирующий</t>
  </si>
  <si>
    <t>Показатель качества: Доля медицинских организаций, получивших средства на реализацию мероприятий от общего количества участников территориальной программы обязательного медицинского страхования, (%), прогрессирующий</t>
  </si>
  <si>
    <t>Показатель качества 1: Число детей в возрасте 0-14 лет, у которых выявлен туберкулез на ранней стадии, (чел.), прогрессирующий</t>
  </si>
  <si>
    <t>Превышение целевого показателя за счет образовавшейся экономии</t>
  </si>
  <si>
    <t>Показатель объема 1: Число посещений, (посещение), прогрессирующий</t>
  </si>
  <si>
    <t>Показатель качества 1: Количество медицинских освидетельствований, (ед.), прогрессирующий</t>
  </si>
  <si>
    <t>Увеличение показателя связано с большой потребностью в медицинской помощи, с увеличением обращаемости пациентов. В рамках уcтановленных государственных заданий допускается отклонение в размере 5 %</t>
  </si>
  <si>
    <t>Показатель не достигнут в связи с уменьшением количества дней пребывания больного на койке в IV квартале по ряду учреждений. В рамках уcтановленных государственных заданий допускается отклонение в размере 5%</t>
  </si>
  <si>
    <t>Увеличение показателя связано с большой потребностью в данном виде медицинской помощи</t>
  </si>
  <si>
    <t>Дополнительное открытие кабинетов оказания паллиативной медицинской помощи</t>
  </si>
  <si>
    <t>В рамках уcтановленных государственных заданий допускается отклонение в размере 5 %</t>
  </si>
  <si>
    <t>Фактическое значение ниже планового, так как услуга носит заявительный характер</t>
  </si>
  <si>
    <t>За счет образовавшейся экономии (64 медицинских организации)</t>
  </si>
  <si>
    <t>В связи с тем, что многие сотрудники воспользовались железнодорожным транспортом, уменьшилась стоимость расходов, образовавшимися свободными лимитами смогли воспользоваться большее количество сотрудников, чем предполагалось</t>
  </si>
  <si>
    <t xml:space="preserve"> Выполнение данного показатедя составило 99,2 %. В рамках уcтановленных государственных заданий допускается отклонение в размере 5 %</t>
  </si>
  <si>
    <t>Шелеховский район</t>
  </si>
  <si>
    <t xml:space="preserve">Снижение показателя заболеваемости туберкулезом среди детей за счет выполнения показателя охвата вакцинацией детей против туберкулеза, проведения иммунодиагностики туберкулеза, проведения профилактического лечения у детей по медицинским показаниям после проведения пробы Манту </t>
  </si>
  <si>
    <t>Показатель объема: Количество больных с впервые в жизни установленным диагнозом туберкулеза органов дыхания с бактериовыделением (чел.), прогрессирующий</t>
  </si>
  <si>
    <t>Показатель качества: Доля обоснованных жалоб на организацию донорства органов человека, (не более 5 % от числа обратившихся), регрессирующий</t>
  </si>
  <si>
    <t>Перевыполннеие данного показателя связано с усилением профилактических мероприятий, что повлияло на увеличение потока пациентов</t>
  </si>
  <si>
    <t>Увеличение показателя связано с большой потребностью в судебно-психиатрических экспертизах. План расчитывается исходя из норм нагрузки на врача судмедэксперта</t>
  </si>
  <si>
    <t>Показатель качества 4: Доля обоснованных жалоб на оказание медицинской помощи, несоответствующей стандарту по нозологической форме, (не более 5 % от числа обратившихся), регрессирующий</t>
  </si>
  <si>
    <t>мне переговорить с минобром, кто занимается?</t>
  </si>
  <si>
    <t>Увеличение показателя связано с большой потребностью в медицинской помощи и увеличением обращаемости пациентов</t>
  </si>
  <si>
    <t>Показатель качества: Обеспеченность врачами сельского населения, (чел. на 10 000 населения), прогрессирующий</t>
  </si>
  <si>
    <r>
      <t xml:space="preserve">Показатель объема: Количество организаций, в которых </t>
    </r>
    <r>
      <rPr>
        <sz val="10"/>
        <color rgb="FFFF0000"/>
        <rFont val="Times New Roman"/>
        <family val="1"/>
        <charset val="204"/>
      </rPr>
      <t xml:space="preserve">планируется проведение </t>
    </r>
    <r>
      <rPr>
        <sz val="10"/>
        <rFont val="Times New Roman"/>
        <family val="1"/>
        <charset val="204"/>
      </rPr>
      <t>капитального ремонта, (ед.), прогрессирующий</t>
    </r>
  </si>
  <si>
    <t>Отклонение от планового значения показателя по объему финансирования связано с тем, что финансирование расходов бюджета Фонда по данному мероприятию осуществлено в пределах фактически полученных неналоговых доходов</t>
  </si>
  <si>
    <t>сначала в отчете по мероприятиям поправить, не идут копейки по исполнению</t>
  </si>
  <si>
    <t xml:space="preserve">В настоящее время разрабатывается постановление Правительства Иркутской области «Об утверждении порядка предоставления субсидий за счет средств областного бюджета СОНКО на осуществление проектов в области здравоохранения на территории Иркутской области» (далее - проект Постановления).
В связи с тем, что проект Постановления не утвержден 30 августа 2018 года министерством здравоохранения Иркутской области было заключено дополнительное соглашение с ГБУЗ «Иркутский областной центр по профилактике и борьбе со СПИД и инфекционными заболеваниями» № 54-4-7/8 к Соглашению о предоставлении субсидии из областного бюджета ГБУЗ «Иркутский областной центр по профилактике и борьбе со СПИД и инфекционными заболеваниями» (далее - центр СПИД) на финансовое обеспечение выполнения государственного задания на оказание государственных услуг (выполнение работ) от 9 января 2018 года № 54-57-09-4/8, где была предусмотрена субсидия в сумме 997,1 тыс. руб. на мероприятия по профилактике ВИЧ-инфекции и гепатитов В и С, в том числе с привлечением к реализации указанных мероприятий социально ориентированных некоммерческих организаций. ГБУЗ ИОЦ СПИД 14 ноября 2018 года проведен электронный аукцион на сумму 1 276 186,67 рублей, который выиграло Иркутское областное отделение общероссийской общественной организации «Российский красный крест». Заключен контракт №Ф 2018.531468 на оказание услуг по организации и проведению мероприятий по первичной и вторичной профилактике среди групп повышенного риска, уязвимых и особо уязвимых в отношении ВИЧ-инфекции групп населения Иркутской области. </t>
  </si>
  <si>
    <t>Муниципальное образование Боханский район</t>
  </si>
  <si>
    <t>Муниципальное образование - «город Тулун»</t>
  </si>
  <si>
    <t>почему не заполняется в течение года?</t>
  </si>
  <si>
    <t>Строительство</t>
  </si>
  <si>
    <t>Капитальный ремонт</t>
  </si>
  <si>
    <t>Т.Н.Захарова</t>
  </si>
  <si>
    <t>Г.М.Синькова</t>
  </si>
  <si>
    <t>Основное мероприятие «Развитие государственно-частного партнерства в сфере здравоохранения» на 2014 - 2019 годы</t>
  </si>
  <si>
    <t>Частота дефектов на 10 экспертных случаев (ед.)</t>
  </si>
  <si>
    <t>Численность неработающих застрахованных лиц на 1 апреля года, предшествующего отчетному (чел.)</t>
  </si>
  <si>
    <t>Доля своевременно уплаченных страховых взносов (%)</t>
  </si>
  <si>
    <t>Количество объектов здравоохранения, по которым государственным заказчиком на проведение работ определено областное государственное казенное учреждение «Управление капитального строительства Иркутской области», приведенных в соответствие с действующими нормативами (ед.)</t>
  </si>
  <si>
    <t>Доля государственных служащих прошедших обучение по программе повышение квалификации от запланированных в году (%)</t>
  </si>
  <si>
    <t>Доля проведенных плановых проверок финансово-хозяйственной деятельности от общего числа запланированных проверок финансово-хозяйственной деятельности (%)</t>
  </si>
  <si>
    <t>Уровень обеспеченности лекарственными препаратами для медицинского применения льготополучателей (%)</t>
  </si>
  <si>
    <t>Доля рецептов, находящихся на отсроченном обеспечении (%)</t>
  </si>
  <si>
    <t>Доля аккредитованных специалистов (%)</t>
  </si>
  <si>
    <t>Охват пар "мать - дитя" химиопрофилактикой ВИЧ-инфекции в соответствии с действующими стандартами (%)</t>
  </si>
  <si>
    <t>Проведение химиопрофилактики передачи ВИЧ-инфекции от матери к ребенку во время беременности (%)</t>
  </si>
  <si>
    <t>Проведение химиопрофилактики передачи ВИЧ-инфекции от матери к ребенку во время родов (%)</t>
  </si>
  <si>
    <t>Проведение химиопрофилактики передачи ВИЧ-инфекции от матери к ребенку новорожденному (%)</t>
  </si>
  <si>
    <t>Доля лиц с острым коронарным синдромом, госпитализированных по экстренным показаниям в течение первых суток (%)</t>
  </si>
  <si>
    <t>Доля лиц с острым нарушением мозгового кровообращения, госпитализированных по экстренным показаниям в течение первых суток (%)</t>
  </si>
  <si>
    <t xml:space="preserve">Доля лиц с травмами различной этиологии, госпитализированных по экстренным показаниям в течение первых суток (%) </t>
  </si>
  <si>
    <t>Доля лиц, госпитализированных по экстренным показаниям в течение первых суток (%)</t>
  </si>
  <si>
    <t>Охват медицинским освидетельствованием на ВИЧ-инфекцию населения Иркутской области (%)</t>
  </si>
  <si>
    <t>Доля трансплантированных органов из числа заготовленных для трансплантации (%)</t>
  </si>
  <si>
    <t>Снижение смертности от дорожно-транспортных происшествий (%)</t>
  </si>
  <si>
    <t>Одногодичная летальность больных со злокачественными новообразованиями (%)</t>
  </si>
  <si>
    <t>Количество больных, которым оказана высокотехнологичная медицинская помощь, не включенная в базовую программу обязательного медицинского страхования (чел.)</t>
  </si>
  <si>
    <t>Количество больных, которым оказана высокотехнологичная медицинская помощь (чел.)</t>
  </si>
  <si>
    <t>Уровень информированности населения в возрасте 18-49 лет по вопросам ВИЧ-инфекции (%)</t>
  </si>
  <si>
    <t>Зарегистрировано больных с диагнозом, установленным впервые в жизни, активный туберкулез (чел. на 100 000 населения)</t>
  </si>
  <si>
    <t>Обеспеченность врачами (чел. на 10 000 населения)</t>
  </si>
  <si>
    <t>Доля лиц, зараженных вирусом иммунодефицита человека, состоящих под диспансерным наблюдением, от общего числа лиц, зараженных вирусом иммунодефицита человека (%)</t>
  </si>
  <si>
    <t>Больничная летальность пострадавших в результате дорожно-транспортных происшествий (%)</t>
  </si>
  <si>
    <t>Доля абацилированных больных туберкулёзом от числа больных туберкулёзом с бактериовыделением (%)</t>
  </si>
  <si>
    <t>Доля больных психическими расстройствами, повторно госпитализированных в течение года (%)</t>
  </si>
  <si>
    <t>Доля выездов бригад скорой медицинской помощи со временем доезда до больного менее 20 минут (%)</t>
  </si>
  <si>
    <t>Доля лиц зараженных вирусом иммунодефицита человека, получающих антиретровирусную терапию, от числа лиц, зараженных вирусом иммунодефицита человека, состоящих под диспансерным наблюдением (%)</t>
  </si>
  <si>
    <t>Доля лиц инфицированных вирусом иммунодефицита человека, получающих антиретровирусную терапию, от числа состоящих на диспансерном учете (%)</t>
  </si>
  <si>
    <t>Доля лиц с диагнозом ВИЧ-инфекции, установленным впервые в жизни, находящихся в учреждениях, исполняющих наказание, от общего числа больных с диагнозом ВИЧ-инфекции, установленным впервые в жизни (%)</t>
  </si>
  <si>
    <t>Доля лиц с диагнозом активного туберкулеза, установленным впервые в жизни, находящихся в учреждениях, исполняющих наказание, от общего числа больных с диагнозом активного туберкулеза, установленным впервые в жизни (%)</t>
  </si>
  <si>
    <t>Доля станций переливания крови, обеспечивающих современный уровень качества и безопасности компонентов крови (%)</t>
  </si>
  <si>
    <t>Удельный вес больных злокачественными новообразованиями, состоящих на учете с момента установления диагноза 5 лет и более (%)</t>
  </si>
  <si>
    <t>Число больных алкоголизмом, находящихся в ремиссии более 2 лет (число больных алкоголизмом, находящихся в ремиссии)</t>
  </si>
  <si>
    <t>Число больных наркоманией, находящихся в ремиссии более 2 лет (число наркологических больных, находящихся в ремиссии)</t>
  </si>
  <si>
    <t>Число больных наркоманией, находящихся в ремиссии от 1 года до 2 лет (число наркологических больных, находящихся в ремиссии)</t>
  </si>
  <si>
    <t>Основное мероприятие «Развитие системы раннего выявления заболеваний, патологических состояний и факторов риска их развития» на 2014 - 2020 годы</t>
  </si>
  <si>
    <t>В 2018 году финансировались (поликлиники № 8, 9, Бохан, Радиология, Онкоцентр исполнительный лист, реконструкция административного здания Мегет исполнительный лист)</t>
  </si>
  <si>
    <t>Смертность от ишемической болезни сердца (на 100 тыс. населения)</t>
  </si>
  <si>
    <t>Смертность от транспортных травм всех видов (случаев на 100 тыс. населения)</t>
  </si>
  <si>
    <t>Смертность от цереброваскулярных заболеваний (на 100 тыс. населения)</t>
  </si>
  <si>
    <t>Смертность населения в трудоспособном возрасте от болезней системы кровообращения (случаев на 100 тыс.населения)</t>
  </si>
  <si>
    <t>Смертность населения в трудоспособном возрасте от дорожно-транспортных происшествий (случаев на 100 тыс. населения)</t>
  </si>
  <si>
    <t>Количество поездок ПКДЦ «Академик Федор Углов» в отдаленные населенные пункты (ед.)</t>
  </si>
  <si>
    <t>Техническая готовность объекта "Здание радиологического корпуса Восточно-Сибирского онкологического центра в г. Иркутске" (%)</t>
  </si>
  <si>
    <t>Выживаемость детей, имевших при рождении очень низкую и экстремально низкую массу тела в акушерском стационаре, (доля (%) выживших от числа новорожденных, родившехся)</t>
  </si>
  <si>
    <r>
      <t>Больничная летальность дете</t>
    </r>
    <r>
      <rPr>
        <sz val="11"/>
        <rFont val="Times New Roman"/>
        <family val="1"/>
        <charset val="204"/>
      </rPr>
      <t xml:space="preserve">й, (доля (%) </t>
    </r>
    <r>
      <rPr>
        <sz val="11"/>
        <color theme="1"/>
        <rFont val="Times New Roman"/>
        <family val="1"/>
        <charset val="204"/>
      </rPr>
      <t>умерших детей от числа поступивших)</t>
    </r>
  </si>
  <si>
    <t>Доля обследованных беременных женщин по новому алгоритму проведения комплексной пренатальной (дородовой) диагностики нарушений развития ребенка от числа поставленных на учет в первый триместр беременности (%)</t>
  </si>
  <si>
    <t>Число абортов (на 1000 женщин в возрасте 15-49 лет)</t>
  </si>
  <si>
    <t>Смертность детей в возрасте 0-17 лет (случаев на 100000 населения соответсвующего возраста)</t>
  </si>
  <si>
    <t>Показатель ранней неонатальной смертности (случаев на 1000 родившехся живыми)</t>
  </si>
  <si>
    <t xml:space="preserve">Доля детей в возрасте 0-17 лет от общей численности детского населения, пролеченных в дневных стационарах медицинских организаций, оказывающих медицинскую помощь в амбулаторных условиях (%)  </t>
  </si>
  <si>
    <t xml:space="preserve">Доля посещений с профилактической и иными целями детьми в возрасте 0-17 лет (%) </t>
  </si>
  <si>
    <t>Доля детских поликлиник и детских поликлинических отделений, дооснащенных медицинскими изделиями с целью приведения их в соответствие с требованиями приказа Минздрава России от 7 марта 2018 года № 92н (%)</t>
  </si>
  <si>
    <t>Обеспеченность врачами сельского населения (чел. на 10 000 населения)</t>
  </si>
  <si>
    <t>Соответствие структуры финансирования Территориальной программы государственных гарантий бесплатного оказания гражданам  медицинской помощи в Иркутской области по условиям ее оказания структуре утвержденной в «дорожной карте» Иркутской области(да - 1; нет - 0)</t>
  </si>
  <si>
    <t>Количество объектов здравоохранения, на которые разработана проектная документации в текущем году (ед.)</t>
  </si>
  <si>
    <t>Количество объектов здравоохранения, по которым финансируется разработка проектной документации в текущем году (ед.)</t>
  </si>
  <si>
    <t>Количество объектов капитального строительства (реконструкции) на которых завершены работы в текущем году (ед.)</t>
  </si>
  <si>
    <t>Количество финансируемых объектов капитального строительства (реконструкции) в текущем году (ед.)</t>
  </si>
  <si>
    <t>Соблюдение при наступлении страхового случая гарантий бесплатного оказания медицинской помощи застрахованному населению Иркутской области (%)</t>
  </si>
  <si>
    <t>Финансовое исполнения плана мероприятий по организации дополнительного профессионального образования медицинских работников по программам повышения квалификации, а также по приобретению и проведению ремонта медицинского оборудования (%)</t>
  </si>
  <si>
    <t>Доля медицинских работников, которым фактически предоставлены единовременные компенсационные выплаты, в общей численности медицинских работников, которым запланировано представить указанные выплаты (%)</t>
  </si>
  <si>
    <t>Обеспеченность врачами, оказывающими паллиативную медицинскую помощь (человек на 10 тыс. населения)</t>
  </si>
  <si>
    <t>Объем паллиативной медицинской помощи в стационарных условиях (койко-дней на 1 жителя)</t>
  </si>
  <si>
    <t>Объем медицинской помощи оказываемой в амбулаторных условиях (количество посещений)</t>
  </si>
  <si>
    <t>Объем медицинской помощи оказываемой в условиях дневного стационара (количество пролеченных больных)</t>
  </si>
  <si>
    <t>Количество детских поликлиник и детских поликлинических отделений, в которых произведено дооснащение медицинскими изделиями с целью приведения их в соответствие с требованиями приказа Минздрава России от 7 марта 2018 года № 92н (ед.)</t>
  </si>
  <si>
    <t>Доля детских поликлиник и детских поликлинических отделений, реализовавших организационно-планировочные решения внутренних пространств, обеспечивающих комфортность пребывания детей, в соответствии с требованиями приказа Минздрава России 
от 7 марта 2018 года № 92н (%)</t>
  </si>
  <si>
    <t>Смертность детей в возрасте от 0 до 4 лет (на 1000 новорожденных, родившихся живыми)</t>
  </si>
  <si>
    <t>Доля лиц, зараженных вирусом иммунодефицита человека, получающих антиретровирусную терапию, от общего числа лиц, зараженных вирусом иммунодефицита человека (%)</t>
  </si>
  <si>
    <t xml:space="preserve">Объемы финансирования в отчетном финансовом году, тыс. руб. </t>
  </si>
  <si>
    <t>В сравнении с 2015-2017 годами имеет место снижение фактического показателя смертности от всех причин (2015г. - 13,6, 2016г. - 13,4, 2017г. - 12,9). Недостижение значения целевого показателя связано с высоким уровнем смертности от онкозаболеваний и ВИЧ-инфекции.</t>
  </si>
  <si>
    <t>Осуществление эвакуация пациентов в труднодоступных районах региона с использованием медицинских вертолетов позволило перевыполнить показатель</t>
  </si>
  <si>
    <t>Данный показатель не зависит от общей заболеваемости населения туберкулезом, министерство здравоохранения не оказывает влияния на данный показатель, так как ГУФСИН не является подведомственным учреждением, в связи с этим с 2019 года показатель упразднен.</t>
  </si>
  <si>
    <t>Несмотря на принимаемые меры за 2018 год показатель смертности от транспортных травм всех видов превышает плановое значение. По сравнению с 2017 годом наблюдается снижение смертности от транспортных травм всех видов (в 2017 году - 17,1)</t>
  </si>
  <si>
    <t>Доля лиц, госпитализированных по экстренным показаниям в течение первых суток, в общей численности госпитализированных по экстренным показаниям</t>
  </si>
  <si>
    <t>Своевременное оказания экстренной медицинской помощи гражданам, проживающим в труднодоступных районах позволило практически на 100 % достичь плановое значения показателя</t>
  </si>
  <si>
    <t>Показатель ниже целевого на 0,4% за счет поступления женщин в медицинские организации 1 и 2 уровня с преждевременными родами в активную фазу родов, не позволяющее осуществить их перевод в перинатальные центры, а также за счет домашних родов и рожениц, не состоявших на учете по беременности</t>
  </si>
  <si>
    <t>Увеличение показателя вызвано ростом соматической, экстрагенитальной патологии у беременных женщин, наличием инфекций, которые способствуют преждевременным родам</t>
  </si>
  <si>
    <r>
      <t>Превышение целевого показателя связано с большой долей случаев смерти детей в возрасте от 1 года до 4 лет от внешних причин смерт</t>
    </r>
    <r>
      <rPr>
        <sz val="12"/>
        <rFont val="Times New Roman"/>
        <family val="1"/>
        <charset val="204"/>
      </rPr>
      <t>и (погибл</t>
    </r>
    <r>
      <rPr>
        <sz val="12"/>
        <color theme="1"/>
        <rFont val="Times New Roman"/>
        <family val="1"/>
        <charset val="204"/>
      </rPr>
      <t xml:space="preserve">о 32 ребенка, из них 19 - на пожарах и от термических ожогов). </t>
    </r>
  </si>
  <si>
    <t>Основное мероприятие «Медицинская реабилитация и санаторно-курортное лечение» на 2014-2020 годы</t>
  </si>
  <si>
    <t xml:space="preserve">Плановое значение показателя требует корректировки в связи со сложившейся фактической динамикой </t>
  </si>
  <si>
    <t>Увеличение коечного фонда связано с тем, что только с августа 2018 года начали работать паллиативные койки в ОГБУЗ "Усольская городская больница"</t>
  </si>
  <si>
    <t>В связи с уменьшением софинансирования программы "Земский доктор" из Федерального фонда обязательного медицинского страхования по сравнению с 2017 годом. "Старение" кадров, выход специалистов на пенсию</t>
  </si>
  <si>
    <t>Удовлетворенность населения доступностью и полнотой информации по вопросам деятельности учреждений здравоохранения (от числа опрошенных)</t>
  </si>
  <si>
    <t>На перевыполнение показателя повлияло множество факторов: успешная реализация ранее проводимых программ, мероприятий направленных на профилактику злоупотребления наркотическими средствами и психотропными веществами; создание целостной системы реабилитации наркозависимых, создание единой компьютерной базы данных больных наркологическими заболеваниями, перепрофилирование отделения медико-социальной реабилитации ОГБУЗ «Иркутский областной психоневрологический диспансер» в Центр медико-социальной реабилитации больных с наркологическими заболеваниями, проведение плановых периодических скрининговых исследований лиц, вступивших в реабилитационный процесс, организационно-методическая работа с врачами медицинских учреждений, проведение мероприятий по содействию в трудоустройстве пациентов, проведение мероприятий по медико-социальной реабилитации семьям групп высокого медико-социального риска.</t>
  </si>
  <si>
    <t xml:space="preserve">Решением комиссии по разработке Территориальной программы ОМС скорректирован объем ВМП на уровень 7719 случаев госпитализации путем перераспределения 38 случаев на специализированную медицинскую помощь. В федеральной программе государственных гарантий нет утвержденного норматива для планирования ВМП  </t>
  </si>
  <si>
    <t>В 2018 году открыт второй региональный сосудистый центр на базе ОГАУЗ "Братская ГБ2", открыто девятое первичное сосудистое отделение в ОГБУЗ "Черемховская ГБ1". Также начата подготовка  реализации регионального проекта "Борьба с сердечно-сосудистыми заболеваниями"</t>
  </si>
  <si>
    <t>Показатель перевыполнен так как уже в 2018 году начата подготовка реализации регионального проекта "Борьба с онкологическими заболеваниями", который направлен на раннее выявление онкологических заболеваний</t>
  </si>
  <si>
    <t>В 2018 году открыт второй региональный сосудистый центр на базе ОГАУЗ "Братская ГБ2", открыто девятое первичное сосудистое отделение в ОГБУЗ "Черемховская ГБ1". Также начата подготовка реализации регионального проекта "Борьба с сердечно-сосудистыми заболеваниями"</t>
  </si>
  <si>
    <t>Между Правительством Иркутской области и Акционерным обществом «РУСАТОМ ХЭЛСКЕА» 13 июня 2018 года заключено Концессионное соглашение № 05-52-7/18 в отношении создания и эксплуатации здания радиологического корпуса Восточно-Сибирского онкологического центра в г. Иркутске. В 2018 году планировалось начать строительство радиологического корпуса ОГБУЗ "Онкологический диспансер" в рамках концессионного соглашения. АО «РУСАТОМ ХЭЛСКЕА» представлен пакет документов в Главгосэкспертизу. Получены замечания, которые до настоящего времени не устранены, в связи с проведением актуализацией проектной документации. Проведена оплата за фактически выполненные работы: демонтаж (снос) старого корпуса, устройство ограждения и вынос инженерных сетей участка строительства.</t>
  </si>
  <si>
    <t>Денежные средства в размере 5 млн были выделены на капитальный ремонт перинатального центра ГБУЗ "Иркутская ордена «Знак Почета» областная клиническая больница",  фактически работы были приостановлены в 2017 году, в связи с принятие решения проведения корректировки проектной документации работы, оплата была произведена в 2018 году за фактически выполненные работы в 2017 году</t>
  </si>
  <si>
    <t xml:space="preserve">В 2017 году было приобретено дополнительно лабораторное оборудование для ускоренной диагностики туберкулеза молекулярно-диагностическим методом в количестве 6 аппаратов «Генэксперт» и 1 аппарат для определения МБТ на жидких питательных средах «Bactec-360», что позволило в 2018 году снизить число больных с бактериовыделением среди больных с впервые в жизни установленным диагнозом туберкулеза органов дыхания с 960 в 2017 году до 846 чел в 2018 году, темп снижения составил -11,9%. </t>
  </si>
  <si>
    <t xml:space="preserve">19 единиц медицинского оборудования исключены из реестра медицинского обрудования за счет централизованных средств областного бюджета и учтены в реестре медицинского оборудования в рамках ВЦП "Развитие материально-технической базы детских поликлиник и детских поликлинических отделений медицинских организаций, подведомственных министерству здравоохранения Иркутской области" в целях софинансирования федеральных средств </t>
  </si>
  <si>
    <t>внутри мероприятие!!!</t>
  </si>
  <si>
    <t>Услуга носит заявительный характер, все льготополучатели обеспечены 100%. Показатель в части финансовой составляющей исполнен не полностью, что связано с наличием экономии по итогам проведенных торгов</t>
  </si>
  <si>
    <t>Показатель не достигнут по следующим причинам:
1. низкая наполняемость домов ребенка;
2.  передача детей-сирот, проживающих в домах ребенка, в различные формы жизнеустройства (опека, усыновление)
3. перепрофилированием ОГКАУЗ "Областной дом ребенка № 3" в ОГБУЗ "Областной хоспис", финансирование которого производилось в рамках паллиативной помощи;
4. подготовка к слиянию ОГКУЗ "Областной дом ребенка № 2" с ОГАУЗ "ИМДКБ" и слиянию ОГКУЗ "Слюдянский дом ребенка" в ОГБУЗ "ОДТБ"
В 2018 году в домах ребенка количество мест - 300, поступило за год 437 детей, выбыло 394. Проведено всеми детьми 79 802 койко-дня. На 31.12.2018г. в домах ребенка проживало 226 детей. Отказов в помещении детей в дома-ребенка не было.</t>
  </si>
  <si>
    <t>Дополнительно 5 единиц медицинского оборудования приобретено за счет образовавшейся экономии денежных средств</t>
  </si>
  <si>
    <t>Увеличение фактического значения показателя связано с необходимостью подготовки специалистов по программам дополнительного медицинского и фармацевтического образования в государственных организациях высшего образования, подготовка кадров производилась в большей степени по краткосрочным программам дополнительного профессиональго образования с наименьшей стоимостью</t>
  </si>
  <si>
    <t>Увеличение за счет количества льготополучателей, обратившихся за льготным лекарственным обеспечением (дополнительно заявивших своё право на льготное лекарственное обеспечение)</t>
  </si>
  <si>
    <t>Все льготополучатели обеспечены лекарственными препаратами, специализированными продуктами лечебного питания в соответствии с заявленной потребностью медицинских организаций</t>
  </si>
  <si>
    <t>Все льготополучатели обеспечены лекарственными препаратами</t>
  </si>
  <si>
    <t>Увеличение показателя по количеству вскрытий связано с большой потребностью в данной услуге. План расчитывается исходя из норм нагрузки на врача патологоанатома.</t>
  </si>
  <si>
    <t xml:space="preserve">19 единиц медицинского оборудования учтены в реестре медицинского оборудования в рамках ВЦП "Развитие материально-технической базы детских поликлиник и детских поликлинических отделений медицинских организаций, подведомственных министерству здравоохранения Иркутской области" в целях софинансирования федеральных средств </t>
  </si>
  <si>
    <t>Общая сумма денежных средств, выделенная на приобретение передвижных медицинских комплексов (далее - ФАП) в 2018 году составляла 26 172 тыс. руб. В 2018 году ФАП приобретен только одной медицинской организацией (далее - МО) на сумму 5 234,0 тыс. рублей, поставлен 9.02.2019 г.
При анализе закупок ФАП субъектами РФ в 2018 году выявлено, что средняя стоимость передвижного ФАП составляет 6 337,1 тыс. руб. В связи с тем, что первоначально выделенной суммы – 5 234,4 тыс. руб. не хватало на закупку ФАП, МЗ ИО принято решение распределить денежные средства между тремя МО (денежные средства в полном объеме переданы в медицинские оргнаизации в виде субсидии на иные цели), которыми проведены повторные аукционные процедуры, которые в 2018 году не состоялись из-за отсутствия заявок от поставщиков. 
В соответствии с приказом министерства финансов Иркутской области от 7 сентября 2011 года № 29н-мпр «О порядке взыскания в областной бюджет неиспользованных остатков субсидий, предоставленных бюджетным и автономным учреждениям, государственным унитарным предприятиям Иркутской области из областного бюджета», в январе 2019 года согласовано Решение МЗ ИО о наличии потребности медицинских организаций в направлении целевых средств, на те же цели в 2019 году в размере 20 937,6 тыс. руб. МО начата работа по проведению аукционных процедур на закупку трех передвижных ФАП в 2019 году.</t>
  </si>
  <si>
    <t>Невыполнение показателя в части финансирования связано с:
1. длительностью проведения конкурсных процедур;
2. экономией по итогам проведения конкурсных торгов.
Реализация мероприятий ведется по 13 объектам здравоохранения (поликлиники № 8, 9, Качуг, ЦРБ Бохан, ОГБУЗ Катанга, тубдиспансеры Иркутск, Тулун, Нижнеудинск, филиал поликлиники № 1, Сосновый Бор, амбулатория пос. Мегет, перинатальный центр г. Братска, региональный детский МФЦ), пиры по 4 объектам (поликлиника № 10, 15, амбулатория Мишелевка, травмпункт 3КБ). 
В 2018 году  получено разрешение на ввод в эксплуатацию ЦРБ Бохан, поликлиника № 8 - перенесен на 2019 год из-за приостановки работ в связи с проведением корректировки проектной документации, прохождением государственной экспертизы в ГАУ ИО «Экспертиза в строительстве Иркутской области».</t>
  </si>
  <si>
    <t>Ввиду выявления в процессе капремонта объекта дополнительных работ не учтенных проектом, работы приостановлены, внесены изменения в проектную документацию, которая проходит экспертизу. Возобновление работ в 2019 году.</t>
  </si>
  <si>
    <t>Постановление Правительства Иркутской области от 31.03.2018 года № 213-пп. 
Кол-во получателей - 9 муниципальных образований Иркутской области</t>
  </si>
  <si>
    <t>25 500.0</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</si>
</sst>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_-* #,##0.00_р_._-;\-* #,##0.00_р_._-;_-* &quot;-&quot;??_р_._-;_-@_-"/>
    <numFmt numFmtId="165" formatCode="#,##0.0"/>
    <numFmt numFmtId="166" formatCode="_-* #,##0.0_р_._-;\-* #,##0.0_р_._-;_-* &quot;-&quot;??_р_._-;_-@_-"/>
    <numFmt numFmtId="167" formatCode="_-* #,##0_р_._-;\-* #,##0_р_._-;_-* &quot;-&quot;??_р_._-;_-@_-"/>
    <numFmt numFmtId="168" formatCode="0.0"/>
    <numFmt numFmtId="169" formatCode="#,##0.000"/>
    <numFmt numFmtId="170" formatCode="#,##0_ ;\-#,##0\ "/>
    <numFmt numFmtId="171" formatCode="?"/>
    <numFmt numFmtId="172" formatCode="0.000"/>
    <numFmt numFmtId="173" formatCode="#,##0.0_ ;\-#,##0.0\ "/>
    <numFmt numFmtId="174" formatCode="#,##0.00_ ;\-#,##0.00\ "/>
  </numFmts>
  <fonts count="44" x14ac:knownFonts="1">
    <font>
      <sz val="11"/>
      <color theme="1"/>
      <name val="Calibri"/>
      <family val="2"/>
      <charset val="204"/>
      <scheme val="minor"/>
    </font>
    <font>
      <sz val="12"/>
      <color theme="1"/>
      <name val="Times New Roman"/>
      <family val="1"/>
      <charset val="204"/>
    </font>
    <font>
      <sz val="14"/>
      <color theme="1"/>
      <name val="Times New Roman"/>
      <family val="1"/>
      <charset val="204"/>
    </font>
    <font>
      <sz val="10"/>
      <color theme="1"/>
      <name val="Times New Roman"/>
      <family val="1"/>
      <charset val="204"/>
    </font>
    <font>
      <sz val="11"/>
      <color theme="1"/>
      <name val="Times New Roman"/>
      <family val="1"/>
      <charset val="204"/>
    </font>
    <font>
      <b/>
      <sz val="14"/>
      <color theme="1"/>
      <name val="Times New Roman"/>
      <family val="1"/>
      <charset val="204"/>
    </font>
    <font>
      <b/>
      <sz val="14"/>
      <color rgb="FF000000"/>
      <name val="Times New Roman"/>
      <family val="1"/>
      <charset val="204"/>
    </font>
    <font>
      <sz val="11"/>
      <color rgb="FF000000"/>
      <name val="Times New Roman"/>
      <family val="1"/>
      <charset val="204"/>
    </font>
    <font>
      <sz val="10"/>
      <color rgb="FF000000"/>
      <name val="Times New Roman"/>
      <family val="1"/>
      <charset val="204"/>
    </font>
    <font>
      <b/>
      <sz val="12"/>
      <color rgb="FF000000"/>
      <name val="Times New Roman"/>
      <family val="1"/>
      <charset val="204"/>
    </font>
    <font>
      <sz val="12"/>
      <color rgb="FF000000"/>
      <name val="Times New Roman"/>
      <family val="1"/>
      <charset val="204"/>
    </font>
    <font>
      <sz val="11"/>
      <color theme="1"/>
      <name val="Calibri"/>
      <family val="2"/>
      <charset val="204"/>
      <scheme val="minor"/>
    </font>
    <font>
      <b/>
      <sz val="10"/>
      <name val="Times New Roman"/>
      <family val="1"/>
      <charset val="204"/>
    </font>
    <font>
      <sz val="10"/>
      <name val="Times New Roman"/>
      <family val="1"/>
      <charset val="204"/>
    </font>
    <font>
      <sz val="11"/>
      <color rgb="FF000000"/>
      <name val="Calibri"/>
      <family val="2"/>
      <scheme val="minor"/>
    </font>
    <font>
      <b/>
      <sz val="11"/>
      <color theme="1"/>
      <name val="Calibri"/>
      <family val="2"/>
      <charset val="204"/>
      <scheme val="minor"/>
    </font>
    <font>
      <b/>
      <sz val="11"/>
      <color theme="1"/>
      <name val="Times New Roman"/>
      <family val="1"/>
      <charset val="204"/>
    </font>
    <font>
      <sz val="10"/>
      <color indexed="8"/>
      <name val="Times New Roman"/>
      <family val="1"/>
      <charset val="204"/>
    </font>
    <font>
      <sz val="11"/>
      <name val="Times New Roman"/>
      <family val="1"/>
      <charset val="204"/>
    </font>
    <font>
      <b/>
      <sz val="10"/>
      <color theme="1"/>
      <name val="Times New Roman"/>
      <family val="1"/>
      <charset val="204"/>
    </font>
    <font>
      <b/>
      <sz val="11"/>
      <name val="Times New Roman"/>
      <family val="1"/>
      <charset val="204"/>
    </font>
    <font>
      <b/>
      <sz val="12"/>
      <name val="Times New Roman"/>
      <family val="1"/>
      <charset val="204"/>
    </font>
    <font>
      <sz val="12"/>
      <name val="Times New Roman"/>
      <family val="1"/>
      <charset val="204"/>
    </font>
    <font>
      <sz val="10"/>
      <color theme="1"/>
      <name val="Calibri"/>
      <family val="2"/>
      <charset val="204"/>
      <scheme val="minor"/>
    </font>
    <font>
      <sz val="11"/>
      <name val="Calibri"/>
      <family val="2"/>
      <charset val="204"/>
      <scheme val="minor"/>
    </font>
    <font>
      <sz val="10"/>
      <name val="Arial Cyr"/>
      <charset val="204"/>
    </font>
    <font>
      <sz val="12"/>
      <color indexed="8"/>
      <name val="Times New Roman"/>
      <family val="1"/>
      <charset val="204"/>
    </font>
    <font>
      <b/>
      <sz val="12"/>
      <color indexed="8"/>
      <name val="Times New Roman"/>
      <family val="1"/>
      <charset val="204"/>
    </font>
    <font>
      <u/>
      <sz val="11"/>
      <color theme="10"/>
      <name val="Calibri"/>
      <family val="2"/>
      <charset val="204"/>
    </font>
    <font>
      <sz val="12"/>
      <color theme="1"/>
      <name val="Calibri"/>
      <family val="2"/>
      <charset val="204"/>
      <scheme val="minor"/>
    </font>
    <font>
      <sz val="16"/>
      <color rgb="FFFF0000"/>
      <name val="Calibri"/>
      <family val="2"/>
      <charset val="204"/>
      <scheme val="minor"/>
    </font>
    <font>
      <sz val="14"/>
      <name val="Times New Roman"/>
      <family val="1"/>
      <charset val="204"/>
    </font>
    <font>
      <sz val="18"/>
      <name val="Times New Roman"/>
      <family val="1"/>
      <charset val="204"/>
    </font>
    <font>
      <sz val="12"/>
      <color rgb="FFFF0000"/>
      <name val="Times New Roman"/>
      <family val="1"/>
      <charset val="204"/>
    </font>
    <font>
      <b/>
      <sz val="12"/>
      <color theme="1"/>
      <name val="Times New Roman"/>
      <family val="1"/>
      <charset val="204"/>
    </font>
    <font>
      <sz val="16"/>
      <color theme="1"/>
      <name val="Times New Roman"/>
      <family val="1"/>
      <charset val="204"/>
    </font>
    <font>
      <sz val="16"/>
      <color theme="1"/>
      <name val="Calibri"/>
      <family val="2"/>
      <charset val="204"/>
      <scheme val="minor"/>
    </font>
    <font>
      <sz val="9"/>
      <color indexed="81"/>
      <name val="Tahoma"/>
      <family val="2"/>
      <charset val="204"/>
    </font>
    <font>
      <b/>
      <sz val="9"/>
      <color indexed="81"/>
      <name val="Tahoma"/>
      <family val="2"/>
      <charset val="204"/>
    </font>
    <font>
      <b/>
      <sz val="14"/>
      <color indexed="8"/>
      <name val="Times New Roman"/>
      <family val="1"/>
      <charset val="204"/>
    </font>
    <font>
      <b/>
      <sz val="14"/>
      <color theme="1"/>
      <name val="Calibri"/>
      <family val="2"/>
      <charset val="204"/>
      <scheme val="minor"/>
    </font>
    <font>
      <sz val="14"/>
      <color theme="1"/>
      <name val="Calibri"/>
      <family val="2"/>
      <charset val="204"/>
      <scheme val="minor"/>
    </font>
    <font>
      <sz val="10"/>
      <color rgb="FFFF0000"/>
      <name val="Times New Roman"/>
      <family val="1"/>
      <charset val="204"/>
    </font>
    <font>
      <b/>
      <sz val="11"/>
      <color rgb="FFFF0000"/>
      <name val="Calibri"/>
      <family val="2"/>
      <charset val="204"/>
      <scheme val="minor"/>
    </font>
  </fonts>
  <fills count="8">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00B050"/>
        <bgColor indexed="64"/>
      </patternFill>
    </fill>
    <fill>
      <patternFill patternType="solid">
        <fgColor rgb="FFFFC000"/>
        <bgColor indexed="64"/>
      </patternFill>
    </fill>
    <fill>
      <patternFill patternType="solid">
        <fgColor theme="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6">
    <xf numFmtId="0" fontId="0" fillId="0" borderId="0"/>
    <xf numFmtId="164" fontId="11" fillId="0" borderId="0" applyFont="0" applyFill="0" applyBorder="0" applyAlignment="0" applyProtection="0"/>
    <xf numFmtId="0" fontId="14" fillId="0" borderId="0"/>
    <xf numFmtId="0" fontId="25" fillId="0" borderId="0"/>
    <xf numFmtId="0" fontId="28" fillId="0" borderId="0" applyNumberFormat="0" applyFill="0" applyBorder="0" applyAlignment="0" applyProtection="0">
      <alignment vertical="top"/>
      <protection locked="0"/>
    </xf>
    <xf numFmtId="9" fontId="11" fillId="0" borderId="0" applyFont="0" applyFill="0" applyBorder="0" applyAlignment="0" applyProtection="0"/>
  </cellStyleXfs>
  <cellXfs count="732">
    <xf numFmtId="0" fontId="0" fillId="0" borderId="0" xfId="0"/>
    <xf numFmtId="0" fontId="0" fillId="0" borderId="0" xfId="0" applyFill="1"/>
    <xf numFmtId="0" fontId="15" fillId="0" borderId="0" xfId="0" applyFont="1" applyFill="1"/>
    <xf numFmtId="0" fontId="0" fillId="0" borderId="0" xfId="0" applyFill="1" applyAlignment="1">
      <alignment horizontal="center" vertical="center"/>
    </xf>
    <xf numFmtId="0" fontId="0" fillId="2" borderId="0" xfId="0" applyFill="1"/>
    <xf numFmtId="0" fontId="8" fillId="2" borderId="0" xfId="0" applyFont="1" applyFill="1" applyAlignment="1">
      <alignment horizontal="center" vertical="center" wrapText="1"/>
    </xf>
    <xf numFmtId="0" fontId="0" fillId="2" borderId="0" xfId="0" applyFill="1" applyAlignment="1">
      <alignment vertical="center"/>
    </xf>
    <xf numFmtId="0" fontId="8" fillId="2" borderId="0" xfId="0" applyFont="1" applyFill="1" applyAlignment="1">
      <alignment horizontal="center" vertical="top" wrapText="1"/>
    </xf>
    <xf numFmtId="0" fontId="8" fillId="2" borderId="0" xfId="0" applyFont="1" applyFill="1" applyAlignment="1">
      <alignment horizontal="left" vertical="top" wrapText="1"/>
    </xf>
    <xf numFmtId="0" fontId="13" fillId="0" borderId="1" xfId="2" applyNumberFormat="1" applyFont="1" applyFill="1" applyBorder="1" applyAlignment="1">
      <alignment vertical="center" wrapText="1"/>
    </xf>
    <xf numFmtId="0" fontId="4" fillId="0" borderId="0" xfId="0" applyFont="1"/>
    <xf numFmtId="165" fontId="0" fillId="0" borderId="0" xfId="0" applyNumberFormat="1" applyFill="1"/>
    <xf numFmtId="166" fontId="0" fillId="0" borderId="0" xfId="1" applyNumberFormat="1" applyFont="1" applyFill="1" applyAlignment="1">
      <alignment horizontal="center" vertical="center"/>
    </xf>
    <xf numFmtId="0" fontId="18" fillId="0" borderId="1" xfId="0" applyFont="1" applyFill="1" applyBorder="1" applyAlignment="1">
      <alignment horizontal="left" vertical="center" wrapText="1"/>
    </xf>
    <xf numFmtId="0" fontId="4" fillId="0" borderId="0" xfId="0" applyFont="1" applyFill="1" applyBorder="1" applyAlignment="1">
      <alignment horizontal="left" vertical="center" wrapText="1"/>
    </xf>
    <xf numFmtId="164" fontId="4" fillId="0" borderId="0" xfId="1" applyFont="1" applyFill="1" applyBorder="1" applyAlignment="1">
      <alignment horizontal="center" vertical="center"/>
    </xf>
    <xf numFmtId="0" fontId="0" fillId="0" borderId="0" xfId="0" applyFill="1" applyAlignment="1">
      <alignment vertical="center"/>
    </xf>
    <xf numFmtId="0" fontId="0" fillId="0" borderId="0" xfId="0" applyFont="1" applyFill="1" applyAlignment="1">
      <alignment horizontal="center" vertical="center"/>
    </xf>
    <xf numFmtId="0" fontId="4" fillId="0" borderId="0" xfId="0" applyFont="1" applyFill="1"/>
    <xf numFmtId="0" fontId="23" fillId="0" borderId="0" xfId="0" applyFont="1" applyFill="1"/>
    <xf numFmtId="0" fontId="4" fillId="0" borderId="0" xfId="0" applyFont="1" applyBorder="1"/>
    <xf numFmtId="0" fontId="2" fillId="0" borderId="0" xfId="0" applyFont="1" applyBorder="1" applyAlignment="1">
      <alignment horizontal="center" vertical="center" wrapText="1"/>
    </xf>
    <xf numFmtId="0" fontId="0" fillId="3" borderId="0" xfId="0" applyFill="1"/>
    <xf numFmtId="0" fontId="1" fillId="2" borderId="1" xfId="0" applyFont="1" applyFill="1" applyBorder="1" applyAlignment="1">
      <alignment horizontal="justify" vertical="center" wrapText="1"/>
    </xf>
    <xf numFmtId="0" fontId="1" fillId="2" borderId="1" xfId="0" applyFont="1" applyFill="1" applyBorder="1" applyAlignment="1">
      <alignment horizontal="left" vertical="center" wrapText="1"/>
    </xf>
    <xf numFmtId="0" fontId="22" fillId="2" borderId="1" xfId="0" applyFont="1" applyFill="1" applyBorder="1" applyAlignment="1">
      <alignment vertical="top" wrapText="1"/>
    </xf>
    <xf numFmtId="0" fontId="22" fillId="2" borderId="1" xfId="0" applyFont="1" applyFill="1" applyBorder="1" applyAlignment="1">
      <alignment horizontal="center" vertical="center" wrapText="1"/>
    </xf>
    <xf numFmtId="0" fontId="22" fillId="2" borderId="1" xfId="4" applyFont="1" applyFill="1" applyBorder="1" applyAlignment="1" applyProtection="1">
      <alignment horizontal="center" vertical="center" wrapText="1"/>
    </xf>
    <xf numFmtId="0" fontId="1" fillId="2" borderId="1" xfId="0" applyFont="1" applyFill="1" applyBorder="1" applyAlignment="1">
      <alignment horizontal="center" vertical="center" wrapText="1"/>
    </xf>
    <xf numFmtId="0" fontId="8" fillId="3" borderId="0" xfId="0" applyFont="1" applyFill="1" applyAlignment="1">
      <alignment horizontal="left" vertical="top" wrapText="1"/>
    </xf>
    <xf numFmtId="0" fontId="10" fillId="3" borderId="0" xfId="0" applyFont="1" applyFill="1" applyAlignment="1">
      <alignment horizontal="left" vertical="top" wrapText="1"/>
    </xf>
    <xf numFmtId="165" fontId="12" fillId="0" borderId="1" xfId="0" applyNumberFormat="1" applyFont="1" applyFill="1" applyBorder="1" applyAlignment="1">
      <alignment horizontal="center" vertical="center" wrapText="1"/>
    </xf>
    <xf numFmtId="165" fontId="19" fillId="0" borderId="1" xfId="0" applyNumberFormat="1" applyFont="1" applyFill="1" applyBorder="1" applyAlignment="1">
      <alignment horizontal="center" vertical="center" wrapText="1"/>
    </xf>
    <xf numFmtId="0" fontId="2" fillId="0" borderId="0" xfId="0" applyFont="1" applyFill="1" applyAlignment="1">
      <alignment horizontal="right" vertical="center"/>
    </xf>
    <xf numFmtId="165" fontId="22" fillId="0" borderId="1" xfId="0" applyNumberFormat="1" applyFont="1" applyFill="1" applyBorder="1" applyAlignment="1">
      <alignment horizontal="center" vertical="center" wrapText="1"/>
    </xf>
    <xf numFmtId="4" fontId="22" fillId="0" borderId="1" xfId="0" applyNumberFormat="1" applyFont="1" applyFill="1" applyBorder="1" applyAlignment="1">
      <alignment horizontal="center" vertical="center" wrapText="1"/>
    </xf>
    <xf numFmtId="0" fontId="3" fillId="0" borderId="0" xfId="0" applyFont="1" applyFill="1" applyAlignment="1">
      <alignment horizont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top" wrapText="1"/>
    </xf>
    <xf numFmtId="0" fontId="8" fillId="0" borderId="1" xfId="0" applyFont="1" applyFill="1" applyBorder="1" applyAlignment="1">
      <alignment horizontal="left" vertical="top" wrapText="1"/>
    </xf>
    <xf numFmtId="0" fontId="1" fillId="0" borderId="1" xfId="0" applyFont="1" applyFill="1" applyBorder="1" applyAlignment="1">
      <alignment horizontal="center" wrapText="1"/>
    </xf>
    <xf numFmtId="0" fontId="10" fillId="0" borderId="1" xfId="0" applyFont="1" applyFill="1" applyBorder="1" applyAlignment="1">
      <alignment horizontal="center" wrapText="1"/>
    </xf>
    <xf numFmtId="0" fontId="8" fillId="0" borderId="1" xfId="0" applyFont="1" applyFill="1" applyBorder="1" applyAlignment="1">
      <alignment vertical="center" wrapText="1"/>
    </xf>
    <xf numFmtId="0" fontId="26" fillId="0" borderId="1" xfId="3" applyFont="1" applyFill="1" applyBorder="1" applyAlignment="1">
      <alignment horizontal="center" vertical="center" wrapText="1"/>
    </xf>
    <xf numFmtId="0" fontId="27" fillId="0" borderId="1" xfId="3" applyFont="1" applyFill="1" applyBorder="1" applyAlignment="1">
      <alignment horizontal="center" vertical="center" wrapText="1"/>
    </xf>
    <xf numFmtId="0" fontId="30" fillId="0" borderId="0" xfId="0" applyFont="1" applyFill="1"/>
    <xf numFmtId="0" fontId="21" fillId="0" borderId="1" xfId="2" applyNumberFormat="1" applyFont="1" applyFill="1" applyBorder="1" applyAlignment="1">
      <alignment horizontal="left" vertical="center" wrapText="1" readingOrder="1"/>
    </xf>
    <xf numFmtId="165" fontId="21" fillId="0" borderId="1" xfId="2" applyNumberFormat="1" applyFont="1" applyFill="1" applyBorder="1" applyAlignment="1">
      <alignment horizontal="center" vertical="center" wrapText="1" readingOrder="1"/>
    </xf>
    <xf numFmtId="0" fontId="21" fillId="0" borderId="1" xfId="2" applyNumberFormat="1" applyFont="1" applyFill="1" applyBorder="1" applyAlignment="1">
      <alignment horizontal="left" vertical="top" wrapText="1" readingOrder="1"/>
    </xf>
    <xf numFmtId="165" fontId="22" fillId="0" borderId="1" xfId="2" applyNumberFormat="1" applyFont="1" applyFill="1" applyBorder="1" applyAlignment="1">
      <alignment horizontal="center" vertical="center" wrapText="1" readingOrder="1"/>
    </xf>
    <xf numFmtId="0" fontId="22" fillId="0" borderId="1" xfId="2" applyNumberFormat="1" applyFont="1" applyFill="1" applyBorder="1" applyAlignment="1">
      <alignment horizontal="left" vertical="top" wrapText="1" readingOrder="1"/>
    </xf>
    <xf numFmtId="0" fontId="29" fillId="0" borderId="0" xfId="0" applyFont="1" applyFill="1"/>
    <xf numFmtId="0" fontId="18" fillId="0" borderId="0" xfId="0" applyFont="1" applyFill="1" applyBorder="1"/>
    <xf numFmtId="0" fontId="18" fillId="0" borderId="0" xfId="0" applyFont="1" applyFill="1" applyBorder="1" applyAlignment="1">
      <alignment horizontal="left"/>
    </xf>
    <xf numFmtId="0" fontId="18" fillId="0" borderId="0" xfId="0" applyFont="1" applyFill="1" applyBorder="1" applyAlignment="1">
      <alignment horizontal="center" vertical="center"/>
    </xf>
    <xf numFmtId="0" fontId="18" fillId="0" borderId="0" xfId="0" applyFont="1" applyFill="1" applyBorder="1" applyAlignment="1">
      <alignment horizontal="left" vertical="center"/>
    </xf>
    <xf numFmtId="165" fontId="18" fillId="0" borderId="0" xfId="0" applyNumberFormat="1" applyFont="1" applyFill="1" applyBorder="1" applyAlignment="1">
      <alignment horizontal="center" vertical="center"/>
    </xf>
    <xf numFmtId="0" fontId="31" fillId="0" borderId="0" xfId="0" applyFont="1" applyFill="1" applyBorder="1" applyAlignment="1" applyProtection="1">
      <alignment vertical="center"/>
    </xf>
    <xf numFmtId="3" fontId="18" fillId="0" borderId="0" xfId="0" applyNumberFormat="1" applyFont="1" applyFill="1" applyBorder="1" applyAlignment="1">
      <alignment horizontal="center" vertical="center"/>
    </xf>
    <xf numFmtId="0" fontId="31" fillId="0" borderId="15" xfId="0" applyFont="1" applyFill="1" applyBorder="1" applyAlignment="1" applyProtection="1">
      <alignment vertical="center"/>
    </xf>
    <xf numFmtId="0" fontId="32" fillId="0" borderId="0" xfId="0" applyFont="1" applyFill="1" applyBorder="1" applyAlignment="1">
      <alignment horizontal="left"/>
    </xf>
    <xf numFmtId="0" fontId="32" fillId="0" borderId="0" xfId="0" applyFont="1" applyFill="1" applyBorder="1" applyAlignment="1">
      <alignment horizontal="center" vertical="center"/>
    </xf>
    <xf numFmtId="0" fontId="32" fillId="0" borderId="0" xfId="0" applyFont="1" applyFill="1" applyBorder="1" applyAlignment="1">
      <alignment horizontal="left" vertical="center"/>
    </xf>
    <xf numFmtId="165" fontId="32" fillId="0" borderId="0" xfId="0" applyNumberFormat="1" applyFont="1" applyFill="1" applyBorder="1" applyAlignment="1">
      <alignment horizontal="center" vertical="center"/>
    </xf>
    <xf numFmtId="0" fontId="32" fillId="0" borderId="0" xfId="0" applyFont="1" applyFill="1" applyBorder="1" applyAlignment="1">
      <alignment vertical="center"/>
    </xf>
    <xf numFmtId="3" fontId="32" fillId="0" borderId="0" xfId="0" applyNumberFormat="1" applyFont="1" applyFill="1" applyBorder="1" applyAlignment="1">
      <alignment horizontal="center" vertical="center"/>
    </xf>
    <xf numFmtId="0" fontId="18" fillId="0" borderId="0" xfId="0" applyFont="1" applyFill="1"/>
    <xf numFmtId="0" fontId="18" fillId="0" borderId="15" xfId="0" applyFont="1" applyFill="1" applyBorder="1"/>
    <xf numFmtId="0" fontId="31" fillId="0" borderId="15" xfId="0" applyFont="1" applyFill="1" applyBorder="1" applyAlignment="1">
      <alignment horizontal="center" vertical="center"/>
    </xf>
    <xf numFmtId="0" fontId="18" fillId="0" borderId="15" xfId="0" applyFont="1" applyFill="1" applyBorder="1" applyAlignment="1">
      <alignment horizontal="left"/>
    </xf>
    <xf numFmtId="0" fontId="18" fillId="0" borderId="15" xfId="0" applyFont="1" applyFill="1" applyBorder="1" applyAlignment="1">
      <alignment horizontal="center" vertical="center"/>
    </xf>
    <xf numFmtId="0" fontId="18" fillId="0" borderId="15" xfId="0" applyFont="1" applyFill="1" applyBorder="1" applyAlignment="1">
      <alignment horizontal="left" vertical="center"/>
    </xf>
    <xf numFmtId="165" fontId="18" fillId="0" borderId="15" xfId="0" applyNumberFormat="1" applyFont="1" applyFill="1" applyBorder="1" applyAlignment="1">
      <alignment horizontal="center" vertical="center"/>
    </xf>
    <xf numFmtId="0" fontId="18" fillId="0" borderId="15" xfId="0" applyFont="1" applyFill="1" applyBorder="1" applyAlignment="1">
      <alignment vertical="center"/>
    </xf>
    <xf numFmtId="3" fontId="18" fillId="0" borderId="0" xfId="0" applyNumberFormat="1" applyFont="1" applyFill="1" applyAlignment="1">
      <alignment horizontal="center" vertical="center"/>
    </xf>
    <xf numFmtId="0" fontId="20" fillId="0" borderId="0" xfId="0" applyFont="1" applyFill="1"/>
    <xf numFmtId="0" fontId="31" fillId="0" borderId="0" xfId="0" applyFont="1" applyFill="1" applyBorder="1"/>
    <xf numFmtId="0" fontId="31" fillId="0" borderId="0" xfId="0" applyFont="1" applyFill="1" applyBorder="1" applyAlignment="1">
      <alignment horizontal="left"/>
    </xf>
    <xf numFmtId="0" fontId="31" fillId="0" borderId="0" xfId="0" applyFont="1" applyFill="1" applyBorder="1" applyAlignment="1">
      <alignment horizontal="center" vertical="center"/>
    </xf>
    <xf numFmtId="0" fontId="31" fillId="0" borderId="0" xfId="0" applyFont="1" applyFill="1" applyBorder="1" applyAlignment="1">
      <alignment horizontal="left" vertical="center"/>
    </xf>
    <xf numFmtId="165" fontId="31" fillId="0" borderId="0" xfId="0" applyNumberFormat="1" applyFont="1" applyFill="1" applyBorder="1" applyAlignment="1">
      <alignment horizontal="center" vertical="center"/>
    </xf>
    <xf numFmtId="0" fontId="31" fillId="0" borderId="0" xfId="0" applyFont="1" applyFill="1" applyBorder="1" applyAlignment="1">
      <alignment vertical="center"/>
    </xf>
    <xf numFmtId="3" fontId="31" fillId="0" borderId="0" xfId="0" applyNumberFormat="1" applyFont="1" applyFill="1" applyBorder="1" applyAlignment="1">
      <alignment horizontal="center" vertical="center"/>
    </xf>
    <xf numFmtId="0" fontId="7" fillId="0" borderId="0" xfId="0" applyFont="1" applyFill="1"/>
    <xf numFmtId="166" fontId="7" fillId="0" borderId="0" xfId="1" applyNumberFormat="1" applyFont="1" applyFill="1" applyAlignment="1">
      <alignment horizontal="center" vertical="center"/>
    </xf>
    <xf numFmtId="3" fontId="7" fillId="0" borderId="0" xfId="0" applyNumberFormat="1" applyFont="1" applyFill="1" applyAlignment="1">
      <alignment horizontal="center" vertical="center"/>
    </xf>
    <xf numFmtId="0" fontId="7" fillId="0" borderId="0" xfId="0" applyFont="1" applyFill="1" applyAlignment="1">
      <alignment vertical="center"/>
    </xf>
    <xf numFmtId="0" fontId="7" fillId="0" borderId="0" xfId="0" applyFont="1" applyFill="1" applyAlignment="1">
      <alignment horizontal="center" vertical="center"/>
    </xf>
    <xf numFmtId="0" fontId="4" fillId="0" borderId="0" xfId="0" applyFont="1" applyFill="1" applyAlignment="1">
      <alignment vertical="center"/>
    </xf>
    <xf numFmtId="0" fontId="18" fillId="0" borderId="0" xfId="0" applyFont="1" applyFill="1" applyBorder="1" applyAlignment="1">
      <alignment vertical="center"/>
    </xf>
    <xf numFmtId="0" fontId="22"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21" fillId="0" borderId="1" xfId="0" applyFont="1" applyFill="1" applyBorder="1" applyAlignment="1">
      <alignment horizontal="center" vertical="center" wrapText="1"/>
    </xf>
    <xf numFmtId="0" fontId="22" fillId="0" borderId="2" xfId="0" applyFont="1" applyFill="1" applyBorder="1" applyAlignment="1">
      <alignment horizontal="left" vertical="center" wrapText="1"/>
    </xf>
    <xf numFmtId="0" fontId="22" fillId="0" borderId="1" xfId="0" applyFont="1" applyFill="1" applyBorder="1" applyAlignment="1">
      <alignment horizontal="center"/>
    </xf>
    <xf numFmtId="49" fontId="22" fillId="0" borderId="1" xfId="0" applyNumberFormat="1" applyFont="1" applyFill="1" applyBorder="1" applyAlignment="1">
      <alignment horizontal="center" vertical="center" wrapText="1"/>
    </xf>
    <xf numFmtId="3" fontId="22" fillId="0" borderId="1" xfId="0" applyNumberFormat="1" applyFont="1" applyFill="1" applyBorder="1" applyAlignment="1">
      <alignment horizontal="center" vertical="center" wrapText="1"/>
    </xf>
    <xf numFmtId="0" fontId="21" fillId="0" borderId="1" xfId="0" applyFont="1" applyFill="1" applyBorder="1" applyAlignment="1">
      <alignment horizontal="left" vertical="center" wrapText="1"/>
    </xf>
    <xf numFmtId="165" fontId="21" fillId="0" borderId="1" xfId="0" applyNumberFormat="1" applyFont="1" applyFill="1" applyBorder="1" applyAlignment="1">
      <alignment horizontal="center" vertical="center" wrapText="1"/>
    </xf>
    <xf numFmtId="0" fontId="22" fillId="0" borderId="1" xfId="0" applyFont="1" applyFill="1" applyBorder="1" applyAlignment="1">
      <alignment horizontal="left" vertical="center"/>
    </xf>
    <xf numFmtId="0" fontId="22" fillId="0" borderId="1" xfId="2" applyNumberFormat="1" applyFont="1" applyFill="1" applyBorder="1" applyAlignment="1">
      <alignment horizontal="left" vertical="center" wrapText="1"/>
    </xf>
    <xf numFmtId="3" fontId="22" fillId="0" borderId="1" xfId="2" applyNumberFormat="1" applyFont="1" applyFill="1" applyBorder="1" applyAlignment="1">
      <alignment horizontal="center" vertical="center" wrapText="1"/>
    </xf>
    <xf numFmtId="165" fontId="22" fillId="0" borderId="2" xfId="0" applyNumberFormat="1" applyFont="1" applyFill="1" applyBorder="1" applyAlignment="1">
      <alignment horizontal="center" vertical="center" wrapText="1"/>
    </xf>
    <xf numFmtId="0" fontId="22" fillId="0" borderId="1" xfId="2" applyNumberFormat="1" applyFont="1" applyFill="1" applyBorder="1" applyAlignment="1">
      <alignment vertical="center" wrapText="1"/>
    </xf>
    <xf numFmtId="0" fontId="22" fillId="0" borderId="2" xfId="0" applyFont="1" applyFill="1" applyBorder="1" applyAlignment="1">
      <alignment vertical="center" wrapText="1"/>
    </xf>
    <xf numFmtId="0" fontId="22" fillId="0" borderId="0" xfId="0" applyFont="1" applyFill="1" applyBorder="1" applyAlignment="1">
      <alignment horizontal="left" vertical="center"/>
    </xf>
    <xf numFmtId="0" fontId="22" fillId="0" borderId="5" xfId="2" applyNumberFormat="1" applyFont="1" applyFill="1" applyBorder="1" applyAlignment="1">
      <alignment horizontal="left" vertical="center" wrapText="1"/>
    </xf>
    <xf numFmtId="165" fontId="22" fillId="0" borderId="1" xfId="2" applyNumberFormat="1" applyFont="1" applyFill="1" applyBorder="1" applyAlignment="1">
      <alignment horizontal="center" vertical="center" wrapText="1"/>
    </xf>
    <xf numFmtId="0" fontId="22" fillId="0" borderId="1" xfId="0" applyFont="1" applyFill="1" applyBorder="1" applyAlignment="1">
      <alignment horizontal="center" vertical="center"/>
    </xf>
    <xf numFmtId="0" fontId="22" fillId="0" borderId="2" xfId="2" applyNumberFormat="1" applyFont="1" applyFill="1" applyBorder="1" applyAlignment="1">
      <alignment vertical="center" wrapText="1"/>
    </xf>
    <xf numFmtId="49" fontId="22" fillId="0" borderId="1" xfId="2" applyNumberFormat="1" applyFont="1" applyFill="1" applyBorder="1" applyAlignment="1">
      <alignment horizontal="center" vertical="center" wrapText="1"/>
    </xf>
    <xf numFmtId="0" fontId="22" fillId="0" borderId="2" xfId="2" applyNumberFormat="1" applyFont="1" applyFill="1" applyBorder="1" applyAlignment="1">
      <alignment horizontal="left" vertical="center" wrapText="1"/>
    </xf>
    <xf numFmtId="3" fontId="22" fillId="0" borderId="1" xfId="2" applyNumberFormat="1" applyFont="1" applyFill="1" applyBorder="1" applyAlignment="1">
      <alignment horizontal="center" vertical="center" wrapText="1" readingOrder="1"/>
    </xf>
    <xf numFmtId="3" fontId="22" fillId="0" borderId="2" xfId="2" applyNumberFormat="1" applyFont="1" applyFill="1" applyBorder="1" applyAlignment="1">
      <alignment horizontal="center" vertical="center" wrapText="1" readingOrder="1"/>
    </xf>
    <xf numFmtId="3" fontId="22" fillId="0" borderId="2" xfId="2" applyNumberFormat="1" applyFont="1" applyFill="1" applyBorder="1" applyAlignment="1">
      <alignment horizontal="center" vertical="center" wrapText="1"/>
    </xf>
    <xf numFmtId="49" fontId="22" fillId="0" borderId="2" xfId="2" applyNumberFormat="1" applyFont="1" applyFill="1" applyBorder="1" applyAlignment="1">
      <alignment vertical="center" wrapText="1"/>
    </xf>
    <xf numFmtId="0" fontId="10" fillId="0" borderId="2" xfId="2" applyNumberFormat="1" applyFont="1" applyFill="1" applyBorder="1" applyAlignment="1">
      <alignment vertical="center" wrapText="1"/>
    </xf>
    <xf numFmtId="3" fontId="10" fillId="0" borderId="2" xfId="2" applyNumberFormat="1" applyFont="1" applyFill="1" applyBorder="1" applyAlignment="1">
      <alignment horizontal="center" vertical="center" wrapText="1"/>
    </xf>
    <xf numFmtId="0" fontId="22" fillId="0" borderId="1" xfId="2" applyNumberFormat="1" applyFont="1" applyFill="1" applyBorder="1" applyAlignment="1">
      <alignment horizontal="center" vertical="center" wrapText="1"/>
    </xf>
    <xf numFmtId="0" fontId="22" fillId="0" borderId="2" xfId="0" applyFont="1" applyFill="1" applyBorder="1" applyAlignment="1">
      <alignment horizontal="center" vertical="center"/>
    </xf>
    <xf numFmtId="0" fontId="22" fillId="0" borderId="4" xfId="2" applyNumberFormat="1" applyFont="1" applyFill="1" applyBorder="1" applyAlignment="1">
      <alignment vertical="center" wrapText="1"/>
    </xf>
    <xf numFmtId="165" fontId="22" fillId="0" borderId="2" xfId="2" applyNumberFormat="1" applyFont="1" applyFill="1" applyBorder="1" applyAlignment="1">
      <alignment horizontal="center" vertical="center" wrapText="1"/>
    </xf>
    <xf numFmtId="0" fontId="21" fillId="0" borderId="1" xfId="2" applyNumberFormat="1" applyFont="1" applyFill="1" applyBorder="1" applyAlignment="1">
      <alignment vertical="center" wrapText="1"/>
    </xf>
    <xf numFmtId="0" fontId="8" fillId="0" borderId="2" xfId="2" applyNumberFormat="1" applyFont="1" applyFill="1" applyBorder="1" applyAlignment="1">
      <alignment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16" fillId="0" borderId="3"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16" fillId="0" borderId="0" xfId="0" applyFont="1" applyFill="1"/>
    <xf numFmtId="0" fontId="4" fillId="0" borderId="0" xfId="0" applyFont="1" applyFill="1" applyAlignment="1">
      <alignment horizontal="center" vertical="center"/>
    </xf>
    <xf numFmtId="0" fontId="18" fillId="0" borderId="1" xfId="0"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26" fillId="0" borderId="0" xfId="0" applyFont="1" applyFill="1" applyAlignment="1">
      <alignment horizontal="center" vertical="center"/>
    </xf>
    <xf numFmtId="0" fontId="29" fillId="0" borderId="0" xfId="0" applyFont="1" applyFill="1" applyAlignment="1">
      <alignment horizontal="center" vertical="center"/>
    </xf>
    <xf numFmtId="0" fontId="29" fillId="0" borderId="0" xfId="0" applyFont="1" applyFill="1" applyAlignment="1">
      <alignment vertical="center"/>
    </xf>
    <xf numFmtId="0" fontId="1" fillId="0" borderId="1" xfId="0" applyFont="1" applyFill="1" applyBorder="1" applyAlignment="1">
      <alignment horizontal="center" vertical="center" wrapText="1"/>
    </xf>
    <xf numFmtId="0" fontId="29" fillId="0" borderId="0" xfId="0" applyFont="1" applyFill="1" applyAlignment="1">
      <alignment horizontal="left" vertical="center"/>
    </xf>
    <xf numFmtId="0" fontId="1"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22" fillId="0" borderId="0" xfId="0" applyFont="1" applyFill="1" applyBorder="1" applyAlignment="1">
      <alignment horizontal="left" vertical="center" wrapText="1"/>
    </xf>
    <xf numFmtId="168" fontId="1" fillId="0" borderId="0" xfId="0" applyNumberFormat="1" applyFont="1" applyFill="1" applyBorder="1" applyAlignment="1">
      <alignment horizontal="center" vertical="center" wrapText="1"/>
    </xf>
    <xf numFmtId="0" fontId="35" fillId="0" borderId="0" xfId="0" applyFont="1" applyFill="1" applyAlignment="1">
      <alignment horizontal="left" vertical="center"/>
    </xf>
    <xf numFmtId="0" fontId="35" fillId="0" borderId="0" xfId="0" applyFont="1" applyFill="1" applyAlignment="1">
      <alignment horizontal="center" vertical="center"/>
    </xf>
    <xf numFmtId="0" fontId="36" fillId="0" borderId="0" xfId="0" applyFont="1" applyFill="1" applyAlignment="1">
      <alignment horizontal="left" vertical="center"/>
    </xf>
    <xf numFmtId="0" fontId="36" fillId="0" borderId="0" xfId="0" applyFont="1" applyFill="1" applyAlignment="1">
      <alignment horizontal="center" vertical="center"/>
    </xf>
    <xf numFmtId="3" fontId="18" fillId="0" borderId="1" xfId="2" applyNumberFormat="1" applyFont="1" applyFill="1" applyBorder="1" applyAlignment="1">
      <alignment horizontal="center" vertical="center" wrapText="1"/>
    </xf>
    <xf numFmtId="3" fontId="0" fillId="0" borderId="0" xfId="0" applyNumberFormat="1" applyFont="1" applyFill="1" applyAlignment="1">
      <alignment horizontal="center" vertical="center"/>
    </xf>
    <xf numFmtId="3" fontId="18" fillId="0" borderId="1" xfId="2" applyNumberFormat="1" applyFont="1" applyFill="1" applyBorder="1" applyAlignment="1">
      <alignment vertical="center" wrapText="1"/>
    </xf>
    <xf numFmtId="0" fontId="13" fillId="0" borderId="1" xfId="0" applyFont="1" applyFill="1" applyBorder="1" applyAlignment="1">
      <alignment horizontal="center" vertical="center"/>
    </xf>
    <xf numFmtId="3" fontId="13" fillId="0" borderId="2" xfId="2" applyNumberFormat="1" applyFont="1" applyFill="1" applyBorder="1" applyAlignment="1">
      <alignment horizontal="center" vertical="center" wrapText="1"/>
    </xf>
    <xf numFmtId="3" fontId="13" fillId="0" borderId="4" xfId="2" applyNumberFormat="1" applyFont="1" applyFill="1" applyBorder="1" applyAlignment="1">
      <alignment horizontal="center" vertical="center" wrapText="1"/>
    </xf>
    <xf numFmtId="165" fontId="13" fillId="0" borderId="2" xfId="2" applyNumberFormat="1" applyFont="1" applyFill="1" applyBorder="1" applyAlignment="1">
      <alignment horizontal="center" vertical="center" wrapText="1"/>
    </xf>
    <xf numFmtId="3" fontId="18" fillId="0" borderId="2" xfId="2" applyNumberFormat="1" applyFont="1" applyFill="1" applyBorder="1" applyAlignment="1">
      <alignment horizontal="center" vertical="center" wrapText="1"/>
    </xf>
    <xf numFmtId="3" fontId="18" fillId="0" borderId="4" xfId="2" applyNumberFormat="1" applyFont="1" applyFill="1" applyBorder="1" applyAlignment="1">
      <alignment horizontal="center" vertical="center" wrapText="1"/>
    </xf>
    <xf numFmtId="3" fontId="13" fillId="0" borderId="1" xfId="2" applyNumberFormat="1" applyFont="1" applyFill="1" applyBorder="1" applyAlignment="1">
      <alignment horizontal="center" vertical="center" wrapText="1"/>
    </xf>
    <xf numFmtId="0" fontId="13" fillId="0" borderId="2" xfId="2" applyNumberFormat="1" applyFont="1" applyFill="1" applyBorder="1" applyAlignment="1">
      <alignment vertical="center" wrapText="1"/>
    </xf>
    <xf numFmtId="0" fontId="18"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9" fontId="0" fillId="0" borderId="0" xfId="5" applyFont="1" applyFill="1"/>
    <xf numFmtId="0" fontId="0" fillId="0" borderId="0" xfId="0" applyFont="1" applyFill="1" applyAlignment="1">
      <alignment vertical="center"/>
    </xf>
    <xf numFmtId="9" fontId="4" fillId="0" borderId="0" xfId="5" applyFont="1" applyFill="1" applyAlignment="1">
      <alignment vertical="center"/>
    </xf>
    <xf numFmtId="3" fontId="4" fillId="0" borderId="1"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165" fontId="13" fillId="0" borderId="1" xfId="0" applyNumberFormat="1" applyFont="1" applyFill="1" applyBorder="1" applyAlignment="1">
      <alignment horizontal="center" vertical="center" wrapText="1"/>
    </xf>
    <xf numFmtId="0" fontId="13" fillId="0" borderId="1" xfId="0" applyFont="1" applyFill="1" applyBorder="1" applyAlignment="1">
      <alignment horizontal="left" vertical="center"/>
    </xf>
    <xf numFmtId="165" fontId="13" fillId="0" borderId="2" xfId="0" applyNumberFormat="1" applyFont="1" applyFill="1" applyBorder="1" applyAlignment="1">
      <alignment horizontal="center" vertical="center" wrapText="1"/>
    </xf>
    <xf numFmtId="0" fontId="12" fillId="0" borderId="1" xfId="2" applyNumberFormat="1" applyFont="1" applyFill="1" applyBorder="1" applyAlignment="1">
      <alignment vertical="center" wrapText="1"/>
    </xf>
    <xf numFmtId="0" fontId="13" fillId="0" borderId="0" xfId="0" applyFont="1" applyFill="1" applyBorder="1" applyAlignment="1">
      <alignment horizontal="left" vertical="center"/>
    </xf>
    <xf numFmtId="3" fontId="18" fillId="0" borderId="4" xfId="2" applyNumberFormat="1" applyFont="1" applyFill="1" applyBorder="1" applyAlignment="1">
      <alignment vertical="center" wrapText="1"/>
    </xf>
    <xf numFmtId="3" fontId="7" fillId="0" borderId="2" xfId="2" applyNumberFormat="1" applyFont="1" applyFill="1" applyBorder="1" applyAlignment="1">
      <alignment horizontal="center" vertical="center" wrapText="1"/>
    </xf>
    <xf numFmtId="0" fontId="18" fillId="0" borderId="1" xfId="2" applyNumberFormat="1" applyFont="1" applyFill="1" applyBorder="1" applyAlignment="1">
      <alignment horizontal="center" vertical="center" wrapText="1"/>
    </xf>
    <xf numFmtId="3" fontId="18" fillId="0" borderId="2" xfId="2" applyNumberFormat="1" applyFont="1" applyFill="1" applyBorder="1" applyAlignment="1">
      <alignment vertical="center" wrapText="1"/>
    </xf>
    <xf numFmtId="165" fontId="10"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29" fillId="4" borderId="0" xfId="0" applyFont="1" applyFill="1"/>
    <xf numFmtId="0" fontId="10" fillId="2" borderId="1" xfId="0" applyFont="1" applyFill="1" applyBorder="1" applyAlignment="1">
      <alignment horizontal="center" vertical="center" wrapText="1"/>
    </xf>
    <xf numFmtId="0" fontId="22" fillId="2" borderId="1" xfId="0" applyFont="1" applyFill="1" applyBorder="1" applyAlignment="1">
      <alignment horizontal="left" vertical="center" wrapText="1"/>
    </xf>
    <xf numFmtId="168" fontId="1" fillId="2" borderId="1" xfId="0" applyNumberFormat="1"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49" fontId="22" fillId="2" borderId="1" xfId="0" applyNumberFormat="1" applyFont="1" applyFill="1" applyBorder="1" applyAlignment="1">
      <alignment horizontal="left" vertical="center" wrapText="1"/>
    </xf>
    <xf numFmtId="3" fontId="10" fillId="2" borderId="1" xfId="0" applyNumberFormat="1" applyFont="1" applyFill="1" applyBorder="1" applyAlignment="1">
      <alignment horizontal="center" vertical="center" wrapText="1"/>
    </xf>
    <xf numFmtId="0" fontId="34" fillId="2" borderId="1" xfId="0" applyFont="1" applyFill="1" applyBorder="1" applyAlignment="1">
      <alignment horizontal="center" vertical="center"/>
    </xf>
    <xf numFmtId="0" fontId="10" fillId="2" borderId="1" xfId="0" applyFont="1" applyFill="1" applyBorder="1" applyAlignment="1">
      <alignment horizontal="left" vertical="center" wrapText="1"/>
    </xf>
    <xf numFmtId="0" fontId="22" fillId="2" borderId="1" xfId="0" applyFont="1" applyFill="1" applyBorder="1" applyAlignment="1" applyProtection="1">
      <alignment horizontal="center" vertical="center" wrapText="1"/>
    </xf>
    <xf numFmtId="3" fontId="1" fillId="2" borderId="1" xfId="0" applyNumberFormat="1" applyFont="1" applyFill="1" applyBorder="1" applyAlignment="1">
      <alignment horizontal="center" vertical="center"/>
    </xf>
    <xf numFmtId="3" fontId="1" fillId="2" borderId="1" xfId="0" applyNumberFormat="1" applyFont="1" applyFill="1" applyBorder="1" applyAlignment="1">
      <alignment horizontal="center" vertical="center" wrapText="1"/>
    </xf>
    <xf numFmtId="0" fontId="22" fillId="2" borderId="12" xfId="0" applyFont="1" applyFill="1" applyBorder="1" applyAlignment="1" applyProtection="1">
      <alignment horizontal="left" vertical="center" wrapText="1"/>
    </xf>
    <xf numFmtId="49" fontId="22" fillId="2" borderId="1" xfId="0" applyNumberFormat="1" applyFont="1" applyFill="1" applyBorder="1" applyAlignment="1" applyProtection="1">
      <alignment horizontal="center" vertical="center" wrapText="1"/>
    </xf>
    <xf numFmtId="0" fontId="22" fillId="2" borderId="1" xfId="0" applyFont="1" applyFill="1" applyBorder="1" applyAlignment="1" applyProtection="1">
      <alignment horizontal="left" vertical="center" wrapText="1"/>
    </xf>
    <xf numFmtId="168" fontId="1" fillId="2" borderId="1" xfId="0" applyNumberFormat="1" applyFont="1" applyFill="1" applyBorder="1" applyAlignment="1">
      <alignment horizontal="center" vertical="center"/>
    </xf>
    <xf numFmtId="0" fontId="1" fillId="2" borderId="1" xfId="0" applyFont="1" applyFill="1" applyBorder="1" applyAlignment="1">
      <alignment horizontal="left" vertical="center"/>
    </xf>
    <xf numFmtId="49" fontId="1" fillId="2" borderId="1" xfId="0" applyNumberFormat="1" applyFont="1" applyFill="1" applyBorder="1" applyAlignment="1">
      <alignment horizontal="center" vertical="center" wrapText="1"/>
    </xf>
    <xf numFmtId="0" fontId="22" fillId="2" borderId="1" xfId="0" applyNumberFormat="1" applyFont="1" applyFill="1" applyBorder="1" applyAlignment="1">
      <alignment horizontal="left" vertical="center" wrapText="1"/>
    </xf>
    <xf numFmtId="49" fontId="1" fillId="2" borderId="1" xfId="0" applyNumberFormat="1" applyFont="1" applyFill="1" applyBorder="1" applyAlignment="1">
      <alignment horizontal="center" vertical="center"/>
    </xf>
    <xf numFmtId="49" fontId="22" fillId="2" borderId="1" xfId="0" applyNumberFormat="1" applyFont="1" applyFill="1" applyBorder="1" applyAlignment="1">
      <alignment horizontal="center" vertical="center" wrapText="1"/>
    </xf>
    <xf numFmtId="49" fontId="10" fillId="2" borderId="1" xfId="0" applyNumberFormat="1" applyFont="1" applyFill="1" applyBorder="1" applyAlignment="1">
      <alignment horizontal="left" vertical="center" wrapText="1"/>
    </xf>
    <xf numFmtId="168" fontId="10" fillId="2" borderId="1"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3" fontId="18" fillId="0" borderId="4" xfId="2" applyNumberFormat="1" applyFont="1" applyFill="1" applyBorder="1" applyAlignment="1">
      <alignment horizontal="center" vertical="center" wrapText="1"/>
    </xf>
    <xf numFmtId="0" fontId="13" fillId="0" borderId="2" xfId="2" applyNumberFormat="1" applyFont="1" applyFill="1" applyBorder="1" applyAlignment="1">
      <alignment horizontal="left" vertical="center" wrapText="1"/>
    </xf>
    <xf numFmtId="3" fontId="18" fillId="0" borderId="1" xfId="2" applyNumberFormat="1" applyFont="1" applyFill="1" applyBorder="1" applyAlignment="1">
      <alignment horizontal="center" vertical="center" wrapText="1"/>
    </xf>
    <xf numFmtId="0" fontId="13" fillId="0" borderId="1" xfId="2" applyNumberFormat="1" applyFont="1" applyFill="1" applyBorder="1" applyAlignment="1">
      <alignment horizontal="left" vertical="center" wrapText="1"/>
    </xf>
    <xf numFmtId="0" fontId="13" fillId="0" borderId="2" xfId="0" applyFont="1" applyFill="1" applyBorder="1" applyAlignment="1">
      <alignment horizontal="left" vertical="center" wrapText="1"/>
    </xf>
    <xf numFmtId="0" fontId="13" fillId="0" borderId="2" xfId="2" applyNumberFormat="1" applyFont="1" applyFill="1" applyBorder="1" applyAlignment="1">
      <alignment vertical="center" wrapText="1"/>
    </xf>
    <xf numFmtId="0" fontId="13" fillId="0" borderId="4" xfId="2" applyNumberFormat="1" applyFont="1" applyFill="1" applyBorder="1" applyAlignment="1">
      <alignment vertical="center" wrapText="1"/>
    </xf>
    <xf numFmtId="0" fontId="0" fillId="0" borderId="0" xfId="0" applyFont="1" applyFill="1" applyAlignment="1">
      <alignment horizontal="left" vertical="center"/>
    </xf>
    <xf numFmtId="0" fontId="0" fillId="0" borderId="0" xfId="0" applyFill="1" applyAlignment="1">
      <alignment horizontal="left" vertical="center"/>
    </xf>
    <xf numFmtId="165" fontId="12" fillId="2" borderId="1" xfId="0" applyNumberFormat="1" applyFont="1" applyFill="1" applyBorder="1" applyAlignment="1">
      <alignment horizontal="center" vertical="center" wrapText="1"/>
    </xf>
    <xf numFmtId="165" fontId="13" fillId="2" borderId="1" xfId="0" applyNumberFormat="1" applyFont="1" applyFill="1" applyBorder="1" applyAlignment="1">
      <alignment horizontal="center" vertical="center" wrapText="1"/>
    </xf>
    <xf numFmtId="3" fontId="18" fillId="0" borderId="2" xfId="2" applyNumberFormat="1" applyFont="1" applyFill="1" applyBorder="1" applyAlignment="1">
      <alignment horizontal="center" vertical="center" wrapText="1"/>
    </xf>
    <xf numFmtId="3" fontId="18" fillId="0" borderId="1" xfId="2" applyNumberFormat="1" applyFont="1" applyFill="1" applyBorder="1" applyAlignment="1">
      <alignment horizontal="center" vertical="center" wrapText="1"/>
    </xf>
    <xf numFmtId="0" fontId="13" fillId="0" borderId="2" xfId="2" applyNumberFormat="1" applyFont="1" applyFill="1" applyBorder="1" applyAlignment="1">
      <alignment vertical="center" wrapText="1"/>
    </xf>
    <xf numFmtId="0" fontId="4" fillId="0" borderId="1" xfId="0" applyFont="1" applyFill="1" applyBorder="1" applyAlignment="1">
      <alignment horizontal="left" vertical="center" wrapText="1"/>
    </xf>
    <xf numFmtId="3" fontId="18" fillId="0" borderId="2" xfId="0" applyNumberFormat="1" applyFont="1" applyFill="1" applyBorder="1" applyAlignment="1">
      <alignment horizontal="center" vertical="center"/>
    </xf>
    <xf numFmtId="0" fontId="13" fillId="0" borderId="7" xfId="0" applyFont="1" applyFill="1" applyBorder="1" applyAlignment="1">
      <alignment horizontal="center" vertical="center" wrapText="1"/>
    </xf>
    <xf numFmtId="0" fontId="0" fillId="0" borderId="0" xfId="0" applyNumberFormat="1" applyFill="1"/>
    <xf numFmtId="3" fontId="18" fillId="2" borderId="1" xfId="2" applyNumberFormat="1" applyFont="1" applyFill="1" applyBorder="1" applyAlignment="1">
      <alignment vertical="center" wrapText="1"/>
    </xf>
    <xf numFmtId="0" fontId="8" fillId="2" borderId="1" xfId="0" applyFont="1" applyFill="1" applyBorder="1" applyAlignment="1">
      <alignment horizontal="left" vertical="top" wrapText="1"/>
    </xf>
    <xf numFmtId="165" fontId="8" fillId="2" borderId="1" xfId="0" applyNumberFormat="1" applyFont="1" applyFill="1" applyBorder="1" applyAlignment="1">
      <alignment horizontal="center" vertical="top" wrapText="1"/>
    </xf>
    <xf numFmtId="0" fontId="4" fillId="4" borderId="0" xfId="0" applyFont="1" applyFill="1"/>
    <xf numFmtId="168" fontId="4" fillId="5" borderId="1" xfId="1" applyNumberFormat="1" applyFont="1" applyFill="1" applyBorder="1" applyAlignment="1">
      <alignment horizontal="center" vertical="center"/>
    </xf>
    <xf numFmtId="173" fontId="4" fillId="5" borderId="1" xfId="1" applyNumberFormat="1" applyFont="1" applyFill="1" applyBorder="1" applyAlignment="1">
      <alignment horizontal="center" vertical="center"/>
    </xf>
    <xf numFmtId="164" fontId="4" fillId="5" borderId="1" xfId="1" applyFont="1" applyFill="1" applyBorder="1" applyAlignment="1">
      <alignment horizontal="center" vertical="center"/>
    </xf>
    <xf numFmtId="173" fontId="16" fillId="5" borderId="1" xfId="1" applyNumberFormat="1" applyFont="1" applyFill="1" applyBorder="1" applyAlignment="1">
      <alignment horizontal="center" vertical="center"/>
    </xf>
    <xf numFmtId="170" fontId="4" fillId="5" borderId="1" xfId="1" applyNumberFormat="1" applyFont="1" applyFill="1" applyBorder="1" applyAlignment="1">
      <alignment horizontal="center" vertical="center"/>
    </xf>
    <xf numFmtId="0" fontId="16"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3" fillId="0" borderId="0" xfId="0" applyFont="1" applyFill="1"/>
    <xf numFmtId="0" fontId="4" fillId="5" borderId="1" xfId="0" applyFont="1" applyFill="1" applyBorder="1" applyAlignment="1">
      <alignment horizontal="left" vertical="center" wrapText="1"/>
    </xf>
    <xf numFmtId="4" fontId="4" fillId="5" borderId="1" xfId="1" applyNumberFormat="1" applyFont="1" applyFill="1" applyBorder="1" applyAlignment="1">
      <alignment horizontal="center" vertical="center"/>
    </xf>
    <xf numFmtId="0" fontId="18" fillId="2" borderId="1" xfId="0" applyFont="1" applyFill="1" applyBorder="1" applyAlignment="1">
      <alignment horizontal="left" vertical="center" wrapText="1"/>
    </xf>
    <xf numFmtId="168" fontId="4" fillId="2" borderId="1" xfId="1" applyNumberFormat="1" applyFont="1" applyFill="1" applyBorder="1" applyAlignment="1">
      <alignment horizontal="center" vertical="center"/>
    </xf>
    <xf numFmtId="0" fontId="4" fillId="2" borderId="1" xfId="0" applyFont="1" applyFill="1" applyBorder="1" applyAlignment="1">
      <alignment horizontal="left" vertical="center" wrapText="1"/>
    </xf>
    <xf numFmtId="3" fontId="4" fillId="5" borderId="1" xfId="1" applyNumberFormat="1" applyFont="1" applyFill="1" applyBorder="1" applyAlignment="1">
      <alignment horizontal="center" vertical="center"/>
    </xf>
    <xf numFmtId="1" fontId="4" fillId="5" borderId="1" xfId="1" applyNumberFormat="1" applyFont="1" applyFill="1" applyBorder="1" applyAlignment="1">
      <alignment horizontal="center" vertical="center"/>
    </xf>
    <xf numFmtId="0" fontId="16" fillId="5" borderId="1" xfId="0" applyFont="1" applyFill="1" applyBorder="1" applyAlignment="1">
      <alignment horizontal="left" vertical="center" wrapText="1"/>
    </xf>
    <xf numFmtId="165" fontId="4" fillId="5" borderId="1" xfId="1" applyNumberFormat="1" applyFont="1" applyFill="1" applyBorder="1" applyAlignment="1">
      <alignment horizontal="center" vertical="center"/>
    </xf>
    <xf numFmtId="0" fontId="18" fillId="5" borderId="1" xfId="0" applyFont="1" applyFill="1" applyBorder="1" applyAlignment="1" applyProtection="1">
      <alignment horizontal="left" vertical="center" wrapText="1"/>
    </xf>
    <xf numFmtId="0" fontId="18" fillId="5" borderId="12" xfId="0" applyFont="1" applyFill="1" applyBorder="1" applyAlignment="1" applyProtection="1">
      <alignment horizontal="left" vertical="center" wrapText="1"/>
    </xf>
    <xf numFmtId="171" fontId="18" fillId="2" borderId="1" xfId="0" applyNumberFormat="1" applyFont="1" applyFill="1" applyBorder="1" applyAlignment="1" applyProtection="1">
      <alignment horizontal="left" vertical="center" wrapText="1"/>
    </xf>
    <xf numFmtId="3" fontId="4" fillId="2" borderId="1" xfId="1" applyNumberFormat="1" applyFont="1" applyFill="1" applyBorder="1" applyAlignment="1">
      <alignment horizontal="center" vertical="center"/>
    </xf>
    <xf numFmtId="173" fontId="4" fillId="2" borderId="1" xfId="1" applyNumberFormat="1" applyFont="1" applyFill="1" applyBorder="1" applyAlignment="1">
      <alignment horizontal="center" vertical="center"/>
    </xf>
    <xf numFmtId="173" fontId="16" fillId="2" borderId="1" xfId="1" applyNumberFormat="1" applyFont="1" applyFill="1" applyBorder="1" applyAlignment="1">
      <alignment horizontal="center" vertical="center"/>
    </xf>
    <xf numFmtId="1" fontId="4" fillId="2" borderId="1" xfId="1" applyNumberFormat="1" applyFont="1" applyFill="1" applyBorder="1" applyAlignment="1">
      <alignment horizontal="center" vertical="center"/>
    </xf>
    <xf numFmtId="167" fontId="4" fillId="2" borderId="1" xfId="1" applyNumberFormat="1" applyFont="1" applyFill="1" applyBorder="1" applyAlignment="1">
      <alignment horizontal="center" vertical="center"/>
    </xf>
    <xf numFmtId="170" fontId="4" fillId="2" borderId="1" xfId="1" applyNumberFormat="1" applyFont="1" applyFill="1" applyBorder="1" applyAlignment="1">
      <alignment horizontal="center" vertical="center"/>
    </xf>
    <xf numFmtId="172" fontId="4" fillId="2" borderId="1" xfId="1" applyNumberFormat="1" applyFont="1" applyFill="1" applyBorder="1" applyAlignment="1">
      <alignment horizontal="center" vertical="center"/>
    </xf>
    <xf numFmtId="164" fontId="4" fillId="2" borderId="1" xfId="1" applyFont="1" applyFill="1" applyBorder="1" applyAlignment="1">
      <alignment horizontal="center" vertical="center"/>
    </xf>
    <xf numFmtId="3" fontId="18" fillId="2" borderId="1" xfId="0" applyNumberFormat="1" applyFont="1" applyFill="1" applyBorder="1" applyAlignment="1" applyProtection="1">
      <alignment horizontal="center" vertical="center" wrapText="1"/>
    </xf>
    <xf numFmtId="174" fontId="4" fillId="2" borderId="1" xfId="1" applyNumberFormat="1" applyFont="1" applyFill="1" applyBorder="1" applyAlignment="1">
      <alignment horizontal="center" vertical="center"/>
    </xf>
    <xf numFmtId="4" fontId="4" fillId="2" borderId="1" xfId="1" applyNumberFormat="1" applyFont="1" applyFill="1" applyBorder="1" applyAlignment="1">
      <alignment horizontal="center" vertical="center"/>
    </xf>
    <xf numFmtId="165" fontId="4" fillId="2" borderId="1" xfId="1" applyNumberFormat="1" applyFont="1" applyFill="1" applyBorder="1" applyAlignment="1">
      <alignment horizontal="center" vertical="center"/>
    </xf>
    <xf numFmtId="165" fontId="16" fillId="2" borderId="1" xfId="1" applyNumberFormat="1" applyFont="1" applyFill="1" applyBorder="1" applyAlignment="1">
      <alignment horizontal="center" vertical="center"/>
    </xf>
    <xf numFmtId="165" fontId="4" fillId="2" borderId="0" xfId="0" applyNumberFormat="1" applyFont="1" applyFill="1" applyAlignment="1">
      <alignment horizontal="center"/>
    </xf>
    <xf numFmtId="165" fontId="4" fillId="2" borderId="0" xfId="0" applyNumberFormat="1" applyFont="1" applyFill="1" applyAlignment="1">
      <alignment horizontal="center" vertical="center"/>
    </xf>
    <xf numFmtId="173" fontId="16" fillId="6" borderId="1" xfId="1" applyNumberFormat="1" applyFont="1" applyFill="1" applyBorder="1" applyAlignment="1">
      <alignment horizontal="center" vertical="center"/>
    </xf>
    <xf numFmtId="173" fontId="4" fillId="6" borderId="1" xfId="1" applyNumberFormat="1" applyFont="1" applyFill="1" applyBorder="1" applyAlignment="1">
      <alignment horizontal="center" vertical="center"/>
    </xf>
    <xf numFmtId="0" fontId="10" fillId="2" borderId="1"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3" fontId="18" fillId="2" borderId="1" xfId="2" applyNumberFormat="1" applyFont="1" applyFill="1" applyBorder="1" applyAlignment="1">
      <alignment horizontal="center" vertical="center" wrapText="1"/>
    </xf>
    <xf numFmtId="0" fontId="18" fillId="2" borderId="6" xfId="0" applyFont="1" applyFill="1" applyBorder="1" applyAlignment="1">
      <alignment horizontal="center" vertical="center"/>
    </xf>
    <xf numFmtId="165" fontId="18" fillId="2" borderId="2" xfId="2" applyNumberFormat="1" applyFont="1" applyFill="1" applyBorder="1" applyAlignment="1">
      <alignment horizontal="center" vertical="center" wrapText="1"/>
    </xf>
    <xf numFmtId="3" fontId="18" fillId="2" borderId="2" xfId="2" applyNumberFormat="1" applyFont="1" applyFill="1" applyBorder="1" applyAlignment="1">
      <alignment horizontal="center" vertical="center" wrapText="1"/>
    </xf>
    <xf numFmtId="0" fontId="22" fillId="2" borderId="1" xfId="0" applyFont="1" applyFill="1" applyBorder="1" applyAlignment="1">
      <alignment horizontal="center" vertical="center" wrapText="1"/>
    </xf>
    <xf numFmtId="3" fontId="18" fillId="0" borderId="1" xfId="2" applyNumberFormat="1" applyFont="1" applyFill="1" applyBorder="1" applyAlignment="1">
      <alignment horizontal="center" vertical="center" wrapText="1"/>
    </xf>
    <xf numFmtId="0" fontId="33" fillId="2" borderId="1" xfId="0"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16" fontId="10" fillId="2" borderId="1" xfId="0" applyNumberFormat="1" applyFont="1" applyFill="1" applyBorder="1" applyAlignment="1">
      <alignment horizontal="center" vertical="center" wrapText="1"/>
    </xf>
    <xf numFmtId="17" fontId="10" fillId="2" borderId="1" xfId="0" applyNumberFormat="1" applyFont="1" applyFill="1" applyBorder="1" applyAlignment="1">
      <alignment horizontal="center" vertical="center" wrapText="1"/>
    </xf>
    <xf numFmtId="0" fontId="1" fillId="2" borderId="2" xfId="0" applyFont="1" applyFill="1" applyBorder="1" applyAlignment="1">
      <alignment horizontal="center" vertical="center"/>
    </xf>
    <xf numFmtId="0" fontId="26" fillId="2" borderId="1" xfId="0" applyFont="1" applyFill="1" applyBorder="1" applyAlignment="1">
      <alignment horizontal="center" vertical="center" wrapText="1"/>
    </xf>
    <xf numFmtId="0" fontId="1" fillId="2" borderId="0" xfId="0" applyFont="1" applyFill="1" applyAlignment="1">
      <alignment horizontal="center" vertical="center"/>
    </xf>
    <xf numFmtId="172" fontId="1" fillId="2" borderId="12" xfId="0" applyNumberFormat="1" applyFont="1" applyFill="1" applyBorder="1" applyAlignment="1">
      <alignment horizontal="center" vertical="center"/>
    </xf>
    <xf numFmtId="0" fontId="12" fillId="0" borderId="2" xfId="0" applyFont="1" applyFill="1" applyBorder="1" applyAlignment="1">
      <alignment horizontal="center" vertical="center" wrapText="1"/>
    </xf>
    <xf numFmtId="0" fontId="18" fillId="0" borderId="2" xfId="0" applyFont="1" applyFill="1" applyBorder="1" applyAlignment="1">
      <alignment horizontal="center" vertical="center"/>
    </xf>
    <xf numFmtId="3" fontId="18" fillId="0" borderId="2" xfId="2" applyNumberFormat="1" applyFont="1" applyFill="1" applyBorder="1" applyAlignment="1">
      <alignment horizontal="center" vertical="center" wrapText="1"/>
    </xf>
    <xf numFmtId="3" fontId="13" fillId="0" borderId="2" xfId="2" applyNumberFormat="1" applyFont="1" applyFill="1" applyBorder="1" applyAlignment="1">
      <alignment horizontal="center" vertical="center" wrapText="1"/>
    </xf>
    <xf numFmtId="3" fontId="13" fillId="0" borderId="3" xfId="2" applyNumberFormat="1" applyFont="1" applyFill="1" applyBorder="1" applyAlignment="1">
      <alignment horizontal="center" vertical="center" wrapText="1"/>
    </xf>
    <xf numFmtId="3" fontId="18" fillId="0" borderId="2" xfId="2" applyNumberFormat="1" applyFont="1" applyFill="1" applyBorder="1" applyAlignment="1">
      <alignment horizontal="center" vertical="center" wrapText="1" readingOrder="1"/>
    </xf>
    <xf numFmtId="0" fontId="20" fillId="0" borderId="2" xfId="0" applyFont="1" applyFill="1" applyBorder="1" applyAlignment="1">
      <alignment horizontal="center" vertical="center" wrapText="1"/>
    </xf>
    <xf numFmtId="0" fontId="13" fillId="0" borderId="2" xfId="2" applyNumberFormat="1" applyFont="1" applyFill="1" applyBorder="1" applyAlignment="1">
      <alignment horizontal="left" vertical="center" wrapText="1"/>
    </xf>
    <xf numFmtId="165" fontId="13" fillId="0" borderId="2" xfId="2" applyNumberFormat="1" applyFont="1" applyFill="1" applyBorder="1" applyAlignment="1">
      <alignment horizontal="center" vertical="center" wrapText="1"/>
    </xf>
    <xf numFmtId="3" fontId="18" fillId="0" borderId="1" xfId="2" applyNumberFormat="1" applyFont="1" applyFill="1" applyBorder="1" applyAlignment="1">
      <alignment horizontal="center" vertical="center" wrapText="1"/>
    </xf>
    <xf numFmtId="165" fontId="18" fillId="0" borderId="2" xfId="2" applyNumberFormat="1" applyFont="1" applyFill="1" applyBorder="1" applyAlignment="1">
      <alignment horizontal="center" vertical="center" wrapText="1"/>
    </xf>
    <xf numFmtId="49" fontId="18" fillId="0" borderId="2" xfId="2" applyNumberFormat="1" applyFont="1" applyFill="1" applyBorder="1" applyAlignment="1">
      <alignment horizontal="center" vertical="center" wrapText="1"/>
    </xf>
    <xf numFmtId="0" fontId="8" fillId="0" borderId="2" xfId="2" applyNumberFormat="1" applyFont="1" applyFill="1" applyBorder="1" applyAlignment="1">
      <alignment horizontal="left" vertical="center" wrapText="1"/>
    </xf>
    <xf numFmtId="3" fontId="7" fillId="0" borderId="2" xfId="2"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left" vertical="center" wrapText="1"/>
    </xf>
    <xf numFmtId="16" fontId="20" fillId="0" borderId="2" xfId="0" applyNumberFormat="1" applyFont="1" applyFill="1" applyBorder="1" applyAlignment="1">
      <alignment horizontal="center" vertical="center"/>
    </xf>
    <xf numFmtId="0" fontId="13" fillId="0" borderId="2" xfId="0" applyFont="1" applyFill="1" applyBorder="1" applyAlignment="1">
      <alignment horizontal="center" vertical="center"/>
    </xf>
    <xf numFmtId="0" fontId="13" fillId="0" borderId="2" xfId="0" applyFont="1" applyFill="1" applyBorder="1" applyAlignment="1">
      <alignment horizontal="left" vertical="center" wrapText="1"/>
    </xf>
    <xf numFmtId="0" fontId="3" fillId="0" borderId="1" xfId="0" applyFont="1" applyFill="1" applyBorder="1" applyAlignment="1">
      <alignment horizontal="center" vertical="center" wrapText="1"/>
    </xf>
    <xf numFmtId="165" fontId="13" fillId="0" borderId="1" xfId="2"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13" fillId="2" borderId="1" xfId="2" applyNumberFormat="1" applyFont="1" applyFill="1" applyBorder="1" applyAlignment="1">
      <alignment horizontal="left" vertical="center" wrapText="1"/>
    </xf>
    <xf numFmtId="0" fontId="13" fillId="2" borderId="2" xfId="0" applyFont="1" applyFill="1" applyBorder="1" applyAlignment="1">
      <alignment vertical="center" wrapText="1"/>
    </xf>
    <xf numFmtId="49" fontId="12" fillId="2" borderId="2" xfId="0" applyNumberFormat="1" applyFont="1" applyFill="1" applyBorder="1" applyAlignment="1">
      <alignment horizontal="left" vertical="center" wrapText="1"/>
    </xf>
    <xf numFmtId="0" fontId="20" fillId="2" borderId="2" xfId="0" applyFont="1" applyFill="1" applyBorder="1" applyAlignment="1">
      <alignment horizontal="center" vertical="center" wrapText="1"/>
    </xf>
    <xf numFmtId="3" fontId="13" fillId="0" borderId="7" xfId="2"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26" fillId="2" borderId="1" xfId="3" applyFont="1" applyFill="1" applyBorder="1" applyAlignment="1">
      <alignment horizontal="center" vertical="center" wrapText="1"/>
    </xf>
    <xf numFmtId="0" fontId="8" fillId="2" borderId="1" xfId="0" applyFont="1" applyFill="1" applyBorder="1" applyAlignment="1">
      <alignment vertical="center" wrapText="1"/>
    </xf>
    <xf numFmtId="0" fontId="22" fillId="0" borderId="1" xfId="2" applyNumberFormat="1" applyFont="1" applyFill="1" applyBorder="1" applyAlignment="1">
      <alignment horizontal="left" vertical="center" wrapText="1" readingOrder="1"/>
    </xf>
    <xf numFmtId="0" fontId="10" fillId="0" borderId="1" xfId="0" applyFont="1" applyFill="1" applyBorder="1" applyAlignment="1">
      <alignment horizontal="center" vertical="center" wrapText="1"/>
    </xf>
    <xf numFmtId="165" fontId="13" fillId="0" borderId="1" xfId="0" applyNumberFormat="1" applyFont="1" applyFill="1" applyBorder="1" applyAlignment="1">
      <alignment horizontal="center" vertical="center"/>
    </xf>
    <xf numFmtId="168" fontId="3" fillId="0" borderId="1" xfId="0" applyNumberFormat="1" applyFont="1" applyFill="1" applyBorder="1" applyAlignment="1">
      <alignment horizontal="center" vertical="center" wrapText="1"/>
    </xf>
    <xf numFmtId="164" fontId="0" fillId="3" borderId="0" xfId="1" applyFont="1" applyFill="1"/>
    <xf numFmtId="164" fontId="0" fillId="3" borderId="0" xfId="0" applyNumberFormat="1" applyFill="1"/>
    <xf numFmtId="165" fontId="8" fillId="7" borderId="1" xfId="0" applyNumberFormat="1" applyFont="1" applyFill="1" applyBorder="1" applyAlignment="1">
      <alignment horizontal="center" vertical="top" wrapText="1"/>
    </xf>
    <xf numFmtId="0" fontId="29" fillId="4" borderId="7" xfId="0" applyFont="1" applyFill="1" applyBorder="1" applyAlignment="1">
      <alignment horizontal="center" vertical="center" wrapText="1"/>
    </xf>
    <xf numFmtId="0" fontId="29" fillId="4" borderId="0" xfId="0" applyFont="1" applyFill="1" applyAlignment="1">
      <alignment horizontal="center" vertical="center" wrapText="1"/>
    </xf>
    <xf numFmtId="0" fontId="22"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22" fillId="2" borderId="12" xfId="0" applyFont="1" applyFill="1" applyBorder="1" applyAlignment="1">
      <alignment horizontal="center" vertical="center" wrapText="1"/>
    </xf>
    <xf numFmtId="0" fontId="22" fillId="2" borderId="13" xfId="0" applyFont="1" applyFill="1" applyBorder="1" applyAlignment="1">
      <alignment horizontal="center" vertical="center" wrapText="1"/>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3" xfId="0" applyFont="1" applyFill="1" applyBorder="1" applyAlignment="1">
      <alignment horizontal="center"/>
    </xf>
    <xf numFmtId="0" fontId="1" fillId="2" borderId="1" xfId="0" applyFont="1" applyFill="1" applyBorder="1" applyAlignment="1">
      <alignment horizontal="center"/>
    </xf>
    <xf numFmtId="0" fontId="22" fillId="2" borderId="11" xfId="0" applyFont="1" applyFill="1" applyBorder="1" applyAlignment="1" applyProtection="1">
      <alignment horizontal="center" vertical="center" wrapText="1"/>
    </xf>
    <xf numFmtId="0" fontId="22" fillId="2" borderId="12" xfId="0" applyFont="1" applyFill="1" applyBorder="1" applyAlignment="1" applyProtection="1">
      <alignment horizontal="center" vertical="center" wrapText="1"/>
    </xf>
    <xf numFmtId="0" fontId="10" fillId="2" borderId="1" xfId="0" applyFont="1" applyFill="1" applyBorder="1" applyAlignment="1">
      <alignment horizontal="center" vertical="top"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49" fontId="22" fillId="2" borderId="11" xfId="0" applyNumberFormat="1" applyFont="1" applyFill="1" applyBorder="1" applyAlignment="1">
      <alignment horizontal="center" vertical="center" wrapText="1"/>
    </xf>
    <xf numFmtId="49" fontId="22" fillId="2" borderId="12" xfId="0" applyNumberFormat="1" applyFont="1" applyFill="1" applyBorder="1" applyAlignment="1">
      <alignment horizontal="center" vertical="center" wrapText="1"/>
    </xf>
    <xf numFmtId="49" fontId="22" fillId="2" borderId="13"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6" fillId="0" borderId="0" xfId="0" applyFont="1" applyFill="1" applyAlignment="1">
      <alignment horizontal="center"/>
    </xf>
    <xf numFmtId="0" fontId="41" fillId="0" borderId="0" xfId="0" applyFont="1" applyFill="1" applyAlignment="1"/>
    <xf numFmtId="0" fontId="39" fillId="0" borderId="0" xfId="0" applyFont="1" applyFill="1" applyAlignment="1">
      <alignment horizontal="center" vertical="center"/>
    </xf>
    <xf numFmtId="0" fontId="40" fillId="0" borderId="0" xfId="0" applyFont="1" applyFill="1" applyAlignment="1">
      <alignment vertical="center"/>
    </xf>
    <xf numFmtId="0" fontId="1" fillId="0" borderId="0" xfId="0" applyFont="1" applyFill="1" applyAlignment="1">
      <alignment horizontal="center"/>
    </xf>
    <xf numFmtId="0" fontId="29" fillId="0" borderId="0" xfId="0" applyFont="1" applyFill="1" applyAlignment="1"/>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3" fontId="13" fillId="0" borderId="2" xfId="2" applyNumberFormat="1" applyFont="1" applyFill="1" applyBorder="1" applyAlignment="1">
      <alignment horizontal="center" vertical="center" wrapText="1"/>
    </xf>
    <xf numFmtId="3" fontId="13" fillId="0" borderId="3" xfId="2" applyNumberFormat="1" applyFont="1" applyFill="1" applyBorder="1" applyAlignment="1">
      <alignment horizontal="center" vertical="center" wrapText="1"/>
    </xf>
    <xf numFmtId="3" fontId="13" fillId="0" borderId="4" xfId="2" applyNumberFormat="1" applyFont="1" applyFill="1" applyBorder="1" applyAlignment="1">
      <alignment horizontal="center" vertical="center" wrapText="1"/>
    </xf>
    <xf numFmtId="3" fontId="8" fillId="0" borderId="2" xfId="2" applyNumberFormat="1" applyFont="1" applyFill="1" applyBorder="1" applyAlignment="1">
      <alignment horizontal="center" vertical="center" wrapText="1"/>
    </xf>
    <xf numFmtId="3" fontId="8" fillId="0" borderId="3" xfId="2" applyNumberFormat="1" applyFont="1" applyFill="1" applyBorder="1" applyAlignment="1">
      <alignment horizontal="center" vertical="center" wrapText="1"/>
    </xf>
    <xf numFmtId="3" fontId="13" fillId="0" borderId="2" xfId="0" applyNumberFormat="1" applyFont="1" applyFill="1" applyBorder="1" applyAlignment="1">
      <alignment horizontal="center" vertical="center" wrapText="1"/>
    </xf>
    <xf numFmtId="3" fontId="13" fillId="0" borderId="3" xfId="0" applyNumberFormat="1" applyFont="1" applyFill="1" applyBorder="1" applyAlignment="1">
      <alignment horizontal="center" vertical="center" wrapText="1"/>
    </xf>
    <xf numFmtId="3" fontId="8" fillId="0" borderId="1" xfId="2" applyNumberFormat="1" applyFont="1" applyFill="1" applyBorder="1" applyAlignment="1">
      <alignment horizontal="center" vertical="center" wrapText="1"/>
    </xf>
    <xf numFmtId="165" fontId="13" fillId="0" borderId="2" xfId="2" applyNumberFormat="1" applyFont="1" applyFill="1" applyBorder="1" applyAlignment="1">
      <alignment horizontal="center" vertical="center" wrapText="1"/>
    </xf>
    <xf numFmtId="165" fontId="13" fillId="0" borderId="4" xfId="2" applyNumberFormat="1" applyFont="1" applyFill="1" applyBorder="1" applyAlignment="1">
      <alignment horizontal="center" vertical="center" wrapText="1"/>
    </xf>
    <xf numFmtId="0" fontId="18" fillId="0" borderId="2" xfId="0" applyFont="1" applyFill="1" applyBorder="1" applyAlignment="1">
      <alignment horizontal="center" vertical="center"/>
    </xf>
    <xf numFmtId="0" fontId="18" fillId="0" borderId="4" xfId="0" applyFont="1" applyFill="1" applyBorder="1" applyAlignment="1">
      <alignment horizontal="center" vertical="center"/>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3" fontId="13" fillId="0" borderId="4"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8" fillId="0" borderId="3" xfId="0" applyFont="1" applyFill="1" applyBorder="1" applyAlignment="1">
      <alignment horizontal="center" vertical="center"/>
    </xf>
    <xf numFmtId="3" fontId="13" fillId="0" borderId="1" xfId="0" applyNumberFormat="1" applyFont="1" applyFill="1" applyBorder="1" applyAlignment="1">
      <alignment horizontal="center" vertical="center" wrapText="1"/>
    </xf>
    <xf numFmtId="0" fontId="13" fillId="0" borderId="2" xfId="2" applyNumberFormat="1" applyFont="1" applyFill="1" applyBorder="1" applyAlignment="1">
      <alignment horizontal="left" vertical="center" wrapText="1"/>
    </xf>
    <xf numFmtId="0" fontId="13" fillId="0" borderId="3" xfId="2" applyNumberFormat="1" applyFont="1" applyFill="1" applyBorder="1" applyAlignment="1">
      <alignment horizontal="left" vertical="center" wrapText="1"/>
    </xf>
    <xf numFmtId="3" fontId="18" fillId="0" borderId="2" xfId="2" applyNumberFormat="1" applyFont="1" applyFill="1" applyBorder="1" applyAlignment="1">
      <alignment horizontal="center" vertical="center" wrapText="1"/>
    </xf>
    <xf numFmtId="3" fontId="18" fillId="0" borderId="3" xfId="2" applyNumberFormat="1" applyFont="1" applyFill="1" applyBorder="1" applyAlignment="1">
      <alignment horizontal="center" vertical="center" wrapText="1"/>
    </xf>
    <xf numFmtId="165" fontId="18" fillId="0" borderId="2" xfId="2" applyNumberFormat="1" applyFont="1" applyFill="1" applyBorder="1" applyAlignment="1">
      <alignment horizontal="center" vertical="center" wrapText="1"/>
    </xf>
    <xf numFmtId="165" fontId="18" fillId="0" borderId="3" xfId="2" applyNumberFormat="1" applyFont="1" applyFill="1" applyBorder="1" applyAlignment="1">
      <alignment horizontal="center" vertical="center" wrapText="1"/>
    </xf>
    <xf numFmtId="3" fontId="18" fillId="2" borderId="2" xfId="2" applyNumberFormat="1" applyFont="1" applyFill="1" applyBorder="1" applyAlignment="1">
      <alignment horizontal="center" vertical="center" wrapText="1"/>
    </xf>
    <xf numFmtId="3" fontId="18" fillId="2" borderId="3" xfId="2" applyNumberFormat="1" applyFont="1" applyFill="1" applyBorder="1" applyAlignment="1">
      <alignment horizontal="center" vertical="center" wrapText="1"/>
    </xf>
    <xf numFmtId="0" fontId="1" fillId="0" borderId="0" xfId="0" applyFont="1" applyFill="1" applyAlignment="1">
      <alignment horizontal="center" vertical="center"/>
    </xf>
    <xf numFmtId="3" fontId="18" fillId="0" borderId="4" xfId="2" applyNumberFormat="1" applyFont="1" applyFill="1" applyBorder="1" applyAlignment="1">
      <alignment horizontal="center" vertical="center" wrapText="1"/>
    </xf>
    <xf numFmtId="3" fontId="20" fillId="0" borderId="2" xfId="0" applyNumberFormat="1" applyFont="1" applyFill="1" applyBorder="1" applyAlignment="1">
      <alignment horizontal="center" vertical="center" wrapText="1"/>
    </xf>
    <xf numFmtId="3" fontId="20" fillId="0" borderId="3" xfId="0" applyNumberFormat="1" applyFont="1" applyFill="1" applyBorder="1" applyAlignment="1">
      <alignment horizontal="center" vertical="center" wrapText="1"/>
    </xf>
    <xf numFmtId="0" fontId="13" fillId="0" borderId="4" xfId="2" applyNumberFormat="1" applyFont="1" applyFill="1" applyBorder="1" applyAlignment="1">
      <alignment horizontal="left"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3" fontId="18" fillId="2" borderId="4" xfId="2" applyNumberFormat="1" applyFont="1" applyFill="1" applyBorder="1" applyAlignment="1">
      <alignment horizontal="center" vertical="center" wrapText="1"/>
    </xf>
    <xf numFmtId="0" fontId="8" fillId="0" borderId="1" xfId="2" applyNumberFormat="1" applyFont="1" applyFill="1" applyBorder="1" applyAlignment="1">
      <alignment horizontal="left" vertical="center" wrapText="1"/>
    </xf>
    <xf numFmtId="165" fontId="18" fillId="0" borderId="4" xfId="2" applyNumberFormat="1" applyFont="1" applyFill="1" applyBorder="1" applyAlignment="1">
      <alignment horizontal="center" vertical="center" wrapText="1"/>
    </xf>
    <xf numFmtId="3" fontId="12" fillId="0" borderId="2" xfId="0" applyNumberFormat="1" applyFont="1" applyFill="1" applyBorder="1" applyAlignment="1">
      <alignment horizontal="center" vertical="center" wrapText="1"/>
    </xf>
    <xf numFmtId="3" fontId="12" fillId="0" borderId="3" xfId="0" applyNumberFormat="1" applyFont="1" applyFill="1" applyBorder="1" applyAlignment="1">
      <alignment horizontal="center" vertical="center" wrapText="1"/>
    </xf>
    <xf numFmtId="3" fontId="12" fillId="0" borderId="1" xfId="0" applyNumberFormat="1" applyFont="1" applyFill="1" applyBorder="1" applyAlignment="1">
      <alignment horizontal="center" vertical="center" wrapText="1"/>
    </xf>
    <xf numFmtId="3" fontId="20" fillId="0" borderId="1" xfId="0" applyNumberFormat="1" applyFont="1" applyFill="1" applyBorder="1" applyAlignment="1">
      <alignment horizontal="center" vertical="center" wrapText="1"/>
    </xf>
    <xf numFmtId="0" fontId="13" fillId="0" borderId="4" xfId="0" applyFont="1" applyFill="1" applyBorder="1" applyAlignment="1">
      <alignment horizontal="center" vertical="center" wrapText="1"/>
    </xf>
    <xf numFmtId="165" fontId="18" fillId="2" borderId="2" xfId="2" applyNumberFormat="1" applyFont="1" applyFill="1" applyBorder="1" applyAlignment="1">
      <alignment horizontal="center" vertical="center" wrapText="1"/>
    </xf>
    <xf numFmtId="165" fontId="18" fillId="2" borderId="3" xfId="2" applyNumberFormat="1" applyFont="1" applyFill="1" applyBorder="1" applyAlignment="1">
      <alignment horizontal="center" vertical="center" wrapText="1"/>
    </xf>
    <xf numFmtId="165" fontId="18" fillId="2" borderId="4" xfId="2" applyNumberFormat="1"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8" fillId="0" borderId="4" xfId="0" applyFont="1" applyFill="1" applyBorder="1" applyAlignment="1">
      <alignment horizontal="center" vertical="center" wrapText="1"/>
    </xf>
    <xf numFmtId="3" fontId="18" fillId="2" borderId="1" xfId="2" applyNumberFormat="1" applyFont="1" applyFill="1" applyBorder="1" applyAlignment="1">
      <alignment horizontal="center" vertical="center" wrapText="1"/>
    </xf>
    <xf numFmtId="0" fontId="18" fillId="0" borderId="1" xfId="0" applyFont="1" applyFill="1" applyBorder="1" applyAlignment="1">
      <alignment horizontal="center" vertical="center"/>
    </xf>
    <xf numFmtId="0" fontId="13" fillId="0" borderId="1" xfId="2" applyNumberFormat="1" applyFont="1" applyFill="1" applyBorder="1" applyAlignment="1">
      <alignment horizontal="left" vertical="center" wrapText="1" readingOrder="1"/>
    </xf>
    <xf numFmtId="0" fontId="13" fillId="0" borderId="5" xfId="2" applyNumberFormat="1" applyFont="1" applyFill="1" applyBorder="1" applyAlignment="1">
      <alignment horizontal="left" vertical="center" wrapText="1"/>
    </xf>
    <xf numFmtId="0" fontId="13" fillId="0" borderId="7" xfId="2" applyNumberFormat="1" applyFont="1" applyFill="1" applyBorder="1" applyAlignment="1">
      <alignment horizontal="left" vertical="center" wrapText="1"/>
    </xf>
    <xf numFmtId="0" fontId="13" fillId="0" borderId="9" xfId="2" applyNumberFormat="1" applyFont="1" applyFill="1" applyBorder="1" applyAlignment="1">
      <alignment horizontal="left" vertical="center" wrapText="1"/>
    </xf>
    <xf numFmtId="14" fontId="13" fillId="0" borderId="2" xfId="2" applyNumberFormat="1" applyFont="1" applyFill="1" applyBorder="1" applyAlignment="1">
      <alignment horizontal="center" vertical="center" wrapText="1"/>
    </xf>
    <xf numFmtId="0" fontId="13" fillId="0" borderId="3" xfId="2" applyNumberFormat="1" applyFont="1" applyFill="1" applyBorder="1" applyAlignment="1">
      <alignment horizontal="center" vertical="center" wrapText="1"/>
    </xf>
    <xf numFmtId="0" fontId="13" fillId="0" borderId="4" xfId="2" applyNumberFormat="1" applyFont="1" applyFill="1" applyBorder="1" applyAlignment="1">
      <alignment horizontal="center" vertical="center" wrapText="1"/>
    </xf>
    <xf numFmtId="0" fontId="13" fillId="0" borderId="2" xfId="2" applyNumberFormat="1" applyFont="1" applyFill="1" applyBorder="1" applyAlignment="1">
      <alignment vertical="center" wrapText="1"/>
    </xf>
    <xf numFmtId="0" fontId="13" fillId="0" borderId="3" xfId="2" applyNumberFormat="1" applyFont="1" applyFill="1" applyBorder="1" applyAlignment="1">
      <alignment vertical="center" wrapText="1"/>
    </xf>
    <xf numFmtId="0" fontId="13" fillId="0" borderId="4" xfId="2" applyNumberFormat="1" applyFont="1" applyFill="1" applyBorder="1" applyAlignment="1">
      <alignment vertical="center" wrapText="1"/>
    </xf>
    <xf numFmtId="3" fontId="18" fillId="0" borderId="2" xfId="2" applyNumberFormat="1" applyFont="1" applyFill="1" applyBorder="1" applyAlignment="1">
      <alignment horizontal="center" vertical="center" wrapText="1" readingOrder="1"/>
    </xf>
    <xf numFmtId="3" fontId="18" fillId="0" borderId="3" xfId="2" applyNumberFormat="1" applyFont="1" applyFill="1" applyBorder="1" applyAlignment="1">
      <alignment horizontal="center" vertical="center" wrapText="1" readingOrder="1"/>
    </xf>
    <xf numFmtId="3" fontId="18" fillId="0" borderId="4" xfId="2" applyNumberFormat="1" applyFont="1" applyFill="1" applyBorder="1" applyAlignment="1">
      <alignment horizontal="center" vertical="center" wrapText="1" readingOrder="1"/>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3" fillId="2" borderId="1" xfId="2" applyNumberFormat="1" applyFont="1" applyFill="1" applyBorder="1" applyAlignment="1">
      <alignment horizontal="left" vertical="center" wrapText="1" readingOrder="1"/>
    </xf>
    <xf numFmtId="0" fontId="20"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12" fillId="0" borderId="2" xfId="0" applyNumberFormat="1" applyFont="1" applyFill="1" applyBorder="1" applyAlignment="1">
      <alignment horizontal="left" vertical="center" wrapText="1"/>
    </xf>
    <xf numFmtId="49" fontId="12" fillId="0" borderId="3" xfId="0" applyNumberFormat="1" applyFont="1" applyFill="1" applyBorder="1" applyAlignment="1">
      <alignment horizontal="left" vertical="center" wrapText="1"/>
    </xf>
    <xf numFmtId="49" fontId="12" fillId="0" borderId="4" xfId="0" applyNumberFormat="1" applyFont="1" applyFill="1" applyBorder="1" applyAlignment="1">
      <alignment horizontal="left" vertical="center" wrapText="1"/>
    </xf>
    <xf numFmtId="0" fontId="13" fillId="0" borderId="1" xfId="0" applyFont="1" applyFill="1" applyBorder="1" applyAlignment="1">
      <alignment horizontal="center" vertical="center" wrapText="1"/>
    </xf>
    <xf numFmtId="3" fontId="13" fillId="0" borderId="2" xfId="2" applyNumberFormat="1" applyFont="1" applyFill="1" applyBorder="1" applyAlignment="1">
      <alignment horizontal="center" vertical="center" wrapText="1" readingOrder="1"/>
    </xf>
    <xf numFmtId="3" fontId="13" fillId="0" borderId="3" xfId="2" applyNumberFormat="1" applyFont="1" applyFill="1" applyBorder="1" applyAlignment="1">
      <alignment horizontal="center" vertical="center" wrapText="1" readingOrder="1"/>
    </xf>
    <xf numFmtId="3" fontId="13" fillId="0" borderId="4" xfId="2" applyNumberFormat="1" applyFont="1" applyFill="1" applyBorder="1" applyAlignment="1">
      <alignment horizontal="center" vertical="center" wrapText="1" readingOrder="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49" fontId="12" fillId="0" borderId="1" xfId="0" applyNumberFormat="1" applyFont="1" applyFill="1" applyBorder="1" applyAlignment="1">
      <alignment horizontal="left" vertical="center" wrapText="1"/>
    </xf>
    <xf numFmtId="49" fontId="12"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49" fontId="12" fillId="0" borderId="1" xfId="0" applyNumberFormat="1" applyFont="1" applyFill="1" applyBorder="1" applyAlignment="1">
      <alignment vertical="center" wrapText="1"/>
    </xf>
    <xf numFmtId="0" fontId="12" fillId="0" borderId="2" xfId="0" applyFont="1" applyFill="1" applyBorder="1" applyAlignment="1">
      <alignment horizontal="left" vertical="center" wrapText="1"/>
    </xf>
    <xf numFmtId="0" fontId="12" fillId="0" borderId="4" xfId="0" applyFont="1" applyFill="1" applyBorder="1" applyAlignment="1">
      <alignment horizontal="left" vertical="center" wrapText="1"/>
    </xf>
    <xf numFmtId="49" fontId="12" fillId="0" borderId="4" xfId="0" applyNumberFormat="1" applyFont="1" applyFill="1" applyBorder="1" applyAlignment="1">
      <alignment horizontal="center" vertical="center" wrapText="1"/>
    </xf>
    <xf numFmtId="0" fontId="13" fillId="0" borderId="2" xfId="2" applyNumberFormat="1" applyFont="1" applyFill="1" applyBorder="1" applyAlignment="1">
      <alignment horizontal="left" vertical="center" wrapText="1" readingOrder="1"/>
    </xf>
    <xf numFmtId="0" fontId="13" fillId="0" borderId="3" xfId="2" applyNumberFormat="1" applyFont="1" applyFill="1" applyBorder="1" applyAlignment="1">
      <alignment horizontal="left" vertical="center" wrapText="1" readingOrder="1"/>
    </xf>
    <xf numFmtId="165" fontId="13" fillId="0" borderId="3" xfId="2" applyNumberFormat="1" applyFont="1" applyFill="1" applyBorder="1" applyAlignment="1">
      <alignment horizontal="center" vertical="center" wrapText="1"/>
    </xf>
    <xf numFmtId="0" fontId="13" fillId="0" borderId="2" xfId="0" applyFont="1" applyFill="1" applyBorder="1" applyAlignment="1">
      <alignment horizontal="left" vertical="center" wrapText="1"/>
    </xf>
    <xf numFmtId="0" fontId="13" fillId="0" borderId="4" xfId="0" applyFont="1" applyFill="1" applyBorder="1" applyAlignment="1">
      <alignment horizontal="left" vertical="center" wrapText="1"/>
    </xf>
    <xf numFmtId="165" fontId="13" fillId="2" borderId="2" xfId="0" applyNumberFormat="1" applyFont="1" applyFill="1" applyBorder="1" applyAlignment="1">
      <alignment horizontal="center" vertical="center" wrapText="1"/>
    </xf>
    <xf numFmtId="165" fontId="13" fillId="2" borderId="4" xfId="0" applyNumberFormat="1" applyFont="1" applyFill="1" applyBorder="1" applyAlignment="1">
      <alignment horizontal="center" vertical="center" wrapText="1"/>
    </xf>
    <xf numFmtId="165" fontId="13" fillId="0" borderId="2" xfId="0" applyNumberFormat="1" applyFont="1" applyFill="1" applyBorder="1" applyAlignment="1">
      <alignment horizontal="center" vertical="center" wrapText="1"/>
    </xf>
    <xf numFmtId="165" fontId="13" fillId="0" borderId="4" xfId="0" applyNumberFormat="1"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2" xfId="0" applyFont="1" applyFill="1" applyBorder="1" applyAlignment="1">
      <alignment horizontal="left" vertical="center"/>
    </xf>
    <xf numFmtId="0" fontId="20" fillId="0" borderId="3" xfId="0" applyFont="1" applyFill="1" applyBorder="1" applyAlignment="1">
      <alignment horizontal="left" vertical="center"/>
    </xf>
    <xf numFmtId="0" fontId="20" fillId="0" borderId="4" xfId="0" applyFont="1" applyFill="1" applyBorder="1" applyAlignment="1">
      <alignment horizontal="left" vertical="center"/>
    </xf>
    <xf numFmtId="49" fontId="12" fillId="0" borderId="6" xfId="0" applyNumberFormat="1" applyFont="1" applyFill="1" applyBorder="1" applyAlignment="1">
      <alignment horizontal="center" vertical="center" wrapText="1"/>
    </xf>
    <xf numFmtId="49" fontId="12" fillId="0" borderId="8" xfId="0" applyNumberFormat="1" applyFont="1" applyFill="1" applyBorder="1" applyAlignment="1">
      <alignment horizontal="center" vertical="center" wrapText="1"/>
    </xf>
    <xf numFmtId="49" fontId="12" fillId="0" borderId="10" xfId="0" applyNumberFormat="1" applyFont="1" applyFill="1" applyBorder="1" applyAlignment="1">
      <alignment horizontal="center" vertical="center" wrapText="1"/>
    </xf>
    <xf numFmtId="0" fontId="5" fillId="0" borderId="0" xfId="0" applyFont="1" applyFill="1" applyAlignment="1">
      <alignment horizontal="center"/>
    </xf>
    <xf numFmtId="3"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166" fontId="3" fillId="0" borderId="2" xfId="1" applyNumberFormat="1" applyFont="1" applyFill="1" applyBorder="1" applyAlignment="1">
      <alignment horizontal="center" vertical="center" wrapText="1"/>
    </xf>
    <xf numFmtId="166" fontId="3" fillId="0" borderId="3" xfId="1" applyNumberFormat="1" applyFont="1" applyFill="1" applyBorder="1" applyAlignment="1">
      <alignment horizontal="center" vertical="center" wrapText="1"/>
    </xf>
    <xf numFmtId="166" fontId="3" fillId="0" borderId="4" xfId="1" applyNumberFormat="1" applyFont="1" applyFill="1" applyBorder="1" applyAlignment="1">
      <alignment horizontal="center" vertical="center" wrapText="1"/>
    </xf>
    <xf numFmtId="49" fontId="13" fillId="0" borderId="1" xfId="0" applyNumberFormat="1" applyFont="1" applyFill="1" applyBorder="1" applyAlignment="1">
      <alignment horizontal="left" vertical="center" wrapText="1"/>
    </xf>
    <xf numFmtId="49" fontId="13" fillId="0" borderId="1" xfId="0" applyNumberFormat="1"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8" fillId="0" borderId="2" xfId="2" applyNumberFormat="1" applyFont="1" applyFill="1" applyBorder="1" applyAlignment="1">
      <alignment horizontal="center" vertical="center" wrapText="1"/>
    </xf>
    <xf numFmtId="0" fontId="18" fillId="0" borderId="3" xfId="2"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3" fontId="18" fillId="0" borderId="1" xfId="2" applyNumberFormat="1" applyFont="1" applyFill="1" applyBorder="1" applyAlignment="1">
      <alignment horizontal="center" vertical="center" wrapText="1" readingOrder="1"/>
    </xf>
    <xf numFmtId="3" fontId="18" fillId="0" borderId="1" xfId="2" applyNumberFormat="1" applyFont="1" applyFill="1" applyBorder="1" applyAlignment="1">
      <alignment horizontal="center" vertical="center" wrapText="1"/>
    </xf>
    <xf numFmtId="3" fontId="13" fillId="0" borderId="1" xfId="2" applyNumberFormat="1" applyFont="1" applyFill="1" applyBorder="1" applyAlignment="1">
      <alignment horizontal="center" vertical="center" wrapText="1" readingOrder="1"/>
    </xf>
    <xf numFmtId="0" fontId="12" fillId="0" borderId="2" xfId="2" applyNumberFormat="1" applyFont="1" applyFill="1" applyBorder="1" applyAlignment="1">
      <alignment horizontal="left" vertical="center" wrapText="1"/>
    </xf>
    <xf numFmtId="0" fontId="12" fillId="0" borderId="3" xfId="2" applyNumberFormat="1" applyFont="1" applyFill="1" applyBorder="1" applyAlignment="1">
      <alignment horizontal="left" vertical="center" wrapText="1"/>
    </xf>
    <xf numFmtId="0" fontId="13" fillId="0" borderId="4" xfId="2" applyNumberFormat="1" applyFont="1" applyFill="1" applyBorder="1" applyAlignment="1">
      <alignment horizontal="left" vertical="center" wrapText="1" readingOrder="1"/>
    </xf>
    <xf numFmtId="165" fontId="12" fillId="0" borderId="2" xfId="0" applyNumberFormat="1" applyFont="1" applyFill="1" applyBorder="1" applyAlignment="1">
      <alignment horizontal="center" vertical="center" wrapText="1"/>
    </xf>
    <xf numFmtId="165" fontId="12" fillId="0" borderId="4" xfId="0" applyNumberFormat="1" applyFont="1" applyFill="1" applyBorder="1" applyAlignment="1">
      <alignment horizontal="center" vertical="center" wrapText="1"/>
    </xf>
    <xf numFmtId="165" fontId="12" fillId="2" borderId="2" xfId="0" applyNumberFormat="1" applyFont="1" applyFill="1" applyBorder="1" applyAlignment="1">
      <alignment horizontal="center" vertical="center" wrapText="1"/>
    </xf>
    <xf numFmtId="165" fontId="12" fillId="2" borderId="4" xfId="0" applyNumberFormat="1" applyFont="1" applyFill="1" applyBorder="1" applyAlignment="1">
      <alignment horizontal="center" vertical="center" wrapText="1"/>
    </xf>
    <xf numFmtId="0" fontId="13" fillId="0" borderId="2" xfId="0" applyFont="1" applyFill="1" applyBorder="1" applyAlignment="1">
      <alignment horizontal="left" vertical="center"/>
    </xf>
    <xf numFmtId="0" fontId="13" fillId="0" borderId="4" xfId="0" applyFont="1" applyFill="1" applyBorder="1" applyAlignment="1">
      <alignment horizontal="left" vertical="center"/>
    </xf>
    <xf numFmtId="0" fontId="13" fillId="0" borderId="3" xfId="0" applyFont="1" applyFill="1" applyBorder="1" applyAlignment="1">
      <alignment horizontal="left" vertical="center" wrapText="1"/>
    </xf>
    <xf numFmtId="165" fontId="13" fillId="2" borderId="3" xfId="0" applyNumberFormat="1" applyFont="1" applyFill="1" applyBorder="1" applyAlignment="1">
      <alignment horizontal="center" vertical="center" wrapText="1"/>
    </xf>
    <xf numFmtId="49" fontId="13" fillId="0" borderId="2" xfId="2" applyNumberFormat="1" applyFont="1" applyFill="1" applyBorder="1" applyAlignment="1">
      <alignment horizontal="left" vertical="center" wrapText="1"/>
    </xf>
    <xf numFmtId="49" fontId="13" fillId="0" borderId="4" xfId="2" applyNumberFormat="1" applyFont="1" applyFill="1" applyBorder="1" applyAlignment="1">
      <alignment horizontal="left" vertical="center" wrapText="1"/>
    </xf>
    <xf numFmtId="49" fontId="12" fillId="2" borderId="1" xfId="0" applyNumberFormat="1" applyFont="1" applyFill="1" applyBorder="1" applyAlignment="1">
      <alignment horizontal="left" vertical="center" wrapText="1"/>
    </xf>
    <xf numFmtId="16" fontId="18" fillId="0" borderId="2" xfId="0" applyNumberFormat="1" applyFont="1" applyFill="1" applyBorder="1" applyAlignment="1">
      <alignment horizontal="center" vertical="center"/>
    </xf>
    <xf numFmtId="16" fontId="18" fillId="0" borderId="3" xfId="0" applyNumberFormat="1" applyFont="1" applyFill="1" applyBorder="1" applyAlignment="1">
      <alignment horizontal="center" vertical="center"/>
    </xf>
    <xf numFmtId="49" fontId="13" fillId="0" borderId="2" xfId="0" applyNumberFormat="1" applyFont="1" applyFill="1" applyBorder="1" applyAlignment="1">
      <alignment horizontal="left" vertical="center" wrapText="1"/>
    </xf>
    <xf numFmtId="49" fontId="13" fillId="0" borderId="3" xfId="0" applyNumberFormat="1" applyFont="1" applyFill="1" applyBorder="1" applyAlignment="1">
      <alignment horizontal="left" vertical="center" wrapText="1"/>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16" fontId="20" fillId="0" borderId="2" xfId="0" applyNumberFormat="1" applyFont="1" applyFill="1" applyBorder="1" applyAlignment="1">
      <alignment horizontal="center" vertical="center"/>
    </xf>
    <xf numFmtId="16" fontId="20" fillId="0" borderId="3" xfId="0" applyNumberFormat="1" applyFont="1" applyFill="1" applyBorder="1" applyAlignment="1">
      <alignment horizontal="center" vertical="center"/>
    </xf>
    <xf numFmtId="16" fontId="20" fillId="0" borderId="1" xfId="0" applyNumberFormat="1" applyFont="1" applyFill="1" applyBorder="1" applyAlignment="1">
      <alignment horizontal="center" vertical="center"/>
    </xf>
    <xf numFmtId="3" fontId="7" fillId="0" borderId="1" xfId="2" applyNumberFormat="1" applyFont="1" applyFill="1" applyBorder="1" applyAlignment="1">
      <alignment horizontal="center" vertical="center" wrapText="1"/>
    </xf>
    <xf numFmtId="0" fontId="8" fillId="0" borderId="2" xfId="2" applyNumberFormat="1" applyFont="1" applyFill="1" applyBorder="1" applyAlignment="1">
      <alignment horizontal="left" vertical="center" wrapText="1"/>
    </xf>
    <xf numFmtId="0" fontId="8" fillId="0" borderId="3" xfId="2" applyNumberFormat="1" applyFont="1" applyFill="1" applyBorder="1" applyAlignment="1">
      <alignment horizontal="left" vertical="center" wrapText="1"/>
    </xf>
    <xf numFmtId="49" fontId="12" fillId="2" borderId="2" xfId="0" applyNumberFormat="1" applyFont="1" applyFill="1" applyBorder="1" applyAlignment="1">
      <alignment horizontal="left" vertical="center" wrapText="1"/>
    </xf>
    <xf numFmtId="49" fontId="12" fillId="2" borderId="3" xfId="0" applyNumberFormat="1" applyFont="1" applyFill="1" applyBorder="1" applyAlignment="1">
      <alignment horizontal="left" vertical="center" wrapText="1"/>
    </xf>
    <xf numFmtId="16" fontId="18" fillId="0" borderId="4" xfId="0" applyNumberFormat="1" applyFont="1" applyFill="1" applyBorder="1" applyAlignment="1">
      <alignment horizontal="center" vertical="center"/>
    </xf>
    <xf numFmtId="49" fontId="13" fillId="0" borderId="4" xfId="0" applyNumberFormat="1" applyFont="1" applyFill="1" applyBorder="1" applyAlignment="1">
      <alignment horizontal="left" vertical="center" wrapText="1"/>
    </xf>
    <xf numFmtId="49" fontId="17" fillId="0" borderId="2" xfId="2" applyNumberFormat="1" applyFont="1" applyFill="1" applyBorder="1" applyAlignment="1">
      <alignment horizontal="center" vertical="center" wrapText="1"/>
    </xf>
    <xf numFmtId="49" fontId="17" fillId="0" borderId="3" xfId="2" applyNumberFormat="1" applyFont="1" applyFill="1" applyBorder="1" applyAlignment="1">
      <alignment horizontal="center" vertical="center" wrapText="1"/>
    </xf>
    <xf numFmtId="0" fontId="13" fillId="0" borderId="1" xfId="2" applyNumberFormat="1" applyFont="1" applyFill="1" applyBorder="1" applyAlignment="1">
      <alignment horizontal="left" vertical="center" wrapText="1"/>
    </xf>
    <xf numFmtId="0" fontId="12" fillId="2" borderId="1" xfId="2" applyNumberFormat="1" applyFont="1" applyFill="1" applyBorder="1" applyAlignment="1">
      <alignment horizontal="left" vertical="center" wrapText="1" readingOrder="1"/>
    </xf>
    <xf numFmtId="14" fontId="18" fillId="0" borderId="1" xfId="0" applyNumberFormat="1" applyFont="1" applyFill="1" applyBorder="1" applyAlignment="1">
      <alignment horizontal="center" vertical="center"/>
    </xf>
    <xf numFmtId="0" fontId="12" fillId="0" borderId="1" xfId="2" applyNumberFormat="1" applyFont="1" applyFill="1" applyBorder="1" applyAlignment="1">
      <alignment horizontal="left" vertical="center" wrapText="1" readingOrder="1"/>
    </xf>
    <xf numFmtId="0" fontId="12" fillId="0" borderId="1" xfId="2" applyNumberFormat="1" applyFont="1" applyFill="1" applyBorder="1" applyAlignment="1">
      <alignment horizontal="left" vertical="center" wrapText="1"/>
    </xf>
    <xf numFmtId="49" fontId="12" fillId="0" borderId="2" xfId="0" applyNumberFormat="1" applyFont="1" applyFill="1" applyBorder="1" applyAlignment="1">
      <alignment horizontal="left" vertical="center" wrapText="1" readingOrder="1"/>
    </xf>
    <xf numFmtId="49" fontId="12" fillId="0" borderId="3" xfId="0" applyNumberFormat="1" applyFont="1" applyFill="1" applyBorder="1" applyAlignment="1">
      <alignment horizontal="left" vertical="center" wrapText="1" readingOrder="1"/>
    </xf>
    <xf numFmtId="49" fontId="12" fillId="0" borderId="4" xfId="0" applyNumberFormat="1" applyFont="1" applyFill="1" applyBorder="1" applyAlignment="1">
      <alignment horizontal="left" vertical="center" wrapText="1" readingOrder="1"/>
    </xf>
    <xf numFmtId="0" fontId="12" fillId="0" borderId="1" xfId="0" applyNumberFormat="1" applyFont="1" applyFill="1" applyBorder="1" applyAlignment="1">
      <alignment horizontal="left" vertical="center" wrapText="1"/>
    </xf>
    <xf numFmtId="49" fontId="20" fillId="0" borderId="2" xfId="0" applyNumberFormat="1" applyFont="1" applyFill="1" applyBorder="1" applyAlignment="1">
      <alignment horizontal="center" vertical="center" wrapText="1"/>
    </xf>
    <xf numFmtId="49" fontId="20" fillId="0" borderId="3" xfId="0" applyNumberFormat="1" applyFont="1" applyFill="1" applyBorder="1" applyAlignment="1">
      <alignment horizontal="center" vertical="center" wrapText="1"/>
    </xf>
    <xf numFmtId="0" fontId="20" fillId="0" borderId="11" xfId="0" applyFont="1" applyFill="1" applyBorder="1" applyAlignment="1">
      <alignment horizontal="center" vertical="center" wrapText="1"/>
    </xf>
    <xf numFmtId="3" fontId="7" fillId="2" borderId="1" xfId="2" applyNumberFormat="1"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3" fontId="12" fillId="0" borderId="4" xfId="0" applyNumberFormat="1" applyFont="1" applyFill="1" applyBorder="1" applyAlignment="1">
      <alignment horizontal="center" vertical="center" wrapText="1"/>
    </xf>
    <xf numFmtId="3" fontId="18" fillId="0" borderId="2" xfId="2" applyNumberFormat="1" applyFont="1" applyFill="1" applyBorder="1" applyAlignment="1">
      <alignment horizontal="center" vertical="top" wrapText="1" readingOrder="1"/>
    </xf>
    <xf numFmtId="3" fontId="18" fillId="0" borderId="3" xfId="2" applyNumberFormat="1" applyFont="1" applyFill="1" applyBorder="1" applyAlignment="1">
      <alignment horizontal="center" vertical="top" wrapText="1" readingOrder="1"/>
    </xf>
    <xf numFmtId="3" fontId="18" fillId="0" borderId="4" xfId="2" applyNumberFormat="1" applyFont="1" applyFill="1" applyBorder="1" applyAlignment="1">
      <alignment horizontal="center" vertical="top" wrapText="1" readingOrder="1"/>
    </xf>
    <xf numFmtId="3" fontId="7" fillId="2" borderId="2" xfId="2" applyNumberFormat="1" applyFont="1" applyFill="1" applyBorder="1" applyAlignment="1">
      <alignment horizontal="center" vertical="center" wrapText="1"/>
    </xf>
    <xf numFmtId="3" fontId="7" fillId="2" borderId="3" xfId="2"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8" fillId="2" borderId="2" xfId="2" applyNumberFormat="1" applyFont="1" applyFill="1" applyBorder="1" applyAlignment="1">
      <alignment horizontal="center" vertical="center" wrapText="1"/>
    </xf>
    <xf numFmtId="0" fontId="18" fillId="2" borderId="3" xfId="2" applyNumberFormat="1" applyFont="1" applyFill="1" applyBorder="1" applyAlignment="1">
      <alignment horizontal="center" vertical="center" wrapText="1"/>
    </xf>
    <xf numFmtId="165" fontId="12" fillId="2" borderId="3" xfId="0" applyNumberFormat="1" applyFont="1" applyFill="1" applyBorder="1" applyAlignment="1">
      <alignment horizontal="center" vertical="center" wrapText="1"/>
    </xf>
    <xf numFmtId="164" fontId="13" fillId="0" borderId="2" xfId="1" applyFont="1" applyFill="1" applyBorder="1" applyAlignment="1">
      <alignment horizontal="left" vertical="center" wrapText="1"/>
    </xf>
    <xf numFmtId="164" fontId="13" fillId="0" borderId="3" xfId="1" applyFont="1" applyFill="1" applyBorder="1" applyAlignment="1">
      <alignment horizontal="left" vertical="center" wrapText="1"/>
    </xf>
    <xf numFmtId="164" fontId="13" fillId="0" borderId="4" xfId="1" applyFont="1" applyFill="1" applyBorder="1" applyAlignment="1">
      <alignment horizontal="left" vertical="center" wrapText="1"/>
    </xf>
    <xf numFmtId="0" fontId="13" fillId="0" borderId="7"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5"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9" xfId="0" applyFont="1" applyFill="1" applyBorder="1" applyAlignment="1">
      <alignment horizontal="left" vertical="center" wrapText="1"/>
    </xf>
    <xf numFmtId="164" fontId="13" fillId="0" borderId="5" xfId="1" applyFont="1" applyFill="1" applyBorder="1" applyAlignment="1">
      <alignment horizontal="center" vertical="center" wrapText="1"/>
    </xf>
    <xf numFmtId="164" fontId="13" fillId="0" borderId="7" xfId="1" applyFont="1" applyFill="1" applyBorder="1" applyAlignment="1">
      <alignment horizontal="center" vertical="center" wrapText="1"/>
    </xf>
    <xf numFmtId="164" fontId="13" fillId="0" borderId="9" xfId="1" applyFont="1" applyFill="1" applyBorder="1" applyAlignment="1">
      <alignment horizontal="center" vertical="center" wrapText="1"/>
    </xf>
    <xf numFmtId="164" fontId="13" fillId="0" borderId="5" xfId="1" applyFont="1" applyFill="1" applyBorder="1" applyAlignment="1">
      <alignment horizontal="left" vertical="center" wrapText="1"/>
    </xf>
    <xf numFmtId="164" fontId="13" fillId="0" borderId="7" xfId="1" applyFont="1" applyFill="1" applyBorder="1" applyAlignment="1">
      <alignment horizontal="left" vertical="center" wrapText="1"/>
    </xf>
    <xf numFmtId="164" fontId="13" fillId="0" borderId="9" xfId="1" applyFont="1" applyFill="1" applyBorder="1" applyAlignment="1">
      <alignment horizontal="left" vertical="center" wrapText="1"/>
    </xf>
    <xf numFmtId="3" fontId="21" fillId="0" borderId="1" xfId="0" applyNumberFormat="1" applyFont="1" applyFill="1" applyBorder="1" applyAlignment="1">
      <alignment horizontal="center" vertical="center" wrapText="1"/>
    </xf>
    <xf numFmtId="49" fontId="21" fillId="0" borderId="2" xfId="0" applyNumberFormat="1" applyFont="1" applyFill="1" applyBorder="1" applyAlignment="1">
      <alignment horizontal="left" vertical="center" wrapText="1"/>
    </xf>
    <xf numFmtId="49" fontId="21" fillId="0" borderId="3" xfId="0" applyNumberFormat="1" applyFont="1" applyFill="1" applyBorder="1" applyAlignment="1">
      <alignment horizontal="left" vertical="center" wrapText="1"/>
    </xf>
    <xf numFmtId="49" fontId="21" fillId="0" borderId="2" xfId="0" applyNumberFormat="1" applyFont="1" applyFill="1" applyBorder="1" applyAlignment="1">
      <alignment horizontal="center" vertical="center" wrapText="1"/>
    </xf>
    <xf numFmtId="49" fontId="21" fillId="0" borderId="3" xfId="0" applyNumberFormat="1" applyFont="1" applyFill="1" applyBorder="1" applyAlignment="1">
      <alignment horizontal="center" vertical="center" wrapText="1"/>
    </xf>
    <xf numFmtId="0" fontId="32" fillId="0" borderId="0" xfId="0" applyFont="1" applyFill="1" applyBorder="1" applyAlignment="1">
      <alignment horizontal="center" vertical="center" wrapText="1"/>
    </xf>
    <xf numFmtId="0" fontId="21" fillId="0" borderId="1" xfId="0" applyFont="1" applyFill="1" applyBorder="1" applyAlignment="1">
      <alignment horizontal="center" vertical="center"/>
    </xf>
    <xf numFmtId="49" fontId="21" fillId="0" borderId="1" xfId="0" applyNumberFormat="1" applyFont="1" applyFill="1" applyBorder="1" applyAlignment="1">
      <alignment horizontal="center" vertical="center" wrapText="1"/>
    </xf>
    <xf numFmtId="49" fontId="21" fillId="0" borderId="4"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3" xfId="0" applyFont="1" applyFill="1" applyBorder="1" applyAlignment="1">
      <alignment horizontal="center" vertical="center" wrapText="1"/>
    </xf>
    <xf numFmtId="165" fontId="21" fillId="0" borderId="2" xfId="0" applyNumberFormat="1" applyFont="1" applyFill="1" applyBorder="1" applyAlignment="1">
      <alignment horizontal="center" vertical="center" wrapText="1"/>
    </xf>
    <xf numFmtId="165" fontId="21" fillId="0" borderId="4" xfId="0" applyNumberFormat="1" applyFont="1" applyFill="1" applyBorder="1" applyAlignment="1">
      <alignment horizontal="center" vertical="center" wrapText="1"/>
    </xf>
    <xf numFmtId="0" fontId="22" fillId="0" borderId="2" xfId="2" applyNumberFormat="1" applyFont="1" applyFill="1" applyBorder="1" applyAlignment="1">
      <alignment horizontal="left" vertical="center" wrapText="1"/>
    </xf>
    <xf numFmtId="0" fontId="22" fillId="0" borderId="3" xfId="2" applyNumberFormat="1" applyFont="1" applyFill="1" applyBorder="1" applyAlignment="1">
      <alignment horizontal="left" vertical="center" wrapText="1"/>
    </xf>
    <xf numFmtId="0" fontId="22" fillId="0" borderId="1" xfId="0" applyFont="1" applyFill="1" applyBorder="1" applyAlignment="1">
      <alignment horizontal="center" vertical="center"/>
    </xf>
    <xf numFmtId="49" fontId="21" fillId="0" borderId="1" xfId="0" applyNumberFormat="1" applyFont="1" applyFill="1" applyBorder="1" applyAlignment="1">
      <alignment horizontal="left"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49" fontId="21" fillId="0" borderId="1" xfId="0" applyNumberFormat="1" applyFont="1" applyFill="1" applyBorder="1" applyAlignment="1">
      <alignment vertical="center" wrapText="1"/>
    </xf>
    <xf numFmtId="0" fontId="21" fillId="0" borderId="2" xfId="0" applyFont="1" applyFill="1" applyBorder="1" applyAlignment="1">
      <alignment horizontal="left" vertical="center"/>
    </xf>
    <xf numFmtId="0" fontId="21" fillId="0" borderId="3" xfId="0" applyFont="1" applyFill="1" applyBorder="1" applyAlignment="1">
      <alignment horizontal="left" vertical="center"/>
    </xf>
    <xf numFmtId="0" fontId="21" fillId="0" borderId="4" xfId="0" applyFont="1" applyFill="1" applyBorder="1" applyAlignment="1">
      <alignment horizontal="left" vertical="center"/>
    </xf>
    <xf numFmtId="49" fontId="21" fillId="0" borderId="6" xfId="0" applyNumberFormat="1" applyFont="1" applyFill="1" applyBorder="1" applyAlignment="1">
      <alignment horizontal="center" vertical="center" wrapText="1"/>
    </xf>
    <xf numFmtId="49" fontId="21" fillId="0" borderId="8" xfId="0" applyNumberFormat="1" applyFont="1" applyFill="1" applyBorder="1" applyAlignment="1">
      <alignment horizontal="center" vertical="center" wrapText="1"/>
    </xf>
    <xf numFmtId="49" fontId="21" fillId="0" borderId="10" xfId="0" applyNumberFormat="1"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2" xfId="0" applyFont="1" applyFill="1" applyBorder="1" applyAlignment="1">
      <alignment horizontal="left" vertical="center" wrapText="1"/>
    </xf>
    <xf numFmtId="0" fontId="21" fillId="0" borderId="4" xfId="0" applyFont="1" applyFill="1" applyBorder="1" applyAlignment="1">
      <alignment horizontal="left" vertical="center" wrapText="1"/>
    </xf>
    <xf numFmtId="49" fontId="22" fillId="0" borderId="1" xfId="0" applyNumberFormat="1" applyFont="1" applyFill="1" applyBorder="1" applyAlignment="1">
      <alignment horizontal="left" vertical="center" wrapText="1"/>
    </xf>
    <xf numFmtId="49" fontId="22" fillId="0" borderId="1" xfId="0" applyNumberFormat="1" applyFont="1" applyFill="1" applyBorder="1" applyAlignment="1">
      <alignment horizontal="center" vertical="center" wrapText="1"/>
    </xf>
    <xf numFmtId="165" fontId="22" fillId="0" borderId="2" xfId="0" applyNumberFormat="1" applyFont="1" applyFill="1" applyBorder="1" applyAlignment="1">
      <alignment horizontal="center" vertical="center" wrapText="1"/>
    </xf>
    <xf numFmtId="165" fontId="22" fillId="0" borderId="4" xfId="0" applyNumberFormat="1" applyFont="1" applyFill="1" applyBorder="1" applyAlignment="1">
      <alignment horizontal="center" vertical="center" wrapText="1"/>
    </xf>
    <xf numFmtId="0" fontId="22" fillId="0" borderId="4" xfId="2" applyNumberFormat="1" applyFont="1" applyFill="1" applyBorder="1" applyAlignment="1">
      <alignment horizontal="left" vertical="center" wrapText="1"/>
    </xf>
    <xf numFmtId="3" fontId="22" fillId="0" borderId="2" xfId="2" applyNumberFormat="1" applyFont="1" applyFill="1" applyBorder="1" applyAlignment="1">
      <alignment horizontal="center" vertical="center" wrapText="1"/>
    </xf>
    <xf numFmtId="3" fontId="22" fillId="0" borderId="4" xfId="2" applyNumberFormat="1" applyFont="1" applyFill="1" applyBorder="1" applyAlignment="1">
      <alignment horizontal="center" vertical="center" wrapText="1"/>
    </xf>
    <xf numFmtId="165" fontId="22" fillId="0" borderId="2" xfId="2" applyNumberFormat="1" applyFont="1" applyFill="1" applyBorder="1" applyAlignment="1">
      <alignment horizontal="center" vertical="center" wrapText="1"/>
    </xf>
    <xf numFmtId="165" fontId="22" fillId="0" borderId="3" xfId="2" applyNumberFormat="1" applyFont="1" applyFill="1" applyBorder="1" applyAlignment="1">
      <alignment horizontal="center" vertical="center" wrapText="1"/>
    </xf>
    <xf numFmtId="0" fontId="22" fillId="0" borderId="2" xfId="0" applyFont="1" applyFill="1" applyBorder="1" applyAlignment="1">
      <alignment horizontal="center" vertical="center"/>
    </xf>
    <xf numFmtId="0" fontId="22" fillId="0" borderId="3" xfId="0" applyFont="1" applyFill="1" applyBorder="1" applyAlignment="1">
      <alignment horizontal="center" vertical="center"/>
    </xf>
    <xf numFmtId="0" fontId="22" fillId="0" borderId="2" xfId="2" applyNumberFormat="1" applyFont="1" applyFill="1" applyBorder="1" applyAlignment="1">
      <alignment horizontal="left" vertical="center" wrapText="1" readingOrder="1"/>
    </xf>
    <xf numFmtId="0" fontId="22" fillId="0" borderId="3" xfId="2" applyNumberFormat="1" applyFont="1" applyFill="1" applyBorder="1" applyAlignment="1">
      <alignment horizontal="left" vertical="center" wrapText="1" readingOrder="1"/>
    </xf>
    <xf numFmtId="0" fontId="22" fillId="0" borderId="2" xfId="2" applyNumberFormat="1" applyFont="1" applyFill="1" applyBorder="1" applyAlignment="1">
      <alignment horizontal="center" vertical="center" wrapText="1"/>
    </xf>
    <xf numFmtId="0" fontId="22" fillId="0" borderId="3" xfId="2" applyNumberFormat="1" applyFont="1" applyFill="1" applyBorder="1" applyAlignment="1">
      <alignment horizontal="center" vertical="center" wrapText="1"/>
    </xf>
    <xf numFmtId="0" fontId="22" fillId="0" borderId="2" xfId="0" applyFont="1" applyFill="1" applyBorder="1" applyAlignment="1">
      <alignment horizontal="left" vertical="center" wrapText="1"/>
    </xf>
    <xf numFmtId="0" fontId="22" fillId="0" borderId="4" xfId="0" applyFont="1" applyFill="1" applyBorder="1" applyAlignment="1">
      <alignment horizontal="left" vertical="center" wrapText="1"/>
    </xf>
    <xf numFmtId="0" fontId="22" fillId="0" borderId="1" xfId="2" applyNumberFormat="1" applyFont="1" applyFill="1" applyBorder="1" applyAlignment="1">
      <alignment horizontal="left" vertical="center" wrapText="1" readingOrder="1"/>
    </xf>
    <xf numFmtId="3" fontId="22" fillId="0" borderId="1" xfId="0" applyNumberFormat="1" applyFont="1" applyFill="1" applyBorder="1" applyAlignment="1">
      <alignment horizontal="center" vertical="center" wrapText="1"/>
    </xf>
    <xf numFmtId="3" fontId="22" fillId="0" borderId="1" xfId="2" applyNumberFormat="1" applyFont="1" applyFill="1" applyBorder="1" applyAlignment="1">
      <alignment horizontal="center" vertical="center" wrapText="1" readingOrder="1"/>
    </xf>
    <xf numFmtId="3" fontId="22" fillId="0" borderId="1" xfId="2" applyNumberFormat="1" applyFont="1" applyFill="1" applyBorder="1" applyAlignment="1">
      <alignment horizontal="center" vertical="center" wrapText="1"/>
    </xf>
    <xf numFmtId="165" fontId="22" fillId="0" borderId="3" xfId="0" applyNumberFormat="1" applyFont="1" applyFill="1" applyBorder="1" applyAlignment="1">
      <alignment horizontal="center" vertical="center" wrapText="1"/>
    </xf>
    <xf numFmtId="0" fontId="22" fillId="0" borderId="3" xfId="0" applyFont="1" applyFill="1" applyBorder="1" applyAlignment="1">
      <alignment horizontal="left" vertical="center" wrapText="1"/>
    </xf>
    <xf numFmtId="16" fontId="22" fillId="0" borderId="2" xfId="0" applyNumberFormat="1" applyFont="1" applyFill="1" applyBorder="1" applyAlignment="1">
      <alignment horizontal="center" vertical="center"/>
    </xf>
    <xf numFmtId="16" fontId="22" fillId="0" borderId="3" xfId="0" applyNumberFormat="1" applyFont="1" applyFill="1" applyBorder="1" applyAlignment="1">
      <alignment horizontal="center" vertical="center"/>
    </xf>
    <xf numFmtId="49" fontId="22" fillId="0" borderId="2" xfId="0" applyNumberFormat="1" applyFont="1" applyFill="1" applyBorder="1" applyAlignment="1">
      <alignment horizontal="left" vertical="center" wrapText="1"/>
    </xf>
    <xf numFmtId="49" fontId="22" fillId="0" borderId="3" xfId="0" applyNumberFormat="1" applyFont="1" applyFill="1" applyBorder="1" applyAlignment="1">
      <alignment horizontal="left" vertical="center" wrapText="1"/>
    </xf>
    <xf numFmtId="49" fontId="22" fillId="0" borderId="2" xfId="0" applyNumberFormat="1" applyFont="1" applyFill="1" applyBorder="1" applyAlignment="1">
      <alignment horizontal="center" vertical="center" wrapText="1"/>
    </xf>
    <xf numFmtId="49" fontId="22" fillId="0" borderId="3" xfId="0" applyNumberFormat="1" applyFont="1" applyFill="1" applyBorder="1" applyAlignment="1">
      <alignment horizontal="center" vertical="center" wrapText="1"/>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49" fontId="22" fillId="0" borderId="4" xfId="0" applyNumberFormat="1" applyFont="1" applyFill="1" applyBorder="1" applyAlignment="1">
      <alignment horizontal="left" vertical="center" wrapText="1"/>
    </xf>
    <xf numFmtId="49" fontId="22" fillId="0" borderId="4" xfId="0" applyNumberFormat="1" applyFont="1" applyFill="1" applyBorder="1" applyAlignment="1">
      <alignment horizontal="center" vertical="center" wrapText="1"/>
    </xf>
    <xf numFmtId="49" fontId="26" fillId="0" borderId="2" xfId="2" applyNumberFormat="1" applyFont="1" applyFill="1" applyBorder="1" applyAlignment="1">
      <alignment horizontal="center" vertical="center" wrapText="1"/>
    </xf>
    <xf numFmtId="49" fontId="26" fillId="0" borderId="3" xfId="2" applyNumberFormat="1" applyFont="1" applyFill="1" applyBorder="1" applyAlignment="1">
      <alignment horizontal="center" vertical="center" wrapText="1"/>
    </xf>
    <xf numFmtId="0" fontId="10" fillId="0" borderId="2" xfId="2" applyNumberFormat="1" applyFont="1" applyFill="1" applyBorder="1" applyAlignment="1">
      <alignment horizontal="left" vertical="center" wrapText="1"/>
    </xf>
    <xf numFmtId="0" fontId="10" fillId="0" borderId="3" xfId="2" applyNumberFormat="1" applyFont="1" applyFill="1" applyBorder="1" applyAlignment="1">
      <alignment horizontal="left" vertical="center" wrapText="1"/>
    </xf>
    <xf numFmtId="0" fontId="22" fillId="0" borderId="1" xfId="2" applyNumberFormat="1" applyFont="1" applyFill="1" applyBorder="1" applyAlignment="1">
      <alignment horizontal="left" vertical="center" wrapText="1"/>
    </xf>
    <xf numFmtId="0" fontId="22" fillId="0" borderId="4" xfId="0" applyFont="1" applyFill="1" applyBorder="1" applyAlignment="1">
      <alignment horizontal="center" vertical="center" wrapText="1"/>
    </xf>
    <xf numFmtId="16" fontId="22" fillId="0" borderId="4" xfId="0" applyNumberFormat="1" applyFont="1" applyFill="1" applyBorder="1" applyAlignment="1">
      <alignment horizontal="center" vertical="center"/>
    </xf>
    <xf numFmtId="0" fontId="22" fillId="0" borderId="4" xfId="2" applyNumberFormat="1" applyFont="1" applyFill="1" applyBorder="1" applyAlignment="1">
      <alignment horizontal="center" vertical="center" wrapText="1"/>
    </xf>
    <xf numFmtId="0" fontId="10" fillId="0" borderId="1" xfId="2" applyNumberFormat="1" applyFont="1" applyFill="1" applyBorder="1" applyAlignment="1">
      <alignment horizontal="left" vertical="center" wrapText="1"/>
    </xf>
    <xf numFmtId="3" fontId="10" fillId="0" borderId="1" xfId="2" applyNumberFormat="1" applyFont="1" applyFill="1" applyBorder="1" applyAlignment="1">
      <alignment horizontal="center" vertical="center" wrapText="1"/>
    </xf>
    <xf numFmtId="49" fontId="22" fillId="0" borderId="2" xfId="0" applyNumberFormat="1" applyFont="1" applyFill="1" applyBorder="1" applyAlignment="1" applyProtection="1">
      <alignment horizontal="left" vertical="center" wrapText="1"/>
    </xf>
    <xf numFmtId="49" fontId="22" fillId="0" borderId="3" xfId="0" applyNumberFormat="1" applyFont="1" applyFill="1" applyBorder="1" applyAlignment="1" applyProtection="1">
      <alignment horizontal="left" vertical="center" wrapText="1"/>
    </xf>
    <xf numFmtId="0" fontId="21" fillId="0" borderId="2" xfId="2" applyNumberFormat="1" applyFont="1" applyFill="1" applyBorder="1" applyAlignment="1">
      <alignment horizontal="left" vertical="center" wrapText="1"/>
    </xf>
    <xf numFmtId="0" fontId="21" fillId="0" borderId="3" xfId="2" applyNumberFormat="1" applyFont="1" applyFill="1" applyBorder="1" applyAlignment="1">
      <alignment horizontal="left" vertical="center" wrapText="1"/>
    </xf>
    <xf numFmtId="0" fontId="22" fillId="0" borderId="1" xfId="0" applyFont="1" applyFill="1" applyBorder="1" applyAlignment="1">
      <alignment horizontal="left" vertical="center" wrapText="1"/>
    </xf>
    <xf numFmtId="165" fontId="22" fillId="0" borderId="1" xfId="0" applyNumberFormat="1" applyFont="1" applyFill="1" applyBorder="1" applyAlignment="1">
      <alignment horizontal="center" vertical="center" wrapText="1"/>
    </xf>
    <xf numFmtId="16" fontId="22" fillId="0" borderId="1" xfId="0" applyNumberFormat="1" applyFont="1" applyFill="1" applyBorder="1" applyAlignment="1">
      <alignment horizontal="center" vertical="center"/>
    </xf>
    <xf numFmtId="14" fontId="22" fillId="0" borderId="1" xfId="0" applyNumberFormat="1" applyFont="1" applyFill="1" applyBorder="1" applyAlignment="1">
      <alignment horizontal="center" vertical="center"/>
    </xf>
    <xf numFmtId="0" fontId="22" fillId="0" borderId="5" xfId="2" applyNumberFormat="1" applyFont="1" applyFill="1" applyBorder="1" applyAlignment="1">
      <alignment horizontal="left" vertical="center" wrapText="1"/>
    </xf>
    <xf numFmtId="0" fontId="22" fillId="0" borderId="7" xfId="2" applyNumberFormat="1" applyFont="1" applyFill="1" applyBorder="1" applyAlignment="1">
      <alignment horizontal="left" vertical="center" wrapText="1"/>
    </xf>
    <xf numFmtId="0" fontId="22" fillId="0" borderId="1" xfId="0" applyNumberFormat="1" applyFont="1" applyFill="1" applyBorder="1" applyAlignment="1">
      <alignment horizontal="left" vertical="center" wrapText="1"/>
    </xf>
    <xf numFmtId="0" fontId="22" fillId="0" borderId="4" xfId="0" applyFont="1" applyFill="1" applyBorder="1" applyAlignment="1">
      <alignment horizontal="center" vertical="center"/>
    </xf>
    <xf numFmtId="49" fontId="21" fillId="0" borderId="2" xfId="0" applyNumberFormat="1" applyFont="1" applyFill="1" applyBorder="1" applyAlignment="1">
      <alignment horizontal="left" vertical="center" wrapText="1" readingOrder="1"/>
    </xf>
    <xf numFmtId="49" fontId="21" fillId="0" borderId="3" xfId="0" applyNumberFormat="1" applyFont="1" applyFill="1" applyBorder="1" applyAlignment="1">
      <alignment horizontal="left" vertical="center" wrapText="1" readingOrder="1"/>
    </xf>
    <xf numFmtId="49" fontId="21" fillId="0" borderId="4" xfId="0" applyNumberFormat="1" applyFont="1" applyFill="1" applyBorder="1" applyAlignment="1">
      <alignment horizontal="left" vertical="center" wrapText="1" readingOrder="1"/>
    </xf>
    <xf numFmtId="49" fontId="21" fillId="0" borderId="4" xfId="0" applyNumberFormat="1" applyFont="1" applyFill="1" applyBorder="1" applyAlignment="1">
      <alignment horizontal="left" vertical="center" wrapText="1"/>
    </xf>
    <xf numFmtId="0" fontId="21" fillId="0" borderId="1" xfId="2" applyNumberFormat="1" applyFont="1" applyFill="1" applyBorder="1" applyAlignment="1">
      <alignment horizontal="left" vertical="center" wrapText="1"/>
    </xf>
    <xf numFmtId="3" fontId="22" fillId="0" borderId="2" xfId="0" applyNumberFormat="1" applyFont="1" applyFill="1" applyBorder="1" applyAlignment="1">
      <alignment horizontal="center" vertical="center" wrapText="1"/>
    </xf>
    <xf numFmtId="3" fontId="22" fillId="0" borderId="4" xfId="0" applyNumberFormat="1" applyFont="1" applyFill="1" applyBorder="1" applyAlignment="1">
      <alignment horizontal="center" vertical="center" wrapText="1"/>
    </xf>
    <xf numFmtId="0" fontId="18" fillId="0" borderId="0" xfId="0" applyFont="1" applyFill="1" applyBorder="1" applyAlignment="1">
      <alignment horizontal="left" vertical="top" wrapText="1"/>
    </xf>
    <xf numFmtId="0" fontId="0" fillId="0" borderId="7" xfId="0" applyFill="1" applyBorder="1" applyAlignment="1">
      <alignment horizontal="center" vertical="center" wrapText="1"/>
    </xf>
    <xf numFmtId="0" fontId="0" fillId="0" borderId="0" xfId="0" applyFill="1" applyAlignment="1">
      <alignment horizontal="center" vertical="center" wrapText="1"/>
    </xf>
    <xf numFmtId="0" fontId="6" fillId="0" borderId="0" xfId="0" applyFont="1" applyFill="1" applyAlignment="1">
      <alignment horizontal="center" vertical="center" wrapText="1"/>
    </xf>
    <xf numFmtId="0" fontId="5" fillId="0" borderId="0" xfId="0" applyFont="1" applyFill="1" applyAlignment="1">
      <alignment horizontal="center" vertical="center"/>
    </xf>
    <xf numFmtId="0" fontId="10"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21" fillId="0" borderId="5" xfId="0" applyFont="1" applyFill="1" applyBorder="1" applyAlignment="1">
      <alignment horizontal="left" vertical="center" wrapText="1"/>
    </xf>
    <xf numFmtId="0" fontId="21" fillId="0" borderId="14"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1" fillId="0" borderId="15" xfId="0" applyFont="1" applyFill="1" applyBorder="1" applyAlignment="1">
      <alignment horizontal="left" vertical="center" wrapText="1"/>
    </xf>
    <xf numFmtId="0" fontId="21" fillId="0" borderId="10" xfId="0" applyFont="1" applyFill="1" applyBorder="1" applyAlignment="1">
      <alignment horizontal="left"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4" fontId="22" fillId="0" borderId="2" xfId="0" applyNumberFormat="1" applyFont="1" applyFill="1" applyBorder="1" applyAlignment="1">
      <alignment horizontal="center" vertical="center" wrapText="1"/>
    </xf>
    <xf numFmtId="9" fontId="22" fillId="0" borderId="2" xfId="0" applyNumberFormat="1"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0" fillId="0" borderId="1" xfId="0" applyFill="1" applyBorder="1" applyAlignment="1">
      <alignment horizontal="center" vertical="center" wrapText="1"/>
    </xf>
    <xf numFmtId="49" fontId="0" fillId="0" borderId="3" xfId="0" applyNumberFormat="1" applyFill="1" applyBorder="1" applyAlignment="1">
      <alignment horizontal="center" vertical="center" wrapText="1"/>
    </xf>
    <xf numFmtId="49" fontId="0" fillId="0" borderId="4" xfId="0" applyNumberFormat="1" applyFill="1" applyBorder="1" applyAlignment="1">
      <alignment horizontal="center" vertical="center" wrapText="1"/>
    </xf>
    <xf numFmtId="4" fontId="22" fillId="0" borderId="1" xfId="0" applyNumberFormat="1" applyFont="1" applyFill="1" applyBorder="1" applyAlignment="1">
      <alignment horizontal="center" vertical="center" wrapText="1"/>
    </xf>
    <xf numFmtId="4" fontId="0" fillId="0" borderId="1" xfId="0" applyNumberFormat="1" applyFill="1" applyBorder="1" applyAlignment="1">
      <alignment horizontal="center" vertical="center" wrapText="1"/>
    </xf>
    <xf numFmtId="4" fontId="22" fillId="0" borderId="3" xfId="0" applyNumberFormat="1" applyFont="1" applyFill="1" applyBorder="1" applyAlignment="1">
      <alignment horizontal="center" vertical="center" wrapText="1"/>
    </xf>
    <xf numFmtId="4" fontId="22" fillId="0" borderId="4" xfId="0" applyNumberFormat="1" applyFont="1" applyFill="1" applyBorder="1" applyAlignment="1">
      <alignment horizontal="center" vertical="center" wrapText="1"/>
    </xf>
    <xf numFmtId="9" fontId="22" fillId="0" borderId="1" xfId="0" applyNumberFormat="1" applyFont="1" applyFill="1" applyBorder="1" applyAlignment="1">
      <alignment horizontal="center" vertical="center" wrapText="1"/>
    </xf>
    <xf numFmtId="0" fontId="3" fillId="0" borderId="0" xfId="0" applyFont="1" applyFill="1" applyBorder="1" applyAlignment="1">
      <alignment horizontal="right"/>
    </xf>
    <xf numFmtId="0" fontId="19" fillId="0" borderId="11" xfId="0" applyFont="1" applyFill="1" applyBorder="1" applyAlignment="1">
      <alignment horizontal="left" vertical="center" wrapText="1"/>
    </xf>
    <xf numFmtId="0" fontId="19" fillId="0" borderId="13"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8" fillId="2" borderId="1" xfId="0" applyFont="1" applyFill="1" applyBorder="1" applyAlignment="1">
      <alignment horizontal="center" wrapText="1"/>
    </xf>
    <xf numFmtId="0" fontId="9" fillId="0" borderId="0" xfId="0" applyFont="1" applyFill="1" applyAlignment="1">
      <alignment horizontal="center"/>
    </xf>
    <xf numFmtId="0" fontId="4" fillId="0" borderId="0" xfId="0" applyFont="1" applyFill="1" applyAlignment="1">
      <alignment horizontal="center"/>
    </xf>
    <xf numFmtId="0" fontId="8" fillId="2" borderId="11" xfId="0" applyFont="1" applyFill="1" applyBorder="1" applyAlignment="1">
      <alignment horizontal="center" wrapText="1"/>
    </xf>
    <xf numFmtId="0" fontId="8" fillId="2" borderId="12" xfId="0" applyFont="1" applyFill="1" applyBorder="1" applyAlignment="1">
      <alignment horizontal="center" wrapText="1"/>
    </xf>
    <xf numFmtId="0" fontId="8" fillId="2" borderId="13" xfId="0" applyFont="1" applyFill="1" applyBorder="1" applyAlignment="1">
      <alignment horizontal="center" wrapText="1"/>
    </xf>
    <xf numFmtId="0" fontId="8" fillId="2" borderId="7" xfId="0" applyFont="1" applyFill="1" applyBorder="1" applyAlignment="1">
      <alignment horizontal="center" vertical="top" wrapText="1"/>
    </xf>
    <xf numFmtId="0" fontId="8" fillId="2" borderId="0" xfId="0" applyFont="1" applyFill="1" applyBorder="1" applyAlignment="1">
      <alignment horizontal="center" vertical="top" wrapText="1"/>
    </xf>
    <xf numFmtId="2" fontId="5" fillId="2" borderId="0" xfId="0" applyNumberFormat="1" applyFont="1" applyFill="1" applyAlignment="1">
      <alignment horizontal="center" vertical="center" wrapText="1"/>
    </xf>
    <xf numFmtId="0" fontId="4" fillId="0" borderId="0" xfId="0" applyFont="1" applyAlignment="1">
      <alignment horizontal="left" wrapText="1"/>
    </xf>
    <xf numFmtId="0" fontId="4" fillId="2" borderId="15" xfId="0" applyFont="1" applyFill="1" applyBorder="1" applyAlignment="1">
      <alignment horizontal="center"/>
    </xf>
    <xf numFmtId="169" fontId="1" fillId="4" borderId="2" xfId="0" applyNumberFormat="1" applyFont="1" applyFill="1" applyBorder="1" applyAlignment="1">
      <alignment horizontal="center" vertical="center" wrapText="1"/>
    </xf>
    <xf numFmtId="169" fontId="1" fillId="4" borderId="4" xfId="0" applyNumberFormat="1" applyFont="1" applyFill="1" applyBorder="1" applyAlignment="1">
      <alignment horizontal="center" vertical="center" wrapText="1"/>
    </xf>
    <xf numFmtId="0" fontId="2" fillId="0" borderId="0" xfId="0" applyFont="1" applyFill="1" applyAlignment="1">
      <alignment horizontal="center" vertical="center" wrapText="1"/>
    </xf>
    <xf numFmtId="0" fontId="16"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2" borderId="2"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16" fillId="2" borderId="4"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16" fillId="5" borderId="1" xfId="0" applyFont="1" applyFill="1" applyBorder="1" applyAlignment="1">
      <alignment horizontal="left" vertical="center" wrapText="1"/>
    </xf>
    <xf numFmtId="0" fontId="16" fillId="5" borderId="2" xfId="0" applyFont="1" applyFill="1" applyBorder="1" applyAlignment="1">
      <alignment horizontal="left" vertical="center" wrapText="1"/>
    </xf>
    <xf numFmtId="0" fontId="16" fillId="5" borderId="3" xfId="0" applyFont="1" applyFill="1" applyBorder="1" applyAlignment="1">
      <alignment horizontal="left" vertical="center" wrapText="1"/>
    </xf>
    <xf numFmtId="0" fontId="16" fillId="5" borderId="4" xfId="0" applyFont="1" applyFill="1" applyBorder="1" applyAlignment="1">
      <alignment horizontal="left" vertical="center" wrapText="1"/>
    </xf>
    <xf numFmtId="3" fontId="10" fillId="0" borderId="1" xfId="0"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168" fontId="1" fillId="0" borderId="1" xfId="0" applyNumberFormat="1" applyFont="1" applyFill="1" applyBorder="1" applyAlignment="1">
      <alignment horizontal="center" vertical="center" wrapText="1"/>
    </xf>
  </cellXfs>
  <cellStyles count="6">
    <cellStyle name="Normal" xfId="2"/>
    <cellStyle name="Гиперссылка" xfId="4" builtinId="8"/>
    <cellStyle name="Обычный" xfId="0" builtinId="0"/>
    <cellStyle name="Обычный 3" xfId="3"/>
    <cellStyle name="Процентный" xfId="5" builtinId="5"/>
    <cellStyle name="Финансовый" xfId="1" builtinId="3"/>
  </cellStyles>
  <dxfs count="0"/>
  <tableStyles count="0" defaultTableStyle="TableStyleMedium2" defaultPivotStyle="PivotStyleLight16"/>
  <colors>
    <mruColors>
      <color rgb="FFFA94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vz2/AppData/Local/Microsoft/Windows/Temporary%20Internet%20Files/Content.Outlook/VZQ6S72I/&#1087;&#1088;&#1080;&#1083;&#1086;&#1078;&#1077;&#1085;&#1080;&#1077;_1_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иложение_1"/>
      <sheetName val="прил_ЗС"/>
    </sheetNames>
    <sheetDataSet>
      <sheetData sheetId="0">
        <row r="57">
          <cell r="A57" t="str">
            <v>24</v>
          </cell>
        </row>
        <row r="90">
          <cell r="A90" t="str">
            <v>1</v>
          </cell>
        </row>
      </sheetData>
      <sheetData sheetId="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206"/>
  <sheetViews>
    <sheetView tabSelected="1" view="pageBreakPreview" topLeftCell="A178" zoomScale="70" zoomScaleNormal="70" zoomScaleSheetLayoutView="70" workbookViewId="0">
      <selection activeCell="F184" sqref="F184:H184"/>
    </sheetView>
  </sheetViews>
  <sheetFormatPr defaultRowHeight="15.75" x14ac:dyDescent="0.25"/>
  <cols>
    <col min="1" max="1" width="5.7109375" style="134" customWidth="1"/>
    <col min="2" max="2" width="66.140625" style="137" customWidth="1"/>
    <col min="3" max="3" width="23.42578125" style="134" customWidth="1"/>
    <col min="4" max="4" width="22.42578125" style="134" customWidth="1"/>
    <col min="5" max="5" width="12" style="134" customWidth="1"/>
    <col min="6" max="6" width="15.85546875" style="134" customWidth="1"/>
    <col min="7" max="7" width="11.7109375" style="134" customWidth="1"/>
    <col min="8" max="8" width="12.28515625" style="134" customWidth="1"/>
    <col min="9" max="9" width="105.28515625" style="134" customWidth="1"/>
    <col min="10" max="233" width="9.140625" style="51"/>
    <col min="234" max="234" width="7.28515625" style="51" customWidth="1"/>
    <col min="235" max="235" width="30.85546875" style="51" customWidth="1"/>
    <col min="236" max="236" width="19.140625" style="51" customWidth="1"/>
    <col min="237" max="237" width="22.42578125" style="51" customWidth="1"/>
    <col min="238" max="238" width="12" style="51" customWidth="1"/>
    <col min="239" max="239" width="14.42578125" style="51" customWidth="1"/>
    <col min="240" max="240" width="11.28515625" style="51" customWidth="1"/>
    <col min="241" max="241" width="11.42578125" style="51" customWidth="1"/>
    <col min="242" max="242" width="45.85546875" style="51" customWidth="1"/>
    <col min="243" max="489" width="9.140625" style="51"/>
    <col min="490" max="490" width="7.28515625" style="51" customWidth="1"/>
    <col min="491" max="491" width="30.85546875" style="51" customWidth="1"/>
    <col min="492" max="492" width="19.140625" style="51" customWidth="1"/>
    <col min="493" max="493" width="22.42578125" style="51" customWidth="1"/>
    <col min="494" max="494" width="12" style="51" customWidth="1"/>
    <col min="495" max="495" width="14.42578125" style="51" customWidth="1"/>
    <col min="496" max="496" width="11.28515625" style="51" customWidth="1"/>
    <col min="497" max="497" width="11.42578125" style="51" customWidth="1"/>
    <col min="498" max="498" width="45.85546875" style="51" customWidth="1"/>
    <col min="499" max="745" width="9.140625" style="51"/>
    <col min="746" max="746" width="7.28515625" style="51" customWidth="1"/>
    <col min="747" max="747" width="30.85546875" style="51" customWidth="1"/>
    <col min="748" max="748" width="19.140625" style="51" customWidth="1"/>
    <col min="749" max="749" width="22.42578125" style="51" customWidth="1"/>
    <col min="750" max="750" width="12" style="51" customWidth="1"/>
    <col min="751" max="751" width="14.42578125" style="51" customWidth="1"/>
    <col min="752" max="752" width="11.28515625" style="51" customWidth="1"/>
    <col min="753" max="753" width="11.42578125" style="51" customWidth="1"/>
    <col min="754" max="754" width="45.85546875" style="51" customWidth="1"/>
    <col min="755" max="1001" width="9.140625" style="51"/>
    <col min="1002" max="1002" width="7.28515625" style="51" customWidth="1"/>
    <col min="1003" max="1003" width="30.85546875" style="51" customWidth="1"/>
    <col min="1004" max="1004" width="19.140625" style="51" customWidth="1"/>
    <col min="1005" max="1005" width="22.42578125" style="51" customWidth="1"/>
    <col min="1006" max="1006" width="12" style="51" customWidth="1"/>
    <col min="1007" max="1007" width="14.42578125" style="51" customWidth="1"/>
    <col min="1008" max="1008" width="11.28515625" style="51" customWidth="1"/>
    <col min="1009" max="1009" width="11.42578125" style="51" customWidth="1"/>
    <col min="1010" max="1010" width="45.85546875" style="51" customWidth="1"/>
    <col min="1011" max="1257" width="9.140625" style="51"/>
    <col min="1258" max="1258" width="7.28515625" style="51" customWidth="1"/>
    <col min="1259" max="1259" width="30.85546875" style="51" customWidth="1"/>
    <col min="1260" max="1260" width="19.140625" style="51" customWidth="1"/>
    <col min="1261" max="1261" width="22.42578125" style="51" customWidth="1"/>
    <col min="1262" max="1262" width="12" style="51" customWidth="1"/>
    <col min="1263" max="1263" width="14.42578125" style="51" customWidth="1"/>
    <col min="1264" max="1264" width="11.28515625" style="51" customWidth="1"/>
    <col min="1265" max="1265" width="11.42578125" style="51" customWidth="1"/>
    <col min="1266" max="1266" width="45.85546875" style="51" customWidth="1"/>
    <col min="1267" max="1513" width="9.140625" style="51"/>
    <col min="1514" max="1514" width="7.28515625" style="51" customWidth="1"/>
    <col min="1515" max="1515" width="30.85546875" style="51" customWidth="1"/>
    <col min="1516" max="1516" width="19.140625" style="51" customWidth="1"/>
    <col min="1517" max="1517" width="22.42578125" style="51" customWidth="1"/>
    <col min="1518" max="1518" width="12" style="51" customWidth="1"/>
    <col min="1519" max="1519" width="14.42578125" style="51" customWidth="1"/>
    <col min="1520" max="1520" width="11.28515625" style="51" customWidth="1"/>
    <col min="1521" max="1521" width="11.42578125" style="51" customWidth="1"/>
    <col min="1522" max="1522" width="45.85546875" style="51" customWidth="1"/>
    <col min="1523" max="1769" width="9.140625" style="51"/>
    <col min="1770" max="1770" width="7.28515625" style="51" customWidth="1"/>
    <col min="1771" max="1771" width="30.85546875" style="51" customWidth="1"/>
    <col min="1772" max="1772" width="19.140625" style="51" customWidth="1"/>
    <col min="1773" max="1773" width="22.42578125" style="51" customWidth="1"/>
    <col min="1774" max="1774" width="12" style="51" customWidth="1"/>
    <col min="1775" max="1775" width="14.42578125" style="51" customWidth="1"/>
    <col min="1776" max="1776" width="11.28515625" style="51" customWidth="1"/>
    <col min="1777" max="1777" width="11.42578125" style="51" customWidth="1"/>
    <col min="1778" max="1778" width="45.85546875" style="51" customWidth="1"/>
    <col min="1779" max="2025" width="9.140625" style="51"/>
    <col min="2026" max="2026" width="7.28515625" style="51" customWidth="1"/>
    <col min="2027" max="2027" width="30.85546875" style="51" customWidth="1"/>
    <col min="2028" max="2028" width="19.140625" style="51" customWidth="1"/>
    <col min="2029" max="2029" width="22.42578125" style="51" customWidth="1"/>
    <col min="2030" max="2030" width="12" style="51" customWidth="1"/>
    <col min="2031" max="2031" width="14.42578125" style="51" customWidth="1"/>
    <col min="2032" max="2032" width="11.28515625" style="51" customWidth="1"/>
    <col min="2033" max="2033" width="11.42578125" style="51" customWidth="1"/>
    <col min="2034" max="2034" width="45.85546875" style="51" customWidth="1"/>
    <col min="2035" max="2281" width="9.140625" style="51"/>
    <col min="2282" max="2282" width="7.28515625" style="51" customWidth="1"/>
    <col min="2283" max="2283" width="30.85546875" style="51" customWidth="1"/>
    <col min="2284" max="2284" width="19.140625" style="51" customWidth="1"/>
    <col min="2285" max="2285" width="22.42578125" style="51" customWidth="1"/>
    <col min="2286" max="2286" width="12" style="51" customWidth="1"/>
    <col min="2287" max="2287" width="14.42578125" style="51" customWidth="1"/>
    <col min="2288" max="2288" width="11.28515625" style="51" customWidth="1"/>
    <col min="2289" max="2289" width="11.42578125" style="51" customWidth="1"/>
    <col min="2290" max="2290" width="45.85546875" style="51" customWidth="1"/>
    <col min="2291" max="2537" width="9.140625" style="51"/>
    <col min="2538" max="2538" width="7.28515625" style="51" customWidth="1"/>
    <col min="2539" max="2539" width="30.85546875" style="51" customWidth="1"/>
    <col min="2540" max="2540" width="19.140625" style="51" customWidth="1"/>
    <col min="2541" max="2541" width="22.42578125" style="51" customWidth="1"/>
    <col min="2542" max="2542" width="12" style="51" customWidth="1"/>
    <col min="2543" max="2543" width="14.42578125" style="51" customWidth="1"/>
    <col min="2544" max="2544" width="11.28515625" style="51" customWidth="1"/>
    <col min="2545" max="2545" width="11.42578125" style="51" customWidth="1"/>
    <col min="2546" max="2546" width="45.85546875" style="51" customWidth="1"/>
    <col min="2547" max="2793" width="9.140625" style="51"/>
    <col min="2794" max="2794" width="7.28515625" style="51" customWidth="1"/>
    <col min="2795" max="2795" width="30.85546875" style="51" customWidth="1"/>
    <col min="2796" max="2796" width="19.140625" style="51" customWidth="1"/>
    <col min="2797" max="2797" width="22.42578125" style="51" customWidth="1"/>
    <col min="2798" max="2798" width="12" style="51" customWidth="1"/>
    <col min="2799" max="2799" width="14.42578125" style="51" customWidth="1"/>
    <col min="2800" max="2800" width="11.28515625" style="51" customWidth="1"/>
    <col min="2801" max="2801" width="11.42578125" style="51" customWidth="1"/>
    <col min="2802" max="2802" width="45.85546875" style="51" customWidth="1"/>
    <col min="2803" max="3049" width="9.140625" style="51"/>
    <col min="3050" max="3050" width="7.28515625" style="51" customWidth="1"/>
    <col min="3051" max="3051" width="30.85546875" style="51" customWidth="1"/>
    <col min="3052" max="3052" width="19.140625" style="51" customWidth="1"/>
    <col min="3053" max="3053" width="22.42578125" style="51" customWidth="1"/>
    <col min="3054" max="3054" width="12" style="51" customWidth="1"/>
    <col min="3055" max="3055" width="14.42578125" style="51" customWidth="1"/>
    <col min="3056" max="3056" width="11.28515625" style="51" customWidth="1"/>
    <col min="3057" max="3057" width="11.42578125" style="51" customWidth="1"/>
    <col min="3058" max="3058" width="45.85546875" style="51" customWidth="1"/>
    <col min="3059" max="3305" width="9.140625" style="51"/>
    <col min="3306" max="3306" width="7.28515625" style="51" customWidth="1"/>
    <col min="3307" max="3307" width="30.85546875" style="51" customWidth="1"/>
    <col min="3308" max="3308" width="19.140625" style="51" customWidth="1"/>
    <col min="3309" max="3309" width="22.42578125" style="51" customWidth="1"/>
    <col min="3310" max="3310" width="12" style="51" customWidth="1"/>
    <col min="3311" max="3311" width="14.42578125" style="51" customWidth="1"/>
    <col min="3312" max="3312" width="11.28515625" style="51" customWidth="1"/>
    <col min="3313" max="3313" width="11.42578125" style="51" customWidth="1"/>
    <col min="3314" max="3314" width="45.85546875" style="51" customWidth="1"/>
    <col min="3315" max="3561" width="9.140625" style="51"/>
    <col min="3562" max="3562" width="7.28515625" style="51" customWidth="1"/>
    <col min="3563" max="3563" width="30.85546875" style="51" customWidth="1"/>
    <col min="3564" max="3564" width="19.140625" style="51" customWidth="1"/>
    <col min="3565" max="3565" width="22.42578125" style="51" customWidth="1"/>
    <col min="3566" max="3566" width="12" style="51" customWidth="1"/>
    <col min="3567" max="3567" width="14.42578125" style="51" customWidth="1"/>
    <col min="3568" max="3568" width="11.28515625" style="51" customWidth="1"/>
    <col min="3569" max="3569" width="11.42578125" style="51" customWidth="1"/>
    <col min="3570" max="3570" width="45.85546875" style="51" customWidth="1"/>
    <col min="3571" max="3817" width="9.140625" style="51"/>
    <col min="3818" max="3818" width="7.28515625" style="51" customWidth="1"/>
    <col min="3819" max="3819" width="30.85546875" style="51" customWidth="1"/>
    <col min="3820" max="3820" width="19.140625" style="51" customWidth="1"/>
    <col min="3821" max="3821" width="22.42578125" style="51" customWidth="1"/>
    <col min="3822" max="3822" width="12" style="51" customWidth="1"/>
    <col min="3823" max="3823" width="14.42578125" style="51" customWidth="1"/>
    <col min="3824" max="3824" width="11.28515625" style="51" customWidth="1"/>
    <col min="3825" max="3825" width="11.42578125" style="51" customWidth="1"/>
    <col min="3826" max="3826" width="45.85546875" style="51" customWidth="1"/>
    <col min="3827" max="4073" width="9.140625" style="51"/>
    <col min="4074" max="4074" width="7.28515625" style="51" customWidth="1"/>
    <col min="4075" max="4075" width="30.85546875" style="51" customWidth="1"/>
    <col min="4076" max="4076" width="19.140625" style="51" customWidth="1"/>
    <col min="4077" max="4077" width="22.42578125" style="51" customWidth="1"/>
    <col min="4078" max="4078" width="12" style="51" customWidth="1"/>
    <col min="4079" max="4079" width="14.42578125" style="51" customWidth="1"/>
    <col min="4080" max="4080" width="11.28515625" style="51" customWidth="1"/>
    <col min="4081" max="4081" width="11.42578125" style="51" customWidth="1"/>
    <col min="4082" max="4082" width="45.85546875" style="51" customWidth="1"/>
    <col min="4083" max="4329" width="9.140625" style="51"/>
    <col min="4330" max="4330" width="7.28515625" style="51" customWidth="1"/>
    <col min="4331" max="4331" width="30.85546875" style="51" customWidth="1"/>
    <col min="4332" max="4332" width="19.140625" style="51" customWidth="1"/>
    <col min="4333" max="4333" width="22.42578125" style="51" customWidth="1"/>
    <col min="4334" max="4334" width="12" style="51" customWidth="1"/>
    <col min="4335" max="4335" width="14.42578125" style="51" customWidth="1"/>
    <col min="4336" max="4336" width="11.28515625" style="51" customWidth="1"/>
    <col min="4337" max="4337" width="11.42578125" style="51" customWidth="1"/>
    <col min="4338" max="4338" width="45.85546875" style="51" customWidth="1"/>
    <col min="4339" max="4585" width="9.140625" style="51"/>
    <col min="4586" max="4586" width="7.28515625" style="51" customWidth="1"/>
    <col min="4587" max="4587" width="30.85546875" style="51" customWidth="1"/>
    <col min="4588" max="4588" width="19.140625" style="51" customWidth="1"/>
    <col min="4589" max="4589" width="22.42578125" style="51" customWidth="1"/>
    <col min="4590" max="4590" width="12" style="51" customWidth="1"/>
    <col min="4591" max="4591" width="14.42578125" style="51" customWidth="1"/>
    <col min="4592" max="4592" width="11.28515625" style="51" customWidth="1"/>
    <col min="4593" max="4593" width="11.42578125" style="51" customWidth="1"/>
    <col min="4594" max="4594" width="45.85546875" style="51" customWidth="1"/>
    <col min="4595" max="4841" width="9.140625" style="51"/>
    <col min="4842" max="4842" width="7.28515625" style="51" customWidth="1"/>
    <col min="4843" max="4843" width="30.85546875" style="51" customWidth="1"/>
    <col min="4844" max="4844" width="19.140625" style="51" customWidth="1"/>
    <col min="4845" max="4845" width="22.42578125" style="51" customWidth="1"/>
    <col min="4846" max="4846" width="12" style="51" customWidth="1"/>
    <col min="4847" max="4847" width="14.42578125" style="51" customWidth="1"/>
    <col min="4848" max="4848" width="11.28515625" style="51" customWidth="1"/>
    <col min="4849" max="4849" width="11.42578125" style="51" customWidth="1"/>
    <col min="4850" max="4850" width="45.85546875" style="51" customWidth="1"/>
    <col min="4851" max="5097" width="9.140625" style="51"/>
    <col min="5098" max="5098" width="7.28515625" style="51" customWidth="1"/>
    <col min="5099" max="5099" width="30.85546875" style="51" customWidth="1"/>
    <col min="5100" max="5100" width="19.140625" style="51" customWidth="1"/>
    <col min="5101" max="5101" width="22.42578125" style="51" customWidth="1"/>
    <col min="5102" max="5102" width="12" style="51" customWidth="1"/>
    <col min="5103" max="5103" width="14.42578125" style="51" customWidth="1"/>
    <col min="5104" max="5104" width="11.28515625" style="51" customWidth="1"/>
    <col min="5105" max="5105" width="11.42578125" style="51" customWidth="1"/>
    <col min="5106" max="5106" width="45.85546875" style="51" customWidth="1"/>
    <col min="5107" max="5353" width="9.140625" style="51"/>
    <col min="5354" max="5354" width="7.28515625" style="51" customWidth="1"/>
    <col min="5355" max="5355" width="30.85546875" style="51" customWidth="1"/>
    <col min="5356" max="5356" width="19.140625" style="51" customWidth="1"/>
    <col min="5357" max="5357" width="22.42578125" style="51" customWidth="1"/>
    <col min="5358" max="5358" width="12" style="51" customWidth="1"/>
    <col min="5359" max="5359" width="14.42578125" style="51" customWidth="1"/>
    <col min="5360" max="5360" width="11.28515625" style="51" customWidth="1"/>
    <col min="5361" max="5361" width="11.42578125" style="51" customWidth="1"/>
    <col min="5362" max="5362" width="45.85546875" style="51" customWidth="1"/>
    <col min="5363" max="5609" width="9.140625" style="51"/>
    <col min="5610" max="5610" width="7.28515625" style="51" customWidth="1"/>
    <col min="5611" max="5611" width="30.85546875" style="51" customWidth="1"/>
    <col min="5612" max="5612" width="19.140625" style="51" customWidth="1"/>
    <col min="5613" max="5613" width="22.42578125" style="51" customWidth="1"/>
    <col min="5614" max="5614" width="12" style="51" customWidth="1"/>
    <col min="5615" max="5615" width="14.42578125" style="51" customWidth="1"/>
    <col min="5616" max="5616" width="11.28515625" style="51" customWidth="1"/>
    <col min="5617" max="5617" width="11.42578125" style="51" customWidth="1"/>
    <col min="5618" max="5618" width="45.85546875" style="51" customWidth="1"/>
    <col min="5619" max="5865" width="9.140625" style="51"/>
    <col min="5866" max="5866" width="7.28515625" style="51" customWidth="1"/>
    <col min="5867" max="5867" width="30.85546875" style="51" customWidth="1"/>
    <col min="5868" max="5868" width="19.140625" style="51" customWidth="1"/>
    <col min="5869" max="5869" width="22.42578125" style="51" customWidth="1"/>
    <col min="5870" max="5870" width="12" style="51" customWidth="1"/>
    <col min="5871" max="5871" width="14.42578125" style="51" customWidth="1"/>
    <col min="5872" max="5872" width="11.28515625" style="51" customWidth="1"/>
    <col min="5873" max="5873" width="11.42578125" style="51" customWidth="1"/>
    <col min="5874" max="5874" width="45.85546875" style="51" customWidth="1"/>
    <col min="5875" max="6121" width="9.140625" style="51"/>
    <col min="6122" max="6122" width="7.28515625" style="51" customWidth="1"/>
    <col min="6123" max="6123" width="30.85546875" style="51" customWidth="1"/>
    <col min="6124" max="6124" width="19.140625" style="51" customWidth="1"/>
    <col min="6125" max="6125" width="22.42578125" style="51" customWidth="1"/>
    <col min="6126" max="6126" width="12" style="51" customWidth="1"/>
    <col min="6127" max="6127" width="14.42578125" style="51" customWidth="1"/>
    <col min="6128" max="6128" width="11.28515625" style="51" customWidth="1"/>
    <col min="6129" max="6129" width="11.42578125" style="51" customWidth="1"/>
    <col min="6130" max="6130" width="45.85546875" style="51" customWidth="1"/>
    <col min="6131" max="6377" width="9.140625" style="51"/>
    <col min="6378" max="6378" width="7.28515625" style="51" customWidth="1"/>
    <col min="6379" max="6379" width="30.85546875" style="51" customWidth="1"/>
    <col min="6380" max="6380" width="19.140625" style="51" customWidth="1"/>
    <col min="6381" max="6381" width="22.42578125" style="51" customWidth="1"/>
    <col min="6382" max="6382" width="12" style="51" customWidth="1"/>
    <col min="6383" max="6383" width="14.42578125" style="51" customWidth="1"/>
    <col min="6384" max="6384" width="11.28515625" style="51" customWidth="1"/>
    <col min="6385" max="6385" width="11.42578125" style="51" customWidth="1"/>
    <col min="6386" max="6386" width="45.85546875" style="51" customWidth="1"/>
    <col min="6387" max="6633" width="9.140625" style="51"/>
    <col min="6634" max="6634" width="7.28515625" style="51" customWidth="1"/>
    <col min="6635" max="6635" width="30.85546875" style="51" customWidth="1"/>
    <col min="6636" max="6636" width="19.140625" style="51" customWidth="1"/>
    <col min="6637" max="6637" width="22.42578125" style="51" customWidth="1"/>
    <col min="6638" max="6638" width="12" style="51" customWidth="1"/>
    <col min="6639" max="6639" width="14.42578125" style="51" customWidth="1"/>
    <col min="6640" max="6640" width="11.28515625" style="51" customWidth="1"/>
    <col min="6641" max="6641" width="11.42578125" style="51" customWidth="1"/>
    <col min="6642" max="6642" width="45.85546875" style="51" customWidth="1"/>
    <col min="6643" max="6889" width="9.140625" style="51"/>
    <col min="6890" max="6890" width="7.28515625" style="51" customWidth="1"/>
    <col min="6891" max="6891" width="30.85546875" style="51" customWidth="1"/>
    <col min="6892" max="6892" width="19.140625" style="51" customWidth="1"/>
    <col min="6893" max="6893" width="22.42578125" style="51" customWidth="1"/>
    <col min="6894" max="6894" width="12" style="51" customWidth="1"/>
    <col min="6895" max="6895" width="14.42578125" style="51" customWidth="1"/>
    <col min="6896" max="6896" width="11.28515625" style="51" customWidth="1"/>
    <col min="6897" max="6897" width="11.42578125" style="51" customWidth="1"/>
    <col min="6898" max="6898" width="45.85546875" style="51" customWidth="1"/>
    <col min="6899" max="7145" width="9.140625" style="51"/>
    <col min="7146" max="7146" width="7.28515625" style="51" customWidth="1"/>
    <col min="7147" max="7147" width="30.85546875" style="51" customWidth="1"/>
    <col min="7148" max="7148" width="19.140625" style="51" customWidth="1"/>
    <col min="7149" max="7149" width="22.42578125" style="51" customWidth="1"/>
    <col min="7150" max="7150" width="12" style="51" customWidth="1"/>
    <col min="7151" max="7151" width="14.42578125" style="51" customWidth="1"/>
    <col min="7152" max="7152" width="11.28515625" style="51" customWidth="1"/>
    <col min="7153" max="7153" width="11.42578125" style="51" customWidth="1"/>
    <col min="7154" max="7154" width="45.85546875" style="51" customWidth="1"/>
    <col min="7155" max="7401" width="9.140625" style="51"/>
    <col min="7402" max="7402" width="7.28515625" style="51" customWidth="1"/>
    <col min="7403" max="7403" width="30.85546875" style="51" customWidth="1"/>
    <col min="7404" max="7404" width="19.140625" style="51" customWidth="1"/>
    <col min="7405" max="7405" width="22.42578125" style="51" customWidth="1"/>
    <col min="7406" max="7406" width="12" style="51" customWidth="1"/>
    <col min="7407" max="7407" width="14.42578125" style="51" customWidth="1"/>
    <col min="7408" max="7408" width="11.28515625" style="51" customWidth="1"/>
    <col min="7409" max="7409" width="11.42578125" style="51" customWidth="1"/>
    <col min="7410" max="7410" width="45.85546875" style="51" customWidth="1"/>
    <col min="7411" max="7657" width="9.140625" style="51"/>
    <col min="7658" max="7658" width="7.28515625" style="51" customWidth="1"/>
    <col min="7659" max="7659" width="30.85546875" style="51" customWidth="1"/>
    <col min="7660" max="7660" width="19.140625" style="51" customWidth="1"/>
    <col min="7661" max="7661" width="22.42578125" style="51" customWidth="1"/>
    <col min="7662" max="7662" width="12" style="51" customWidth="1"/>
    <col min="7663" max="7663" width="14.42578125" style="51" customWidth="1"/>
    <col min="7664" max="7664" width="11.28515625" style="51" customWidth="1"/>
    <col min="7665" max="7665" width="11.42578125" style="51" customWidth="1"/>
    <col min="7666" max="7666" width="45.85546875" style="51" customWidth="1"/>
    <col min="7667" max="7913" width="9.140625" style="51"/>
    <col min="7914" max="7914" width="7.28515625" style="51" customWidth="1"/>
    <col min="7915" max="7915" width="30.85546875" style="51" customWidth="1"/>
    <col min="7916" max="7916" width="19.140625" style="51" customWidth="1"/>
    <col min="7917" max="7917" width="22.42578125" style="51" customWidth="1"/>
    <col min="7918" max="7918" width="12" style="51" customWidth="1"/>
    <col min="7919" max="7919" width="14.42578125" style="51" customWidth="1"/>
    <col min="7920" max="7920" width="11.28515625" style="51" customWidth="1"/>
    <col min="7921" max="7921" width="11.42578125" style="51" customWidth="1"/>
    <col min="7922" max="7922" width="45.85546875" style="51" customWidth="1"/>
    <col min="7923" max="8169" width="9.140625" style="51"/>
    <col min="8170" max="8170" width="7.28515625" style="51" customWidth="1"/>
    <col min="8171" max="8171" width="30.85546875" style="51" customWidth="1"/>
    <col min="8172" max="8172" width="19.140625" style="51" customWidth="1"/>
    <col min="8173" max="8173" width="22.42578125" style="51" customWidth="1"/>
    <col min="8174" max="8174" width="12" style="51" customWidth="1"/>
    <col min="8175" max="8175" width="14.42578125" style="51" customWidth="1"/>
    <col min="8176" max="8176" width="11.28515625" style="51" customWidth="1"/>
    <col min="8177" max="8177" width="11.42578125" style="51" customWidth="1"/>
    <col min="8178" max="8178" width="45.85546875" style="51" customWidth="1"/>
    <col min="8179" max="8425" width="9.140625" style="51"/>
    <col min="8426" max="8426" width="7.28515625" style="51" customWidth="1"/>
    <col min="8427" max="8427" width="30.85546875" style="51" customWidth="1"/>
    <col min="8428" max="8428" width="19.140625" style="51" customWidth="1"/>
    <col min="8429" max="8429" width="22.42578125" style="51" customWidth="1"/>
    <col min="8430" max="8430" width="12" style="51" customWidth="1"/>
    <col min="8431" max="8431" width="14.42578125" style="51" customWidth="1"/>
    <col min="8432" max="8432" width="11.28515625" style="51" customWidth="1"/>
    <col min="8433" max="8433" width="11.42578125" style="51" customWidth="1"/>
    <col min="8434" max="8434" width="45.85546875" style="51" customWidth="1"/>
    <col min="8435" max="8681" width="9.140625" style="51"/>
    <col min="8682" max="8682" width="7.28515625" style="51" customWidth="1"/>
    <col min="8683" max="8683" width="30.85546875" style="51" customWidth="1"/>
    <col min="8684" max="8684" width="19.140625" style="51" customWidth="1"/>
    <col min="8685" max="8685" width="22.42578125" style="51" customWidth="1"/>
    <col min="8686" max="8686" width="12" style="51" customWidth="1"/>
    <col min="8687" max="8687" width="14.42578125" style="51" customWidth="1"/>
    <col min="8688" max="8688" width="11.28515625" style="51" customWidth="1"/>
    <col min="8689" max="8689" width="11.42578125" style="51" customWidth="1"/>
    <col min="8690" max="8690" width="45.85546875" style="51" customWidth="1"/>
    <col min="8691" max="8937" width="9.140625" style="51"/>
    <col min="8938" max="8938" width="7.28515625" style="51" customWidth="1"/>
    <col min="8939" max="8939" width="30.85546875" style="51" customWidth="1"/>
    <col min="8940" max="8940" width="19.140625" style="51" customWidth="1"/>
    <col min="8941" max="8941" width="22.42578125" style="51" customWidth="1"/>
    <col min="8942" max="8942" width="12" style="51" customWidth="1"/>
    <col min="8943" max="8943" width="14.42578125" style="51" customWidth="1"/>
    <col min="8944" max="8944" width="11.28515625" style="51" customWidth="1"/>
    <col min="8945" max="8945" width="11.42578125" style="51" customWidth="1"/>
    <col min="8946" max="8946" width="45.85546875" style="51" customWidth="1"/>
    <col min="8947" max="9193" width="9.140625" style="51"/>
    <col min="9194" max="9194" width="7.28515625" style="51" customWidth="1"/>
    <col min="9195" max="9195" width="30.85546875" style="51" customWidth="1"/>
    <col min="9196" max="9196" width="19.140625" style="51" customWidth="1"/>
    <col min="9197" max="9197" width="22.42578125" style="51" customWidth="1"/>
    <col min="9198" max="9198" width="12" style="51" customWidth="1"/>
    <col min="9199" max="9199" width="14.42578125" style="51" customWidth="1"/>
    <col min="9200" max="9200" width="11.28515625" style="51" customWidth="1"/>
    <col min="9201" max="9201" width="11.42578125" style="51" customWidth="1"/>
    <col min="9202" max="9202" width="45.85546875" style="51" customWidth="1"/>
    <col min="9203" max="9449" width="9.140625" style="51"/>
    <col min="9450" max="9450" width="7.28515625" style="51" customWidth="1"/>
    <col min="9451" max="9451" width="30.85546875" style="51" customWidth="1"/>
    <col min="9452" max="9452" width="19.140625" style="51" customWidth="1"/>
    <col min="9453" max="9453" width="22.42578125" style="51" customWidth="1"/>
    <col min="9454" max="9454" width="12" style="51" customWidth="1"/>
    <col min="9455" max="9455" width="14.42578125" style="51" customWidth="1"/>
    <col min="9456" max="9456" width="11.28515625" style="51" customWidth="1"/>
    <col min="9457" max="9457" width="11.42578125" style="51" customWidth="1"/>
    <col min="9458" max="9458" width="45.85546875" style="51" customWidth="1"/>
    <col min="9459" max="9705" width="9.140625" style="51"/>
    <col min="9706" max="9706" width="7.28515625" style="51" customWidth="1"/>
    <col min="9707" max="9707" width="30.85546875" style="51" customWidth="1"/>
    <col min="9708" max="9708" width="19.140625" style="51" customWidth="1"/>
    <col min="9709" max="9709" width="22.42578125" style="51" customWidth="1"/>
    <col min="9710" max="9710" width="12" style="51" customWidth="1"/>
    <col min="9711" max="9711" width="14.42578125" style="51" customWidth="1"/>
    <col min="9712" max="9712" width="11.28515625" style="51" customWidth="1"/>
    <col min="9713" max="9713" width="11.42578125" style="51" customWidth="1"/>
    <col min="9714" max="9714" width="45.85546875" style="51" customWidth="1"/>
    <col min="9715" max="9961" width="9.140625" style="51"/>
    <col min="9962" max="9962" width="7.28515625" style="51" customWidth="1"/>
    <col min="9963" max="9963" width="30.85546875" style="51" customWidth="1"/>
    <col min="9964" max="9964" width="19.140625" style="51" customWidth="1"/>
    <col min="9965" max="9965" width="22.42578125" style="51" customWidth="1"/>
    <col min="9966" max="9966" width="12" style="51" customWidth="1"/>
    <col min="9967" max="9967" width="14.42578125" style="51" customWidth="1"/>
    <col min="9968" max="9968" width="11.28515625" style="51" customWidth="1"/>
    <col min="9969" max="9969" width="11.42578125" style="51" customWidth="1"/>
    <col min="9970" max="9970" width="45.85546875" style="51" customWidth="1"/>
    <col min="9971" max="10217" width="9.140625" style="51"/>
    <col min="10218" max="10218" width="7.28515625" style="51" customWidth="1"/>
    <col min="10219" max="10219" width="30.85546875" style="51" customWidth="1"/>
    <col min="10220" max="10220" width="19.140625" style="51" customWidth="1"/>
    <col min="10221" max="10221" width="22.42578125" style="51" customWidth="1"/>
    <col min="10222" max="10222" width="12" style="51" customWidth="1"/>
    <col min="10223" max="10223" width="14.42578125" style="51" customWidth="1"/>
    <col min="10224" max="10224" width="11.28515625" style="51" customWidth="1"/>
    <col min="10225" max="10225" width="11.42578125" style="51" customWidth="1"/>
    <col min="10226" max="10226" width="45.85546875" style="51" customWidth="1"/>
    <col min="10227" max="10473" width="9.140625" style="51"/>
    <col min="10474" max="10474" width="7.28515625" style="51" customWidth="1"/>
    <col min="10475" max="10475" width="30.85546875" style="51" customWidth="1"/>
    <col min="10476" max="10476" width="19.140625" style="51" customWidth="1"/>
    <col min="10477" max="10477" width="22.42578125" style="51" customWidth="1"/>
    <col min="10478" max="10478" width="12" style="51" customWidth="1"/>
    <col min="10479" max="10479" width="14.42578125" style="51" customWidth="1"/>
    <col min="10480" max="10480" width="11.28515625" style="51" customWidth="1"/>
    <col min="10481" max="10481" width="11.42578125" style="51" customWidth="1"/>
    <col min="10482" max="10482" width="45.85546875" style="51" customWidth="1"/>
    <col min="10483" max="10729" width="9.140625" style="51"/>
    <col min="10730" max="10730" width="7.28515625" style="51" customWidth="1"/>
    <col min="10731" max="10731" width="30.85546875" style="51" customWidth="1"/>
    <col min="10732" max="10732" width="19.140625" style="51" customWidth="1"/>
    <col min="10733" max="10733" width="22.42578125" style="51" customWidth="1"/>
    <col min="10734" max="10734" width="12" style="51" customWidth="1"/>
    <col min="10735" max="10735" width="14.42578125" style="51" customWidth="1"/>
    <col min="10736" max="10736" width="11.28515625" style="51" customWidth="1"/>
    <col min="10737" max="10737" width="11.42578125" style="51" customWidth="1"/>
    <col min="10738" max="10738" width="45.85546875" style="51" customWidth="1"/>
    <col min="10739" max="10985" width="9.140625" style="51"/>
    <col min="10986" max="10986" width="7.28515625" style="51" customWidth="1"/>
    <col min="10987" max="10987" width="30.85546875" style="51" customWidth="1"/>
    <col min="10988" max="10988" width="19.140625" style="51" customWidth="1"/>
    <col min="10989" max="10989" width="22.42578125" style="51" customWidth="1"/>
    <col min="10990" max="10990" width="12" style="51" customWidth="1"/>
    <col min="10991" max="10991" width="14.42578125" style="51" customWidth="1"/>
    <col min="10992" max="10992" width="11.28515625" style="51" customWidth="1"/>
    <col min="10993" max="10993" width="11.42578125" style="51" customWidth="1"/>
    <col min="10994" max="10994" width="45.85546875" style="51" customWidth="1"/>
    <col min="10995" max="11241" width="9.140625" style="51"/>
    <col min="11242" max="11242" width="7.28515625" style="51" customWidth="1"/>
    <col min="11243" max="11243" width="30.85546875" style="51" customWidth="1"/>
    <col min="11244" max="11244" width="19.140625" style="51" customWidth="1"/>
    <col min="11245" max="11245" width="22.42578125" style="51" customWidth="1"/>
    <col min="11246" max="11246" width="12" style="51" customWidth="1"/>
    <col min="11247" max="11247" width="14.42578125" style="51" customWidth="1"/>
    <col min="11248" max="11248" width="11.28515625" style="51" customWidth="1"/>
    <col min="11249" max="11249" width="11.42578125" style="51" customWidth="1"/>
    <col min="11250" max="11250" width="45.85546875" style="51" customWidth="1"/>
    <col min="11251" max="11497" width="9.140625" style="51"/>
    <col min="11498" max="11498" width="7.28515625" style="51" customWidth="1"/>
    <col min="11499" max="11499" width="30.85546875" style="51" customWidth="1"/>
    <col min="11500" max="11500" width="19.140625" style="51" customWidth="1"/>
    <col min="11501" max="11501" width="22.42578125" style="51" customWidth="1"/>
    <col min="11502" max="11502" width="12" style="51" customWidth="1"/>
    <col min="11503" max="11503" width="14.42578125" style="51" customWidth="1"/>
    <col min="11504" max="11504" width="11.28515625" style="51" customWidth="1"/>
    <col min="11505" max="11505" width="11.42578125" style="51" customWidth="1"/>
    <col min="11506" max="11506" width="45.85546875" style="51" customWidth="1"/>
    <col min="11507" max="11753" width="9.140625" style="51"/>
    <col min="11754" max="11754" width="7.28515625" style="51" customWidth="1"/>
    <col min="11755" max="11755" width="30.85546875" style="51" customWidth="1"/>
    <col min="11756" max="11756" width="19.140625" style="51" customWidth="1"/>
    <col min="11757" max="11757" width="22.42578125" style="51" customWidth="1"/>
    <col min="11758" max="11758" width="12" style="51" customWidth="1"/>
    <col min="11759" max="11759" width="14.42578125" style="51" customWidth="1"/>
    <col min="11760" max="11760" width="11.28515625" style="51" customWidth="1"/>
    <col min="11761" max="11761" width="11.42578125" style="51" customWidth="1"/>
    <col min="11762" max="11762" width="45.85546875" style="51" customWidth="1"/>
    <col min="11763" max="12009" width="9.140625" style="51"/>
    <col min="12010" max="12010" width="7.28515625" style="51" customWidth="1"/>
    <col min="12011" max="12011" width="30.85546875" style="51" customWidth="1"/>
    <col min="12012" max="12012" width="19.140625" style="51" customWidth="1"/>
    <col min="12013" max="12013" width="22.42578125" style="51" customWidth="1"/>
    <col min="12014" max="12014" width="12" style="51" customWidth="1"/>
    <col min="12015" max="12015" width="14.42578125" style="51" customWidth="1"/>
    <col min="12016" max="12016" width="11.28515625" style="51" customWidth="1"/>
    <col min="12017" max="12017" width="11.42578125" style="51" customWidth="1"/>
    <col min="12018" max="12018" width="45.85546875" style="51" customWidth="1"/>
    <col min="12019" max="12265" width="9.140625" style="51"/>
    <col min="12266" max="12266" width="7.28515625" style="51" customWidth="1"/>
    <col min="12267" max="12267" width="30.85546875" style="51" customWidth="1"/>
    <col min="12268" max="12268" width="19.140625" style="51" customWidth="1"/>
    <col min="12269" max="12269" width="22.42578125" style="51" customWidth="1"/>
    <col min="12270" max="12270" width="12" style="51" customWidth="1"/>
    <col min="12271" max="12271" width="14.42578125" style="51" customWidth="1"/>
    <col min="12272" max="12272" width="11.28515625" style="51" customWidth="1"/>
    <col min="12273" max="12273" width="11.42578125" style="51" customWidth="1"/>
    <col min="12274" max="12274" width="45.85546875" style="51" customWidth="1"/>
    <col min="12275" max="12521" width="9.140625" style="51"/>
    <col min="12522" max="12522" width="7.28515625" style="51" customWidth="1"/>
    <col min="12523" max="12523" width="30.85546875" style="51" customWidth="1"/>
    <col min="12524" max="12524" width="19.140625" style="51" customWidth="1"/>
    <col min="12525" max="12525" width="22.42578125" style="51" customWidth="1"/>
    <col min="12526" max="12526" width="12" style="51" customWidth="1"/>
    <col min="12527" max="12527" width="14.42578125" style="51" customWidth="1"/>
    <col min="12528" max="12528" width="11.28515625" style="51" customWidth="1"/>
    <col min="12529" max="12529" width="11.42578125" style="51" customWidth="1"/>
    <col min="12530" max="12530" width="45.85546875" style="51" customWidth="1"/>
    <col min="12531" max="12777" width="9.140625" style="51"/>
    <col min="12778" max="12778" width="7.28515625" style="51" customWidth="1"/>
    <col min="12779" max="12779" width="30.85546875" style="51" customWidth="1"/>
    <col min="12780" max="12780" width="19.140625" style="51" customWidth="1"/>
    <col min="12781" max="12781" width="22.42578125" style="51" customWidth="1"/>
    <col min="12782" max="12782" width="12" style="51" customWidth="1"/>
    <col min="12783" max="12783" width="14.42578125" style="51" customWidth="1"/>
    <col min="12784" max="12784" width="11.28515625" style="51" customWidth="1"/>
    <col min="12785" max="12785" width="11.42578125" style="51" customWidth="1"/>
    <col min="12786" max="12786" width="45.85546875" style="51" customWidth="1"/>
    <col min="12787" max="13033" width="9.140625" style="51"/>
    <col min="13034" max="13034" width="7.28515625" style="51" customWidth="1"/>
    <col min="13035" max="13035" width="30.85546875" style="51" customWidth="1"/>
    <col min="13036" max="13036" width="19.140625" style="51" customWidth="1"/>
    <col min="13037" max="13037" width="22.42578125" style="51" customWidth="1"/>
    <col min="13038" max="13038" width="12" style="51" customWidth="1"/>
    <col min="13039" max="13039" width="14.42578125" style="51" customWidth="1"/>
    <col min="13040" max="13040" width="11.28515625" style="51" customWidth="1"/>
    <col min="13041" max="13041" width="11.42578125" style="51" customWidth="1"/>
    <col min="13042" max="13042" width="45.85546875" style="51" customWidth="1"/>
    <col min="13043" max="13289" width="9.140625" style="51"/>
    <col min="13290" max="13290" width="7.28515625" style="51" customWidth="1"/>
    <col min="13291" max="13291" width="30.85546875" style="51" customWidth="1"/>
    <col min="13292" max="13292" width="19.140625" style="51" customWidth="1"/>
    <col min="13293" max="13293" width="22.42578125" style="51" customWidth="1"/>
    <col min="13294" max="13294" width="12" style="51" customWidth="1"/>
    <col min="13295" max="13295" width="14.42578125" style="51" customWidth="1"/>
    <col min="13296" max="13296" width="11.28515625" style="51" customWidth="1"/>
    <col min="13297" max="13297" width="11.42578125" style="51" customWidth="1"/>
    <col min="13298" max="13298" width="45.85546875" style="51" customWidth="1"/>
    <col min="13299" max="13545" width="9.140625" style="51"/>
    <col min="13546" max="13546" width="7.28515625" style="51" customWidth="1"/>
    <col min="13547" max="13547" width="30.85546875" style="51" customWidth="1"/>
    <col min="13548" max="13548" width="19.140625" style="51" customWidth="1"/>
    <col min="13549" max="13549" width="22.42578125" style="51" customWidth="1"/>
    <col min="13550" max="13550" width="12" style="51" customWidth="1"/>
    <col min="13551" max="13551" width="14.42578125" style="51" customWidth="1"/>
    <col min="13552" max="13552" width="11.28515625" style="51" customWidth="1"/>
    <col min="13553" max="13553" width="11.42578125" style="51" customWidth="1"/>
    <col min="13554" max="13554" width="45.85546875" style="51" customWidth="1"/>
    <col min="13555" max="13801" width="9.140625" style="51"/>
    <col min="13802" max="13802" width="7.28515625" style="51" customWidth="1"/>
    <col min="13803" max="13803" width="30.85546875" style="51" customWidth="1"/>
    <col min="13804" max="13804" width="19.140625" style="51" customWidth="1"/>
    <col min="13805" max="13805" width="22.42578125" style="51" customWidth="1"/>
    <col min="13806" max="13806" width="12" style="51" customWidth="1"/>
    <col min="13807" max="13807" width="14.42578125" style="51" customWidth="1"/>
    <col min="13808" max="13808" width="11.28515625" style="51" customWidth="1"/>
    <col min="13809" max="13809" width="11.42578125" style="51" customWidth="1"/>
    <col min="13810" max="13810" width="45.85546875" style="51" customWidth="1"/>
    <col min="13811" max="14057" width="9.140625" style="51"/>
    <col min="14058" max="14058" width="7.28515625" style="51" customWidth="1"/>
    <col min="14059" max="14059" width="30.85546875" style="51" customWidth="1"/>
    <col min="14060" max="14060" width="19.140625" style="51" customWidth="1"/>
    <col min="14061" max="14061" width="22.42578125" style="51" customWidth="1"/>
    <col min="14062" max="14062" width="12" style="51" customWidth="1"/>
    <col min="14063" max="14063" width="14.42578125" style="51" customWidth="1"/>
    <col min="14064" max="14064" width="11.28515625" style="51" customWidth="1"/>
    <col min="14065" max="14065" width="11.42578125" style="51" customWidth="1"/>
    <col min="14066" max="14066" width="45.85546875" style="51" customWidth="1"/>
    <col min="14067" max="14313" width="9.140625" style="51"/>
    <col min="14314" max="14314" width="7.28515625" style="51" customWidth="1"/>
    <col min="14315" max="14315" width="30.85546875" style="51" customWidth="1"/>
    <col min="14316" max="14316" width="19.140625" style="51" customWidth="1"/>
    <col min="14317" max="14317" width="22.42578125" style="51" customWidth="1"/>
    <col min="14318" max="14318" width="12" style="51" customWidth="1"/>
    <col min="14319" max="14319" width="14.42578125" style="51" customWidth="1"/>
    <col min="14320" max="14320" width="11.28515625" style="51" customWidth="1"/>
    <col min="14321" max="14321" width="11.42578125" style="51" customWidth="1"/>
    <col min="14322" max="14322" width="45.85546875" style="51" customWidth="1"/>
    <col min="14323" max="14569" width="9.140625" style="51"/>
    <col min="14570" max="14570" width="7.28515625" style="51" customWidth="1"/>
    <col min="14571" max="14571" width="30.85546875" style="51" customWidth="1"/>
    <col min="14572" max="14572" width="19.140625" style="51" customWidth="1"/>
    <col min="14573" max="14573" width="22.42578125" style="51" customWidth="1"/>
    <col min="14574" max="14574" width="12" style="51" customWidth="1"/>
    <col min="14575" max="14575" width="14.42578125" style="51" customWidth="1"/>
    <col min="14576" max="14576" width="11.28515625" style="51" customWidth="1"/>
    <col min="14577" max="14577" width="11.42578125" style="51" customWidth="1"/>
    <col min="14578" max="14578" width="45.85546875" style="51" customWidth="1"/>
    <col min="14579" max="14825" width="9.140625" style="51"/>
    <col min="14826" max="14826" width="7.28515625" style="51" customWidth="1"/>
    <col min="14827" max="14827" width="30.85546875" style="51" customWidth="1"/>
    <col min="14828" max="14828" width="19.140625" style="51" customWidth="1"/>
    <col min="14829" max="14829" width="22.42578125" style="51" customWidth="1"/>
    <col min="14830" max="14830" width="12" style="51" customWidth="1"/>
    <col min="14831" max="14831" width="14.42578125" style="51" customWidth="1"/>
    <col min="14832" max="14832" width="11.28515625" style="51" customWidth="1"/>
    <col min="14833" max="14833" width="11.42578125" style="51" customWidth="1"/>
    <col min="14834" max="14834" width="45.85546875" style="51" customWidth="1"/>
    <col min="14835" max="15081" width="9.140625" style="51"/>
    <col min="15082" max="15082" width="7.28515625" style="51" customWidth="1"/>
    <col min="15083" max="15083" width="30.85546875" style="51" customWidth="1"/>
    <col min="15084" max="15084" width="19.140625" style="51" customWidth="1"/>
    <col min="15085" max="15085" width="22.42578125" style="51" customWidth="1"/>
    <col min="15086" max="15086" width="12" style="51" customWidth="1"/>
    <col min="15087" max="15087" width="14.42578125" style="51" customWidth="1"/>
    <col min="15088" max="15088" width="11.28515625" style="51" customWidth="1"/>
    <col min="15089" max="15089" width="11.42578125" style="51" customWidth="1"/>
    <col min="15090" max="15090" width="45.85546875" style="51" customWidth="1"/>
    <col min="15091" max="15337" width="9.140625" style="51"/>
    <col min="15338" max="15338" width="7.28515625" style="51" customWidth="1"/>
    <col min="15339" max="15339" width="30.85546875" style="51" customWidth="1"/>
    <col min="15340" max="15340" width="19.140625" style="51" customWidth="1"/>
    <col min="15341" max="15341" width="22.42578125" style="51" customWidth="1"/>
    <col min="15342" max="15342" width="12" style="51" customWidth="1"/>
    <col min="15343" max="15343" width="14.42578125" style="51" customWidth="1"/>
    <col min="15344" max="15344" width="11.28515625" style="51" customWidth="1"/>
    <col min="15345" max="15345" width="11.42578125" style="51" customWidth="1"/>
    <col min="15346" max="15346" width="45.85546875" style="51" customWidth="1"/>
    <col min="15347" max="15593" width="9.140625" style="51"/>
    <col min="15594" max="15594" width="7.28515625" style="51" customWidth="1"/>
    <col min="15595" max="15595" width="30.85546875" style="51" customWidth="1"/>
    <col min="15596" max="15596" width="19.140625" style="51" customWidth="1"/>
    <col min="15597" max="15597" width="22.42578125" style="51" customWidth="1"/>
    <col min="15598" max="15598" width="12" style="51" customWidth="1"/>
    <col min="15599" max="15599" width="14.42578125" style="51" customWidth="1"/>
    <col min="15600" max="15600" width="11.28515625" style="51" customWidth="1"/>
    <col min="15601" max="15601" width="11.42578125" style="51" customWidth="1"/>
    <col min="15602" max="15602" width="45.85546875" style="51" customWidth="1"/>
    <col min="15603" max="15849" width="9.140625" style="51"/>
    <col min="15850" max="15850" width="7.28515625" style="51" customWidth="1"/>
    <col min="15851" max="15851" width="30.85546875" style="51" customWidth="1"/>
    <col min="15852" max="15852" width="19.140625" style="51" customWidth="1"/>
    <col min="15853" max="15853" width="22.42578125" style="51" customWidth="1"/>
    <col min="15854" max="15854" width="12" style="51" customWidth="1"/>
    <col min="15855" max="15855" width="14.42578125" style="51" customWidth="1"/>
    <col min="15856" max="15856" width="11.28515625" style="51" customWidth="1"/>
    <col min="15857" max="15857" width="11.42578125" style="51" customWidth="1"/>
    <col min="15858" max="15858" width="45.85546875" style="51" customWidth="1"/>
    <col min="15859" max="16105" width="9.140625" style="51"/>
    <col min="16106" max="16106" width="7.28515625" style="51" customWidth="1"/>
    <col min="16107" max="16107" width="30.85546875" style="51" customWidth="1"/>
    <col min="16108" max="16108" width="19.140625" style="51" customWidth="1"/>
    <col min="16109" max="16109" width="22.42578125" style="51" customWidth="1"/>
    <col min="16110" max="16110" width="12" style="51" customWidth="1"/>
    <col min="16111" max="16111" width="14.42578125" style="51" customWidth="1"/>
    <col min="16112" max="16112" width="11.28515625" style="51" customWidth="1"/>
    <col min="16113" max="16113" width="11.42578125" style="51" customWidth="1"/>
    <col min="16114" max="16114" width="45.85546875" style="51" customWidth="1"/>
    <col min="16115" max="16384" width="9.140625" style="51"/>
  </cols>
  <sheetData>
    <row r="1" spans="1:9" ht="24" customHeight="1" x14ac:dyDescent="0.3">
      <c r="A1" s="352" t="s">
        <v>24</v>
      </c>
      <c r="B1" s="353"/>
      <c r="C1" s="353"/>
      <c r="D1" s="353"/>
      <c r="E1" s="353"/>
      <c r="F1" s="353"/>
      <c r="G1" s="353"/>
      <c r="H1" s="353"/>
      <c r="I1" s="353"/>
    </row>
    <row r="2" spans="1:9" ht="24" customHeight="1" x14ac:dyDescent="0.25">
      <c r="A2" s="354" t="s">
        <v>627</v>
      </c>
      <c r="B2" s="355"/>
      <c r="C2" s="355"/>
      <c r="D2" s="355"/>
      <c r="E2" s="355"/>
      <c r="F2" s="355"/>
      <c r="G2" s="355"/>
      <c r="H2" s="355"/>
      <c r="I2" s="355"/>
    </row>
    <row r="3" spans="1:9" ht="16.5" customHeight="1" x14ac:dyDescent="0.25">
      <c r="A3" s="356" t="s">
        <v>25</v>
      </c>
      <c r="B3" s="357"/>
      <c r="C3" s="357"/>
      <c r="D3" s="357"/>
      <c r="E3" s="357"/>
      <c r="F3" s="357"/>
      <c r="G3" s="357"/>
      <c r="H3" s="357"/>
      <c r="I3" s="357"/>
    </row>
    <row r="4" spans="1:9" x14ac:dyDescent="0.25">
      <c r="A4" s="133"/>
    </row>
    <row r="5" spans="1:9" s="135" customFormat="1" ht="48" customHeight="1" x14ac:dyDescent="0.25">
      <c r="A5" s="348" t="s">
        <v>8</v>
      </c>
      <c r="B5" s="358" t="s">
        <v>26</v>
      </c>
      <c r="C5" s="348" t="s">
        <v>517</v>
      </c>
      <c r="D5" s="348" t="s">
        <v>27</v>
      </c>
      <c r="E5" s="348" t="s">
        <v>28</v>
      </c>
      <c r="F5" s="360" t="s">
        <v>201</v>
      </c>
      <c r="G5" s="348" t="s">
        <v>29</v>
      </c>
      <c r="H5" s="348"/>
      <c r="I5" s="325" t="s">
        <v>876</v>
      </c>
    </row>
    <row r="6" spans="1:9" s="135" customFormat="1" ht="21" customHeight="1" x14ac:dyDescent="0.25">
      <c r="A6" s="348"/>
      <c r="B6" s="359"/>
      <c r="C6" s="348"/>
      <c r="D6" s="348"/>
      <c r="E6" s="348"/>
      <c r="F6" s="360"/>
      <c r="G6" s="136" t="s">
        <v>30</v>
      </c>
      <c r="H6" s="136" t="s">
        <v>31</v>
      </c>
      <c r="I6" s="325"/>
    </row>
    <row r="7" spans="1:9" x14ac:dyDescent="0.25">
      <c r="A7" s="178">
        <v>1</v>
      </c>
      <c r="B7" s="178">
        <v>2</v>
      </c>
      <c r="C7" s="136">
        <v>3</v>
      </c>
      <c r="D7" s="136">
        <v>4</v>
      </c>
      <c r="E7" s="136">
        <v>5</v>
      </c>
      <c r="F7" s="136">
        <v>6</v>
      </c>
      <c r="G7" s="136">
        <v>7</v>
      </c>
      <c r="H7" s="136">
        <v>8</v>
      </c>
      <c r="I7" s="178">
        <v>9</v>
      </c>
    </row>
    <row r="8" spans="1:9" ht="18.75" customHeight="1" x14ac:dyDescent="0.25">
      <c r="A8" s="349" t="s">
        <v>889</v>
      </c>
      <c r="B8" s="350"/>
      <c r="C8" s="350"/>
      <c r="D8" s="350"/>
      <c r="E8" s="350"/>
      <c r="F8" s="350"/>
      <c r="G8" s="350"/>
      <c r="H8" s="350"/>
      <c r="I8" s="351"/>
    </row>
    <row r="9" spans="1:9" ht="31.5" x14ac:dyDescent="0.25">
      <c r="A9" s="266">
        <v>1</v>
      </c>
      <c r="B9" s="189" t="s">
        <v>885</v>
      </c>
      <c r="C9" s="264" t="s">
        <v>887</v>
      </c>
      <c r="D9" s="266" t="s">
        <v>207</v>
      </c>
      <c r="E9" s="264">
        <v>96.4</v>
      </c>
      <c r="F9" s="266">
        <v>82</v>
      </c>
      <c r="G9" s="266">
        <f>E9-F9</f>
        <v>14.400000000000006</v>
      </c>
      <c r="H9" s="184">
        <f>G9/E9*100</f>
        <v>14.937759336099591</v>
      </c>
      <c r="I9" s="266" t="s">
        <v>607</v>
      </c>
    </row>
    <row r="10" spans="1:9" ht="39" customHeight="1" x14ac:dyDescent="0.25">
      <c r="A10" s="266" t="s">
        <v>74</v>
      </c>
      <c r="B10" s="189" t="s">
        <v>203</v>
      </c>
      <c r="C10" s="264" t="s">
        <v>204</v>
      </c>
      <c r="D10" s="266" t="s">
        <v>202</v>
      </c>
      <c r="E10" s="264">
        <v>2.8</v>
      </c>
      <c r="F10" s="266">
        <v>2.4</v>
      </c>
      <c r="G10" s="266">
        <f>F10-E10</f>
        <v>-0.39999999999999991</v>
      </c>
      <c r="H10" s="184">
        <f>G10/E10*100</f>
        <v>-14.285714285714283</v>
      </c>
      <c r="I10" s="266" t="s">
        <v>596</v>
      </c>
    </row>
    <row r="11" spans="1:9" ht="54" customHeight="1" x14ac:dyDescent="0.25">
      <c r="A11" s="266" t="s">
        <v>103</v>
      </c>
      <c r="B11" s="189" t="s">
        <v>205</v>
      </c>
      <c r="C11" s="264" t="s">
        <v>206</v>
      </c>
      <c r="D11" s="266" t="s">
        <v>207</v>
      </c>
      <c r="E11" s="203">
        <v>7</v>
      </c>
      <c r="F11" s="184">
        <v>7</v>
      </c>
      <c r="G11" s="266">
        <f>E11-F11</f>
        <v>0</v>
      </c>
      <c r="H11" s="184">
        <f>G11/E11*100</f>
        <v>0</v>
      </c>
      <c r="I11" s="268" t="s">
        <v>845</v>
      </c>
    </row>
    <row r="12" spans="1:9" ht="31.5" x14ac:dyDescent="0.25">
      <c r="A12" s="266" t="s">
        <v>113</v>
      </c>
      <c r="B12" s="189" t="s">
        <v>208</v>
      </c>
      <c r="C12" s="264" t="s">
        <v>886</v>
      </c>
      <c r="D12" s="266" t="s">
        <v>202</v>
      </c>
      <c r="E12" s="264">
        <v>37.299999999999997</v>
      </c>
      <c r="F12" s="266">
        <v>37.299999999999997</v>
      </c>
      <c r="G12" s="266">
        <f>F12-E12</f>
        <v>0</v>
      </c>
      <c r="H12" s="184">
        <f>G12/E12*100</f>
        <v>0</v>
      </c>
      <c r="I12" s="266"/>
    </row>
    <row r="13" spans="1:9" ht="41.25" customHeight="1" x14ac:dyDescent="0.25">
      <c r="A13" s="266" t="s">
        <v>119</v>
      </c>
      <c r="B13" s="189" t="s">
        <v>209</v>
      </c>
      <c r="C13" s="264" t="s">
        <v>210</v>
      </c>
      <c r="D13" s="266" t="s">
        <v>202</v>
      </c>
      <c r="E13" s="264">
        <v>74</v>
      </c>
      <c r="F13" s="266" t="s">
        <v>581</v>
      </c>
      <c r="G13" s="266" t="s">
        <v>191</v>
      </c>
      <c r="H13" s="184" t="s">
        <v>191</v>
      </c>
      <c r="I13" s="266" t="s">
        <v>846</v>
      </c>
    </row>
    <row r="14" spans="1:9" ht="94.5" x14ac:dyDescent="0.25">
      <c r="A14" s="266" t="s">
        <v>124</v>
      </c>
      <c r="B14" s="189" t="s">
        <v>211</v>
      </c>
      <c r="C14" s="264" t="s">
        <v>31</v>
      </c>
      <c r="D14" s="266" t="s">
        <v>202</v>
      </c>
      <c r="E14" s="264">
        <v>200</v>
      </c>
      <c r="F14" s="266">
        <v>200</v>
      </c>
      <c r="G14" s="266">
        <f>F14-E14</f>
        <v>0</v>
      </c>
      <c r="H14" s="184">
        <f t="shared" ref="H14:H24" si="0">G14/E14*100</f>
        <v>0</v>
      </c>
      <c r="I14" s="266"/>
    </row>
    <row r="15" spans="1:9" ht="126" customHeight="1" x14ac:dyDescent="0.25">
      <c r="A15" s="266" t="s">
        <v>130</v>
      </c>
      <c r="B15" s="189" t="s">
        <v>212</v>
      </c>
      <c r="C15" s="264" t="s">
        <v>31</v>
      </c>
      <c r="D15" s="266" t="s">
        <v>202</v>
      </c>
      <c r="E15" s="264">
        <v>100</v>
      </c>
      <c r="F15" s="266">
        <v>100.4</v>
      </c>
      <c r="G15" s="266">
        <f>F15-E15</f>
        <v>0.40000000000000568</v>
      </c>
      <c r="H15" s="184">
        <f t="shared" si="0"/>
        <v>0.40000000000000563</v>
      </c>
      <c r="I15" s="276"/>
    </row>
    <row r="16" spans="1:9" ht="78.75" x14ac:dyDescent="0.25">
      <c r="A16" s="266" t="s">
        <v>139</v>
      </c>
      <c r="B16" s="189" t="s">
        <v>213</v>
      </c>
      <c r="C16" s="264" t="s">
        <v>31</v>
      </c>
      <c r="D16" s="266" t="s">
        <v>202</v>
      </c>
      <c r="E16" s="264">
        <v>100</v>
      </c>
      <c r="F16" s="266">
        <v>100</v>
      </c>
      <c r="G16" s="266">
        <f>F16-E16</f>
        <v>0</v>
      </c>
      <c r="H16" s="184">
        <f t="shared" si="0"/>
        <v>0</v>
      </c>
      <c r="I16" s="266"/>
    </row>
    <row r="17" spans="1:9" ht="63" x14ac:dyDescent="0.25">
      <c r="A17" s="266" t="s">
        <v>145</v>
      </c>
      <c r="B17" s="189" t="s">
        <v>214</v>
      </c>
      <c r="C17" s="264" t="s">
        <v>31</v>
      </c>
      <c r="D17" s="266" t="s">
        <v>202</v>
      </c>
      <c r="E17" s="264">
        <v>100</v>
      </c>
      <c r="F17" s="266">
        <v>100</v>
      </c>
      <c r="G17" s="266">
        <f>F17-E17</f>
        <v>0</v>
      </c>
      <c r="H17" s="184">
        <f t="shared" si="0"/>
        <v>0</v>
      </c>
      <c r="I17" s="266"/>
    </row>
    <row r="18" spans="1:9" ht="31.5" x14ac:dyDescent="0.25">
      <c r="A18" s="266" t="s">
        <v>153</v>
      </c>
      <c r="B18" s="189" t="s">
        <v>215</v>
      </c>
      <c r="C18" s="264" t="s">
        <v>216</v>
      </c>
      <c r="D18" s="266" t="s">
        <v>207</v>
      </c>
      <c r="E18" s="264">
        <v>10.9</v>
      </c>
      <c r="F18" s="266">
        <v>6.8</v>
      </c>
      <c r="G18" s="266">
        <f t="shared" ref="G18:G24" si="1">E18-F18</f>
        <v>4.1000000000000005</v>
      </c>
      <c r="H18" s="184">
        <f t="shared" si="0"/>
        <v>37.61467889908257</v>
      </c>
      <c r="I18" s="266" t="s">
        <v>625</v>
      </c>
    </row>
    <row r="19" spans="1:9" ht="31.5" x14ac:dyDescent="0.25">
      <c r="A19" s="266" t="s">
        <v>217</v>
      </c>
      <c r="B19" s="189" t="s">
        <v>218</v>
      </c>
      <c r="C19" s="264" t="s">
        <v>31</v>
      </c>
      <c r="D19" s="266" t="s">
        <v>207</v>
      </c>
      <c r="E19" s="264">
        <v>26.5</v>
      </c>
      <c r="F19" s="266">
        <v>26.45</v>
      </c>
      <c r="G19" s="266">
        <f t="shared" si="1"/>
        <v>5.0000000000000711E-2</v>
      </c>
      <c r="H19" s="184">
        <f t="shared" si="0"/>
        <v>0.18867924528302155</v>
      </c>
      <c r="I19" s="266" t="s">
        <v>625</v>
      </c>
    </row>
    <row r="20" spans="1:9" ht="31.5" x14ac:dyDescent="0.25">
      <c r="A20" s="266" t="s">
        <v>219</v>
      </c>
      <c r="B20" s="189" t="s">
        <v>220</v>
      </c>
      <c r="C20" s="264" t="s">
        <v>221</v>
      </c>
      <c r="D20" s="266" t="s">
        <v>207</v>
      </c>
      <c r="E20" s="264">
        <v>645.70000000000005</v>
      </c>
      <c r="F20" s="266">
        <v>619.79999999999995</v>
      </c>
      <c r="G20" s="266">
        <f t="shared" si="1"/>
        <v>25.900000000000091</v>
      </c>
      <c r="H20" s="184">
        <f t="shared" si="0"/>
        <v>4.0111506891745528</v>
      </c>
      <c r="I20" s="266"/>
    </row>
    <row r="21" spans="1:9" ht="54" customHeight="1" x14ac:dyDescent="0.25">
      <c r="A21" s="266" t="s">
        <v>222</v>
      </c>
      <c r="B21" s="189" t="s">
        <v>223</v>
      </c>
      <c r="C21" s="264" t="s">
        <v>548</v>
      </c>
      <c r="D21" s="266" t="s">
        <v>207</v>
      </c>
      <c r="E21" s="264">
        <v>11.8</v>
      </c>
      <c r="F21" s="266">
        <v>13</v>
      </c>
      <c r="G21" s="266">
        <f t="shared" si="1"/>
        <v>-1.1999999999999993</v>
      </c>
      <c r="H21" s="184">
        <f t="shared" si="0"/>
        <v>-10.169491525423723</v>
      </c>
      <c r="I21" s="268" t="s">
        <v>1129</v>
      </c>
    </row>
    <row r="22" spans="1:9" ht="72" customHeight="1" x14ac:dyDescent="0.25">
      <c r="A22" s="266" t="s">
        <v>224</v>
      </c>
      <c r="B22" s="189" t="s">
        <v>225</v>
      </c>
      <c r="C22" s="264" t="s">
        <v>221</v>
      </c>
      <c r="D22" s="266" t="s">
        <v>207</v>
      </c>
      <c r="E22" s="264">
        <v>10</v>
      </c>
      <c r="F22" s="266">
        <v>11.7</v>
      </c>
      <c r="G22" s="266">
        <f t="shared" si="1"/>
        <v>-1.6999999999999993</v>
      </c>
      <c r="H22" s="184">
        <f t="shared" si="0"/>
        <v>-16.999999999999993</v>
      </c>
      <c r="I22" s="277" t="s">
        <v>847</v>
      </c>
    </row>
    <row r="23" spans="1:9" ht="63" x14ac:dyDescent="0.25">
      <c r="A23" s="266" t="s">
        <v>226</v>
      </c>
      <c r="B23" s="189" t="s">
        <v>888</v>
      </c>
      <c r="C23" s="264" t="s">
        <v>221</v>
      </c>
      <c r="D23" s="266" t="s">
        <v>207</v>
      </c>
      <c r="E23" s="264">
        <v>192.5</v>
      </c>
      <c r="F23" s="266">
        <v>213.7</v>
      </c>
      <c r="G23" s="266">
        <f t="shared" si="1"/>
        <v>-21.199999999999989</v>
      </c>
      <c r="H23" s="184">
        <f t="shared" si="0"/>
        <v>-11.012987012987008</v>
      </c>
      <c r="I23" s="266" t="s">
        <v>904</v>
      </c>
    </row>
    <row r="24" spans="1:9" ht="47.25" x14ac:dyDescent="0.25">
      <c r="A24" s="266" t="s">
        <v>227</v>
      </c>
      <c r="B24" s="189" t="s">
        <v>228</v>
      </c>
      <c r="C24" s="264" t="s">
        <v>229</v>
      </c>
      <c r="D24" s="266" t="s">
        <v>207</v>
      </c>
      <c r="E24" s="264">
        <v>16.600000000000001</v>
      </c>
      <c r="F24" s="266">
        <v>13.1</v>
      </c>
      <c r="G24" s="266">
        <f t="shared" si="1"/>
        <v>3.5000000000000018</v>
      </c>
      <c r="H24" s="184">
        <f t="shared" si="0"/>
        <v>21.0843373493976</v>
      </c>
      <c r="I24" s="266" t="s">
        <v>848</v>
      </c>
    </row>
    <row r="25" spans="1:9" ht="21.75" customHeight="1" x14ac:dyDescent="0.25">
      <c r="A25" s="326" t="s">
        <v>544</v>
      </c>
      <c r="B25" s="326"/>
      <c r="C25" s="326"/>
      <c r="D25" s="326"/>
      <c r="E25" s="326"/>
      <c r="F25" s="326"/>
      <c r="G25" s="326"/>
      <c r="H25" s="326"/>
      <c r="I25" s="326"/>
    </row>
    <row r="26" spans="1:9" ht="76.5" customHeight="1" x14ac:dyDescent="0.25">
      <c r="A26" s="264" t="s">
        <v>230</v>
      </c>
      <c r="B26" s="195" t="s">
        <v>802</v>
      </c>
      <c r="C26" s="264" t="s">
        <v>31</v>
      </c>
      <c r="D26" s="266" t="s">
        <v>202</v>
      </c>
      <c r="E26" s="264">
        <v>79.5</v>
      </c>
      <c r="F26" s="266">
        <v>86.9</v>
      </c>
      <c r="G26" s="266">
        <f>F26-E26</f>
        <v>7.4000000000000057</v>
      </c>
      <c r="H26" s="184">
        <f t="shared" ref="H26:H42" si="2">G26/E26*100</f>
        <v>9.3081761006289376</v>
      </c>
      <c r="I26" s="266" t="s">
        <v>597</v>
      </c>
    </row>
    <row r="27" spans="1:9" ht="41.25" customHeight="1" x14ac:dyDescent="0.25">
      <c r="A27" s="278" t="s">
        <v>74</v>
      </c>
      <c r="B27" s="189" t="s">
        <v>231</v>
      </c>
      <c r="C27" s="264" t="s">
        <v>31</v>
      </c>
      <c r="D27" s="266" t="s">
        <v>207</v>
      </c>
      <c r="E27" s="264">
        <v>24</v>
      </c>
      <c r="F27" s="266">
        <v>20.9</v>
      </c>
      <c r="G27" s="266">
        <f>E27-F27</f>
        <v>3.1000000000000014</v>
      </c>
      <c r="H27" s="184">
        <f t="shared" si="2"/>
        <v>12.916666666666673</v>
      </c>
      <c r="I27" s="330" t="s">
        <v>1143</v>
      </c>
    </row>
    <row r="28" spans="1:9" ht="129.75" customHeight="1" x14ac:dyDescent="0.25">
      <c r="A28" s="278" t="s">
        <v>103</v>
      </c>
      <c r="B28" s="183" t="s">
        <v>314</v>
      </c>
      <c r="C28" s="264" t="s">
        <v>31</v>
      </c>
      <c r="D28" s="266" t="s">
        <v>207</v>
      </c>
      <c r="E28" s="264">
        <v>22.5</v>
      </c>
      <c r="F28" s="266">
        <v>19.399999999999999</v>
      </c>
      <c r="G28" s="266">
        <f>E28-F28</f>
        <v>3.1000000000000014</v>
      </c>
      <c r="H28" s="184">
        <f t="shared" si="2"/>
        <v>13.777777777777784</v>
      </c>
      <c r="I28" s="331"/>
    </row>
    <row r="29" spans="1:9" ht="60" customHeight="1" x14ac:dyDescent="0.25">
      <c r="A29" s="278" t="s">
        <v>113</v>
      </c>
      <c r="B29" s="24" t="s">
        <v>890</v>
      </c>
      <c r="C29" s="264" t="s">
        <v>31</v>
      </c>
      <c r="D29" s="266" t="s">
        <v>202</v>
      </c>
      <c r="E29" s="264">
        <v>44.2</v>
      </c>
      <c r="F29" s="266">
        <v>53.8</v>
      </c>
      <c r="G29" s="266">
        <f>F29-E29</f>
        <v>9.5999999999999943</v>
      </c>
      <c r="H29" s="184">
        <f t="shared" si="2"/>
        <v>21.719457013574647</v>
      </c>
      <c r="I29" s="266" t="s">
        <v>608</v>
      </c>
    </row>
    <row r="30" spans="1:9" ht="72.75" customHeight="1" x14ac:dyDescent="0.25">
      <c r="A30" s="278" t="s">
        <v>119</v>
      </c>
      <c r="B30" s="189" t="s">
        <v>232</v>
      </c>
      <c r="C30" s="264" t="s">
        <v>233</v>
      </c>
      <c r="D30" s="266" t="s">
        <v>207</v>
      </c>
      <c r="E30" s="264">
        <v>0.08</v>
      </c>
      <c r="F30" s="266">
        <v>0</v>
      </c>
      <c r="G30" s="266">
        <f>E30-F30</f>
        <v>0.08</v>
      </c>
      <c r="H30" s="184">
        <f t="shared" si="2"/>
        <v>100</v>
      </c>
      <c r="I30" s="266" t="s">
        <v>598</v>
      </c>
    </row>
    <row r="31" spans="1:9" ht="72.75" customHeight="1" x14ac:dyDescent="0.25">
      <c r="A31" s="278" t="s">
        <v>124</v>
      </c>
      <c r="B31" s="189" t="s">
        <v>234</v>
      </c>
      <c r="C31" s="264" t="s">
        <v>235</v>
      </c>
      <c r="D31" s="266" t="s">
        <v>207</v>
      </c>
      <c r="E31" s="264">
        <v>0.1</v>
      </c>
      <c r="F31" s="266">
        <v>0.42</v>
      </c>
      <c r="G31" s="266">
        <f>E31-F31</f>
        <v>-0.31999999999999995</v>
      </c>
      <c r="H31" s="184">
        <f t="shared" si="2"/>
        <v>-319.99999999999994</v>
      </c>
      <c r="I31" s="266" t="s">
        <v>905</v>
      </c>
    </row>
    <row r="32" spans="1:9" ht="72.75" customHeight="1" x14ac:dyDescent="0.25">
      <c r="A32" s="278" t="s">
        <v>130</v>
      </c>
      <c r="B32" s="189" t="s">
        <v>236</v>
      </c>
      <c r="C32" s="264" t="s">
        <v>233</v>
      </c>
      <c r="D32" s="266" t="s">
        <v>207</v>
      </c>
      <c r="E32" s="264">
        <v>0.16</v>
      </c>
      <c r="F32" s="266">
        <v>0</v>
      </c>
      <c r="G32" s="266">
        <f>E32-F32</f>
        <v>0.16</v>
      </c>
      <c r="H32" s="184">
        <f t="shared" si="2"/>
        <v>100</v>
      </c>
      <c r="I32" s="266" t="s">
        <v>609</v>
      </c>
    </row>
    <row r="33" spans="1:9" ht="72.75" customHeight="1" x14ac:dyDescent="0.25">
      <c r="A33" s="278" t="s">
        <v>139</v>
      </c>
      <c r="B33" s="189" t="s">
        <v>237</v>
      </c>
      <c r="C33" s="264" t="s">
        <v>233</v>
      </c>
      <c r="D33" s="266" t="s">
        <v>207</v>
      </c>
      <c r="E33" s="264">
        <v>1</v>
      </c>
      <c r="F33" s="266">
        <v>0.62</v>
      </c>
      <c r="G33" s="266">
        <f>E33-F33</f>
        <v>0.38</v>
      </c>
      <c r="H33" s="184">
        <f t="shared" si="2"/>
        <v>38</v>
      </c>
      <c r="I33" s="266" t="s">
        <v>610</v>
      </c>
    </row>
    <row r="34" spans="1:9" ht="72.75" customHeight="1" x14ac:dyDescent="0.25">
      <c r="A34" s="278" t="s">
        <v>145</v>
      </c>
      <c r="B34" s="189" t="s">
        <v>238</v>
      </c>
      <c r="C34" s="264" t="s">
        <v>233</v>
      </c>
      <c r="D34" s="266" t="s">
        <v>207</v>
      </c>
      <c r="E34" s="264">
        <v>0.1</v>
      </c>
      <c r="F34" s="266">
        <v>0.08</v>
      </c>
      <c r="G34" s="266">
        <f>E34-F34</f>
        <v>2.0000000000000004E-2</v>
      </c>
      <c r="H34" s="184">
        <f t="shared" si="2"/>
        <v>20.000000000000004</v>
      </c>
      <c r="I34" s="266" t="s">
        <v>611</v>
      </c>
    </row>
    <row r="35" spans="1:9" ht="72.75" customHeight="1" x14ac:dyDescent="0.25">
      <c r="A35" s="278" t="s">
        <v>153</v>
      </c>
      <c r="B35" s="24" t="s">
        <v>239</v>
      </c>
      <c r="C35" s="266" t="s">
        <v>31</v>
      </c>
      <c r="D35" s="266" t="s">
        <v>202</v>
      </c>
      <c r="E35" s="266">
        <v>23</v>
      </c>
      <c r="F35" s="266">
        <v>25.67</v>
      </c>
      <c r="G35" s="266">
        <f t="shared" ref="G35:G42" si="3">F35-E35</f>
        <v>2.6700000000000017</v>
      </c>
      <c r="H35" s="184">
        <f t="shared" si="2"/>
        <v>11.608695652173919</v>
      </c>
      <c r="I35" s="266" t="s">
        <v>599</v>
      </c>
    </row>
    <row r="36" spans="1:9" ht="72.75" customHeight="1" x14ac:dyDescent="0.25">
      <c r="A36" s="278" t="s">
        <v>217</v>
      </c>
      <c r="B36" s="24" t="s">
        <v>240</v>
      </c>
      <c r="C36" s="266" t="s">
        <v>31</v>
      </c>
      <c r="D36" s="266" t="s">
        <v>202</v>
      </c>
      <c r="E36" s="266">
        <v>99</v>
      </c>
      <c r="F36" s="266">
        <v>100</v>
      </c>
      <c r="G36" s="266">
        <f t="shared" si="3"/>
        <v>1</v>
      </c>
      <c r="H36" s="184">
        <f t="shared" si="2"/>
        <v>1.0101010101010102</v>
      </c>
      <c r="I36" s="266" t="s">
        <v>612</v>
      </c>
    </row>
    <row r="37" spans="1:9" ht="72.75" customHeight="1" x14ac:dyDescent="0.25">
      <c r="A37" s="278" t="s">
        <v>219</v>
      </c>
      <c r="B37" s="189" t="s">
        <v>241</v>
      </c>
      <c r="C37" s="264" t="s">
        <v>31</v>
      </c>
      <c r="D37" s="266" t="s">
        <v>202</v>
      </c>
      <c r="E37" s="264">
        <v>95.5</v>
      </c>
      <c r="F37" s="264">
        <v>97.7</v>
      </c>
      <c r="G37" s="266">
        <f t="shared" si="3"/>
        <v>2.2000000000000028</v>
      </c>
      <c r="H37" s="184">
        <f t="shared" si="2"/>
        <v>2.3036649214659715</v>
      </c>
      <c r="I37" s="266" t="s">
        <v>613</v>
      </c>
    </row>
    <row r="38" spans="1:9" ht="31.5" x14ac:dyDescent="0.25">
      <c r="A38" s="279" t="s">
        <v>222</v>
      </c>
      <c r="B38" s="189" t="s">
        <v>242</v>
      </c>
      <c r="C38" s="264" t="s">
        <v>31</v>
      </c>
      <c r="D38" s="266" t="s">
        <v>202</v>
      </c>
      <c r="E38" s="264">
        <v>99.6</v>
      </c>
      <c r="F38" s="264">
        <v>99.6</v>
      </c>
      <c r="G38" s="266">
        <f t="shared" si="3"/>
        <v>0</v>
      </c>
      <c r="H38" s="184">
        <f t="shared" si="2"/>
        <v>0</v>
      </c>
      <c r="I38" s="266"/>
    </row>
    <row r="39" spans="1:9" ht="65.25" customHeight="1" x14ac:dyDescent="0.25">
      <c r="A39" s="279" t="s">
        <v>224</v>
      </c>
      <c r="B39" s="189" t="s">
        <v>243</v>
      </c>
      <c r="C39" s="264" t="s">
        <v>31</v>
      </c>
      <c r="D39" s="266" t="s">
        <v>202</v>
      </c>
      <c r="E39" s="264">
        <v>99.4</v>
      </c>
      <c r="F39" s="264">
        <v>99.6</v>
      </c>
      <c r="G39" s="266">
        <f t="shared" si="3"/>
        <v>0.19999999999998863</v>
      </c>
      <c r="H39" s="184">
        <f t="shared" si="2"/>
        <v>0.20120724346075317</v>
      </c>
      <c r="I39" s="266" t="s">
        <v>614</v>
      </c>
    </row>
    <row r="40" spans="1:9" ht="62.25" customHeight="1" x14ac:dyDescent="0.25">
      <c r="A40" s="279" t="s">
        <v>226</v>
      </c>
      <c r="B40" s="189" t="s">
        <v>244</v>
      </c>
      <c r="C40" s="264" t="s">
        <v>31</v>
      </c>
      <c r="D40" s="266" t="s">
        <v>202</v>
      </c>
      <c r="E40" s="264">
        <v>99.5</v>
      </c>
      <c r="F40" s="264">
        <v>99.6</v>
      </c>
      <c r="G40" s="266">
        <f t="shared" si="3"/>
        <v>9.9999999999994316E-2</v>
      </c>
      <c r="H40" s="184">
        <f t="shared" si="2"/>
        <v>0.10050251256280836</v>
      </c>
      <c r="I40" s="266" t="s">
        <v>614</v>
      </c>
    </row>
    <row r="41" spans="1:9" ht="31.5" x14ac:dyDescent="0.25">
      <c r="A41" s="279" t="s">
        <v>227</v>
      </c>
      <c r="B41" s="189" t="s">
        <v>245</v>
      </c>
      <c r="C41" s="264" t="s">
        <v>31</v>
      </c>
      <c r="D41" s="266" t="s">
        <v>202</v>
      </c>
      <c r="E41" s="264">
        <v>99.6</v>
      </c>
      <c r="F41" s="264">
        <v>99.6</v>
      </c>
      <c r="G41" s="266">
        <f t="shared" si="3"/>
        <v>0</v>
      </c>
      <c r="H41" s="184">
        <f t="shared" si="2"/>
        <v>0</v>
      </c>
      <c r="I41" s="266"/>
    </row>
    <row r="42" spans="1:9" ht="77.25" customHeight="1" x14ac:dyDescent="0.25">
      <c r="A42" s="279" t="s">
        <v>246</v>
      </c>
      <c r="B42" s="24" t="s">
        <v>247</v>
      </c>
      <c r="C42" s="266" t="s">
        <v>31</v>
      </c>
      <c r="D42" s="266" t="s">
        <v>202</v>
      </c>
      <c r="E42" s="184">
        <v>93.5</v>
      </c>
      <c r="F42" s="266">
        <v>91.2</v>
      </c>
      <c r="G42" s="266">
        <f t="shared" si="3"/>
        <v>-2.2999999999999972</v>
      </c>
      <c r="H42" s="184">
        <f t="shared" si="2"/>
        <v>-2.4598930481283392</v>
      </c>
      <c r="I42" s="266" t="s">
        <v>849</v>
      </c>
    </row>
    <row r="43" spans="1:9" ht="46.5" customHeight="1" x14ac:dyDescent="0.25">
      <c r="A43" s="279" t="s">
        <v>248</v>
      </c>
      <c r="B43" s="24" t="s">
        <v>249</v>
      </c>
      <c r="C43" s="266" t="s">
        <v>250</v>
      </c>
      <c r="D43" s="266" t="s">
        <v>202</v>
      </c>
      <c r="E43" s="266">
        <v>91.5</v>
      </c>
      <c r="F43" s="266" t="s">
        <v>581</v>
      </c>
      <c r="G43" s="266" t="s">
        <v>191</v>
      </c>
      <c r="H43" s="184" t="s">
        <v>191</v>
      </c>
      <c r="I43" s="266" t="s">
        <v>796</v>
      </c>
    </row>
    <row r="44" spans="1:9" ht="46.5" customHeight="1" x14ac:dyDescent="0.25">
      <c r="A44" s="279" t="s">
        <v>251</v>
      </c>
      <c r="B44" s="24" t="s">
        <v>252</v>
      </c>
      <c r="C44" s="266" t="s">
        <v>250</v>
      </c>
      <c r="D44" s="266" t="s">
        <v>202</v>
      </c>
      <c r="E44" s="266">
        <v>39.9</v>
      </c>
      <c r="F44" s="266" t="s">
        <v>581</v>
      </c>
      <c r="G44" s="266" t="s">
        <v>191</v>
      </c>
      <c r="H44" s="184" t="s">
        <v>191</v>
      </c>
      <c r="I44" s="266" t="s">
        <v>796</v>
      </c>
    </row>
    <row r="45" spans="1:9" ht="71.25" customHeight="1" x14ac:dyDescent="0.25">
      <c r="A45" s="279" t="s">
        <v>253</v>
      </c>
      <c r="B45" s="189" t="s">
        <v>254</v>
      </c>
      <c r="C45" s="264" t="s">
        <v>233</v>
      </c>
      <c r="D45" s="266" t="s">
        <v>207</v>
      </c>
      <c r="E45" s="264">
        <v>24</v>
      </c>
      <c r="F45" s="266">
        <v>19.5</v>
      </c>
      <c r="G45" s="266">
        <f>E45-F45</f>
        <v>4.5</v>
      </c>
      <c r="H45" s="184">
        <f>G45/E45*100</f>
        <v>18.75</v>
      </c>
      <c r="I45" s="266" t="s">
        <v>615</v>
      </c>
    </row>
    <row r="46" spans="1:9" ht="135" customHeight="1" x14ac:dyDescent="0.25">
      <c r="A46" s="279" t="s">
        <v>255</v>
      </c>
      <c r="B46" s="189" t="s">
        <v>850</v>
      </c>
      <c r="C46" s="264" t="s">
        <v>31</v>
      </c>
      <c r="D46" s="266" t="s">
        <v>202</v>
      </c>
      <c r="E46" s="264">
        <v>98</v>
      </c>
      <c r="F46" s="266">
        <v>99</v>
      </c>
      <c r="G46" s="266">
        <f>F46-E46</f>
        <v>1</v>
      </c>
      <c r="H46" s="184">
        <f>G46/E46*100</f>
        <v>1.0204081632653061</v>
      </c>
      <c r="I46" s="266"/>
    </row>
    <row r="47" spans="1:9" ht="94.5" x14ac:dyDescent="0.25">
      <c r="A47" s="279" t="s">
        <v>256</v>
      </c>
      <c r="B47" s="189" t="s">
        <v>257</v>
      </c>
      <c r="C47" s="264" t="s">
        <v>31</v>
      </c>
      <c r="D47" s="266" t="s">
        <v>202</v>
      </c>
      <c r="E47" s="264">
        <v>99.9</v>
      </c>
      <c r="F47" s="266">
        <v>100</v>
      </c>
      <c r="G47" s="266">
        <f>F47-E47</f>
        <v>9.9999999999994316E-2</v>
      </c>
      <c r="H47" s="184">
        <f>G47/E47*100</f>
        <v>0.1001001001000944</v>
      </c>
      <c r="I47" s="266"/>
    </row>
    <row r="48" spans="1:9" ht="31.5" x14ac:dyDescent="0.25">
      <c r="A48" s="185" t="s">
        <v>549</v>
      </c>
      <c r="B48" s="186" t="s">
        <v>574</v>
      </c>
      <c r="C48" s="185" t="s">
        <v>31</v>
      </c>
      <c r="D48" s="266" t="s">
        <v>202</v>
      </c>
      <c r="E48" s="264">
        <v>87</v>
      </c>
      <c r="F48" s="266">
        <v>88</v>
      </c>
      <c r="G48" s="266">
        <f>F48-E48</f>
        <v>1</v>
      </c>
      <c r="H48" s="184">
        <f>G48/E48*100</f>
        <v>1.1494252873563218</v>
      </c>
      <c r="I48" s="266"/>
    </row>
    <row r="49" spans="1:9" x14ac:dyDescent="0.25">
      <c r="A49" s="341" t="s">
        <v>543</v>
      </c>
      <c r="B49" s="341"/>
      <c r="C49" s="341"/>
      <c r="D49" s="341"/>
      <c r="E49" s="341"/>
      <c r="F49" s="341"/>
      <c r="G49" s="341"/>
      <c r="H49" s="341"/>
      <c r="I49" s="341"/>
    </row>
    <row r="50" spans="1:9" ht="47.25" x14ac:dyDescent="0.25">
      <c r="A50" s="264" t="s">
        <v>258</v>
      </c>
      <c r="B50" s="189" t="s">
        <v>259</v>
      </c>
      <c r="C50" s="264" t="s">
        <v>260</v>
      </c>
      <c r="D50" s="266" t="s">
        <v>207</v>
      </c>
      <c r="E50" s="266">
        <v>52.5</v>
      </c>
      <c r="F50" s="266">
        <v>45.4</v>
      </c>
      <c r="G50" s="266">
        <f>E50-F50</f>
        <v>7.1000000000000014</v>
      </c>
      <c r="H50" s="184">
        <f>G50/E50*100</f>
        <v>13.523809523809527</v>
      </c>
      <c r="I50" s="266"/>
    </row>
    <row r="51" spans="1:9" x14ac:dyDescent="0.25">
      <c r="A51" s="342" t="s">
        <v>545</v>
      </c>
      <c r="B51" s="343"/>
      <c r="C51" s="343"/>
      <c r="D51" s="343"/>
      <c r="E51" s="343"/>
      <c r="F51" s="343"/>
      <c r="G51" s="343"/>
      <c r="H51" s="343"/>
      <c r="I51" s="344"/>
    </row>
    <row r="52" spans="1:9" ht="66.75" customHeight="1" x14ac:dyDescent="0.25">
      <c r="A52" s="266" t="s">
        <v>230</v>
      </c>
      <c r="B52" s="24" t="s">
        <v>261</v>
      </c>
      <c r="C52" s="266" t="s">
        <v>31</v>
      </c>
      <c r="D52" s="266" t="s">
        <v>207</v>
      </c>
      <c r="E52" s="266">
        <v>3.6</v>
      </c>
      <c r="F52" s="266">
        <v>2.8</v>
      </c>
      <c r="G52" s="266">
        <f>E52-F52</f>
        <v>0.80000000000000027</v>
      </c>
      <c r="H52" s="184">
        <f t="shared" ref="H52:H73" si="4">G52/E52*100</f>
        <v>22.222222222222229</v>
      </c>
      <c r="I52" s="266" t="s">
        <v>1130</v>
      </c>
    </row>
    <row r="53" spans="1:9" ht="60" customHeight="1" x14ac:dyDescent="0.25">
      <c r="A53" s="269" t="s">
        <v>74</v>
      </c>
      <c r="B53" s="24" t="s">
        <v>262</v>
      </c>
      <c r="C53" s="266" t="s">
        <v>31</v>
      </c>
      <c r="D53" s="266" t="s">
        <v>202</v>
      </c>
      <c r="E53" s="266">
        <v>55</v>
      </c>
      <c r="F53" s="269">
        <v>57.4</v>
      </c>
      <c r="G53" s="266">
        <f>F53-E53</f>
        <v>2.3999999999999986</v>
      </c>
      <c r="H53" s="184">
        <f t="shared" si="4"/>
        <v>4.3636363636363615</v>
      </c>
      <c r="I53" s="266" t="s">
        <v>616</v>
      </c>
    </row>
    <row r="54" spans="1:9" ht="59.25" customHeight="1" x14ac:dyDescent="0.25">
      <c r="A54" s="269" t="s">
        <v>103</v>
      </c>
      <c r="B54" s="24" t="s">
        <v>263</v>
      </c>
      <c r="C54" s="266" t="s">
        <v>31</v>
      </c>
      <c r="D54" s="266" t="s">
        <v>207</v>
      </c>
      <c r="E54" s="266">
        <v>20.6</v>
      </c>
      <c r="F54" s="269">
        <v>17.600000000000001</v>
      </c>
      <c r="G54" s="266">
        <f>E54-F54</f>
        <v>3</v>
      </c>
      <c r="H54" s="184">
        <f t="shared" si="4"/>
        <v>14.563106796116504</v>
      </c>
      <c r="I54" s="266" t="s">
        <v>906</v>
      </c>
    </row>
    <row r="55" spans="1:9" ht="34.5" customHeight="1" x14ac:dyDescent="0.25">
      <c r="A55" s="269" t="s">
        <v>264</v>
      </c>
      <c r="B55" s="24" t="s">
        <v>265</v>
      </c>
      <c r="C55" s="266" t="s">
        <v>31</v>
      </c>
      <c r="D55" s="266" t="s">
        <v>202</v>
      </c>
      <c r="E55" s="266">
        <v>89</v>
      </c>
      <c r="F55" s="269">
        <v>89.8</v>
      </c>
      <c r="G55" s="266">
        <f>F55-E55</f>
        <v>0.79999999999999716</v>
      </c>
      <c r="H55" s="184">
        <f t="shared" si="4"/>
        <v>0.89887640449437878</v>
      </c>
      <c r="I55" s="266"/>
    </row>
    <row r="56" spans="1:9" ht="75.75" customHeight="1" x14ac:dyDescent="0.25">
      <c r="A56" s="269" t="s">
        <v>119</v>
      </c>
      <c r="B56" s="195" t="s">
        <v>803</v>
      </c>
      <c r="C56" s="266" t="s">
        <v>31</v>
      </c>
      <c r="D56" s="266" t="s">
        <v>202</v>
      </c>
      <c r="E56" s="266">
        <v>53.9</v>
      </c>
      <c r="F56" s="269">
        <v>60.4</v>
      </c>
      <c r="G56" s="266">
        <f>F56-E56</f>
        <v>6.5</v>
      </c>
      <c r="H56" s="184">
        <f t="shared" si="4"/>
        <v>12.059369202226346</v>
      </c>
      <c r="I56" s="266" t="s">
        <v>851</v>
      </c>
    </row>
    <row r="57" spans="1:9" ht="78.75" customHeight="1" x14ac:dyDescent="0.25">
      <c r="A57" s="269" t="s">
        <v>124</v>
      </c>
      <c r="B57" s="24" t="s">
        <v>267</v>
      </c>
      <c r="C57" s="266" t="s">
        <v>31</v>
      </c>
      <c r="D57" s="266" t="s">
        <v>207</v>
      </c>
      <c r="E57" s="266">
        <v>6</v>
      </c>
      <c r="F57" s="269">
        <v>6.9</v>
      </c>
      <c r="G57" s="266">
        <f>E57-F57</f>
        <v>-0.90000000000000036</v>
      </c>
      <c r="H57" s="184">
        <f t="shared" si="4"/>
        <v>-15.000000000000005</v>
      </c>
      <c r="I57" s="266" t="s">
        <v>1131</v>
      </c>
    </row>
    <row r="58" spans="1:9" ht="47.25" x14ac:dyDescent="0.25">
      <c r="A58" s="269" t="s">
        <v>130</v>
      </c>
      <c r="B58" s="24" t="s">
        <v>268</v>
      </c>
      <c r="C58" s="266" t="s">
        <v>31</v>
      </c>
      <c r="D58" s="266" t="s">
        <v>202</v>
      </c>
      <c r="E58" s="266">
        <v>100</v>
      </c>
      <c r="F58" s="269">
        <v>100</v>
      </c>
      <c r="G58" s="266">
        <f>F58-E58</f>
        <v>0</v>
      </c>
      <c r="H58" s="184">
        <f t="shared" si="4"/>
        <v>0</v>
      </c>
      <c r="I58" s="269"/>
    </row>
    <row r="59" spans="1:9" ht="69.75" customHeight="1" x14ac:dyDescent="0.25">
      <c r="A59" s="269" t="s">
        <v>139</v>
      </c>
      <c r="B59" s="24" t="s">
        <v>805</v>
      </c>
      <c r="C59" s="266" t="s">
        <v>204</v>
      </c>
      <c r="D59" s="266" t="s">
        <v>202</v>
      </c>
      <c r="E59" s="192">
        <v>11485</v>
      </c>
      <c r="F59" s="191">
        <v>11447</v>
      </c>
      <c r="G59" s="266">
        <f>F59-E59</f>
        <v>-38</v>
      </c>
      <c r="H59" s="184">
        <f t="shared" si="4"/>
        <v>-0.33086634740966475</v>
      </c>
      <c r="I59" s="266" t="s">
        <v>1144</v>
      </c>
    </row>
    <row r="60" spans="1:9" ht="47.25" x14ac:dyDescent="0.25">
      <c r="A60" s="269" t="s">
        <v>145</v>
      </c>
      <c r="B60" s="183" t="s">
        <v>806</v>
      </c>
      <c r="C60" s="266" t="s">
        <v>204</v>
      </c>
      <c r="D60" s="266" t="s">
        <v>202</v>
      </c>
      <c r="E60" s="192">
        <v>3728</v>
      </c>
      <c r="F60" s="191">
        <v>3728</v>
      </c>
      <c r="G60" s="266">
        <f>F60-E60</f>
        <v>0</v>
      </c>
      <c r="H60" s="184">
        <f t="shared" si="4"/>
        <v>0</v>
      </c>
      <c r="I60" s="280"/>
    </row>
    <row r="61" spans="1:9" ht="31.5" x14ac:dyDescent="0.25">
      <c r="A61" s="269" t="s">
        <v>153</v>
      </c>
      <c r="B61" s="24" t="s">
        <v>269</v>
      </c>
      <c r="C61" s="266" t="s">
        <v>31</v>
      </c>
      <c r="D61" s="266" t="s">
        <v>207</v>
      </c>
      <c r="E61" s="266">
        <v>26.5</v>
      </c>
      <c r="F61" s="269">
        <v>26.6</v>
      </c>
      <c r="G61" s="266">
        <f>E61-F61</f>
        <v>-0.10000000000000142</v>
      </c>
      <c r="H61" s="184">
        <f t="shared" si="4"/>
        <v>-0.37735849056604309</v>
      </c>
      <c r="I61" s="266"/>
    </row>
    <row r="62" spans="1:9" ht="54" customHeight="1" x14ac:dyDescent="0.25">
      <c r="A62" s="269" t="s">
        <v>217</v>
      </c>
      <c r="B62" s="24" t="s">
        <v>270</v>
      </c>
      <c r="C62" s="266" t="s">
        <v>271</v>
      </c>
      <c r="D62" s="266" t="s">
        <v>207</v>
      </c>
      <c r="E62" s="266">
        <v>366.1</v>
      </c>
      <c r="F62" s="269">
        <v>321</v>
      </c>
      <c r="G62" s="266">
        <f>E62-F62</f>
        <v>45.100000000000023</v>
      </c>
      <c r="H62" s="184">
        <f t="shared" si="4"/>
        <v>12.3190385140672</v>
      </c>
      <c r="I62" s="268" t="s">
        <v>1145</v>
      </c>
    </row>
    <row r="63" spans="1:9" ht="50.25" customHeight="1" x14ac:dyDescent="0.25">
      <c r="A63" s="269" t="s">
        <v>219</v>
      </c>
      <c r="B63" s="24" t="s">
        <v>272</v>
      </c>
      <c r="C63" s="266" t="s">
        <v>233</v>
      </c>
      <c r="D63" s="266" t="s">
        <v>207</v>
      </c>
      <c r="E63" s="266">
        <v>15.38</v>
      </c>
      <c r="F63" s="269">
        <v>15.9</v>
      </c>
      <c r="G63" s="266">
        <f>E63-F63</f>
        <v>-0.51999999999999957</v>
      </c>
      <c r="H63" s="184">
        <f t="shared" si="4"/>
        <v>-3.3810143042912846</v>
      </c>
      <c r="I63" s="267" t="s">
        <v>1132</v>
      </c>
    </row>
    <row r="64" spans="1:9" ht="47.25" x14ac:dyDescent="0.25">
      <c r="A64" s="269" t="s">
        <v>222</v>
      </c>
      <c r="B64" s="24" t="s">
        <v>273</v>
      </c>
      <c r="C64" s="266" t="s">
        <v>271</v>
      </c>
      <c r="D64" s="266" t="s">
        <v>207</v>
      </c>
      <c r="E64" s="266">
        <v>184.3</v>
      </c>
      <c r="F64" s="269">
        <v>122.8</v>
      </c>
      <c r="G64" s="266">
        <f>E64-F64</f>
        <v>61.500000000000014</v>
      </c>
      <c r="H64" s="184">
        <f t="shared" si="4"/>
        <v>33.369506239826372</v>
      </c>
      <c r="I64" s="268" t="s">
        <v>1145</v>
      </c>
    </row>
    <row r="65" spans="1:9" ht="47.25" x14ac:dyDescent="0.25">
      <c r="A65" s="269" t="s">
        <v>224</v>
      </c>
      <c r="B65" s="24" t="s">
        <v>274</v>
      </c>
      <c r="C65" s="266" t="s">
        <v>31</v>
      </c>
      <c r="D65" s="266" t="s">
        <v>202</v>
      </c>
      <c r="E65" s="266">
        <v>53.7</v>
      </c>
      <c r="F65" s="269">
        <v>62.45</v>
      </c>
      <c r="G65" s="266">
        <f t="shared" ref="G65:G73" si="5">F65-E65</f>
        <v>8.75</v>
      </c>
      <c r="H65" s="184">
        <f t="shared" si="4"/>
        <v>16.294227188081937</v>
      </c>
      <c r="I65" s="266" t="s">
        <v>1146</v>
      </c>
    </row>
    <row r="66" spans="1:9" ht="63" x14ac:dyDescent="0.25">
      <c r="A66" s="269" t="s">
        <v>226</v>
      </c>
      <c r="B66" s="24" t="s">
        <v>275</v>
      </c>
      <c r="C66" s="266" t="s">
        <v>891</v>
      </c>
      <c r="D66" s="266" t="s">
        <v>202</v>
      </c>
      <c r="E66" s="266">
        <v>9.8000000000000007</v>
      </c>
      <c r="F66" s="269">
        <v>11.4</v>
      </c>
      <c r="G66" s="266">
        <f t="shared" si="5"/>
        <v>1.5999999999999996</v>
      </c>
      <c r="H66" s="184">
        <f t="shared" si="4"/>
        <v>16.326530612244895</v>
      </c>
      <c r="I66" s="266" t="s">
        <v>600</v>
      </c>
    </row>
    <row r="67" spans="1:9" ht="63" x14ac:dyDescent="0.25">
      <c r="A67" s="269" t="s">
        <v>227</v>
      </c>
      <c r="B67" s="24" t="s">
        <v>276</v>
      </c>
      <c r="C67" s="266" t="s">
        <v>891</v>
      </c>
      <c r="D67" s="266" t="s">
        <v>202</v>
      </c>
      <c r="E67" s="266">
        <v>12.8</v>
      </c>
      <c r="F67" s="269">
        <v>16.600000000000001</v>
      </c>
      <c r="G67" s="266">
        <f t="shared" si="5"/>
        <v>3.8000000000000007</v>
      </c>
      <c r="H67" s="184">
        <f t="shared" si="4"/>
        <v>29.687500000000007</v>
      </c>
      <c r="I67" s="266" t="s">
        <v>600</v>
      </c>
    </row>
    <row r="68" spans="1:9" ht="63" x14ac:dyDescent="0.25">
      <c r="A68" s="269" t="s">
        <v>804</v>
      </c>
      <c r="B68" s="24" t="s">
        <v>546</v>
      </c>
      <c r="C68" s="266" t="s">
        <v>277</v>
      </c>
      <c r="D68" s="266" t="s">
        <v>202</v>
      </c>
      <c r="E68" s="266">
        <v>9</v>
      </c>
      <c r="F68" s="269">
        <v>11.1</v>
      </c>
      <c r="G68" s="266">
        <f t="shared" si="5"/>
        <v>2.0999999999999996</v>
      </c>
      <c r="H68" s="184">
        <f t="shared" si="4"/>
        <v>23.333333333333329</v>
      </c>
      <c r="I68" s="330" t="s">
        <v>907</v>
      </c>
    </row>
    <row r="69" spans="1:9" ht="63" x14ac:dyDescent="0.25">
      <c r="A69" s="269" t="s">
        <v>246</v>
      </c>
      <c r="B69" s="24" t="s">
        <v>547</v>
      </c>
      <c r="C69" s="266" t="s">
        <v>277</v>
      </c>
      <c r="D69" s="266" t="s">
        <v>202</v>
      </c>
      <c r="E69" s="266">
        <v>8</v>
      </c>
      <c r="F69" s="269">
        <v>15.6</v>
      </c>
      <c r="G69" s="266">
        <f t="shared" si="5"/>
        <v>7.6</v>
      </c>
      <c r="H69" s="184">
        <f t="shared" si="4"/>
        <v>95</v>
      </c>
      <c r="I69" s="331"/>
    </row>
    <row r="70" spans="1:9" ht="20.25" customHeight="1" x14ac:dyDescent="0.25">
      <c r="A70" s="269" t="s">
        <v>248</v>
      </c>
      <c r="B70" s="183" t="s">
        <v>571</v>
      </c>
      <c r="C70" s="266" t="s">
        <v>31</v>
      </c>
      <c r="D70" s="266" t="s">
        <v>202</v>
      </c>
      <c r="E70" s="266">
        <v>81</v>
      </c>
      <c r="F70" s="269">
        <v>84.6</v>
      </c>
      <c r="G70" s="266">
        <f t="shared" si="5"/>
        <v>3.5999999999999943</v>
      </c>
      <c r="H70" s="184">
        <f t="shared" si="4"/>
        <v>4.4444444444444375</v>
      </c>
      <c r="I70" s="266" t="s">
        <v>600</v>
      </c>
    </row>
    <row r="71" spans="1:9" ht="31.5" x14ac:dyDescent="0.25">
      <c r="A71" s="269">
        <v>20</v>
      </c>
      <c r="B71" s="183" t="s">
        <v>572</v>
      </c>
      <c r="C71" s="266" t="s">
        <v>31</v>
      </c>
      <c r="D71" s="266" t="s">
        <v>202</v>
      </c>
      <c r="E71" s="266">
        <v>80</v>
      </c>
      <c r="F71" s="269">
        <v>100</v>
      </c>
      <c r="G71" s="266">
        <f t="shared" si="5"/>
        <v>20</v>
      </c>
      <c r="H71" s="184">
        <f t="shared" si="4"/>
        <v>25</v>
      </c>
      <c r="I71" s="268" t="s">
        <v>852</v>
      </c>
    </row>
    <row r="72" spans="1:9" ht="31.5" x14ac:dyDescent="0.25">
      <c r="A72" s="269" t="s">
        <v>253</v>
      </c>
      <c r="B72" s="183" t="s">
        <v>573</v>
      </c>
      <c r="C72" s="266" t="s">
        <v>31</v>
      </c>
      <c r="D72" s="266" t="s">
        <v>202</v>
      </c>
      <c r="E72" s="266">
        <v>22</v>
      </c>
      <c r="F72" s="269">
        <v>31.4</v>
      </c>
      <c r="G72" s="266">
        <f t="shared" si="5"/>
        <v>9.3999999999999986</v>
      </c>
      <c r="H72" s="184">
        <f t="shared" si="4"/>
        <v>42.72727272727272</v>
      </c>
      <c r="I72" s="266" t="s">
        <v>853</v>
      </c>
    </row>
    <row r="73" spans="1:9" ht="47.25" x14ac:dyDescent="0.25">
      <c r="A73" s="269" t="s">
        <v>255</v>
      </c>
      <c r="B73" s="183" t="s">
        <v>807</v>
      </c>
      <c r="C73" s="266" t="s">
        <v>31</v>
      </c>
      <c r="D73" s="266" t="s">
        <v>202</v>
      </c>
      <c r="E73" s="266">
        <v>34.700000000000003</v>
      </c>
      <c r="F73" s="269">
        <v>47.4</v>
      </c>
      <c r="G73" s="266">
        <f t="shared" si="5"/>
        <v>12.699999999999996</v>
      </c>
      <c r="H73" s="184">
        <f t="shared" si="4"/>
        <v>36.599423631123905</v>
      </c>
      <c r="I73" s="266" t="s">
        <v>851</v>
      </c>
    </row>
    <row r="74" spans="1:9" x14ac:dyDescent="0.25">
      <c r="A74" s="338" t="s">
        <v>417</v>
      </c>
      <c r="B74" s="338"/>
      <c r="C74" s="338"/>
      <c r="D74" s="338"/>
      <c r="E74" s="338"/>
      <c r="F74" s="338"/>
      <c r="G74" s="338"/>
      <c r="H74" s="338"/>
      <c r="I74" s="338"/>
    </row>
    <row r="75" spans="1:9" ht="51.75" customHeight="1" x14ac:dyDescent="0.25">
      <c r="A75" s="264" t="s">
        <v>258</v>
      </c>
      <c r="B75" s="189" t="s">
        <v>220</v>
      </c>
      <c r="C75" s="264" t="s">
        <v>233</v>
      </c>
      <c r="D75" s="269" t="s">
        <v>207</v>
      </c>
      <c r="E75" s="269">
        <v>645.70000000000005</v>
      </c>
      <c r="F75" s="266">
        <v>619.79999999999995</v>
      </c>
      <c r="G75" s="266">
        <f>E75-F75</f>
        <v>25.900000000000091</v>
      </c>
      <c r="H75" s="184">
        <f>G75/E75*100</f>
        <v>4.0111506891745528</v>
      </c>
      <c r="I75" s="266" t="s">
        <v>1147</v>
      </c>
    </row>
    <row r="76" spans="1:9" x14ac:dyDescent="0.25">
      <c r="A76" s="332" t="s">
        <v>567</v>
      </c>
      <c r="B76" s="333"/>
      <c r="C76" s="333"/>
      <c r="D76" s="333"/>
      <c r="E76" s="333"/>
      <c r="F76" s="333"/>
      <c r="G76" s="333"/>
      <c r="H76" s="333"/>
      <c r="I76" s="334"/>
    </row>
    <row r="77" spans="1:9" ht="31.5" x14ac:dyDescent="0.25">
      <c r="A77" s="185" t="str">
        <f>[1]приложение_1!A90</f>
        <v>1</v>
      </c>
      <c r="B77" s="202" t="s">
        <v>869</v>
      </c>
      <c r="C77" s="185" t="s">
        <v>31</v>
      </c>
      <c r="D77" s="269" t="s">
        <v>202</v>
      </c>
      <c r="E77" s="269">
        <v>89</v>
      </c>
      <c r="F77" s="269">
        <v>89.8</v>
      </c>
      <c r="G77" s="266">
        <f>F77-E77</f>
        <v>0.79999999999999716</v>
      </c>
      <c r="H77" s="184">
        <f>G77/E77*100</f>
        <v>0.89887640449437878</v>
      </c>
      <c r="I77" s="266"/>
    </row>
    <row r="78" spans="1:9" x14ac:dyDescent="0.25">
      <c r="A78" s="327" t="s">
        <v>550</v>
      </c>
      <c r="B78" s="328"/>
      <c r="C78" s="328"/>
      <c r="D78" s="328"/>
      <c r="E78" s="328"/>
      <c r="F78" s="328"/>
      <c r="G78" s="328"/>
      <c r="H78" s="328"/>
      <c r="I78" s="329"/>
    </row>
    <row r="79" spans="1:9" ht="78.75" x14ac:dyDescent="0.25">
      <c r="A79" s="264" t="s">
        <v>258</v>
      </c>
      <c r="B79" s="24" t="s">
        <v>278</v>
      </c>
      <c r="C79" s="266" t="s">
        <v>31</v>
      </c>
      <c r="D79" s="269" t="s">
        <v>202</v>
      </c>
      <c r="E79" s="269">
        <v>100</v>
      </c>
      <c r="F79" s="269">
        <v>100</v>
      </c>
      <c r="G79" s="266">
        <f>F79-E79</f>
        <v>0</v>
      </c>
      <c r="H79" s="184">
        <f>G79/E79*100</f>
        <v>0</v>
      </c>
      <c r="I79" s="269"/>
    </row>
    <row r="80" spans="1:9" x14ac:dyDescent="0.25">
      <c r="A80" s="342" t="s">
        <v>101</v>
      </c>
      <c r="B80" s="343"/>
      <c r="C80" s="343"/>
      <c r="D80" s="343"/>
      <c r="E80" s="343"/>
      <c r="F80" s="343"/>
      <c r="G80" s="343"/>
      <c r="H80" s="343"/>
      <c r="I80" s="344"/>
    </row>
    <row r="81" spans="1:9" ht="31.5" x14ac:dyDescent="0.25">
      <c r="A81" s="269" t="s">
        <v>258</v>
      </c>
      <c r="B81" s="24" t="s">
        <v>495</v>
      </c>
      <c r="C81" s="269" t="s">
        <v>31</v>
      </c>
      <c r="D81" s="269" t="s">
        <v>202</v>
      </c>
      <c r="E81" s="269">
        <v>100</v>
      </c>
      <c r="F81" s="269">
        <v>100</v>
      </c>
      <c r="G81" s="266">
        <f>F81-E81</f>
        <v>0</v>
      </c>
      <c r="H81" s="184">
        <f>G81/E81*100</f>
        <v>0</v>
      </c>
      <c r="I81" s="269"/>
    </row>
    <row r="82" spans="1:9" x14ac:dyDescent="0.25">
      <c r="A82" s="332" t="s">
        <v>570</v>
      </c>
      <c r="B82" s="333"/>
      <c r="C82" s="333"/>
      <c r="D82" s="333"/>
      <c r="E82" s="333"/>
      <c r="F82" s="333"/>
      <c r="G82" s="333"/>
      <c r="H82" s="333"/>
      <c r="I82" s="334"/>
    </row>
    <row r="83" spans="1:9" ht="47.25" x14ac:dyDescent="0.25">
      <c r="A83" s="200" t="s">
        <v>258</v>
      </c>
      <c r="B83" s="186" t="s">
        <v>1133</v>
      </c>
      <c r="C83" s="200" t="s">
        <v>31</v>
      </c>
      <c r="D83" s="269" t="s">
        <v>202</v>
      </c>
      <c r="E83" s="269">
        <v>92</v>
      </c>
      <c r="F83" s="269">
        <v>92.2</v>
      </c>
      <c r="G83" s="266">
        <f>F83-E83</f>
        <v>0.20000000000000284</v>
      </c>
      <c r="H83" s="184">
        <f>G83/E83*100</f>
        <v>0.21739130434782916</v>
      </c>
      <c r="I83" s="269"/>
    </row>
    <row r="84" spans="1:9" ht="31.5" x14ac:dyDescent="0.25">
      <c r="A84" s="200" t="s">
        <v>74</v>
      </c>
      <c r="B84" s="186" t="s">
        <v>568</v>
      </c>
      <c r="C84" s="201" t="s">
        <v>233</v>
      </c>
      <c r="D84" s="269" t="s">
        <v>207</v>
      </c>
      <c r="E84" s="269">
        <v>222.8</v>
      </c>
      <c r="F84" s="269">
        <v>193.1</v>
      </c>
      <c r="G84" s="266">
        <f>E84-F84</f>
        <v>29.700000000000017</v>
      </c>
      <c r="H84" s="184">
        <f>G84/E84*100</f>
        <v>13.330341113105931</v>
      </c>
      <c r="I84" s="330" t="s">
        <v>601</v>
      </c>
    </row>
    <row r="85" spans="1:9" ht="31.5" x14ac:dyDescent="0.25">
      <c r="A85" s="200" t="s">
        <v>103</v>
      </c>
      <c r="B85" s="186" t="s">
        <v>569</v>
      </c>
      <c r="C85" s="201" t="s">
        <v>233</v>
      </c>
      <c r="D85" s="269" t="s">
        <v>207</v>
      </c>
      <c r="E85" s="269">
        <v>17</v>
      </c>
      <c r="F85" s="269">
        <v>16.399999999999999</v>
      </c>
      <c r="G85" s="266">
        <f>E85-F85</f>
        <v>0.60000000000000142</v>
      </c>
      <c r="H85" s="184">
        <f>G85/E85*100</f>
        <v>3.5294117647058907</v>
      </c>
      <c r="I85" s="331"/>
    </row>
    <row r="86" spans="1:9" x14ac:dyDescent="0.25">
      <c r="A86" s="345" t="s">
        <v>540</v>
      </c>
      <c r="B86" s="346"/>
      <c r="C86" s="346"/>
      <c r="D86" s="346"/>
      <c r="E86" s="346"/>
      <c r="F86" s="346"/>
      <c r="G86" s="346"/>
      <c r="H86" s="346"/>
      <c r="I86" s="347"/>
    </row>
    <row r="87" spans="1:9" ht="47.25" x14ac:dyDescent="0.25">
      <c r="A87" s="200" t="s">
        <v>258</v>
      </c>
      <c r="B87" s="186" t="s">
        <v>575</v>
      </c>
      <c r="C87" s="198" t="s">
        <v>31</v>
      </c>
      <c r="D87" s="269" t="s">
        <v>202</v>
      </c>
      <c r="E87" s="269">
        <v>33.799999999999997</v>
      </c>
      <c r="F87" s="269">
        <v>89</v>
      </c>
      <c r="G87" s="266">
        <f>F87-E87</f>
        <v>55.2</v>
      </c>
      <c r="H87" s="184">
        <f>G87/E87*100</f>
        <v>163.31360946745562</v>
      </c>
      <c r="I87" s="325" t="s">
        <v>617</v>
      </c>
    </row>
    <row r="88" spans="1:9" ht="47.25" x14ac:dyDescent="0.25">
      <c r="A88" s="200" t="s">
        <v>74</v>
      </c>
      <c r="B88" s="199" t="s">
        <v>576</v>
      </c>
      <c r="C88" s="198" t="s">
        <v>31</v>
      </c>
      <c r="D88" s="269" t="s">
        <v>202</v>
      </c>
      <c r="E88" s="269">
        <v>83.3</v>
      </c>
      <c r="F88" s="269">
        <v>85.3</v>
      </c>
      <c r="G88" s="266">
        <f>F88-E88</f>
        <v>2</v>
      </c>
      <c r="H88" s="184">
        <f>G88/E88*100</f>
        <v>2.4009603841536618</v>
      </c>
      <c r="I88" s="325"/>
    </row>
    <row r="89" spans="1:9" ht="47.25" x14ac:dyDescent="0.25">
      <c r="A89" s="200" t="s">
        <v>103</v>
      </c>
      <c r="B89" s="186" t="s">
        <v>577</v>
      </c>
      <c r="C89" s="198" t="s">
        <v>31</v>
      </c>
      <c r="D89" s="269" t="s">
        <v>202</v>
      </c>
      <c r="E89" s="269">
        <v>95</v>
      </c>
      <c r="F89" s="269">
        <v>94.2</v>
      </c>
      <c r="G89" s="266">
        <f>F89-E89</f>
        <v>-0.79999999999999716</v>
      </c>
      <c r="H89" s="184">
        <f>G89/E89*100</f>
        <v>-0.8421052631578918</v>
      </c>
      <c r="I89" s="266" t="s">
        <v>1134</v>
      </c>
    </row>
    <row r="90" spans="1:9" x14ac:dyDescent="0.25">
      <c r="A90" s="327" t="s">
        <v>483</v>
      </c>
      <c r="B90" s="328"/>
      <c r="C90" s="328"/>
      <c r="D90" s="328"/>
      <c r="E90" s="328"/>
      <c r="F90" s="328"/>
      <c r="G90" s="328"/>
      <c r="H90" s="328"/>
      <c r="I90" s="329"/>
    </row>
    <row r="91" spans="1:9" ht="31.5" x14ac:dyDescent="0.25">
      <c r="A91" s="278" t="s">
        <v>258</v>
      </c>
      <c r="B91" s="189" t="s">
        <v>279</v>
      </c>
      <c r="C91" s="264" t="s">
        <v>31</v>
      </c>
      <c r="D91" s="269" t="s">
        <v>202</v>
      </c>
      <c r="E91" s="269">
        <v>100</v>
      </c>
      <c r="F91" s="269">
        <v>100</v>
      </c>
      <c r="G91" s="266">
        <f>F91-E91</f>
        <v>0</v>
      </c>
      <c r="H91" s="184">
        <f>G91/E91*100</f>
        <v>0</v>
      </c>
      <c r="I91" s="269"/>
    </row>
    <row r="92" spans="1:9" ht="31.5" x14ac:dyDescent="0.25">
      <c r="A92" s="278" t="s">
        <v>74</v>
      </c>
      <c r="B92" s="189" t="s">
        <v>496</v>
      </c>
      <c r="C92" s="264" t="s">
        <v>315</v>
      </c>
      <c r="D92" s="269" t="s">
        <v>202</v>
      </c>
      <c r="E92" s="269">
        <v>7</v>
      </c>
      <c r="F92" s="269">
        <v>6</v>
      </c>
      <c r="G92" s="266">
        <f>F92-E92</f>
        <v>-1</v>
      </c>
      <c r="H92" s="184">
        <f>G92/E92*100</f>
        <v>-14.285714285714285</v>
      </c>
      <c r="I92" s="266" t="s">
        <v>854</v>
      </c>
    </row>
    <row r="93" spans="1:9" ht="18" customHeight="1" x14ac:dyDescent="0.25">
      <c r="A93" s="327" t="s">
        <v>808</v>
      </c>
      <c r="B93" s="328"/>
      <c r="C93" s="328"/>
      <c r="D93" s="328"/>
      <c r="E93" s="328"/>
      <c r="F93" s="328"/>
      <c r="G93" s="328"/>
      <c r="H93" s="328"/>
      <c r="I93" s="329"/>
    </row>
    <row r="94" spans="1:9" ht="150.75" customHeight="1" x14ac:dyDescent="0.25">
      <c r="A94" s="264" t="s">
        <v>258</v>
      </c>
      <c r="B94" s="183" t="s">
        <v>578</v>
      </c>
      <c r="C94" s="264" t="s">
        <v>31</v>
      </c>
      <c r="D94" s="269" t="s">
        <v>202</v>
      </c>
      <c r="E94" s="269">
        <v>5</v>
      </c>
      <c r="F94" s="266">
        <v>1</v>
      </c>
      <c r="G94" s="266">
        <f>F94-E94</f>
        <v>-4</v>
      </c>
      <c r="H94" s="184">
        <f>G94/E94*100</f>
        <v>-80</v>
      </c>
      <c r="I94" s="274" t="s">
        <v>1148</v>
      </c>
    </row>
    <row r="95" spans="1:9" x14ac:dyDescent="0.25">
      <c r="A95" s="332" t="s">
        <v>579</v>
      </c>
      <c r="B95" s="333"/>
      <c r="C95" s="333"/>
      <c r="D95" s="333"/>
      <c r="E95" s="333"/>
      <c r="F95" s="333"/>
      <c r="G95" s="333"/>
      <c r="H95" s="333"/>
      <c r="I95" s="334"/>
    </row>
    <row r="96" spans="1:9" ht="31.5" x14ac:dyDescent="0.25">
      <c r="A96" s="185" t="s">
        <v>258</v>
      </c>
      <c r="B96" s="189" t="s">
        <v>279</v>
      </c>
      <c r="C96" s="264" t="s">
        <v>31</v>
      </c>
      <c r="D96" s="269" t="s">
        <v>202</v>
      </c>
      <c r="E96" s="269">
        <v>100</v>
      </c>
      <c r="F96" s="269">
        <v>100</v>
      </c>
      <c r="G96" s="266">
        <f>F96-E96</f>
        <v>0</v>
      </c>
      <c r="H96" s="184">
        <f>G96/E96*100</f>
        <v>0</v>
      </c>
      <c r="I96" s="269"/>
    </row>
    <row r="97" spans="1:9" ht="41.25" customHeight="1" x14ac:dyDescent="0.25">
      <c r="A97" s="185" t="s">
        <v>74</v>
      </c>
      <c r="B97" s="189" t="s">
        <v>496</v>
      </c>
      <c r="C97" s="264" t="s">
        <v>315</v>
      </c>
      <c r="D97" s="269" t="s">
        <v>202</v>
      </c>
      <c r="E97" s="269">
        <v>7</v>
      </c>
      <c r="F97" s="269">
        <v>6</v>
      </c>
      <c r="G97" s="266">
        <f>F97-E97</f>
        <v>-1</v>
      </c>
      <c r="H97" s="184">
        <f>G97/E97*100</f>
        <v>-14.285714285714285</v>
      </c>
      <c r="I97" s="266" t="s">
        <v>854</v>
      </c>
    </row>
    <row r="98" spans="1:9" x14ac:dyDescent="0.25">
      <c r="A98" s="327" t="s">
        <v>892</v>
      </c>
      <c r="B98" s="328"/>
      <c r="C98" s="328"/>
      <c r="D98" s="328"/>
      <c r="E98" s="328"/>
      <c r="F98" s="328"/>
      <c r="G98" s="328"/>
      <c r="H98" s="328"/>
      <c r="I98" s="329"/>
    </row>
    <row r="99" spans="1:9" ht="47.25" x14ac:dyDescent="0.25">
      <c r="A99" s="269" t="s">
        <v>230</v>
      </c>
      <c r="B99" s="197" t="s">
        <v>280</v>
      </c>
      <c r="C99" s="266" t="s">
        <v>316</v>
      </c>
      <c r="D99" s="269" t="s">
        <v>207</v>
      </c>
      <c r="E99" s="269">
        <v>0.21</v>
      </c>
      <c r="F99" s="269">
        <v>0.19500000000000001</v>
      </c>
      <c r="G99" s="266">
        <f>E99-F99</f>
        <v>1.4999999999999986E-2</v>
      </c>
      <c r="H99" s="184">
        <f t="shared" ref="H99:H111" si="6">G99/E99*100</f>
        <v>7.142857142857137</v>
      </c>
      <c r="I99" s="266" t="s">
        <v>908</v>
      </c>
    </row>
    <row r="100" spans="1:9" ht="126" x14ac:dyDescent="0.25">
      <c r="A100" s="269" t="s">
        <v>74</v>
      </c>
      <c r="B100" s="24" t="s">
        <v>281</v>
      </c>
      <c r="C100" s="266" t="s">
        <v>282</v>
      </c>
      <c r="D100" s="269" t="s">
        <v>202</v>
      </c>
      <c r="E100" s="196">
        <v>85.1</v>
      </c>
      <c r="F100" s="196">
        <v>86</v>
      </c>
      <c r="G100" s="266">
        <f t="shared" ref="G100:G107" si="7">F100-E100</f>
        <v>0.90000000000000568</v>
      </c>
      <c r="H100" s="184">
        <f t="shared" si="6"/>
        <v>1.0575793184488904</v>
      </c>
      <c r="I100" s="266" t="s">
        <v>618</v>
      </c>
    </row>
    <row r="101" spans="1:9" ht="63" x14ac:dyDescent="0.25">
      <c r="A101" s="269" t="s">
        <v>103</v>
      </c>
      <c r="B101" s="24" t="s">
        <v>283</v>
      </c>
      <c r="C101" s="266" t="s">
        <v>553</v>
      </c>
      <c r="D101" s="269" t="s">
        <v>202</v>
      </c>
      <c r="E101" s="269">
        <v>75</v>
      </c>
      <c r="F101" s="269">
        <v>74.7</v>
      </c>
      <c r="G101" s="266">
        <f t="shared" si="7"/>
        <v>-0.29999999999999716</v>
      </c>
      <c r="H101" s="184">
        <f t="shared" si="6"/>
        <v>-0.39999999999999619</v>
      </c>
      <c r="I101" s="266" t="s">
        <v>1135</v>
      </c>
    </row>
    <row r="102" spans="1:9" ht="63" x14ac:dyDescent="0.25">
      <c r="A102" s="269" t="s">
        <v>113</v>
      </c>
      <c r="B102" s="24" t="s">
        <v>284</v>
      </c>
      <c r="C102" s="266" t="s">
        <v>31</v>
      </c>
      <c r="D102" s="269" t="s">
        <v>202</v>
      </c>
      <c r="E102" s="266">
        <v>92</v>
      </c>
      <c r="F102" s="269">
        <v>91.6</v>
      </c>
      <c r="G102" s="266">
        <f t="shared" si="7"/>
        <v>-0.40000000000000568</v>
      </c>
      <c r="H102" s="184">
        <f t="shared" si="6"/>
        <v>-0.43478260869565832</v>
      </c>
      <c r="I102" s="266" t="s">
        <v>855</v>
      </c>
    </row>
    <row r="103" spans="1:9" ht="78.75" x14ac:dyDescent="0.25">
      <c r="A103" s="269" t="s">
        <v>119</v>
      </c>
      <c r="B103" s="24" t="s">
        <v>285</v>
      </c>
      <c r="C103" s="266" t="s">
        <v>552</v>
      </c>
      <c r="D103" s="269" t="s">
        <v>202</v>
      </c>
      <c r="E103" s="266">
        <v>95</v>
      </c>
      <c r="F103" s="269">
        <v>96.5</v>
      </c>
      <c r="G103" s="266">
        <f t="shared" si="7"/>
        <v>1.5</v>
      </c>
      <c r="H103" s="184">
        <f t="shared" si="6"/>
        <v>1.5789473684210527</v>
      </c>
      <c r="I103" s="266" t="s">
        <v>856</v>
      </c>
    </row>
    <row r="104" spans="1:9" ht="94.5" x14ac:dyDescent="0.25">
      <c r="A104" s="269" t="s">
        <v>124</v>
      </c>
      <c r="B104" s="24" t="s">
        <v>286</v>
      </c>
      <c r="C104" s="266" t="s">
        <v>551</v>
      </c>
      <c r="D104" s="269" t="s">
        <v>202</v>
      </c>
      <c r="E104" s="266">
        <v>99</v>
      </c>
      <c r="F104" s="269">
        <v>99.7</v>
      </c>
      <c r="G104" s="266">
        <f t="shared" si="7"/>
        <v>0.70000000000000284</v>
      </c>
      <c r="H104" s="184">
        <f t="shared" si="6"/>
        <v>0.70707070707070996</v>
      </c>
      <c r="I104" s="266" t="s">
        <v>857</v>
      </c>
    </row>
    <row r="105" spans="1:9" ht="31.5" x14ac:dyDescent="0.25">
      <c r="A105" s="269" t="s">
        <v>130</v>
      </c>
      <c r="B105" s="24" t="s">
        <v>809</v>
      </c>
      <c r="C105" s="266" t="s">
        <v>31</v>
      </c>
      <c r="D105" s="269" t="s">
        <v>202</v>
      </c>
      <c r="E105" s="266">
        <v>93</v>
      </c>
      <c r="F105" s="269">
        <v>93</v>
      </c>
      <c r="G105" s="266">
        <f t="shared" si="7"/>
        <v>0</v>
      </c>
      <c r="H105" s="184">
        <f t="shared" si="6"/>
        <v>0</v>
      </c>
      <c r="I105" s="266" t="s">
        <v>858</v>
      </c>
    </row>
    <row r="106" spans="1:9" ht="31.5" x14ac:dyDescent="0.25">
      <c r="A106" s="269" t="s">
        <v>139</v>
      </c>
      <c r="B106" s="24" t="s">
        <v>810</v>
      </c>
      <c r="C106" s="266" t="s">
        <v>31</v>
      </c>
      <c r="D106" s="269" t="s">
        <v>202</v>
      </c>
      <c r="E106" s="266">
        <v>94</v>
      </c>
      <c r="F106" s="269">
        <v>96.7</v>
      </c>
      <c r="G106" s="266">
        <f t="shared" si="7"/>
        <v>2.7000000000000028</v>
      </c>
      <c r="H106" s="184">
        <f t="shared" si="6"/>
        <v>2.872340425531918</v>
      </c>
      <c r="I106" s="266" t="s">
        <v>859</v>
      </c>
    </row>
    <row r="107" spans="1:9" ht="31.5" x14ac:dyDescent="0.25">
      <c r="A107" s="269" t="s">
        <v>145</v>
      </c>
      <c r="B107" s="24" t="s">
        <v>811</v>
      </c>
      <c r="C107" s="266" t="s">
        <v>31</v>
      </c>
      <c r="D107" s="269" t="s">
        <v>202</v>
      </c>
      <c r="E107" s="266">
        <v>99.7</v>
      </c>
      <c r="F107" s="269">
        <v>99.7</v>
      </c>
      <c r="G107" s="266">
        <f t="shared" si="7"/>
        <v>0</v>
      </c>
      <c r="H107" s="184">
        <f t="shared" si="6"/>
        <v>0</v>
      </c>
      <c r="I107" s="266" t="s">
        <v>860</v>
      </c>
    </row>
    <row r="108" spans="1:9" ht="63" x14ac:dyDescent="0.25">
      <c r="A108" s="269" t="s">
        <v>153</v>
      </c>
      <c r="B108" s="24" t="s">
        <v>287</v>
      </c>
      <c r="C108" s="266" t="s">
        <v>206</v>
      </c>
      <c r="D108" s="269" t="s">
        <v>207</v>
      </c>
      <c r="E108" s="266">
        <v>2.19</v>
      </c>
      <c r="F108" s="269">
        <v>2</v>
      </c>
      <c r="G108" s="266">
        <f>E108-F108</f>
        <v>0.18999999999999995</v>
      </c>
      <c r="H108" s="184">
        <f t="shared" si="6"/>
        <v>8.6757990867579888</v>
      </c>
      <c r="I108" s="266" t="s">
        <v>602</v>
      </c>
    </row>
    <row r="109" spans="1:9" ht="63" x14ac:dyDescent="0.25">
      <c r="A109" s="269" t="s">
        <v>217</v>
      </c>
      <c r="B109" s="183" t="s">
        <v>893</v>
      </c>
      <c r="C109" s="266" t="s">
        <v>288</v>
      </c>
      <c r="D109" s="269" t="s">
        <v>207</v>
      </c>
      <c r="E109" s="266">
        <v>79.290000000000006</v>
      </c>
      <c r="F109" s="269">
        <v>73.47</v>
      </c>
      <c r="G109" s="266">
        <f>E109-F109</f>
        <v>5.8200000000000074</v>
      </c>
      <c r="H109" s="184">
        <f t="shared" si="6"/>
        <v>7.3401437760121162</v>
      </c>
      <c r="I109" s="281" t="s">
        <v>619</v>
      </c>
    </row>
    <row r="110" spans="1:9" ht="47.25" x14ac:dyDescent="0.25">
      <c r="A110" s="269" t="s">
        <v>219</v>
      </c>
      <c r="B110" s="24" t="s">
        <v>289</v>
      </c>
      <c r="C110" s="266" t="s">
        <v>894</v>
      </c>
      <c r="D110" s="269" t="s">
        <v>207</v>
      </c>
      <c r="E110" s="266">
        <v>28.8</v>
      </c>
      <c r="F110" s="269">
        <v>27.25</v>
      </c>
      <c r="G110" s="266">
        <f>E110-F110</f>
        <v>1.5500000000000007</v>
      </c>
      <c r="H110" s="184">
        <f t="shared" si="6"/>
        <v>5.3819444444444464</v>
      </c>
      <c r="I110" s="266" t="s">
        <v>620</v>
      </c>
    </row>
    <row r="111" spans="1:9" ht="93.75" customHeight="1" x14ac:dyDescent="0.25">
      <c r="A111" s="269" t="s">
        <v>222</v>
      </c>
      <c r="B111" s="24" t="s">
        <v>895</v>
      </c>
      <c r="C111" s="266" t="s">
        <v>315</v>
      </c>
      <c r="D111" s="269" t="s">
        <v>202</v>
      </c>
      <c r="E111" s="266">
        <v>38</v>
      </c>
      <c r="F111" s="269">
        <v>41</v>
      </c>
      <c r="G111" s="266">
        <f>F111-E111</f>
        <v>3</v>
      </c>
      <c r="H111" s="184">
        <f t="shared" si="6"/>
        <v>7.8947368421052628</v>
      </c>
      <c r="I111" s="266" t="s">
        <v>909</v>
      </c>
    </row>
    <row r="112" spans="1:9" x14ac:dyDescent="0.25">
      <c r="A112" s="335" t="s">
        <v>896</v>
      </c>
      <c r="B112" s="336"/>
      <c r="C112" s="336"/>
      <c r="D112" s="336"/>
      <c r="E112" s="336"/>
      <c r="F112" s="336"/>
      <c r="G112" s="336"/>
      <c r="H112" s="336"/>
      <c r="I112" s="337"/>
    </row>
    <row r="113" spans="1:9" ht="34.5" customHeight="1" x14ac:dyDescent="0.25">
      <c r="A113" s="264" t="s">
        <v>258</v>
      </c>
      <c r="B113" s="24" t="s">
        <v>291</v>
      </c>
      <c r="C113" s="266" t="s">
        <v>31</v>
      </c>
      <c r="D113" s="269" t="s">
        <v>207</v>
      </c>
      <c r="E113" s="269">
        <v>4.5</v>
      </c>
      <c r="F113" s="269">
        <v>7.8</v>
      </c>
      <c r="G113" s="266">
        <f>E113-F113</f>
        <v>-3.3</v>
      </c>
      <c r="H113" s="184">
        <f>G113/E113*100</f>
        <v>-73.333333333333329</v>
      </c>
      <c r="I113" s="268" t="s">
        <v>1136</v>
      </c>
    </row>
    <row r="114" spans="1:9" x14ac:dyDescent="0.25">
      <c r="A114" s="338" t="s">
        <v>554</v>
      </c>
      <c r="B114" s="338"/>
      <c r="C114" s="338"/>
      <c r="D114" s="338"/>
      <c r="E114" s="338"/>
      <c r="F114" s="338"/>
      <c r="G114" s="338"/>
      <c r="H114" s="338"/>
      <c r="I114" s="338"/>
    </row>
    <row r="115" spans="1:9" ht="47.25" x14ac:dyDescent="0.25">
      <c r="A115" s="264" t="s">
        <v>258</v>
      </c>
      <c r="B115" s="24" t="s">
        <v>290</v>
      </c>
      <c r="C115" s="266" t="s">
        <v>31</v>
      </c>
      <c r="D115" s="269" t="s">
        <v>202</v>
      </c>
      <c r="E115" s="269">
        <v>80.400000000000006</v>
      </c>
      <c r="F115" s="269">
        <v>88.1</v>
      </c>
      <c r="G115" s="266">
        <f>F115-E115</f>
        <v>7.6999999999999886</v>
      </c>
      <c r="H115" s="184">
        <f>G115/E115*100</f>
        <v>9.5771144278606819</v>
      </c>
      <c r="I115" s="266" t="s">
        <v>621</v>
      </c>
    </row>
    <row r="116" spans="1:9" ht="35.25" customHeight="1" x14ac:dyDescent="0.25">
      <c r="A116" s="339" t="s">
        <v>897</v>
      </c>
      <c r="B116" s="340"/>
      <c r="C116" s="340"/>
      <c r="D116" s="340"/>
      <c r="E116" s="340"/>
      <c r="F116" s="340"/>
      <c r="G116" s="340"/>
      <c r="H116" s="340"/>
      <c r="I116" s="340"/>
    </row>
    <row r="117" spans="1:9" ht="63" x14ac:dyDescent="0.25">
      <c r="A117" s="264" t="s">
        <v>258</v>
      </c>
      <c r="B117" s="24" t="s">
        <v>898</v>
      </c>
      <c r="C117" s="266" t="s">
        <v>31</v>
      </c>
      <c r="D117" s="269" t="s">
        <v>202</v>
      </c>
      <c r="E117" s="269">
        <v>5</v>
      </c>
      <c r="F117" s="269">
        <v>6.1</v>
      </c>
      <c r="G117" s="266">
        <f>F117-E117</f>
        <v>1.0999999999999996</v>
      </c>
      <c r="H117" s="184">
        <f>G117/E117*100</f>
        <v>21.999999999999993</v>
      </c>
      <c r="I117" s="266" t="s">
        <v>910</v>
      </c>
    </row>
    <row r="118" spans="1:9" ht="77.25" customHeight="1" x14ac:dyDescent="0.25">
      <c r="A118" s="264" t="s">
        <v>74</v>
      </c>
      <c r="B118" s="24" t="s">
        <v>813</v>
      </c>
      <c r="C118" s="266" t="s">
        <v>31</v>
      </c>
      <c r="D118" s="269" t="s">
        <v>202</v>
      </c>
      <c r="E118" s="269">
        <v>48</v>
      </c>
      <c r="F118" s="269">
        <v>49.6</v>
      </c>
      <c r="G118" s="266">
        <f>F118-E118</f>
        <v>1.6000000000000014</v>
      </c>
      <c r="H118" s="184">
        <f>G118/E118*100</f>
        <v>3.3333333333333361</v>
      </c>
      <c r="I118" s="266" t="s">
        <v>861</v>
      </c>
    </row>
    <row r="119" spans="1:9" ht="63" x14ac:dyDescent="0.25">
      <c r="A119" s="264" t="s">
        <v>103</v>
      </c>
      <c r="B119" s="24" t="s">
        <v>814</v>
      </c>
      <c r="C119" s="266" t="s">
        <v>31</v>
      </c>
      <c r="D119" s="269" t="s">
        <v>202</v>
      </c>
      <c r="E119" s="269">
        <v>1</v>
      </c>
      <c r="F119" s="269">
        <v>1</v>
      </c>
      <c r="G119" s="266">
        <f>F119-E119</f>
        <v>0</v>
      </c>
      <c r="H119" s="184">
        <f>G119/E119*100</f>
        <v>0</v>
      </c>
      <c r="I119" s="266"/>
    </row>
    <row r="120" spans="1:9" ht="90.75" customHeight="1" x14ac:dyDescent="0.25">
      <c r="A120" s="264" t="s">
        <v>113</v>
      </c>
      <c r="B120" s="24" t="s">
        <v>899</v>
      </c>
      <c r="C120" s="266" t="s">
        <v>31</v>
      </c>
      <c r="D120" s="269" t="s">
        <v>202</v>
      </c>
      <c r="E120" s="269">
        <v>5</v>
      </c>
      <c r="F120" s="269">
        <v>6.1</v>
      </c>
      <c r="G120" s="266">
        <f>F120-E120</f>
        <v>1.0999999999999996</v>
      </c>
      <c r="H120" s="184">
        <f>G120/E120*100</f>
        <v>21.999999999999993</v>
      </c>
      <c r="I120" s="266" t="s">
        <v>911</v>
      </c>
    </row>
    <row r="121" spans="1:9" ht="47.25" x14ac:dyDescent="0.25">
      <c r="A121" s="264" t="s">
        <v>119</v>
      </c>
      <c r="B121" s="24" t="s">
        <v>815</v>
      </c>
      <c r="C121" s="266" t="s">
        <v>816</v>
      </c>
      <c r="D121" s="269" t="s">
        <v>207</v>
      </c>
      <c r="E121" s="269">
        <v>8</v>
      </c>
      <c r="F121" s="269">
        <v>9.1999999999999993</v>
      </c>
      <c r="G121" s="266">
        <f>E121-F121</f>
        <v>-1.1999999999999993</v>
      </c>
      <c r="H121" s="184">
        <f>G121/E121*100</f>
        <v>-14.999999999999991</v>
      </c>
      <c r="I121" s="266" t="s">
        <v>1137</v>
      </c>
    </row>
    <row r="122" spans="1:9" x14ac:dyDescent="0.25">
      <c r="A122" s="338" t="s">
        <v>555</v>
      </c>
      <c r="B122" s="338"/>
      <c r="C122" s="338"/>
      <c r="D122" s="338"/>
      <c r="E122" s="338"/>
      <c r="F122" s="338"/>
      <c r="G122" s="338"/>
      <c r="H122" s="338"/>
      <c r="I122" s="338"/>
    </row>
    <row r="123" spans="1:9" ht="47.25" x14ac:dyDescent="0.25">
      <c r="A123" s="269" t="s">
        <v>258</v>
      </c>
      <c r="B123" s="24" t="s">
        <v>294</v>
      </c>
      <c r="C123" s="264" t="s">
        <v>31</v>
      </c>
      <c r="D123" s="269" t="s">
        <v>202</v>
      </c>
      <c r="E123" s="266">
        <v>70</v>
      </c>
      <c r="F123" s="269">
        <v>71</v>
      </c>
      <c r="G123" s="266">
        <f>F123-E123</f>
        <v>1</v>
      </c>
      <c r="H123" s="184">
        <f>G123/E123*100</f>
        <v>1.4285714285714286</v>
      </c>
      <c r="I123" s="266" t="s">
        <v>622</v>
      </c>
    </row>
    <row r="124" spans="1:9" ht="42" customHeight="1" x14ac:dyDescent="0.25">
      <c r="A124" s="269" t="s">
        <v>74</v>
      </c>
      <c r="B124" s="24" t="s">
        <v>293</v>
      </c>
      <c r="C124" s="264" t="s">
        <v>31</v>
      </c>
      <c r="D124" s="269" t="s">
        <v>202</v>
      </c>
      <c r="E124" s="266">
        <v>18</v>
      </c>
      <c r="F124" s="269">
        <v>20</v>
      </c>
      <c r="G124" s="266">
        <f>F124-E124</f>
        <v>2</v>
      </c>
      <c r="H124" s="184">
        <f>G124/E124*100</f>
        <v>11.111111111111111</v>
      </c>
      <c r="I124" s="266" t="s">
        <v>862</v>
      </c>
    </row>
    <row r="125" spans="1:9" x14ac:dyDescent="0.25">
      <c r="A125" s="269" t="s">
        <v>103</v>
      </c>
      <c r="B125" s="24" t="s">
        <v>292</v>
      </c>
      <c r="C125" s="264" t="s">
        <v>31</v>
      </c>
      <c r="D125" s="269" t="s">
        <v>202</v>
      </c>
      <c r="E125" s="266">
        <v>35</v>
      </c>
      <c r="F125" s="269">
        <v>83.7</v>
      </c>
      <c r="G125" s="266">
        <f>F125-E125</f>
        <v>48.7</v>
      </c>
      <c r="H125" s="184">
        <f>G125/E125*100</f>
        <v>139.14285714285714</v>
      </c>
      <c r="I125" s="266"/>
    </row>
    <row r="126" spans="1:9" x14ac:dyDescent="0.25">
      <c r="A126" s="327" t="s">
        <v>1138</v>
      </c>
      <c r="B126" s="328"/>
      <c r="C126" s="328"/>
      <c r="D126" s="328"/>
      <c r="E126" s="328"/>
      <c r="F126" s="328"/>
      <c r="G126" s="328"/>
      <c r="H126" s="328"/>
      <c r="I126" s="329"/>
    </row>
    <row r="127" spans="1:9" ht="47.25" x14ac:dyDescent="0.25">
      <c r="A127" s="269" t="s">
        <v>258</v>
      </c>
      <c r="B127" s="24" t="s">
        <v>294</v>
      </c>
      <c r="C127" s="264" t="s">
        <v>31</v>
      </c>
      <c r="D127" s="269" t="s">
        <v>202</v>
      </c>
      <c r="E127" s="266">
        <v>70</v>
      </c>
      <c r="F127" s="269">
        <v>71</v>
      </c>
      <c r="G127" s="266">
        <f>F127-E127</f>
        <v>1</v>
      </c>
      <c r="H127" s="184">
        <f>G127/E127*100</f>
        <v>1.4285714285714286</v>
      </c>
      <c r="I127" s="266" t="s">
        <v>622</v>
      </c>
    </row>
    <row r="128" spans="1:9" ht="31.5" x14ac:dyDescent="0.25">
      <c r="A128" s="269" t="s">
        <v>74</v>
      </c>
      <c r="B128" s="24" t="s">
        <v>293</v>
      </c>
      <c r="C128" s="264" t="s">
        <v>31</v>
      </c>
      <c r="D128" s="269" t="s">
        <v>202</v>
      </c>
      <c r="E128" s="266">
        <v>18</v>
      </c>
      <c r="F128" s="269">
        <v>20</v>
      </c>
      <c r="G128" s="266">
        <f>F128-E128</f>
        <v>2</v>
      </c>
      <c r="H128" s="184">
        <f>G128/E128*100</f>
        <v>11.111111111111111</v>
      </c>
      <c r="I128" s="266" t="s">
        <v>912</v>
      </c>
    </row>
    <row r="129" spans="1:9" ht="22.5" customHeight="1" x14ac:dyDescent="0.25">
      <c r="A129" s="269" t="s">
        <v>103</v>
      </c>
      <c r="B129" s="24" t="s">
        <v>292</v>
      </c>
      <c r="C129" s="264" t="s">
        <v>31</v>
      </c>
      <c r="D129" s="269" t="s">
        <v>202</v>
      </c>
      <c r="E129" s="266">
        <v>35</v>
      </c>
      <c r="F129" s="269">
        <v>83.7</v>
      </c>
      <c r="G129" s="266">
        <f>F129-E129</f>
        <v>48.7</v>
      </c>
      <c r="H129" s="184">
        <f>G129/E129*100</f>
        <v>139.14285714285714</v>
      </c>
      <c r="I129" s="282" t="s">
        <v>1139</v>
      </c>
    </row>
    <row r="130" spans="1:9" x14ac:dyDescent="0.25">
      <c r="A130" s="327" t="s">
        <v>295</v>
      </c>
      <c r="B130" s="328"/>
      <c r="C130" s="328"/>
      <c r="D130" s="328"/>
      <c r="E130" s="328"/>
      <c r="F130" s="328"/>
      <c r="G130" s="328"/>
      <c r="H130" s="328"/>
      <c r="I130" s="329"/>
    </row>
    <row r="131" spans="1:9" ht="31.5" x14ac:dyDescent="0.25">
      <c r="A131" s="269" t="s">
        <v>258</v>
      </c>
      <c r="B131" s="189" t="s">
        <v>296</v>
      </c>
      <c r="C131" s="264" t="s">
        <v>297</v>
      </c>
      <c r="D131" s="269" t="s">
        <v>202</v>
      </c>
      <c r="E131" s="269">
        <v>8.5</v>
      </c>
      <c r="F131" s="269">
        <v>8.3000000000000007</v>
      </c>
      <c r="G131" s="266">
        <f>F131-E131</f>
        <v>-0.19999999999999929</v>
      </c>
      <c r="H131" s="184">
        <f>G131/E131*100</f>
        <v>-2.3529411764705799</v>
      </c>
      <c r="I131" s="268" t="s">
        <v>1140</v>
      </c>
    </row>
    <row r="132" spans="1:9" ht="31.5" x14ac:dyDescent="0.25">
      <c r="A132" s="269" t="s">
        <v>74</v>
      </c>
      <c r="B132" s="189" t="s">
        <v>298</v>
      </c>
      <c r="C132" s="268" t="s">
        <v>863</v>
      </c>
      <c r="D132" s="269" t="s">
        <v>202</v>
      </c>
      <c r="E132" s="196">
        <v>8</v>
      </c>
      <c r="F132" s="269">
        <v>7.3</v>
      </c>
      <c r="G132" s="266">
        <f>F132-E132</f>
        <v>-0.70000000000000018</v>
      </c>
      <c r="H132" s="184">
        <f>G132/E132*100</f>
        <v>-8.7500000000000018</v>
      </c>
      <c r="I132" s="266" t="s">
        <v>864</v>
      </c>
    </row>
    <row r="133" spans="1:9" x14ac:dyDescent="0.25">
      <c r="A133" s="338" t="s">
        <v>556</v>
      </c>
      <c r="B133" s="338"/>
      <c r="C133" s="338"/>
      <c r="D133" s="338"/>
      <c r="E133" s="338"/>
      <c r="F133" s="338"/>
      <c r="G133" s="338"/>
      <c r="H133" s="338"/>
      <c r="I133" s="338"/>
    </row>
    <row r="134" spans="1:9" ht="31.5" x14ac:dyDescent="0.25">
      <c r="A134" s="269" t="s">
        <v>258</v>
      </c>
      <c r="B134" s="193" t="s">
        <v>797</v>
      </c>
      <c r="C134" s="190" t="s">
        <v>900</v>
      </c>
      <c r="D134" s="269" t="s">
        <v>202</v>
      </c>
      <c r="E134" s="194" t="s">
        <v>800</v>
      </c>
      <c r="F134" s="200" t="s">
        <v>800</v>
      </c>
      <c r="G134" s="266">
        <f>F134-E134</f>
        <v>0</v>
      </c>
      <c r="H134" s="184">
        <f>G134/E134*100</f>
        <v>0</v>
      </c>
      <c r="I134" s="265"/>
    </row>
    <row r="135" spans="1:9" ht="82.5" customHeight="1" x14ac:dyDescent="0.25">
      <c r="A135" s="269" t="s">
        <v>74</v>
      </c>
      <c r="B135" s="195" t="s">
        <v>798</v>
      </c>
      <c r="C135" s="190" t="s">
        <v>799</v>
      </c>
      <c r="D135" s="269" t="s">
        <v>202</v>
      </c>
      <c r="E135" s="194" t="s">
        <v>801</v>
      </c>
      <c r="F135" s="283">
        <v>4.5699999999999998E-2</v>
      </c>
      <c r="G135" s="266">
        <f>F135-E135</f>
        <v>-9.3000000000000027E-3</v>
      </c>
      <c r="H135" s="184">
        <f>G135/E135*100</f>
        <v>-16.909090909090914</v>
      </c>
      <c r="I135" s="266" t="s">
        <v>875</v>
      </c>
    </row>
    <row r="136" spans="1:9" x14ac:dyDescent="0.25">
      <c r="A136" s="327" t="s">
        <v>299</v>
      </c>
      <c r="B136" s="328"/>
      <c r="C136" s="328"/>
      <c r="D136" s="328"/>
      <c r="E136" s="328"/>
      <c r="F136" s="328"/>
      <c r="G136" s="328"/>
      <c r="H136" s="328"/>
      <c r="I136" s="329"/>
    </row>
    <row r="137" spans="1:9" ht="31.5" x14ac:dyDescent="0.25">
      <c r="A137" s="269" t="s">
        <v>230</v>
      </c>
      <c r="B137" s="24" t="s">
        <v>497</v>
      </c>
      <c r="C137" s="269" t="s">
        <v>31</v>
      </c>
      <c r="D137" s="269" t="s">
        <v>202</v>
      </c>
      <c r="E137" s="269">
        <v>40</v>
      </c>
      <c r="F137" s="269">
        <v>57</v>
      </c>
      <c r="G137" s="266">
        <f t="shared" ref="G137:G144" si="8">F137-E137</f>
        <v>17</v>
      </c>
      <c r="H137" s="184">
        <f t="shared" ref="H137:H144" si="9">G137/E137*100</f>
        <v>42.5</v>
      </c>
      <c r="I137" s="266" t="s">
        <v>865</v>
      </c>
    </row>
    <row r="138" spans="1:9" ht="87" customHeight="1" x14ac:dyDescent="0.25">
      <c r="A138" s="269" t="s">
        <v>74</v>
      </c>
      <c r="B138" s="24" t="s">
        <v>305</v>
      </c>
      <c r="C138" s="266" t="s">
        <v>31</v>
      </c>
      <c r="D138" s="269" t="s">
        <v>202</v>
      </c>
      <c r="E138" s="266">
        <v>90</v>
      </c>
      <c r="F138" s="269">
        <v>87</v>
      </c>
      <c r="G138" s="266">
        <f t="shared" si="8"/>
        <v>-3</v>
      </c>
      <c r="H138" s="184">
        <f t="shared" si="9"/>
        <v>-3.3333333333333335</v>
      </c>
      <c r="I138" s="266" t="s">
        <v>913</v>
      </c>
    </row>
    <row r="139" spans="1:9" ht="31.5" x14ac:dyDescent="0.25">
      <c r="A139" s="269" t="s">
        <v>103</v>
      </c>
      <c r="B139" s="24" t="s">
        <v>304</v>
      </c>
      <c r="C139" s="266" t="s">
        <v>204</v>
      </c>
      <c r="D139" s="269" t="s">
        <v>202</v>
      </c>
      <c r="E139" s="192">
        <v>1010</v>
      </c>
      <c r="F139" s="191">
        <v>1416</v>
      </c>
      <c r="G139" s="266">
        <f t="shared" si="8"/>
        <v>406</v>
      </c>
      <c r="H139" s="184">
        <f t="shared" si="9"/>
        <v>40.198019801980202</v>
      </c>
      <c r="I139" s="266" t="s">
        <v>603</v>
      </c>
    </row>
    <row r="140" spans="1:9" ht="63" x14ac:dyDescent="0.25">
      <c r="A140" s="269" t="s">
        <v>113</v>
      </c>
      <c r="B140" s="24" t="s">
        <v>301</v>
      </c>
      <c r="C140" s="266" t="s">
        <v>204</v>
      </c>
      <c r="D140" s="269" t="s">
        <v>202</v>
      </c>
      <c r="E140" s="266">
        <v>100</v>
      </c>
      <c r="F140" s="269">
        <v>108</v>
      </c>
      <c r="G140" s="266">
        <f t="shared" si="8"/>
        <v>8</v>
      </c>
      <c r="H140" s="184">
        <f t="shared" si="9"/>
        <v>8</v>
      </c>
      <c r="I140" s="266" t="s">
        <v>603</v>
      </c>
    </row>
    <row r="141" spans="1:9" ht="63" x14ac:dyDescent="0.25">
      <c r="A141" s="269" t="s">
        <v>119</v>
      </c>
      <c r="B141" s="24" t="s">
        <v>302</v>
      </c>
      <c r="C141" s="266" t="s">
        <v>204</v>
      </c>
      <c r="D141" s="269" t="s">
        <v>202</v>
      </c>
      <c r="E141" s="192">
        <v>2615</v>
      </c>
      <c r="F141" s="191">
        <v>2929</v>
      </c>
      <c r="G141" s="266">
        <f t="shared" si="8"/>
        <v>314</v>
      </c>
      <c r="H141" s="184">
        <f t="shared" si="9"/>
        <v>12.007648183556405</v>
      </c>
      <c r="I141" s="266" t="s">
        <v>604</v>
      </c>
    </row>
    <row r="142" spans="1:9" ht="63" x14ac:dyDescent="0.25">
      <c r="A142" s="269" t="s">
        <v>124</v>
      </c>
      <c r="B142" s="24" t="s">
        <v>300</v>
      </c>
      <c r="C142" s="266" t="s">
        <v>204</v>
      </c>
      <c r="D142" s="269" t="s">
        <v>202</v>
      </c>
      <c r="E142" s="192">
        <v>5965</v>
      </c>
      <c r="F142" s="191">
        <v>6597</v>
      </c>
      <c r="G142" s="266">
        <f t="shared" si="8"/>
        <v>632</v>
      </c>
      <c r="H142" s="184">
        <f t="shared" si="9"/>
        <v>10.595138306789606</v>
      </c>
      <c r="I142" s="266" t="s">
        <v>623</v>
      </c>
    </row>
    <row r="143" spans="1:9" ht="78.75" x14ac:dyDescent="0.25">
      <c r="A143" s="269" t="s">
        <v>266</v>
      </c>
      <c r="B143" s="24" t="s">
        <v>303</v>
      </c>
      <c r="C143" s="266" t="s">
        <v>204</v>
      </c>
      <c r="D143" s="269" t="s">
        <v>202</v>
      </c>
      <c r="E143" s="192">
        <v>3355</v>
      </c>
      <c r="F143" s="191">
        <v>3668</v>
      </c>
      <c r="G143" s="266">
        <f t="shared" si="8"/>
        <v>313</v>
      </c>
      <c r="H143" s="184">
        <f t="shared" si="9"/>
        <v>9.329359165424739</v>
      </c>
      <c r="I143" s="266" t="s">
        <v>605</v>
      </c>
    </row>
    <row r="144" spans="1:9" ht="63" x14ac:dyDescent="0.25">
      <c r="A144" s="269" t="s">
        <v>139</v>
      </c>
      <c r="B144" s="24" t="s">
        <v>817</v>
      </c>
      <c r="C144" s="266" t="s">
        <v>31</v>
      </c>
      <c r="D144" s="269" t="s">
        <v>202</v>
      </c>
      <c r="E144" s="266">
        <v>88</v>
      </c>
      <c r="F144" s="269">
        <v>100</v>
      </c>
      <c r="G144" s="266">
        <f t="shared" si="8"/>
        <v>12</v>
      </c>
      <c r="H144" s="184">
        <f t="shared" si="9"/>
        <v>13.636363636363635</v>
      </c>
      <c r="I144" s="266" t="s">
        <v>914</v>
      </c>
    </row>
    <row r="145" spans="1:9" x14ac:dyDescent="0.25">
      <c r="A145" s="327" t="s">
        <v>557</v>
      </c>
      <c r="B145" s="328"/>
      <c r="C145" s="328"/>
      <c r="D145" s="328"/>
      <c r="E145" s="328"/>
      <c r="F145" s="328"/>
      <c r="G145" s="328"/>
      <c r="H145" s="328"/>
      <c r="I145" s="329"/>
    </row>
    <row r="146" spans="1:9" ht="47.25" x14ac:dyDescent="0.25">
      <c r="A146" s="264" t="s">
        <v>258</v>
      </c>
      <c r="B146" s="189" t="s">
        <v>306</v>
      </c>
      <c r="C146" s="264" t="s">
        <v>204</v>
      </c>
      <c r="D146" s="269" t="s">
        <v>202</v>
      </c>
      <c r="E146" s="191">
        <v>2870</v>
      </c>
      <c r="F146" s="191">
        <v>3242</v>
      </c>
      <c r="G146" s="266">
        <f>F146-E146</f>
        <v>372</v>
      </c>
      <c r="H146" s="184">
        <f>G146/E146*100</f>
        <v>12.961672473867598</v>
      </c>
      <c r="I146" s="266" t="s">
        <v>593</v>
      </c>
    </row>
    <row r="147" spans="1:9" ht="54" customHeight="1" x14ac:dyDescent="0.25">
      <c r="A147" s="264" t="s">
        <v>74</v>
      </c>
      <c r="B147" s="24" t="s">
        <v>318</v>
      </c>
      <c r="C147" s="264" t="s">
        <v>498</v>
      </c>
      <c r="D147" s="269" t="s">
        <v>202</v>
      </c>
      <c r="E147" s="269">
        <v>13.3</v>
      </c>
      <c r="F147" s="269">
        <v>11.3</v>
      </c>
      <c r="G147" s="266">
        <f>F147-E147</f>
        <v>-2</v>
      </c>
      <c r="H147" s="184">
        <f>G147/E147*100</f>
        <v>-15.037593984962406</v>
      </c>
      <c r="I147" s="268" t="s">
        <v>1141</v>
      </c>
    </row>
    <row r="148" spans="1:9" x14ac:dyDescent="0.25">
      <c r="A148" s="327" t="s">
        <v>307</v>
      </c>
      <c r="B148" s="328"/>
      <c r="C148" s="328"/>
      <c r="D148" s="328"/>
      <c r="E148" s="328"/>
      <c r="F148" s="328"/>
      <c r="G148" s="328"/>
      <c r="H148" s="328"/>
      <c r="I148" s="329"/>
    </row>
    <row r="149" spans="1:9" ht="63" x14ac:dyDescent="0.25">
      <c r="A149" s="269" t="s">
        <v>258</v>
      </c>
      <c r="B149" s="189" t="s">
        <v>818</v>
      </c>
      <c r="C149" s="269" t="s">
        <v>31</v>
      </c>
      <c r="D149" s="269" t="s">
        <v>202</v>
      </c>
      <c r="E149" s="264">
        <v>98</v>
      </c>
      <c r="F149" s="269">
        <v>99</v>
      </c>
      <c r="G149" s="266">
        <f>F149-E149</f>
        <v>1</v>
      </c>
      <c r="H149" s="184">
        <f>G149/E149*100</f>
        <v>1.0204081632653061</v>
      </c>
      <c r="I149" s="266"/>
    </row>
    <row r="150" spans="1:9" ht="63" x14ac:dyDescent="0.25">
      <c r="A150" s="269" t="s">
        <v>74</v>
      </c>
      <c r="B150" s="189" t="s">
        <v>819</v>
      </c>
      <c r="C150" s="269" t="s">
        <v>31</v>
      </c>
      <c r="D150" s="269" t="s">
        <v>202</v>
      </c>
      <c r="E150" s="264">
        <v>98</v>
      </c>
      <c r="F150" s="269">
        <v>99</v>
      </c>
      <c r="G150" s="266">
        <f>F150-E150</f>
        <v>1</v>
      </c>
      <c r="H150" s="184">
        <f>G150/E150*100</f>
        <v>1.0204081632653061</v>
      </c>
      <c r="I150" s="266"/>
    </row>
    <row r="151" spans="1:9" x14ac:dyDescent="0.25">
      <c r="A151" s="269" t="s">
        <v>103</v>
      </c>
      <c r="B151" s="189" t="s">
        <v>499</v>
      </c>
      <c r="C151" s="269" t="s">
        <v>31</v>
      </c>
      <c r="D151" s="269" t="s">
        <v>207</v>
      </c>
      <c r="E151" s="264">
        <v>1</v>
      </c>
      <c r="F151" s="269">
        <v>0</v>
      </c>
      <c r="G151" s="266">
        <f>E151-F151</f>
        <v>1</v>
      </c>
      <c r="H151" s="184">
        <f>G151/E151*100</f>
        <v>100</v>
      </c>
      <c r="I151" s="269"/>
    </row>
    <row r="152" spans="1:9" x14ac:dyDescent="0.25">
      <c r="A152" s="327" t="s">
        <v>558</v>
      </c>
      <c r="B152" s="328"/>
      <c r="C152" s="328"/>
      <c r="D152" s="328"/>
      <c r="E152" s="328"/>
      <c r="F152" s="328"/>
      <c r="G152" s="328"/>
      <c r="H152" s="328"/>
      <c r="I152" s="329"/>
    </row>
    <row r="153" spans="1:9" ht="31.5" x14ac:dyDescent="0.25">
      <c r="A153" s="264" t="s">
        <v>258</v>
      </c>
      <c r="B153" s="189" t="s">
        <v>175</v>
      </c>
      <c r="C153" s="266" t="s">
        <v>31</v>
      </c>
      <c r="D153" s="269" t="s">
        <v>202</v>
      </c>
      <c r="E153" s="269">
        <v>98</v>
      </c>
      <c r="F153" s="269">
        <v>99</v>
      </c>
      <c r="G153" s="266">
        <f>F153-E153</f>
        <v>1</v>
      </c>
      <c r="H153" s="184">
        <f>G153/E153*100</f>
        <v>1.0204081632653061</v>
      </c>
      <c r="I153" s="266"/>
    </row>
    <row r="154" spans="1:9" x14ac:dyDescent="0.25">
      <c r="A154" s="327" t="s">
        <v>559</v>
      </c>
      <c r="B154" s="328"/>
      <c r="C154" s="328"/>
      <c r="D154" s="328"/>
      <c r="E154" s="328"/>
      <c r="F154" s="328"/>
      <c r="G154" s="328"/>
      <c r="H154" s="328"/>
      <c r="I154" s="329"/>
    </row>
    <row r="155" spans="1:9" ht="60" customHeight="1" x14ac:dyDescent="0.25">
      <c r="A155" s="269" t="s">
        <v>258</v>
      </c>
      <c r="B155" s="189" t="s">
        <v>308</v>
      </c>
      <c r="C155" s="264" t="s">
        <v>31</v>
      </c>
      <c r="D155" s="269" t="s">
        <v>202</v>
      </c>
      <c r="E155" s="269">
        <v>90</v>
      </c>
      <c r="F155" s="269">
        <v>99.56</v>
      </c>
      <c r="G155" s="266">
        <f>F155-E155</f>
        <v>9.5600000000000023</v>
      </c>
      <c r="H155" s="184">
        <f>G155/E155*100</f>
        <v>10.622222222222225</v>
      </c>
      <c r="I155" s="330" t="s">
        <v>915</v>
      </c>
    </row>
    <row r="156" spans="1:9" ht="41.25" customHeight="1" x14ac:dyDescent="0.25">
      <c r="A156" s="269" t="s">
        <v>74</v>
      </c>
      <c r="B156" s="189" t="s">
        <v>309</v>
      </c>
      <c r="C156" s="264" t="s">
        <v>31</v>
      </c>
      <c r="D156" s="269" t="s">
        <v>202</v>
      </c>
      <c r="E156" s="269">
        <v>90</v>
      </c>
      <c r="F156" s="269">
        <v>97</v>
      </c>
      <c r="G156" s="266">
        <f>F156-E156</f>
        <v>7</v>
      </c>
      <c r="H156" s="184">
        <f>G156/E156*100</f>
        <v>7.7777777777777777</v>
      </c>
      <c r="I156" s="331"/>
    </row>
    <row r="157" spans="1:9" x14ac:dyDescent="0.25">
      <c r="A157" s="324" t="s">
        <v>560</v>
      </c>
      <c r="B157" s="324"/>
      <c r="C157" s="324"/>
      <c r="D157" s="324"/>
      <c r="E157" s="324"/>
      <c r="F157" s="324"/>
      <c r="G157" s="324"/>
      <c r="H157" s="324"/>
      <c r="I157" s="324"/>
    </row>
    <row r="158" spans="1:9" ht="86.25" customHeight="1" x14ac:dyDescent="0.25">
      <c r="A158" s="264" t="s">
        <v>258</v>
      </c>
      <c r="B158" s="24" t="s">
        <v>901</v>
      </c>
      <c r="C158" s="264" t="s">
        <v>31</v>
      </c>
      <c r="D158" s="269" t="s">
        <v>202</v>
      </c>
      <c r="E158" s="269">
        <v>92</v>
      </c>
      <c r="F158" s="269">
        <v>95</v>
      </c>
      <c r="G158" s="266">
        <f>F158-E158</f>
        <v>3</v>
      </c>
      <c r="H158" s="184">
        <f>G158/E158*100</f>
        <v>3.2608695652173911</v>
      </c>
      <c r="I158" s="266" t="s">
        <v>916</v>
      </c>
    </row>
    <row r="159" spans="1:9" x14ac:dyDescent="0.25">
      <c r="A159" s="324" t="s">
        <v>185</v>
      </c>
      <c r="B159" s="324"/>
      <c r="C159" s="324"/>
      <c r="D159" s="324"/>
      <c r="E159" s="324"/>
      <c r="F159" s="324"/>
      <c r="G159" s="324"/>
      <c r="H159" s="324"/>
      <c r="I159" s="324"/>
    </row>
    <row r="160" spans="1:9" ht="31.5" x14ac:dyDescent="0.25">
      <c r="A160" s="269" t="s">
        <v>258</v>
      </c>
      <c r="B160" s="183" t="s">
        <v>310</v>
      </c>
      <c r="C160" s="264" t="s">
        <v>31</v>
      </c>
      <c r="D160" s="269" t="s">
        <v>202</v>
      </c>
      <c r="E160" s="269">
        <v>100</v>
      </c>
      <c r="F160" s="269">
        <v>100</v>
      </c>
      <c r="G160" s="266">
        <f>F160-E160</f>
        <v>0</v>
      </c>
      <c r="H160" s="184">
        <f>G160/E160*100</f>
        <v>0</v>
      </c>
      <c r="I160" s="266"/>
    </row>
    <row r="161" spans="1:11" ht="63" x14ac:dyDescent="0.25">
      <c r="A161" s="269" t="s">
        <v>74</v>
      </c>
      <c r="B161" s="183" t="s">
        <v>820</v>
      </c>
      <c r="C161" s="264" t="s">
        <v>31</v>
      </c>
      <c r="D161" s="269" t="s">
        <v>207</v>
      </c>
      <c r="E161" s="269">
        <v>16</v>
      </c>
      <c r="F161" s="269">
        <v>20.8</v>
      </c>
      <c r="G161" s="266">
        <f>E161-F161</f>
        <v>-4.8000000000000007</v>
      </c>
      <c r="H161" s="184">
        <f>G161/E161*100</f>
        <v>-30.000000000000004</v>
      </c>
      <c r="I161" s="266" t="s">
        <v>917</v>
      </c>
    </row>
    <row r="162" spans="1:11" ht="31.5" x14ac:dyDescent="0.25">
      <c r="A162" s="269" t="s">
        <v>103</v>
      </c>
      <c r="B162" s="183" t="s">
        <v>821</v>
      </c>
      <c r="C162" s="264" t="s">
        <v>31</v>
      </c>
      <c r="D162" s="269" t="s">
        <v>202</v>
      </c>
      <c r="E162" s="269">
        <v>91.3</v>
      </c>
      <c r="F162" s="269">
        <v>90.1</v>
      </c>
      <c r="G162" s="266">
        <f>F162-E162</f>
        <v>-1.2000000000000028</v>
      </c>
      <c r="H162" s="184">
        <f>G162/E162*100</f>
        <v>-1.3143483023001126</v>
      </c>
      <c r="I162" s="266"/>
    </row>
    <row r="163" spans="1:11" x14ac:dyDescent="0.25">
      <c r="A163" s="324" t="s">
        <v>561</v>
      </c>
      <c r="B163" s="324"/>
      <c r="C163" s="324"/>
      <c r="D163" s="324"/>
      <c r="E163" s="324"/>
      <c r="F163" s="324"/>
      <c r="G163" s="324"/>
      <c r="H163" s="324"/>
      <c r="I163" s="324"/>
    </row>
    <row r="164" spans="1:11" ht="47.25" x14ac:dyDescent="0.25">
      <c r="A164" s="264" t="s">
        <v>258</v>
      </c>
      <c r="B164" s="183" t="s">
        <v>1142</v>
      </c>
      <c r="C164" s="264" t="s">
        <v>31</v>
      </c>
      <c r="D164" s="269" t="s">
        <v>202</v>
      </c>
      <c r="E164" s="269">
        <v>40</v>
      </c>
      <c r="F164" s="269">
        <v>40</v>
      </c>
      <c r="G164" s="266">
        <f>F164-E164</f>
        <v>0</v>
      </c>
      <c r="H164" s="184">
        <f>G164/E164*100</f>
        <v>0</v>
      </c>
      <c r="I164" s="266"/>
    </row>
    <row r="165" spans="1:11" ht="47.25" x14ac:dyDescent="0.25">
      <c r="A165" s="264" t="s">
        <v>74</v>
      </c>
      <c r="B165" s="189" t="s">
        <v>902</v>
      </c>
      <c r="C165" s="264" t="s">
        <v>31</v>
      </c>
      <c r="D165" s="269" t="s">
        <v>202</v>
      </c>
      <c r="E165" s="269">
        <v>100</v>
      </c>
      <c r="F165" s="269">
        <v>100</v>
      </c>
      <c r="G165" s="266">
        <f>F165-E165</f>
        <v>0</v>
      </c>
      <c r="H165" s="184">
        <f>G165/E165*100</f>
        <v>0</v>
      </c>
      <c r="I165" s="266"/>
    </row>
    <row r="166" spans="1:11" ht="47.25" x14ac:dyDescent="0.25">
      <c r="A166" s="264" t="s">
        <v>103</v>
      </c>
      <c r="B166" s="189" t="s">
        <v>903</v>
      </c>
      <c r="C166" s="264" t="s">
        <v>31</v>
      </c>
      <c r="D166" s="269" t="s">
        <v>202</v>
      </c>
      <c r="E166" s="269">
        <v>100</v>
      </c>
      <c r="F166" s="269">
        <v>91.7</v>
      </c>
      <c r="G166" s="266">
        <f>F166-E166</f>
        <v>-8.2999999999999972</v>
      </c>
      <c r="H166" s="184">
        <f>G166/E166*100</f>
        <v>-8.2999999999999972</v>
      </c>
      <c r="I166" s="266" t="s">
        <v>918</v>
      </c>
    </row>
    <row r="167" spans="1:11" ht="31.5" x14ac:dyDescent="0.25">
      <c r="A167" s="264" t="s">
        <v>113</v>
      </c>
      <c r="B167" s="189" t="s">
        <v>822</v>
      </c>
      <c r="C167" s="264" t="s">
        <v>824</v>
      </c>
      <c r="D167" s="269" t="s">
        <v>202</v>
      </c>
      <c r="E167" s="191">
        <v>21040399</v>
      </c>
      <c r="F167" s="191">
        <v>21328560</v>
      </c>
      <c r="G167" s="192">
        <f>F167-E167</f>
        <v>288161</v>
      </c>
      <c r="H167" s="184">
        <f>G167/E167*100</f>
        <v>1.3695605297218936</v>
      </c>
      <c r="I167" s="266" t="s">
        <v>867</v>
      </c>
    </row>
    <row r="168" spans="1:11" ht="31.5" x14ac:dyDescent="0.25">
      <c r="A168" s="264" t="s">
        <v>119</v>
      </c>
      <c r="B168" s="189" t="s">
        <v>823</v>
      </c>
      <c r="C168" s="264" t="s">
        <v>825</v>
      </c>
      <c r="D168" s="269" t="s">
        <v>202</v>
      </c>
      <c r="E168" s="191">
        <v>157215</v>
      </c>
      <c r="F168" s="191">
        <v>156284</v>
      </c>
      <c r="G168" s="266">
        <f>F168-E168</f>
        <v>-931</v>
      </c>
      <c r="H168" s="184">
        <f>G168/E168*100</f>
        <v>-0.59218267976974215</v>
      </c>
      <c r="I168" s="266" t="s">
        <v>867</v>
      </c>
    </row>
    <row r="169" spans="1:11" ht="24" customHeight="1" x14ac:dyDescent="0.25">
      <c r="A169" s="325" t="s">
        <v>311</v>
      </c>
      <c r="B169" s="325"/>
      <c r="C169" s="325"/>
      <c r="D169" s="325"/>
      <c r="E169" s="325"/>
      <c r="F169" s="325"/>
      <c r="G169" s="325"/>
      <c r="H169" s="325"/>
      <c r="I169" s="325"/>
    </row>
    <row r="170" spans="1:11" ht="47.25" customHeight="1" x14ac:dyDescent="0.25">
      <c r="A170" s="266" t="s">
        <v>258</v>
      </c>
      <c r="B170" s="24" t="s">
        <v>494</v>
      </c>
      <c r="C170" s="266" t="s">
        <v>315</v>
      </c>
      <c r="D170" s="266" t="s">
        <v>202</v>
      </c>
      <c r="E170" s="266">
        <v>6</v>
      </c>
      <c r="F170" s="266">
        <v>6</v>
      </c>
      <c r="G170" s="266">
        <f>F170-E170</f>
        <v>0</v>
      </c>
      <c r="H170" s="184">
        <f>G170/E170*100</f>
        <v>0</v>
      </c>
      <c r="I170" s="266" t="s">
        <v>1094</v>
      </c>
    </row>
    <row r="171" spans="1:11" ht="80.25" customHeight="1" x14ac:dyDescent="0.25">
      <c r="A171" s="266" t="s">
        <v>74</v>
      </c>
      <c r="B171" s="189" t="s">
        <v>606</v>
      </c>
      <c r="C171" s="190" t="s">
        <v>315</v>
      </c>
      <c r="D171" s="266" t="s">
        <v>202</v>
      </c>
      <c r="E171" s="266">
        <v>2</v>
      </c>
      <c r="F171" s="266">
        <v>1</v>
      </c>
      <c r="G171" s="266">
        <f>F171-E171</f>
        <v>-1</v>
      </c>
      <c r="H171" s="184">
        <f>G171/E171*100</f>
        <v>-50</v>
      </c>
      <c r="I171" s="266" t="s">
        <v>919</v>
      </c>
    </row>
    <row r="172" spans="1:11" ht="71.25" customHeight="1" x14ac:dyDescent="0.25">
      <c r="A172" s="264" t="s">
        <v>103</v>
      </c>
      <c r="B172" s="24" t="s">
        <v>500</v>
      </c>
      <c r="C172" s="266" t="s">
        <v>315</v>
      </c>
      <c r="D172" s="266" t="s">
        <v>202</v>
      </c>
      <c r="E172" s="266">
        <v>34</v>
      </c>
      <c r="F172" s="266">
        <v>25</v>
      </c>
      <c r="G172" s="266">
        <f>F172-E172</f>
        <v>-9</v>
      </c>
      <c r="H172" s="184">
        <f>G172/E172*100</f>
        <v>-26.47058823529412</v>
      </c>
      <c r="I172" s="266" t="s">
        <v>920</v>
      </c>
    </row>
    <row r="173" spans="1:11" ht="88.5" customHeight="1" x14ac:dyDescent="0.25">
      <c r="A173" s="264" t="s">
        <v>113</v>
      </c>
      <c r="B173" s="189" t="s">
        <v>826</v>
      </c>
      <c r="C173" s="264" t="s">
        <v>31</v>
      </c>
      <c r="D173" s="269" t="s">
        <v>202</v>
      </c>
      <c r="E173" s="269">
        <v>26</v>
      </c>
      <c r="F173" s="269">
        <v>16</v>
      </c>
      <c r="G173" s="266">
        <f>F173-E173</f>
        <v>-10</v>
      </c>
      <c r="H173" s="184">
        <f>G173/E173*100</f>
        <v>-38.461538461538467</v>
      </c>
      <c r="I173" s="266" t="s">
        <v>868</v>
      </c>
    </row>
    <row r="174" spans="1:11" x14ac:dyDescent="0.25">
      <c r="A174" s="326" t="s">
        <v>562</v>
      </c>
      <c r="B174" s="326"/>
      <c r="C174" s="326"/>
      <c r="D174" s="326"/>
      <c r="E174" s="326"/>
      <c r="F174" s="326"/>
      <c r="G174" s="326"/>
      <c r="H174" s="326"/>
      <c r="I174" s="326"/>
    </row>
    <row r="175" spans="1:11" s="181" customFormat="1" ht="83.25" customHeight="1" x14ac:dyDescent="0.25">
      <c r="A175" s="264" t="s">
        <v>258</v>
      </c>
      <c r="B175" s="189" t="s">
        <v>563</v>
      </c>
      <c r="C175" s="264" t="s">
        <v>315</v>
      </c>
      <c r="D175" s="269" t="s">
        <v>202</v>
      </c>
      <c r="E175" s="269">
        <v>0</v>
      </c>
      <c r="F175" s="269">
        <v>1</v>
      </c>
      <c r="G175" s="266">
        <f>F175-E175</f>
        <v>1</v>
      </c>
      <c r="H175" s="184" t="s">
        <v>191</v>
      </c>
      <c r="I175" s="266" t="s">
        <v>1149</v>
      </c>
      <c r="J175" s="321"/>
      <c r="K175" s="322"/>
    </row>
    <row r="176" spans="1:11" x14ac:dyDescent="0.25">
      <c r="A176" s="323" t="s">
        <v>486</v>
      </c>
      <c r="B176" s="323"/>
      <c r="C176" s="323"/>
      <c r="D176" s="323"/>
      <c r="E176" s="323"/>
      <c r="F176" s="323"/>
      <c r="G176" s="323"/>
      <c r="H176" s="323"/>
      <c r="I176" s="323"/>
    </row>
    <row r="177" spans="1:9" ht="47.25" x14ac:dyDescent="0.25">
      <c r="A177" s="264" t="s">
        <v>258</v>
      </c>
      <c r="B177" s="183" t="s">
        <v>490</v>
      </c>
      <c r="C177" s="264" t="s">
        <v>31</v>
      </c>
      <c r="D177" s="269" t="s">
        <v>202</v>
      </c>
      <c r="E177" s="269">
        <v>100</v>
      </c>
      <c r="F177" s="269">
        <v>100</v>
      </c>
      <c r="G177" s="266">
        <f>F177-E177</f>
        <v>0</v>
      </c>
      <c r="H177" s="184">
        <f>G177/E177*100</f>
        <v>0</v>
      </c>
      <c r="I177" s="188"/>
    </row>
    <row r="178" spans="1:9" x14ac:dyDescent="0.25">
      <c r="A178" s="323" t="s">
        <v>487</v>
      </c>
      <c r="B178" s="323"/>
      <c r="C178" s="323"/>
      <c r="D178" s="323"/>
      <c r="E178" s="323"/>
      <c r="F178" s="323"/>
      <c r="G178" s="323"/>
      <c r="H178" s="323"/>
      <c r="I178" s="323"/>
    </row>
    <row r="179" spans="1:9" x14ac:dyDescent="0.25">
      <c r="A179" s="185" t="s">
        <v>258</v>
      </c>
      <c r="B179" s="186" t="s">
        <v>564</v>
      </c>
      <c r="C179" s="185" t="s">
        <v>31</v>
      </c>
      <c r="D179" s="182" t="s">
        <v>202</v>
      </c>
      <c r="E179" s="182">
        <v>100</v>
      </c>
      <c r="F179" s="182">
        <v>100</v>
      </c>
      <c r="G179" s="28">
        <f>F179-E179</f>
        <v>0</v>
      </c>
      <c r="H179" s="184">
        <f>G179/E179*100</f>
        <v>0</v>
      </c>
      <c r="I179" s="182"/>
    </row>
    <row r="180" spans="1:9" ht="31.5" x14ac:dyDescent="0.25">
      <c r="A180" s="185" t="s">
        <v>74</v>
      </c>
      <c r="B180" s="186" t="s">
        <v>565</v>
      </c>
      <c r="C180" s="185" t="s">
        <v>204</v>
      </c>
      <c r="D180" s="182" t="s">
        <v>207</v>
      </c>
      <c r="E180" s="187">
        <v>1579036</v>
      </c>
      <c r="F180" s="187">
        <v>1579036</v>
      </c>
      <c r="G180" s="28">
        <f>E180-F180</f>
        <v>0</v>
      </c>
      <c r="H180" s="184">
        <f>G180/E180*100</f>
        <v>0</v>
      </c>
      <c r="I180" s="182"/>
    </row>
    <row r="181" spans="1:9" x14ac:dyDescent="0.25">
      <c r="A181" s="323" t="s">
        <v>440</v>
      </c>
      <c r="B181" s="323"/>
      <c r="C181" s="323"/>
      <c r="D181" s="323"/>
      <c r="E181" s="323"/>
      <c r="F181" s="323"/>
      <c r="G181" s="323"/>
      <c r="H181" s="323"/>
      <c r="I181" s="323"/>
    </row>
    <row r="182" spans="1:9" ht="47.25" x14ac:dyDescent="0.25">
      <c r="A182" s="182" t="s">
        <v>258</v>
      </c>
      <c r="B182" s="183" t="s">
        <v>566</v>
      </c>
      <c r="C182" s="182" t="s">
        <v>315</v>
      </c>
      <c r="D182" s="182" t="s">
        <v>207</v>
      </c>
      <c r="E182" s="182">
        <v>3.9</v>
      </c>
      <c r="F182" s="182">
        <v>3.4</v>
      </c>
      <c r="G182" s="28">
        <f>E182-F182</f>
        <v>0.5</v>
      </c>
      <c r="H182" s="184">
        <f>G182/E182*100</f>
        <v>12.820512820512823</v>
      </c>
      <c r="I182" s="182" t="s">
        <v>624</v>
      </c>
    </row>
    <row r="183" spans="1:9" ht="23.25" customHeight="1" x14ac:dyDescent="0.25">
      <c r="A183" s="323" t="s">
        <v>542</v>
      </c>
      <c r="B183" s="323"/>
      <c r="C183" s="323"/>
      <c r="D183" s="323"/>
      <c r="E183" s="323"/>
      <c r="F183" s="323"/>
      <c r="G183" s="323"/>
      <c r="H183" s="323"/>
      <c r="I183" s="323"/>
    </row>
    <row r="184" spans="1:9" ht="78.75" x14ac:dyDescent="0.25">
      <c r="A184" s="182" t="s">
        <v>258</v>
      </c>
      <c r="B184" s="183" t="s">
        <v>580</v>
      </c>
      <c r="C184" s="182" t="s">
        <v>31</v>
      </c>
      <c r="D184" s="182" t="s">
        <v>202</v>
      </c>
      <c r="E184" s="182">
        <v>60</v>
      </c>
      <c r="F184" s="729">
        <v>78.98</v>
      </c>
      <c r="G184" s="730">
        <f>F184-E184</f>
        <v>18.980000000000004</v>
      </c>
      <c r="H184" s="731">
        <f>G184/E184*100</f>
        <v>31.63333333333334</v>
      </c>
      <c r="I184" s="182" t="s">
        <v>505</v>
      </c>
    </row>
    <row r="185" spans="1:9" x14ac:dyDescent="0.25">
      <c r="A185" s="139"/>
      <c r="B185" s="140"/>
      <c r="C185" s="139"/>
      <c r="D185" s="139"/>
      <c r="E185" s="139"/>
      <c r="F185" s="139"/>
      <c r="G185" s="138"/>
      <c r="H185" s="141"/>
      <c r="I185" s="139"/>
    </row>
    <row r="186" spans="1:9" x14ac:dyDescent="0.25">
      <c r="A186" s="139"/>
      <c r="B186" s="140"/>
      <c r="C186" s="139"/>
      <c r="D186" s="139"/>
      <c r="E186" s="139"/>
      <c r="F186" s="139"/>
      <c r="G186" s="138"/>
      <c r="H186" s="141"/>
      <c r="I186" s="139"/>
    </row>
    <row r="187" spans="1:9" x14ac:dyDescent="0.25">
      <c r="A187" s="204"/>
      <c r="B187" s="140"/>
      <c r="C187" s="139"/>
      <c r="D187" s="139"/>
      <c r="E187" s="139"/>
      <c r="F187" s="139"/>
      <c r="G187" s="138"/>
      <c r="H187" s="141"/>
      <c r="I187" s="139"/>
    </row>
    <row r="188" spans="1:9" ht="20.25" x14ac:dyDescent="0.25">
      <c r="A188" s="142" t="s">
        <v>194</v>
      </c>
      <c r="B188" s="142"/>
      <c r="C188" s="143"/>
      <c r="D188" s="143"/>
      <c r="E188" s="143"/>
      <c r="F188" s="143"/>
      <c r="G188" s="143"/>
      <c r="H188" s="143"/>
      <c r="I188" s="143" t="s">
        <v>199</v>
      </c>
    </row>
    <row r="189" spans="1:9" ht="20.25" x14ac:dyDescent="0.25">
      <c r="A189" s="142"/>
      <c r="B189" s="142"/>
      <c r="C189" s="143"/>
      <c r="D189" s="143"/>
      <c r="E189" s="143"/>
      <c r="F189" s="143"/>
      <c r="G189" s="143"/>
      <c r="H189" s="143"/>
      <c r="I189" s="143"/>
    </row>
    <row r="190" spans="1:9" ht="20.25" x14ac:dyDescent="0.25">
      <c r="A190" s="142" t="s">
        <v>195</v>
      </c>
      <c r="B190" s="142"/>
      <c r="C190" s="143"/>
      <c r="D190" s="143"/>
      <c r="E190" s="143"/>
      <c r="F190" s="143"/>
      <c r="G190" s="143"/>
      <c r="H190" s="143"/>
      <c r="I190" s="143"/>
    </row>
    <row r="191" spans="1:9" ht="20.25" x14ac:dyDescent="0.25">
      <c r="A191" s="142"/>
      <c r="B191" s="142"/>
      <c r="C191" s="143"/>
      <c r="D191" s="143"/>
      <c r="E191" s="143"/>
      <c r="F191" s="143"/>
      <c r="G191" s="143"/>
      <c r="H191" s="143"/>
      <c r="I191" s="143"/>
    </row>
    <row r="192" spans="1:9" ht="20.25" x14ac:dyDescent="0.25">
      <c r="A192" s="142" t="s">
        <v>870</v>
      </c>
      <c r="B192" s="142"/>
      <c r="C192" s="143"/>
      <c r="D192" s="143"/>
      <c r="E192" s="143"/>
      <c r="F192" s="143"/>
      <c r="G192" s="143"/>
      <c r="H192" s="143"/>
    </row>
    <row r="193" spans="1:9" ht="20.25" x14ac:dyDescent="0.25">
      <c r="A193" s="142" t="s">
        <v>322</v>
      </c>
      <c r="B193" s="142"/>
      <c r="C193" s="143"/>
      <c r="D193" s="143"/>
      <c r="E193" s="143"/>
      <c r="F193" s="143"/>
      <c r="G193" s="143"/>
      <c r="H193" s="143"/>
      <c r="I193" s="143" t="s">
        <v>871</v>
      </c>
    </row>
    <row r="194" spans="1:9" ht="20.25" x14ac:dyDescent="0.25">
      <c r="A194" s="142"/>
      <c r="B194" s="142"/>
      <c r="C194" s="143"/>
      <c r="D194" s="143"/>
      <c r="E194" s="143"/>
      <c r="F194" s="143"/>
      <c r="G194" s="143"/>
      <c r="H194" s="143"/>
      <c r="I194" s="143"/>
    </row>
    <row r="195" spans="1:9" ht="20.25" x14ac:dyDescent="0.25">
      <c r="A195" s="142" t="s">
        <v>197</v>
      </c>
      <c r="B195" s="142"/>
      <c r="C195" s="143"/>
      <c r="D195" s="143"/>
      <c r="E195" s="143"/>
      <c r="F195" s="143"/>
      <c r="G195" s="143"/>
      <c r="H195" s="143"/>
      <c r="I195" s="143"/>
    </row>
    <row r="196" spans="1:9" ht="20.25" x14ac:dyDescent="0.25">
      <c r="A196" s="142"/>
      <c r="B196" s="142"/>
      <c r="C196" s="143"/>
      <c r="D196" s="143"/>
      <c r="E196" s="143"/>
      <c r="F196" s="143"/>
      <c r="G196" s="143"/>
      <c r="H196" s="143"/>
      <c r="I196" s="143"/>
    </row>
    <row r="197" spans="1:9" ht="20.25" x14ac:dyDescent="0.25">
      <c r="A197" s="142" t="s">
        <v>325</v>
      </c>
      <c r="B197" s="142"/>
      <c r="C197" s="143"/>
      <c r="D197" s="143"/>
      <c r="E197" s="143"/>
      <c r="F197" s="143"/>
      <c r="G197" s="143"/>
      <c r="H197" s="143"/>
      <c r="I197" s="143" t="s">
        <v>326</v>
      </c>
    </row>
    <row r="198" spans="1:9" ht="20.25" x14ac:dyDescent="0.25">
      <c r="A198" s="142" t="s">
        <v>322</v>
      </c>
      <c r="B198" s="142"/>
      <c r="C198" s="143"/>
      <c r="D198" s="143"/>
      <c r="E198" s="143"/>
      <c r="F198" s="143"/>
      <c r="G198" s="143"/>
      <c r="H198" s="143"/>
      <c r="I198" s="143"/>
    </row>
    <row r="199" spans="1:9" ht="20.25" x14ac:dyDescent="0.25">
      <c r="A199" s="142"/>
      <c r="B199" s="142"/>
      <c r="C199" s="143"/>
      <c r="D199" s="143"/>
      <c r="E199" s="143"/>
      <c r="F199" s="143"/>
      <c r="G199" s="143"/>
      <c r="H199" s="143"/>
      <c r="I199" s="143"/>
    </row>
    <row r="200" spans="1:9" ht="20.25" x14ac:dyDescent="0.25">
      <c r="A200" s="142" t="s">
        <v>194</v>
      </c>
      <c r="B200" s="142"/>
      <c r="C200" s="143"/>
      <c r="D200" s="143"/>
      <c r="E200" s="143"/>
      <c r="F200" s="143"/>
      <c r="G200" s="143"/>
      <c r="H200" s="143"/>
      <c r="I200" s="143" t="s">
        <v>789</v>
      </c>
    </row>
    <row r="201" spans="1:9" ht="21" x14ac:dyDescent="0.25">
      <c r="A201" s="144"/>
      <c r="B201" s="144"/>
      <c r="C201" s="145"/>
      <c r="D201" s="145"/>
      <c r="E201" s="145"/>
      <c r="F201" s="145"/>
      <c r="G201" s="145"/>
      <c r="H201" s="145"/>
      <c r="I201" s="145"/>
    </row>
    <row r="202" spans="1:9" ht="31.5" customHeight="1" x14ac:dyDescent="0.25">
      <c r="A202" s="142" t="s">
        <v>502</v>
      </c>
      <c r="B202" s="142"/>
      <c r="C202" s="143"/>
      <c r="D202" s="143"/>
      <c r="E202" s="143"/>
      <c r="F202" s="143"/>
      <c r="G202" s="143"/>
      <c r="H202" s="143"/>
      <c r="I202" s="143" t="s">
        <v>503</v>
      </c>
    </row>
    <row r="203" spans="1:9" ht="21" x14ac:dyDescent="0.25">
      <c r="A203" s="145"/>
      <c r="B203" s="144"/>
      <c r="C203" s="145"/>
      <c r="D203" s="145"/>
      <c r="E203" s="145"/>
      <c r="F203" s="145"/>
      <c r="G203" s="145"/>
      <c r="H203" s="145"/>
      <c r="I203" s="145"/>
    </row>
    <row r="204" spans="1:9" ht="21" x14ac:dyDescent="0.25">
      <c r="A204" s="143"/>
      <c r="B204" s="142"/>
      <c r="C204" s="143"/>
      <c r="D204" s="143"/>
      <c r="E204" s="143"/>
      <c r="F204" s="143"/>
      <c r="G204" s="143"/>
      <c r="H204" s="142"/>
      <c r="I204" s="145"/>
    </row>
    <row r="205" spans="1:9" ht="21" x14ac:dyDescent="0.25">
      <c r="A205" s="145"/>
      <c r="B205" s="144"/>
      <c r="C205" s="145"/>
      <c r="D205" s="145"/>
      <c r="E205" s="145"/>
      <c r="F205" s="145"/>
      <c r="G205" s="145"/>
      <c r="H205" s="145"/>
      <c r="I205" s="145"/>
    </row>
    <row r="206" spans="1:9" ht="21" x14ac:dyDescent="0.25">
      <c r="A206" s="145"/>
      <c r="B206" s="144"/>
      <c r="C206" s="145"/>
      <c r="D206" s="145"/>
      <c r="E206" s="145"/>
      <c r="F206" s="145"/>
      <c r="G206" s="145"/>
      <c r="H206" s="145"/>
      <c r="I206" s="145"/>
    </row>
  </sheetData>
  <autoFilter ref="A7:I7"/>
  <mergeCells count="52">
    <mergeCell ref="G5:H5"/>
    <mergeCell ref="I5:I6"/>
    <mergeCell ref="A8:I8"/>
    <mergeCell ref="A1:I1"/>
    <mergeCell ref="A2:I2"/>
    <mergeCell ref="A3:I3"/>
    <mergeCell ref="A5:A6"/>
    <mergeCell ref="B5:B6"/>
    <mergeCell ref="C5:C6"/>
    <mergeCell ref="D5:D6"/>
    <mergeCell ref="E5:E6"/>
    <mergeCell ref="F5:F6"/>
    <mergeCell ref="I87:I88"/>
    <mergeCell ref="A25:I25"/>
    <mergeCell ref="I27:I28"/>
    <mergeCell ref="A49:I49"/>
    <mergeCell ref="A51:I51"/>
    <mergeCell ref="A82:I82"/>
    <mergeCell ref="I84:I85"/>
    <mergeCell ref="A86:I86"/>
    <mergeCell ref="I68:I69"/>
    <mergeCell ref="A74:I74"/>
    <mergeCell ref="A76:I76"/>
    <mergeCell ref="A78:I78"/>
    <mergeCell ref="A80:I80"/>
    <mergeCell ref="A136:I136"/>
    <mergeCell ref="A90:I90"/>
    <mergeCell ref="A93:I93"/>
    <mergeCell ref="A95:I95"/>
    <mergeCell ref="A98:I98"/>
    <mergeCell ref="A112:I112"/>
    <mergeCell ref="A114:I114"/>
    <mergeCell ref="A116:I116"/>
    <mergeCell ref="A122:I122"/>
    <mergeCell ref="A126:I126"/>
    <mergeCell ref="A130:I130"/>
    <mergeCell ref="A133:I133"/>
    <mergeCell ref="A145:I145"/>
    <mergeCell ref="A148:I148"/>
    <mergeCell ref="A152:I152"/>
    <mergeCell ref="A154:I154"/>
    <mergeCell ref="I155:I156"/>
    <mergeCell ref="J175:K175"/>
    <mergeCell ref="A178:I178"/>
    <mergeCell ref="A181:I181"/>
    <mergeCell ref="A183:I183"/>
    <mergeCell ref="A157:I157"/>
    <mergeCell ref="A159:I159"/>
    <mergeCell ref="A163:I163"/>
    <mergeCell ref="A169:I169"/>
    <mergeCell ref="A174:I174"/>
    <mergeCell ref="A176:I176"/>
  </mergeCells>
  <pageMargins left="0.5" right="0.5" top="0.75" bottom="0.47" header="0.3" footer="0.3"/>
  <pageSetup paperSize="9" scale="49" fitToHeight="0" orientation="landscape" r:id="rId1"/>
  <rowBreaks count="1" manualBreakCount="1">
    <brk id="173" max="8"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S322"/>
  <sheetViews>
    <sheetView view="pageBreakPreview" zoomScaleNormal="85" zoomScaleSheetLayoutView="100" workbookViewId="0">
      <pane xSplit="6" ySplit="9" topLeftCell="G319" activePane="bottomRight" state="frozen"/>
      <selection pane="topRight" activeCell="G1" sqref="G1"/>
      <selection pane="bottomLeft" activeCell="A10" sqref="A10"/>
      <selection pane="bottomRight" activeCell="G319" sqref="G319:G322"/>
    </sheetView>
  </sheetViews>
  <sheetFormatPr defaultRowHeight="15" x14ac:dyDescent="0.25"/>
  <cols>
    <col min="1" max="1" width="7.140625" style="1" customWidth="1"/>
    <col min="2" max="2" width="31.5703125" style="1" customWidth="1"/>
    <col min="3" max="3" width="21.140625" style="213" customWidth="1"/>
    <col min="4" max="4" width="12.5703125" style="3" customWidth="1"/>
    <col min="5" max="5" width="10.85546875" style="3" customWidth="1"/>
    <col min="6" max="6" width="16.85546875" style="1" customWidth="1"/>
    <col min="7" max="7" width="16" style="1" customWidth="1"/>
    <col min="8" max="8" width="16.7109375" style="1" bestFit="1" customWidth="1"/>
    <col min="9" max="9" width="13" style="12" customWidth="1"/>
    <col min="10" max="10" width="26.42578125" style="19" customWidth="1"/>
    <col min="11" max="11" width="12.7109375" style="147" customWidth="1"/>
    <col min="12" max="12" width="12.85546875" style="147" customWidth="1"/>
    <col min="13" max="13" width="51" style="17" customWidth="1"/>
    <col min="14" max="14" width="17.85546875" style="18" customWidth="1"/>
    <col min="15" max="15" width="21.28515625" style="18" customWidth="1"/>
    <col min="16" max="16" width="18.140625" style="18" customWidth="1"/>
    <col min="17" max="18" width="12.5703125" style="1" bestFit="1" customWidth="1"/>
    <col min="19" max="16384" width="9.140625" style="1"/>
  </cols>
  <sheetData>
    <row r="1" spans="1:19" ht="18.75" x14ac:dyDescent="0.3">
      <c r="A1" s="471" t="s">
        <v>32</v>
      </c>
      <c r="B1" s="471"/>
      <c r="C1" s="471"/>
      <c r="D1" s="471"/>
      <c r="E1" s="471"/>
      <c r="F1" s="471"/>
      <c r="G1" s="471"/>
      <c r="H1" s="471"/>
      <c r="I1" s="471"/>
      <c r="J1" s="471"/>
      <c r="K1" s="471"/>
      <c r="L1" s="471"/>
      <c r="M1" s="471"/>
      <c r="N1" s="471"/>
      <c r="O1" s="471"/>
      <c r="P1" s="471"/>
    </row>
    <row r="2" spans="1:19" s="16" customFormat="1" ht="17.25" customHeight="1" x14ac:dyDescent="0.25">
      <c r="B2" s="163"/>
      <c r="C2" s="212"/>
      <c r="D2" s="17"/>
      <c r="E2" s="354" t="s">
        <v>627</v>
      </c>
      <c r="F2" s="354"/>
      <c r="G2" s="354"/>
      <c r="H2" s="354"/>
      <c r="I2" s="354"/>
      <c r="J2" s="354"/>
      <c r="K2" s="354"/>
      <c r="L2" s="354"/>
      <c r="M2" s="354"/>
      <c r="N2" s="88"/>
      <c r="O2" s="88"/>
      <c r="P2" s="88"/>
    </row>
    <row r="3" spans="1:19" s="16" customFormat="1" ht="17.25" customHeight="1" x14ac:dyDescent="0.25">
      <c r="C3" s="213"/>
      <c r="D3" s="3"/>
      <c r="E3" s="390" t="s">
        <v>25</v>
      </c>
      <c r="F3" s="390"/>
      <c r="G3" s="390"/>
      <c r="H3" s="390"/>
      <c r="I3" s="390"/>
      <c r="J3" s="390"/>
      <c r="K3" s="390"/>
      <c r="L3" s="390"/>
      <c r="M3" s="390"/>
      <c r="N3" s="88"/>
      <c r="O3" s="164"/>
      <c r="P3" s="88"/>
    </row>
    <row r="5" spans="1:19" ht="53.25" customHeight="1" x14ac:dyDescent="0.25">
      <c r="A5" s="433" t="s">
        <v>8</v>
      </c>
      <c r="B5" s="433" t="s">
        <v>877</v>
      </c>
      <c r="C5" s="433" t="s">
        <v>33</v>
      </c>
      <c r="D5" s="482" t="s">
        <v>518</v>
      </c>
      <c r="E5" s="483"/>
      <c r="F5" s="434" t="s">
        <v>34</v>
      </c>
      <c r="G5" s="434" t="s">
        <v>794</v>
      </c>
      <c r="H5" s="434" t="s">
        <v>35</v>
      </c>
      <c r="I5" s="477" t="s">
        <v>533</v>
      </c>
      <c r="J5" s="434" t="s">
        <v>521</v>
      </c>
      <c r="K5" s="472" t="s">
        <v>795</v>
      </c>
      <c r="L5" s="472" t="s">
        <v>36</v>
      </c>
      <c r="M5" s="473" t="s">
        <v>313</v>
      </c>
      <c r="N5" s="474" t="s">
        <v>37</v>
      </c>
      <c r="O5" s="475"/>
      <c r="P5" s="476"/>
    </row>
    <row r="6" spans="1:19" ht="56.25" customHeight="1" x14ac:dyDescent="0.25">
      <c r="A6" s="433"/>
      <c r="B6" s="433"/>
      <c r="C6" s="433"/>
      <c r="D6" s="486" t="s">
        <v>878</v>
      </c>
      <c r="E6" s="486" t="s">
        <v>879</v>
      </c>
      <c r="F6" s="434"/>
      <c r="G6" s="434"/>
      <c r="H6" s="434"/>
      <c r="I6" s="478"/>
      <c r="J6" s="434"/>
      <c r="K6" s="472"/>
      <c r="L6" s="472"/>
      <c r="M6" s="473"/>
      <c r="N6" s="375" t="s">
        <v>522</v>
      </c>
      <c r="O6" s="375" t="s">
        <v>523</v>
      </c>
      <c r="P6" s="375" t="s">
        <v>524</v>
      </c>
    </row>
    <row r="7" spans="1:19" ht="49.5" customHeight="1" x14ac:dyDescent="0.25">
      <c r="A7" s="433"/>
      <c r="B7" s="433"/>
      <c r="C7" s="433"/>
      <c r="D7" s="487"/>
      <c r="E7" s="487"/>
      <c r="F7" s="434"/>
      <c r="G7" s="434"/>
      <c r="H7" s="434"/>
      <c r="I7" s="479"/>
      <c r="J7" s="434"/>
      <c r="K7" s="472"/>
      <c r="L7" s="472"/>
      <c r="M7" s="473"/>
      <c r="N7" s="404"/>
      <c r="O7" s="404"/>
      <c r="P7" s="404"/>
    </row>
    <row r="8" spans="1:19" x14ac:dyDescent="0.25">
      <c r="A8" s="160">
        <v>1</v>
      </c>
      <c r="B8" s="160">
        <v>2</v>
      </c>
      <c r="C8" s="305">
        <v>3</v>
      </c>
      <c r="D8" s="303">
        <v>4</v>
      </c>
      <c r="E8" s="303">
        <v>5</v>
      </c>
      <c r="F8" s="305">
        <v>6</v>
      </c>
      <c r="G8" s="160">
        <v>7</v>
      </c>
      <c r="H8" s="160">
        <v>8</v>
      </c>
      <c r="I8" s="160">
        <v>9</v>
      </c>
      <c r="J8" s="160">
        <v>10</v>
      </c>
      <c r="K8" s="165">
        <v>11</v>
      </c>
      <c r="L8" s="165">
        <v>12</v>
      </c>
      <c r="M8" s="161">
        <v>13</v>
      </c>
      <c r="N8" s="160">
        <v>14</v>
      </c>
      <c r="O8" s="160">
        <v>15</v>
      </c>
      <c r="P8" s="160">
        <v>16</v>
      </c>
    </row>
    <row r="9" spans="1:19" ht="15" customHeight="1" x14ac:dyDescent="0.25">
      <c r="A9" s="451" t="s">
        <v>409</v>
      </c>
      <c r="B9" s="451"/>
      <c r="C9" s="465" t="s">
        <v>2</v>
      </c>
      <c r="D9" s="449" t="s">
        <v>68</v>
      </c>
      <c r="E9" s="468" t="s">
        <v>68</v>
      </c>
      <c r="F9" s="166" t="s">
        <v>2</v>
      </c>
      <c r="G9" s="214">
        <v>52590513.699999996</v>
      </c>
      <c r="H9" s="31">
        <v>51436211</v>
      </c>
      <c r="I9" s="31">
        <v>97.805112331504006</v>
      </c>
      <c r="J9" s="447" t="s">
        <v>68</v>
      </c>
      <c r="K9" s="447" t="s">
        <v>68</v>
      </c>
      <c r="L9" s="447" t="s">
        <v>68</v>
      </c>
      <c r="M9" s="447" t="s">
        <v>68</v>
      </c>
      <c r="N9" s="447" t="s">
        <v>68</v>
      </c>
      <c r="O9" s="447" t="s">
        <v>68</v>
      </c>
      <c r="P9" s="447" t="s">
        <v>68</v>
      </c>
    </row>
    <row r="10" spans="1:19" ht="55.5" customHeight="1" x14ac:dyDescent="0.25">
      <c r="A10" s="451"/>
      <c r="B10" s="451"/>
      <c r="C10" s="466"/>
      <c r="D10" s="450"/>
      <c r="E10" s="469"/>
      <c r="F10" s="166" t="s">
        <v>410</v>
      </c>
      <c r="G10" s="214">
        <v>28165422.099999998</v>
      </c>
      <c r="H10" s="214">
        <v>27883891.099999998</v>
      </c>
      <c r="I10" s="31">
        <v>99.000437490336779</v>
      </c>
      <c r="J10" s="448"/>
      <c r="K10" s="448"/>
      <c r="L10" s="448"/>
      <c r="M10" s="448"/>
      <c r="N10" s="448"/>
      <c r="O10" s="448"/>
      <c r="P10" s="448"/>
      <c r="Q10" s="11"/>
      <c r="R10" s="11"/>
      <c r="S10" s="11"/>
    </row>
    <row r="11" spans="1:19" ht="80.25" customHeight="1" x14ac:dyDescent="0.25">
      <c r="A11" s="451"/>
      <c r="B11" s="451"/>
      <c r="C11" s="466"/>
      <c r="D11" s="450"/>
      <c r="E11" s="469"/>
      <c r="F11" s="166" t="s">
        <v>411</v>
      </c>
      <c r="G11" s="214">
        <v>1808238.4999999998</v>
      </c>
      <c r="H11" s="214">
        <v>1762368.5999999999</v>
      </c>
      <c r="I11" s="31">
        <v>97.463282636665468</v>
      </c>
      <c r="J11" s="448"/>
      <c r="K11" s="448"/>
      <c r="L11" s="448"/>
      <c r="M11" s="448"/>
      <c r="N11" s="448"/>
      <c r="O11" s="448"/>
      <c r="P11" s="448"/>
    </row>
    <row r="12" spans="1:19" ht="102.75" customHeight="1" x14ac:dyDescent="0.25">
      <c r="A12" s="451"/>
      <c r="B12" s="451"/>
      <c r="C12" s="466"/>
      <c r="D12" s="450"/>
      <c r="E12" s="469"/>
      <c r="F12" s="166" t="s">
        <v>412</v>
      </c>
      <c r="G12" s="214">
        <v>12914.1</v>
      </c>
      <c r="H12" s="31">
        <v>7409.1</v>
      </c>
      <c r="I12" s="31">
        <v>57.372174599855974</v>
      </c>
      <c r="J12" s="448"/>
      <c r="K12" s="448"/>
      <c r="L12" s="448"/>
      <c r="M12" s="448"/>
      <c r="N12" s="448"/>
      <c r="O12" s="448"/>
      <c r="P12" s="448"/>
    </row>
    <row r="13" spans="1:19" ht="37.5" customHeight="1" x14ac:dyDescent="0.25">
      <c r="A13" s="451"/>
      <c r="B13" s="451"/>
      <c r="C13" s="467"/>
      <c r="D13" s="454"/>
      <c r="E13" s="470"/>
      <c r="F13" s="166" t="s">
        <v>413</v>
      </c>
      <c r="G13" s="214">
        <v>22603938.999999996</v>
      </c>
      <c r="H13" s="31">
        <v>21782542.200000003</v>
      </c>
      <c r="I13" s="31">
        <v>96.366134238815661</v>
      </c>
      <c r="J13" s="448"/>
      <c r="K13" s="448"/>
      <c r="L13" s="448"/>
      <c r="M13" s="448"/>
      <c r="N13" s="448"/>
      <c r="O13" s="448"/>
      <c r="P13" s="448"/>
    </row>
    <row r="14" spans="1:19" ht="15" customHeight="1" x14ac:dyDescent="0.25">
      <c r="A14" s="451"/>
      <c r="B14" s="451"/>
      <c r="C14" s="435" t="s">
        <v>62</v>
      </c>
      <c r="D14" s="449" t="s">
        <v>68</v>
      </c>
      <c r="E14" s="449" t="s">
        <v>68</v>
      </c>
      <c r="F14" s="166" t="s">
        <v>2</v>
      </c>
      <c r="G14" s="214">
        <v>28773581.400000002</v>
      </c>
      <c r="H14" s="31">
        <v>28722611.699999999</v>
      </c>
      <c r="I14" s="31">
        <v>99.82285938169656</v>
      </c>
      <c r="J14" s="448"/>
      <c r="K14" s="448"/>
      <c r="L14" s="448"/>
      <c r="M14" s="448"/>
      <c r="N14" s="448"/>
      <c r="O14" s="448"/>
      <c r="P14" s="448"/>
    </row>
    <row r="15" spans="1:19" x14ac:dyDescent="0.25">
      <c r="A15" s="451"/>
      <c r="B15" s="451"/>
      <c r="C15" s="436"/>
      <c r="D15" s="450"/>
      <c r="E15" s="450"/>
      <c r="F15" s="166" t="s">
        <v>5</v>
      </c>
      <c r="G15" s="214">
        <v>27010636.800000001</v>
      </c>
      <c r="H15" s="31">
        <v>27005537</v>
      </c>
      <c r="I15" s="31">
        <v>99.981119290012444</v>
      </c>
      <c r="J15" s="448"/>
      <c r="K15" s="448"/>
      <c r="L15" s="448"/>
      <c r="M15" s="448"/>
      <c r="N15" s="448"/>
      <c r="O15" s="448"/>
      <c r="P15" s="448"/>
    </row>
    <row r="16" spans="1:19" ht="34.5" customHeight="1" x14ac:dyDescent="0.25">
      <c r="A16" s="451"/>
      <c r="B16" s="451"/>
      <c r="C16" s="436"/>
      <c r="D16" s="450"/>
      <c r="E16" s="450"/>
      <c r="F16" s="166" t="s">
        <v>6</v>
      </c>
      <c r="G16" s="214">
        <v>1762944.5999999999</v>
      </c>
      <c r="H16" s="31">
        <v>1717074.7</v>
      </c>
      <c r="I16" s="31">
        <v>97.398108823158708</v>
      </c>
      <c r="J16" s="448"/>
      <c r="K16" s="448"/>
      <c r="L16" s="448"/>
      <c r="M16" s="448"/>
      <c r="N16" s="448"/>
      <c r="O16" s="448"/>
      <c r="P16" s="448"/>
    </row>
    <row r="17" spans="1:16" ht="15" customHeight="1" x14ac:dyDescent="0.25">
      <c r="A17" s="451"/>
      <c r="B17" s="451"/>
      <c r="C17" s="452" t="s">
        <v>414</v>
      </c>
      <c r="D17" s="449" t="s">
        <v>68</v>
      </c>
      <c r="E17" s="449" t="s">
        <v>68</v>
      </c>
      <c r="F17" s="166" t="s">
        <v>2</v>
      </c>
      <c r="G17" s="214">
        <v>22603938.999999996</v>
      </c>
      <c r="H17" s="31">
        <v>21782542.200000003</v>
      </c>
      <c r="I17" s="31">
        <v>96.366134238815661</v>
      </c>
      <c r="J17" s="448"/>
      <c r="K17" s="448"/>
      <c r="L17" s="448"/>
      <c r="M17" s="448"/>
      <c r="N17" s="448"/>
      <c r="O17" s="448"/>
      <c r="P17" s="448"/>
    </row>
    <row r="18" spans="1:16" ht="57" customHeight="1" x14ac:dyDescent="0.25">
      <c r="A18" s="451"/>
      <c r="B18" s="451"/>
      <c r="C18" s="453"/>
      <c r="D18" s="454"/>
      <c r="E18" s="454"/>
      <c r="F18" s="166" t="s">
        <v>23</v>
      </c>
      <c r="G18" s="214">
        <v>22603938.999999996</v>
      </c>
      <c r="H18" s="31">
        <v>21782542.200000003</v>
      </c>
      <c r="I18" s="31">
        <v>96.366134238815661</v>
      </c>
      <c r="J18" s="448"/>
      <c r="K18" s="448"/>
      <c r="L18" s="448"/>
      <c r="M18" s="448"/>
      <c r="N18" s="448"/>
      <c r="O18" s="448"/>
      <c r="P18" s="448"/>
    </row>
    <row r="19" spans="1:16" ht="15" customHeight="1" x14ac:dyDescent="0.25">
      <c r="A19" s="451"/>
      <c r="B19" s="451"/>
      <c r="C19" s="435" t="s">
        <v>63</v>
      </c>
      <c r="D19" s="449" t="s">
        <v>68</v>
      </c>
      <c r="E19" s="449" t="s">
        <v>68</v>
      </c>
      <c r="F19" s="166" t="s">
        <v>2</v>
      </c>
      <c r="G19" s="214">
        <v>16316.5</v>
      </c>
      <c r="H19" s="31">
        <v>10017.299999999999</v>
      </c>
      <c r="I19" s="31">
        <v>61.393681242913608</v>
      </c>
      <c r="J19" s="448"/>
      <c r="K19" s="448"/>
      <c r="L19" s="448"/>
      <c r="M19" s="448"/>
      <c r="N19" s="448"/>
      <c r="O19" s="448"/>
      <c r="P19" s="448"/>
    </row>
    <row r="20" spans="1:16" x14ac:dyDescent="0.25">
      <c r="A20" s="451"/>
      <c r="B20" s="451"/>
      <c r="C20" s="436"/>
      <c r="D20" s="450"/>
      <c r="E20" s="450"/>
      <c r="F20" s="166" t="s">
        <v>5</v>
      </c>
      <c r="G20" s="214">
        <v>3402.4</v>
      </c>
      <c r="H20" s="31">
        <v>2608.1999999999998</v>
      </c>
      <c r="I20" s="31">
        <v>76.657653421114503</v>
      </c>
      <c r="J20" s="448"/>
      <c r="K20" s="448"/>
      <c r="L20" s="448"/>
      <c r="M20" s="448"/>
      <c r="N20" s="448"/>
      <c r="O20" s="448"/>
      <c r="P20" s="448"/>
    </row>
    <row r="21" spans="1:16" x14ac:dyDescent="0.25">
      <c r="A21" s="451"/>
      <c r="B21" s="451"/>
      <c r="C21" s="436"/>
      <c r="D21" s="450"/>
      <c r="E21" s="450"/>
      <c r="F21" s="166" t="s">
        <v>22</v>
      </c>
      <c r="G21" s="214">
        <v>12914.1</v>
      </c>
      <c r="H21" s="31">
        <v>7409.1</v>
      </c>
      <c r="I21" s="31">
        <v>57.372174599855974</v>
      </c>
      <c r="J21" s="448"/>
      <c r="K21" s="448"/>
      <c r="L21" s="448"/>
      <c r="M21" s="448"/>
      <c r="N21" s="448"/>
      <c r="O21" s="448"/>
      <c r="P21" s="448"/>
    </row>
    <row r="22" spans="1:16" x14ac:dyDescent="0.25">
      <c r="A22" s="451"/>
      <c r="B22" s="451"/>
      <c r="C22" s="437"/>
      <c r="D22" s="454"/>
      <c r="E22" s="454"/>
      <c r="F22" s="166" t="s">
        <v>23</v>
      </c>
      <c r="G22" s="214">
        <v>0</v>
      </c>
      <c r="H22" s="31">
        <v>0</v>
      </c>
      <c r="I22" s="31">
        <v>0</v>
      </c>
      <c r="J22" s="448"/>
      <c r="K22" s="448"/>
      <c r="L22" s="448"/>
      <c r="M22" s="448"/>
      <c r="N22" s="448"/>
      <c r="O22" s="448"/>
      <c r="P22" s="448"/>
    </row>
    <row r="23" spans="1:16" ht="15" customHeight="1" x14ac:dyDescent="0.25">
      <c r="A23" s="451"/>
      <c r="B23" s="451"/>
      <c r="C23" s="435" t="s">
        <v>415</v>
      </c>
      <c r="D23" s="449" t="s">
        <v>68</v>
      </c>
      <c r="E23" s="449" t="s">
        <v>68</v>
      </c>
      <c r="F23" s="166" t="s">
        <v>2</v>
      </c>
      <c r="G23" s="214">
        <v>1196676.7999999998</v>
      </c>
      <c r="H23" s="31">
        <v>921039.8</v>
      </c>
      <c r="I23" s="31">
        <v>76.96646245669676</v>
      </c>
      <c r="J23" s="448"/>
      <c r="K23" s="448"/>
      <c r="L23" s="448"/>
      <c r="M23" s="448"/>
      <c r="N23" s="448"/>
      <c r="O23" s="448"/>
      <c r="P23" s="448"/>
    </row>
    <row r="24" spans="1:16" x14ac:dyDescent="0.25">
      <c r="A24" s="451"/>
      <c r="B24" s="451"/>
      <c r="C24" s="436"/>
      <c r="D24" s="450"/>
      <c r="E24" s="450"/>
      <c r="F24" s="166" t="s">
        <v>5</v>
      </c>
      <c r="G24" s="214">
        <v>1151382.8999999999</v>
      </c>
      <c r="H24" s="31">
        <v>875745.9</v>
      </c>
      <c r="I24" s="31">
        <v>76.060353163139737</v>
      </c>
      <c r="J24" s="448"/>
      <c r="K24" s="448"/>
      <c r="L24" s="448"/>
      <c r="M24" s="448"/>
      <c r="N24" s="448"/>
      <c r="O24" s="448"/>
      <c r="P24" s="448"/>
    </row>
    <row r="25" spans="1:16" ht="42" customHeight="1" x14ac:dyDescent="0.25">
      <c r="A25" s="451"/>
      <c r="B25" s="451"/>
      <c r="C25" s="436"/>
      <c r="D25" s="450"/>
      <c r="E25" s="450"/>
      <c r="F25" s="166" t="s">
        <v>6</v>
      </c>
      <c r="G25" s="214">
        <v>45293.9</v>
      </c>
      <c r="H25" s="31">
        <v>45293.9</v>
      </c>
      <c r="I25" s="31">
        <v>100</v>
      </c>
      <c r="J25" s="448"/>
      <c r="K25" s="448"/>
      <c r="L25" s="448"/>
      <c r="M25" s="448"/>
      <c r="N25" s="448"/>
      <c r="O25" s="448"/>
      <c r="P25" s="448"/>
    </row>
    <row r="26" spans="1:16" ht="15" customHeight="1" x14ac:dyDescent="0.25">
      <c r="A26" s="413">
        <v>1</v>
      </c>
      <c r="B26" s="445" t="s">
        <v>66</v>
      </c>
      <c r="C26" s="445" t="s">
        <v>67</v>
      </c>
      <c r="D26" s="446" t="s">
        <v>68</v>
      </c>
      <c r="E26" s="446" t="s">
        <v>68</v>
      </c>
      <c r="F26" s="166" t="s">
        <v>2</v>
      </c>
      <c r="G26" s="214">
        <v>173019.50000000003</v>
      </c>
      <c r="H26" s="31">
        <v>173009.80000000002</v>
      </c>
      <c r="I26" s="31">
        <v>99.994393695508293</v>
      </c>
      <c r="J26" s="375" t="s">
        <v>68</v>
      </c>
      <c r="K26" s="429" t="s">
        <v>68</v>
      </c>
      <c r="L26" s="429" t="s">
        <v>68</v>
      </c>
      <c r="M26" s="429" t="s">
        <v>68</v>
      </c>
      <c r="N26" s="438" t="s">
        <v>68</v>
      </c>
      <c r="O26" s="438" t="s">
        <v>68</v>
      </c>
      <c r="P26" s="438" t="s">
        <v>68</v>
      </c>
    </row>
    <row r="27" spans="1:16" x14ac:dyDescent="0.25">
      <c r="A27" s="413"/>
      <c r="B27" s="445"/>
      <c r="C27" s="445"/>
      <c r="D27" s="446"/>
      <c r="E27" s="446"/>
      <c r="F27" s="166" t="s">
        <v>5</v>
      </c>
      <c r="G27" s="214">
        <v>167587.00000000003</v>
      </c>
      <c r="H27" s="31">
        <v>167577.30000000002</v>
      </c>
      <c r="I27" s="31">
        <v>99.994211961548316</v>
      </c>
      <c r="J27" s="376"/>
      <c r="K27" s="429" t="s">
        <v>68</v>
      </c>
      <c r="L27" s="429" t="s">
        <v>68</v>
      </c>
      <c r="M27" s="429" t="s">
        <v>68</v>
      </c>
      <c r="N27" s="438" t="s">
        <v>68</v>
      </c>
      <c r="O27" s="438" t="s">
        <v>68</v>
      </c>
      <c r="P27" s="438" t="s">
        <v>68</v>
      </c>
    </row>
    <row r="28" spans="1:16" ht="68.25" customHeight="1" x14ac:dyDescent="0.25">
      <c r="A28" s="413"/>
      <c r="B28" s="445"/>
      <c r="C28" s="445"/>
      <c r="D28" s="446"/>
      <c r="E28" s="446"/>
      <c r="F28" s="166" t="s">
        <v>6</v>
      </c>
      <c r="G28" s="214">
        <v>5432.5</v>
      </c>
      <c r="H28" s="31">
        <v>5432.5</v>
      </c>
      <c r="I28" s="31">
        <v>100</v>
      </c>
      <c r="J28" s="376"/>
      <c r="K28" s="429"/>
      <c r="L28" s="429"/>
      <c r="M28" s="429"/>
      <c r="N28" s="438"/>
      <c r="O28" s="438"/>
      <c r="P28" s="438"/>
    </row>
    <row r="29" spans="1:16" ht="15" customHeight="1" x14ac:dyDescent="0.25">
      <c r="A29" s="413" t="s">
        <v>64</v>
      </c>
      <c r="B29" s="480" t="s">
        <v>536</v>
      </c>
      <c r="C29" s="480" t="s">
        <v>67</v>
      </c>
      <c r="D29" s="481" t="s">
        <v>68</v>
      </c>
      <c r="E29" s="481" t="s">
        <v>68</v>
      </c>
      <c r="F29" s="167" t="s">
        <v>2</v>
      </c>
      <c r="G29" s="214">
        <v>173019.50000000003</v>
      </c>
      <c r="H29" s="31">
        <v>173009.80000000002</v>
      </c>
      <c r="I29" s="31">
        <v>99.994393695508293</v>
      </c>
      <c r="J29" s="375" t="s">
        <v>68</v>
      </c>
      <c r="K29" s="429" t="s">
        <v>68</v>
      </c>
      <c r="L29" s="408" t="s">
        <v>68</v>
      </c>
      <c r="M29" s="429" t="s">
        <v>68</v>
      </c>
      <c r="N29" s="438" t="s">
        <v>68</v>
      </c>
      <c r="O29" s="438" t="s">
        <v>68</v>
      </c>
      <c r="P29" s="438" t="s">
        <v>68</v>
      </c>
    </row>
    <row r="30" spans="1:16" x14ac:dyDescent="0.25">
      <c r="A30" s="413"/>
      <c r="B30" s="480"/>
      <c r="C30" s="480"/>
      <c r="D30" s="481"/>
      <c r="E30" s="481"/>
      <c r="F30" s="167" t="s">
        <v>5</v>
      </c>
      <c r="G30" s="215">
        <v>167587.00000000003</v>
      </c>
      <c r="H30" s="168">
        <v>167577.30000000002</v>
      </c>
      <c r="I30" s="168">
        <v>99.994211961548316</v>
      </c>
      <c r="J30" s="376" t="s">
        <v>68</v>
      </c>
      <c r="K30" s="429" t="s">
        <v>68</v>
      </c>
      <c r="L30" s="409"/>
      <c r="M30" s="429" t="s">
        <v>68</v>
      </c>
      <c r="N30" s="438" t="s">
        <v>68</v>
      </c>
      <c r="O30" s="438" t="s">
        <v>68</v>
      </c>
      <c r="P30" s="438" t="s">
        <v>68</v>
      </c>
    </row>
    <row r="31" spans="1:16" ht="78" customHeight="1" x14ac:dyDescent="0.25">
      <c r="A31" s="413"/>
      <c r="B31" s="480"/>
      <c r="C31" s="480"/>
      <c r="D31" s="481"/>
      <c r="E31" s="481"/>
      <c r="F31" s="167" t="s">
        <v>6</v>
      </c>
      <c r="G31" s="215">
        <v>5432.5</v>
      </c>
      <c r="H31" s="168">
        <v>5432.5</v>
      </c>
      <c r="I31" s="168">
        <v>100</v>
      </c>
      <c r="J31" s="376"/>
      <c r="K31" s="429"/>
      <c r="L31" s="409"/>
      <c r="M31" s="429"/>
      <c r="N31" s="438"/>
      <c r="O31" s="438"/>
      <c r="P31" s="438"/>
    </row>
    <row r="32" spans="1:16" ht="62.25" customHeight="1" x14ac:dyDescent="0.25">
      <c r="A32" s="413" t="s">
        <v>65</v>
      </c>
      <c r="B32" s="414" t="s">
        <v>416</v>
      </c>
      <c r="C32" s="382" t="s">
        <v>67</v>
      </c>
      <c r="D32" s="418">
        <v>43101</v>
      </c>
      <c r="E32" s="418">
        <v>43465</v>
      </c>
      <c r="F32" s="169" t="s">
        <v>2</v>
      </c>
      <c r="G32" s="214">
        <v>9970.7000000000007</v>
      </c>
      <c r="H32" s="31">
        <v>9970.7000000000007</v>
      </c>
      <c r="I32" s="31">
        <v>100</v>
      </c>
      <c r="J32" s="208" t="s">
        <v>922</v>
      </c>
      <c r="K32" s="146">
        <v>190</v>
      </c>
      <c r="L32" s="146">
        <v>190</v>
      </c>
      <c r="M32" s="275"/>
      <c r="N32" s="155" t="s">
        <v>68</v>
      </c>
      <c r="O32" s="155" t="s">
        <v>68</v>
      </c>
      <c r="P32" s="155" t="s">
        <v>68</v>
      </c>
    </row>
    <row r="33" spans="1:17" ht="15" customHeight="1" x14ac:dyDescent="0.25">
      <c r="A33" s="413"/>
      <c r="B33" s="414"/>
      <c r="C33" s="383"/>
      <c r="D33" s="419"/>
      <c r="E33" s="419"/>
      <c r="F33" s="167" t="s">
        <v>5</v>
      </c>
      <c r="G33" s="215">
        <v>4538.2</v>
      </c>
      <c r="H33" s="170">
        <v>4538.2</v>
      </c>
      <c r="I33" s="168">
        <v>100</v>
      </c>
      <c r="J33" s="382" t="s">
        <v>923</v>
      </c>
      <c r="K33" s="484">
        <v>90</v>
      </c>
      <c r="L33" s="484">
        <v>97.8</v>
      </c>
      <c r="M33" s="386"/>
      <c r="N33" s="371" t="s">
        <v>68</v>
      </c>
      <c r="O33" s="371" t="s">
        <v>68</v>
      </c>
      <c r="P33" s="371" t="s">
        <v>68</v>
      </c>
    </row>
    <row r="34" spans="1:17" ht="53.25" customHeight="1" x14ac:dyDescent="0.25">
      <c r="A34" s="413"/>
      <c r="B34" s="414"/>
      <c r="C34" s="383"/>
      <c r="D34" s="419"/>
      <c r="E34" s="419"/>
      <c r="F34" s="167" t="s">
        <v>6</v>
      </c>
      <c r="G34" s="215">
        <v>5432.5</v>
      </c>
      <c r="H34" s="168">
        <v>5432.5</v>
      </c>
      <c r="I34" s="168">
        <v>100</v>
      </c>
      <c r="J34" s="383"/>
      <c r="K34" s="485"/>
      <c r="L34" s="485"/>
      <c r="M34" s="387"/>
      <c r="N34" s="457"/>
      <c r="O34" s="457"/>
      <c r="P34" s="457"/>
    </row>
    <row r="35" spans="1:17" ht="85.5" customHeight="1" x14ac:dyDescent="0.25">
      <c r="A35" s="373" t="s">
        <v>70</v>
      </c>
      <c r="B35" s="455" t="s">
        <v>71</v>
      </c>
      <c r="C35" s="382" t="s">
        <v>67</v>
      </c>
      <c r="D35" s="418">
        <v>43101</v>
      </c>
      <c r="E35" s="418">
        <v>43465</v>
      </c>
      <c r="F35" s="9" t="s">
        <v>2</v>
      </c>
      <c r="G35" s="214">
        <v>154995.6</v>
      </c>
      <c r="H35" s="31">
        <v>154985.9</v>
      </c>
      <c r="I35" s="31">
        <v>99.993741757830534</v>
      </c>
      <c r="J35" s="306" t="s">
        <v>924</v>
      </c>
      <c r="K35" s="270">
        <v>124865</v>
      </c>
      <c r="L35" s="270">
        <v>128287</v>
      </c>
      <c r="M35" s="270" t="s">
        <v>1019</v>
      </c>
      <c r="N35" s="155" t="s">
        <v>152</v>
      </c>
      <c r="O35" s="155" t="s">
        <v>152</v>
      </c>
      <c r="P35" s="155" t="s">
        <v>152</v>
      </c>
    </row>
    <row r="36" spans="1:17" ht="165" x14ac:dyDescent="0.25">
      <c r="A36" s="380"/>
      <c r="B36" s="456"/>
      <c r="C36" s="383"/>
      <c r="D36" s="419"/>
      <c r="E36" s="419"/>
      <c r="F36" s="458" t="s">
        <v>5</v>
      </c>
      <c r="G36" s="460">
        <v>154995.6</v>
      </c>
      <c r="H36" s="462">
        <v>154985.9</v>
      </c>
      <c r="I36" s="462">
        <v>99.993741757830534</v>
      </c>
      <c r="J36" s="307" t="s">
        <v>1018</v>
      </c>
      <c r="K36" s="270">
        <v>50</v>
      </c>
      <c r="L36" s="270">
        <v>41</v>
      </c>
      <c r="M36" s="270" t="s">
        <v>872</v>
      </c>
      <c r="N36" s="149" t="s">
        <v>152</v>
      </c>
      <c r="O36" s="149" t="s">
        <v>152</v>
      </c>
      <c r="P36" s="149" t="s">
        <v>152</v>
      </c>
      <c r="Q36" s="221"/>
    </row>
    <row r="37" spans="1:17" ht="122.25" customHeight="1" x14ac:dyDescent="0.25">
      <c r="A37" s="380"/>
      <c r="B37" s="456"/>
      <c r="C37" s="383"/>
      <c r="D37" s="419"/>
      <c r="E37" s="419"/>
      <c r="F37" s="459"/>
      <c r="G37" s="461"/>
      <c r="H37" s="463"/>
      <c r="I37" s="463"/>
      <c r="J37" s="302" t="s">
        <v>925</v>
      </c>
      <c r="K37" s="286">
        <v>14</v>
      </c>
      <c r="L37" s="294">
        <v>11.5</v>
      </c>
      <c r="M37" s="286" t="s">
        <v>1032</v>
      </c>
      <c r="N37" s="301" t="s">
        <v>152</v>
      </c>
      <c r="O37" s="301" t="s">
        <v>152</v>
      </c>
      <c r="P37" s="301" t="s">
        <v>152</v>
      </c>
    </row>
    <row r="38" spans="1:17" ht="69" customHeight="1" x14ac:dyDescent="0.25">
      <c r="A38" s="413" t="s">
        <v>72</v>
      </c>
      <c r="B38" s="455" t="s">
        <v>73</v>
      </c>
      <c r="C38" s="382" t="s">
        <v>67</v>
      </c>
      <c r="D38" s="418">
        <v>43101</v>
      </c>
      <c r="E38" s="418">
        <v>43465</v>
      </c>
      <c r="F38" s="9" t="s">
        <v>2</v>
      </c>
      <c r="G38" s="214">
        <v>8053.2</v>
      </c>
      <c r="H38" s="31">
        <v>8053.2</v>
      </c>
      <c r="I38" s="31">
        <v>100</v>
      </c>
      <c r="J38" s="9" t="s">
        <v>926</v>
      </c>
      <c r="K38" s="146">
        <v>4</v>
      </c>
      <c r="L38" s="146">
        <v>4</v>
      </c>
      <c r="M38" s="217"/>
      <c r="N38" s="155" t="s">
        <v>152</v>
      </c>
      <c r="O38" s="155" t="s">
        <v>152</v>
      </c>
      <c r="P38" s="155" t="s">
        <v>152</v>
      </c>
    </row>
    <row r="39" spans="1:17" ht="139.5" customHeight="1" x14ac:dyDescent="0.25">
      <c r="A39" s="413"/>
      <c r="B39" s="456"/>
      <c r="C39" s="383"/>
      <c r="D39" s="419"/>
      <c r="E39" s="419"/>
      <c r="F39" s="167" t="s">
        <v>5</v>
      </c>
      <c r="G39" s="215">
        <v>8053.2</v>
      </c>
      <c r="H39" s="170">
        <v>8053.2</v>
      </c>
      <c r="I39" s="168">
        <v>100</v>
      </c>
      <c r="J39" s="291" t="s">
        <v>927</v>
      </c>
      <c r="K39" s="286">
        <v>100</v>
      </c>
      <c r="L39" s="286">
        <v>100</v>
      </c>
      <c r="M39" s="286"/>
      <c r="N39" s="287" t="s">
        <v>152</v>
      </c>
      <c r="O39" s="287" t="s">
        <v>152</v>
      </c>
      <c r="P39" s="287" t="s">
        <v>152</v>
      </c>
    </row>
    <row r="40" spans="1:17" s="2" customFormat="1" ht="15" customHeight="1" x14ac:dyDescent="0.25">
      <c r="A40" s="464" t="s">
        <v>74</v>
      </c>
      <c r="B40" s="445" t="s">
        <v>75</v>
      </c>
      <c r="C40" s="435" t="s">
        <v>2</v>
      </c>
      <c r="D40" s="446" t="s">
        <v>68</v>
      </c>
      <c r="E40" s="446" t="s">
        <v>68</v>
      </c>
      <c r="F40" s="166" t="s">
        <v>2</v>
      </c>
      <c r="G40" s="214">
        <v>6492451.7999999989</v>
      </c>
      <c r="H40" s="31">
        <v>6485967.2999999998</v>
      </c>
      <c r="I40" s="31">
        <v>99.900122477613166</v>
      </c>
      <c r="J40" s="446" t="s">
        <v>68</v>
      </c>
      <c r="K40" s="392" t="s">
        <v>68</v>
      </c>
      <c r="L40" s="392" t="s">
        <v>68</v>
      </c>
      <c r="M40" s="392" t="s">
        <v>68</v>
      </c>
      <c r="N40" s="400" t="s">
        <v>68</v>
      </c>
      <c r="O40" s="400" t="s">
        <v>68</v>
      </c>
      <c r="P40" s="400" t="s">
        <v>68</v>
      </c>
    </row>
    <row r="41" spans="1:17" s="2" customFormat="1" x14ac:dyDescent="0.25">
      <c r="A41" s="464"/>
      <c r="B41" s="445"/>
      <c r="C41" s="436"/>
      <c r="D41" s="446"/>
      <c r="E41" s="446"/>
      <c r="F41" s="166" t="s">
        <v>5</v>
      </c>
      <c r="G41" s="214">
        <v>6274769.1999999993</v>
      </c>
      <c r="H41" s="31">
        <v>6273790.7000000002</v>
      </c>
      <c r="I41" s="31">
        <v>99.9844058009337</v>
      </c>
      <c r="J41" s="446" t="s">
        <v>68</v>
      </c>
      <c r="K41" s="393"/>
      <c r="L41" s="393"/>
      <c r="M41" s="393"/>
      <c r="N41" s="401"/>
      <c r="O41" s="401"/>
      <c r="P41" s="401"/>
    </row>
    <row r="42" spans="1:17" s="2" customFormat="1" x14ac:dyDescent="0.25">
      <c r="A42" s="464"/>
      <c r="B42" s="445"/>
      <c r="C42" s="436"/>
      <c r="D42" s="446"/>
      <c r="E42" s="446"/>
      <c r="F42" s="166" t="s">
        <v>6</v>
      </c>
      <c r="G42" s="214">
        <v>204768.5</v>
      </c>
      <c r="H42" s="31">
        <v>204767.49999999997</v>
      </c>
      <c r="I42" s="31">
        <v>99.999511643636581</v>
      </c>
      <c r="J42" s="446" t="s">
        <v>68</v>
      </c>
      <c r="K42" s="393"/>
      <c r="L42" s="393"/>
      <c r="M42" s="393"/>
      <c r="N42" s="401"/>
      <c r="O42" s="401"/>
      <c r="P42" s="401"/>
    </row>
    <row r="43" spans="1:17" s="2" customFormat="1" ht="15" customHeight="1" x14ac:dyDescent="0.25">
      <c r="A43" s="464"/>
      <c r="B43" s="445"/>
      <c r="C43" s="436"/>
      <c r="D43" s="446"/>
      <c r="E43" s="446"/>
      <c r="F43" s="166" t="s">
        <v>22</v>
      </c>
      <c r="G43" s="214">
        <v>12914.1</v>
      </c>
      <c r="H43" s="31">
        <v>7409.1</v>
      </c>
      <c r="I43" s="31">
        <v>57.372174599855974</v>
      </c>
      <c r="J43" s="446"/>
      <c r="K43" s="393"/>
      <c r="L43" s="393"/>
      <c r="M43" s="393"/>
      <c r="N43" s="401"/>
      <c r="O43" s="401"/>
      <c r="P43" s="401"/>
    </row>
    <row r="44" spans="1:17" s="2" customFormat="1" ht="15" customHeight="1" x14ac:dyDescent="0.25">
      <c r="A44" s="464"/>
      <c r="B44" s="445"/>
      <c r="C44" s="445" t="s">
        <v>67</v>
      </c>
      <c r="D44" s="446" t="s">
        <v>68</v>
      </c>
      <c r="E44" s="446" t="s">
        <v>68</v>
      </c>
      <c r="F44" s="166" t="s">
        <v>2</v>
      </c>
      <c r="G44" s="214">
        <v>6476135.2999999989</v>
      </c>
      <c r="H44" s="31">
        <v>6475950</v>
      </c>
      <c r="I44" s="31">
        <v>99.997138725622378</v>
      </c>
      <c r="J44" s="446" t="s">
        <v>68</v>
      </c>
      <c r="K44" s="392" t="s">
        <v>68</v>
      </c>
      <c r="L44" s="392" t="s">
        <v>68</v>
      </c>
      <c r="M44" s="392" t="s">
        <v>68</v>
      </c>
      <c r="N44" s="400" t="s">
        <v>68</v>
      </c>
      <c r="O44" s="400" t="s">
        <v>68</v>
      </c>
      <c r="P44" s="400" t="s">
        <v>68</v>
      </c>
    </row>
    <row r="45" spans="1:17" s="2" customFormat="1" x14ac:dyDescent="0.25">
      <c r="A45" s="464"/>
      <c r="B45" s="445"/>
      <c r="C45" s="445"/>
      <c r="D45" s="446"/>
      <c r="E45" s="446"/>
      <c r="F45" s="166" t="s">
        <v>5</v>
      </c>
      <c r="G45" s="214">
        <v>6271366.7999999989</v>
      </c>
      <c r="H45" s="31">
        <v>6271182.5</v>
      </c>
      <c r="I45" s="31">
        <v>99.99706124668073</v>
      </c>
      <c r="J45" s="446" t="s">
        <v>68</v>
      </c>
      <c r="K45" s="393"/>
      <c r="L45" s="393"/>
      <c r="M45" s="393"/>
      <c r="N45" s="401"/>
      <c r="O45" s="401"/>
      <c r="P45" s="401"/>
    </row>
    <row r="46" spans="1:17" s="2" customFormat="1" x14ac:dyDescent="0.25">
      <c r="A46" s="464"/>
      <c r="B46" s="445"/>
      <c r="C46" s="445"/>
      <c r="D46" s="446"/>
      <c r="E46" s="446"/>
      <c r="F46" s="166" t="s">
        <v>6</v>
      </c>
      <c r="G46" s="214">
        <v>204768.5</v>
      </c>
      <c r="H46" s="31">
        <v>204767.49999999997</v>
      </c>
      <c r="I46" s="31">
        <v>99.999511643636581</v>
      </c>
      <c r="J46" s="446" t="s">
        <v>68</v>
      </c>
      <c r="K46" s="393"/>
      <c r="L46" s="393"/>
      <c r="M46" s="393"/>
      <c r="N46" s="401"/>
      <c r="O46" s="401"/>
      <c r="P46" s="401"/>
    </row>
    <row r="47" spans="1:17" s="2" customFormat="1" ht="15" customHeight="1" x14ac:dyDescent="0.25">
      <c r="A47" s="464"/>
      <c r="B47" s="445"/>
      <c r="C47" s="445" t="s">
        <v>76</v>
      </c>
      <c r="D47" s="446" t="s">
        <v>68</v>
      </c>
      <c r="E47" s="446" t="s">
        <v>68</v>
      </c>
      <c r="F47" s="166" t="s">
        <v>2</v>
      </c>
      <c r="G47" s="214">
        <v>16316.5</v>
      </c>
      <c r="H47" s="31">
        <v>10017.299999999999</v>
      </c>
      <c r="I47" s="31">
        <v>61.393681242913608</v>
      </c>
      <c r="J47" s="446" t="s">
        <v>68</v>
      </c>
      <c r="K47" s="392" t="s">
        <v>68</v>
      </c>
      <c r="L47" s="392" t="s">
        <v>68</v>
      </c>
      <c r="M47" s="392" t="s">
        <v>68</v>
      </c>
      <c r="N47" s="400" t="s">
        <v>68</v>
      </c>
      <c r="O47" s="400" t="s">
        <v>68</v>
      </c>
      <c r="P47" s="400" t="s">
        <v>68</v>
      </c>
    </row>
    <row r="48" spans="1:17" s="2" customFormat="1" x14ac:dyDescent="0.25">
      <c r="A48" s="464"/>
      <c r="B48" s="445"/>
      <c r="C48" s="445"/>
      <c r="D48" s="446"/>
      <c r="E48" s="446"/>
      <c r="F48" s="166" t="s">
        <v>5</v>
      </c>
      <c r="G48" s="214">
        <v>3402.4</v>
      </c>
      <c r="H48" s="31">
        <v>2608.1999999999998</v>
      </c>
      <c r="I48" s="31">
        <v>76.657653421114503</v>
      </c>
      <c r="J48" s="446" t="s">
        <v>68</v>
      </c>
      <c r="K48" s="393"/>
      <c r="L48" s="393"/>
      <c r="M48" s="393"/>
      <c r="N48" s="401"/>
      <c r="O48" s="401"/>
      <c r="P48" s="401"/>
    </row>
    <row r="49" spans="1:16" s="2" customFormat="1" x14ac:dyDescent="0.25">
      <c r="A49" s="464"/>
      <c r="B49" s="445"/>
      <c r="C49" s="445"/>
      <c r="D49" s="446"/>
      <c r="E49" s="446"/>
      <c r="F49" s="166" t="s">
        <v>22</v>
      </c>
      <c r="G49" s="214">
        <v>12914.1</v>
      </c>
      <c r="H49" s="31">
        <v>7409.1</v>
      </c>
      <c r="I49" s="31">
        <v>57.372174599855974</v>
      </c>
      <c r="J49" s="446"/>
      <c r="K49" s="393"/>
      <c r="L49" s="393"/>
      <c r="M49" s="393"/>
      <c r="N49" s="401"/>
      <c r="O49" s="401"/>
      <c r="P49" s="401"/>
    </row>
    <row r="50" spans="1:16" s="2" customFormat="1" ht="15" customHeight="1" x14ac:dyDescent="0.25">
      <c r="A50" s="464" t="s">
        <v>77</v>
      </c>
      <c r="B50" s="445" t="s">
        <v>417</v>
      </c>
      <c r="C50" s="491" t="s">
        <v>67</v>
      </c>
      <c r="D50" s="446" t="s">
        <v>68</v>
      </c>
      <c r="E50" s="446" t="s">
        <v>68</v>
      </c>
      <c r="F50" s="166" t="s">
        <v>2</v>
      </c>
      <c r="G50" s="214">
        <v>5853440.5999999987</v>
      </c>
      <c r="H50" s="31">
        <v>5853255.2999999998</v>
      </c>
      <c r="I50" s="31">
        <v>99.9968343404732</v>
      </c>
      <c r="J50" s="378" t="s">
        <v>68</v>
      </c>
      <c r="K50" s="392" t="s">
        <v>68</v>
      </c>
      <c r="L50" s="392" t="s">
        <v>68</v>
      </c>
      <c r="M50" s="392" t="s">
        <v>68</v>
      </c>
      <c r="N50" s="400" t="s">
        <v>68</v>
      </c>
      <c r="O50" s="400" t="s">
        <v>68</v>
      </c>
      <c r="P50" s="400" t="s">
        <v>68</v>
      </c>
    </row>
    <row r="51" spans="1:16" s="2" customFormat="1" x14ac:dyDescent="0.25">
      <c r="A51" s="464"/>
      <c r="B51" s="445"/>
      <c r="C51" s="492"/>
      <c r="D51" s="446"/>
      <c r="E51" s="446"/>
      <c r="F51" s="166" t="s">
        <v>5</v>
      </c>
      <c r="G51" s="214">
        <v>5648672.0999999987</v>
      </c>
      <c r="H51" s="31">
        <v>5648487.7999999998</v>
      </c>
      <c r="I51" s="31">
        <v>99.996737286273017</v>
      </c>
      <c r="J51" s="379"/>
      <c r="K51" s="393" t="s">
        <v>68</v>
      </c>
      <c r="L51" s="393" t="s">
        <v>68</v>
      </c>
      <c r="M51" s="393" t="s">
        <v>68</v>
      </c>
      <c r="N51" s="401" t="s">
        <v>68</v>
      </c>
      <c r="O51" s="401" t="s">
        <v>68</v>
      </c>
      <c r="P51" s="401" t="s">
        <v>68</v>
      </c>
    </row>
    <row r="52" spans="1:16" s="2" customFormat="1" ht="81.75" customHeight="1" x14ac:dyDescent="0.25">
      <c r="A52" s="464"/>
      <c r="B52" s="445"/>
      <c r="C52" s="492"/>
      <c r="D52" s="446"/>
      <c r="E52" s="446"/>
      <c r="F52" s="166" t="s">
        <v>6</v>
      </c>
      <c r="G52" s="214">
        <v>204768.5</v>
      </c>
      <c r="H52" s="31">
        <v>204767.49999999997</v>
      </c>
      <c r="I52" s="31">
        <v>99.999511643636581</v>
      </c>
      <c r="J52" s="379"/>
      <c r="K52" s="393"/>
      <c r="L52" s="393"/>
      <c r="M52" s="393"/>
      <c r="N52" s="401"/>
      <c r="O52" s="401"/>
      <c r="P52" s="401"/>
    </row>
    <row r="53" spans="1:16" ht="69" customHeight="1" x14ac:dyDescent="0.25">
      <c r="A53" s="413" t="s">
        <v>78</v>
      </c>
      <c r="B53" s="414" t="s">
        <v>418</v>
      </c>
      <c r="C53" s="382" t="s">
        <v>67</v>
      </c>
      <c r="D53" s="418">
        <v>43101</v>
      </c>
      <c r="E53" s="418">
        <v>43465</v>
      </c>
      <c r="F53" s="169" t="s">
        <v>2</v>
      </c>
      <c r="G53" s="214">
        <v>913733</v>
      </c>
      <c r="H53" s="31">
        <v>913727.6</v>
      </c>
      <c r="I53" s="31">
        <v>99.999409017732745</v>
      </c>
      <c r="J53" s="9" t="s">
        <v>928</v>
      </c>
      <c r="K53" s="146">
        <v>3728</v>
      </c>
      <c r="L53" s="146">
        <v>3728</v>
      </c>
      <c r="M53" s="217"/>
      <c r="N53" s="155" t="s">
        <v>152</v>
      </c>
      <c r="O53" s="155" t="s">
        <v>152</v>
      </c>
      <c r="P53" s="155" t="s">
        <v>152</v>
      </c>
    </row>
    <row r="54" spans="1:16" ht="15" customHeight="1" x14ac:dyDescent="0.25">
      <c r="A54" s="413"/>
      <c r="B54" s="414"/>
      <c r="C54" s="383"/>
      <c r="D54" s="419"/>
      <c r="E54" s="419"/>
      <c r="F54" s="167" t="s">
        <v>5</v>
      </c>
      <c r="G54" s="215">
        <v>794901.2</v>
      </c>
      <c r="H54" s="170">
        <v>794896.7</v>
      </c>
      <c r="I54" s="168">
        <v>99.999433891910101</v>
      </c>
      <c r="J54" s="382" t="s">
        <v>955</v>
      </c>
      <c r="K54" s="384">
        <v>5</v>
      </c>
      <c r="L54" s="384">
        <v>5</v>
      </c>
      <c r="M54" s="488"/>
      <c r="N54" s="490" t="s">
        <v>152</v>
      </c>
      <c r="O54" s="490" t="s">
        <v>152</v>
      </c>
      <c r="P54" s="490" t="s">
        <v>152</v>
      </c>
    </row>
    <row r="55" spans="1:16" ht="96.75" customHeight="1" x14ac:dyDescent="0.25">
      <c r="A55" s="413"/>
      <c r="B55" s="414"/>
      <c r="C55" s="383"/>
      <c r="D55" s="419"/>
      <c r="E55" s="419"/>
      <c r="F55" s="167" t="s">
        <v>6</v>
      </c>
      <c r="G55" s="215">
        <v>118831.8</v>
      </c>
      <c r="H55" s="170">
        <v>118830.9</v>
      </c>
      <c r="I55" s="168">
        <v>99.999242626973583</v>
      </c>
      <c r="J55" s="383"/>
      <c r="K55" s="385"/>
      <c r="L55" s="385"/>
      <c r="M55" s="488"/>
      <c r="N55" s="490"/>
      <c r="O55" s="490"/>
      <c r="P55" s="490"/>
    </row>
    <row r="56" spans="1:16" ht="41.25" customHeight="1" x14ac:dyDescent="0.25">
      <c r="A56" s="413" t="s">
        <v>79</v>
      </c>
      <c r="B56" s="414" t="s">
        <v>488</v>
      </c>
      <c r="C56" s="382" t="s">
        <v>67</v>
      </c>
      <c r="D56" s="418">
        <v>43101</v>
      </c>
      <c r="E56" s="418">
        <v>43465</v>
      </c>
      <c r="F56" s="172" t="s">
        <v>2</v>
      </c>
      <c r="G56" s="214">
        <v>82531.199999999997</v>
      </c>
      <c r="H56" s="31">
        <v>82531.199999999997</v>
      </c>
      <c r="I56" s="31">
        <v>100</v>
      </c>
      <c r="J56" s="382" t="s">
        <v>930</v>
      </c>
      <c r="K56" s="489">
        <v>580000</v>
      </c>
      <c r="L56" s="489">
        <v>767071</v>
      </c>
      <c r="M56" s="405" t="s">
        <v>592</v>
      </c>
      <c r="N56" s="363" t="s">
        <v>152</v>
      </c>
      <c r="O56" s="363" t="s">
        <v>152</v>
      </c>
      <c r="P56" s="363" t="s">
        <v>152</v>
      </c>
    </row>
    <row r="57" spans="1:16" ht="24" customHeight="1" x14ac:dyDescent="0.25">
      <c r="A57" s="413"/>
      <c r="B57" s="414"/>
      <c r="C57" s="383"/>
      <c r="D57" s="419"/>
      <c r="E57" s="419"/>
      <c r="F57" s="167" t="s">
        <v>5</v>
      </c>
      <c r="G57" s="215">
        <v>26671</v>
      </c>
      <c r="H57" s="170">
        <v>26671</v>
      </c>
      <c r="I57" s="168">
        <v>100</v>
      </c>
      <c r="J57" s="394"/>
      <c r="K57" s="489"/>
      <c r="L57" s="489"/>
      <c r="M57" s="406"/>
      <c r="N57" s="365"/>
      <c r="O57" s="365"/>
      <c r="P57" s="365"/>
    </row>
    <row r="58" spans="1:16" ht="75" customHeight="1" x14ac:dyDescent="0.25">
      <c r="A58" s="413"/>
      <c r="B58" s="414"/>
      <c r="C58" s="383"/>
      <c r="D58" s="419"/>
      <c r="E58" s="419"/>
      <c r="F58" s="167" t="s">
        <v>6</v>
      </c>
      <c r="G58" s="215">
        <v>55860.2</v>
      </c>
      <c r="H58" s="170">
        <v>55860.2</v>
      </c>
      <c r="I58" s="168">
        <v>100</v>
      </c>
      <c r="J58" s="291" t="s">
        <v>931</v>
      </c>
      <c r="K58" s="294">
        <v>79.5</v>
      </c>
      <c r="L58" s="294">
        <v>86.9</v>
      </c>
      <c r="M58" s="406"/>
      <c r="N58" s="292" t="s">
        <v>152</v>
      </c>
      <c r="O58" s="292" t="s">
        <v>152</v>
      </c>
      <c r="P58" s="292" t="s">
        <v>152</v>
      </c>
    </row>
    <row r="59" spans="1:16" x14ac:dyDescent="0.25">
      <c r="A59" s="413" t="s">
        <v>80</v>
      </c>
      <c r="B59" s="430" t="s">
        <v>921</v>
      </c>
      <c r="C59" s="382" t="s">
        <v>67</v>
      </c>
      <c r="D59" s="418">
        <v>43101</v>
      </c>
      <c r="E59" s="418">
        <v>43465</v>
      </c>
      <c r="F59" s="172" t="s">
        <v>2</v>
      </c>
      <c r="G59" s="214">
        <v>42786.5</v>
      </c>
      <c r="H59" s="31">
        <v>42786.400000000001</v>
      </c>
      <c r="I59" s="31">
        <v>99.999766281420548</v>
      </c>
      <c r="J59" s="382" t="s">
        <v>1033</v>
      </c>
      <c r="K59" s="489">
        <v>790</v>
      </c>
      <c r="L59" s="489">
        <v>846</v>
      </c>
      <c r="M59" s="388" t="s">
        <v>1150</v>
      </c>
      <c r="N59" s="363" t="s">
        <v>152</v>
      </c>
      <c r="O59" s="363" t="s">
        <v>152</v>
      </c>
      <c r="P59" s="363" t="s">
        <v>152</v>
      </c>
    </row>
    <row r="60" spans="1:16" ht="67.5" customHeight="1" x14ac:dyDescent="0.25">
      <c r="A60" s="413"/>
      <c r="B60" s="430"/>
      <c r="C60" s="383"/>
      <c r="D60" s="419"/>
      <c r="E60" s="419"/>
      <c r="F60" s="167" t="s">
        <v>5</v>
      </c>
      <c r="G60" s="215">
        <v>13475.6</v>
      </c>
      <c r="H60" s="170">
        <v>13475.6</v>
      </c>
      <c r="I60" s="168">
        <v>100</v>
      </c>
      <c r="J60" s="394"/>
      <c r="K60" s="489"/>
      <c r="L60" s="489"/>
      <c r="M60" s="389"/>
      <c r="N60" s="365"/>
      <c r="O60" s="365"/>
      <c r="P60" s="365"/>
    </row>
    <row r="61" spans="1:16" ht="150.75" customHeight="1" x14ac:dyDescent="0.25">
      <c r="A61" s="413"/>
      <c r="B61" s="430"/>
      <c r="C61" s="383"/>
      <c r="D61" s="419"/>
      <c r="E61" s="419"/>
      <c r="F61" s="167" t="s">
        <v>6</v>
      </c>
      <c r="G61" s="215">
        <v>29310.9</v>
      </c>
      <c r="H61" s="170">
        <v>29310.799999999999</v>
      </c>
      <c r="I61" s="168">
        <v>99.99965882999156</v>
      </c>
      <c r="J61" s="291" t="s">
        <v>932</v>
      </c>
      <c r="K61" s="286">
        <v>95</v>
      </c>
      <c r="L61" s="286">
        <v>95</v>
      </c>
      <c r="M61" s="389"/>
      <c r="N61" s="292" t="s">
        <v>152</v>
      </c>
      <c r="O61" s="292" t="s">
        <v>152</v>
      </c>
      <c r="P61" s="292" t="s">
        <v>152</v>
      </c>
    </row>
    <row r="62" spans="1:16" ht="51" x14ac:dyDescent="0.25">
      <c r="A62" s="413" t="s">
        <v>81</v>
      </c>
      <c r="B62" s="414" t="s">
        <v>537</v>
      </c>
      <c r="C62" s="382" t="s">
        <v>67</v>
      </c>
      <c r="D62" s="418">
        <v>43101</v>
      </c>
      <c r="E62" s="418">
        <v>43465</v>
      </c>
      <c r="F62" s="172" t="s">
        <v>2</v>
      </c>
      <c r="G62" s="214">
        <v>969.2</v>
      </c>
      <c r="H62" s="31">
        <v>969.2</v>
      </c>
      <c r="I62" s="31">
        <v>100</v>
      </c>
      <c r="J62" s="209" t="s">
        <v>933</v>
      </c>
      <c r="K62" s="157">
        <v>15</v>
      </c>
      <c r="L62" s="271">
        <v>16</v>
      </c>
      <c r="M62" s="217" t="s">
        <v>873</v>
      </c>
      <c r="N62" s="151" t="s">
        <v>152</v>
      </c>
      <c r="O62" s="151" t="s">
        <v>152</v>
      </c>
      <c r="P62" s="151" t="s">
        <v>152</v>
      </c>
    </row>
    <row r="63" spans="1:16" ht="68.25" customHeight="1" x14ac:dyDescent="0.25">
      <c r="A63" s="413"/>
      <c r="B63" s="414"/>
      <c r="C63" s="383"/>
      <c r="D63" s="419"/>
      <c r="E63" s="419"/>
      <c r="F63" s="167" t="s">
        <v>5</v>
      </c>
      <c r="G63" s="215">
        <v>203.6</v>
      </c>
      <c r="H63" s="168">
        <v>203.6</v>
      </c>
      <c r="I63" s="168">
        <v>100</v>
      </c>
      <c r="J63" s="210" t="s">
        <v>934</v>
      </c>
      <c r="K63" s="270">
        <v>70</v>
      </c>
      <c r="L63" s="153">
        <v>100</v>
      </c>
      <c r="M63" s="173"/>
      <c r="N63" s="151" t="s">
        <v>152</v>
      </c>
      <c r="O63" s="151" t="s">
        <v>152</v>
      </c>
      <c r="P63" s="151" t="s">
        <v>152</v>
      </c>
    </row>
    <row r="64" spans="1:16" ht="99.75" customHeight="1" x14ac:dyDescent="0.25">
      <c r="A64" s="413"/>
      <c r="B64" s="414"/>
      <c r="C64" s="383"/>
      <c r="D64" s="419"/>
      <c r="E64" s="419"/>
      <c r="F64" s="167" t="s">
        <v>6</v>
      </c>
      <c r="G64" s="215">
        <v>765.6</v>
      </c>
      <c r="H64" s="168">
        <v>765.6</v>
      </c>
      <c r="I64" s="168">
        <v>100</v>
      </c>
      <c r="J64" s="291" t="s">
        <v>1034</v>
      </c>
      <c r="K64" s="295" t="s">
        <v>447</v>
      </c>
      <c r="L64" s="295" t="s">
        <v>447</v>
      </c>
      <c r="M64" s="286"/>
      <c r="N64" s="287" t="s">
        <v>152</v>
      </c>
      <c r="O64" s="287" t="s">
        <v>152</v>
      </c>
      <c r="P64" s="287" t="s">
        <v>152</v>
      </c>
    </row>
    <row r="65" spans="1:16" ht="23.25" customHeight="1" x14ac:dyDescent="0.25">
      <c r="A65" s="413" t="s">
        <v>82</v>
      </c>
      <c r="B65" s="414" t="s">
        <v>83</v>
      </c>
      <c r="C65" s="382" t="s">
        <v>67</v>
      </c>
      <c r="D65" s="418">
        <v>43101</v>
      </c>
      <c r="E65" s="418">
        <v>43465</v>
      </c>
      <c r="F65" s="172" t="s">
        <v>2</v>
      </c>
      <c r="G65" s="214">
        <v>305263.2</v>
      </c>
      <c r="H65" s="31">
        <v>305263.2</v>
      </c>
      <c r="I65" s="31">
        <v>100</v>
      </c>
      <c r="J65" s="382" t="s">
        <v>935</v>
      </c>
      <c r="K65" s="489">
        <v>84576</v>
      </c>
      <c r="L65" s="489">
        <v>89173</v>
      </c>
      <c r="M65" s="384" t="s">
        <v>1035</v>
      </c>
      <c r="N65" s="363" t="s">
        <v>152</v>
      </c>
      <c r="O65" s="363" t="s">
        <v>152</v>
      </c>
      <c r="P65" s="363" t="s">
        <v>152</v>
      </c>
    </row>
    <row r="66" spans="1:16" ht="18" customHeight="1" x14ac:dyDescent="0.25">
      <c r="A66" s="413"/>
      <c r="B66" s="414"/>
      <c r="C66" s="383"/>
      <c r="D66" s="419"/>
      <c r="E66" s="419"/>
      <c r="F66" s="458" t="s">
        <v>5</v>
      </c>
      <c r="G66" s="460">
        <v>305263.2</v>
      </c>
      <c r="H66" s="460">
        <v>305263.2</v>
      </c>
      <c r="I66" s="460">
        <v>100</v>
      </c>
      <c r="J66" s="394"/>
      <c r="K66" s="489"/>
      <c r="L66" s="489"/>
      <c r="M66" s="385"/>
      <c r="N66" s="365"/>
      <c r="O66" s="365"/>
      <c r="P66" s="365"/>
    </row>
    <row r="67" spans="1:16" ht="42" customHeight="1" x14ac:dyDescent="0.25">
      <c r="A67" s="413"/>
      <c r="B67" s="414"/>
      <c r="C67" s="383"/>
      <c r="D67" s="419"/>
      <c r="E67" s="419"/>
      <c r="F67" s="500"/>
      <c r="G67" s="501"/>
      <c r="H67" s="501">
        <v>0</v>
      </c>
      <c r="I67" s="501">
        <v>0</v>
      </c>
      <c r="J67" s="206" t="s">
        <v>936</v>
      </c>
      <c r="K67" s="146">
        <v>838300</v>
      </c>
      <c r="L67" s="153">
        <v>984549</v>
      </c>
      <c r="M67" s="391"/>
      <c r="N67" s="158" t="s">
        <v>152</v>
      </c>
      <c r="O67" s="158" t="s">
        <v>152</v>
      </c>
      <c r="P67" s="158" t="s">
        <v>152</v>
      </c>
    </row>
    <row r="68" spans="1:16" ht="15" customHeight="1" x14ac:dyDescent="0.25">
      <c r="A68" s="413"/>
      <c r="B68" s="414"/>
      <c r="C68" s="383"/>
      <c r="D68" s="419"/>
      <c r="E68" s="419"/>
      <c r="F68" s="500"/>
      <c r="G68" s="501"/>
      <c r="H68" s="501">
        <v>0</v>
      </c>
      <c r="I68" s="501">
        <v>0</v>
      </c>
      <c r="J68" s="421" t="s">
        <v>937</v>
      </c>
      <c r="K68" s="384">
        <v>13500</v>
      </c>
      <c r="L68" s="384">
        <v>14374</v>
      </c>
      <c r="M68" s="384" t="s">
        <v>851</v>
      </c>
      <c r="N68" s="363" t="s">
        <v>152</v>
      </c>
      <c r="O68" s="363" t="s">
        <v>152</v>
      </c>
      <c r="P68" s="363" t="s">
        <v>152</v>
      </c>
    </row>
    <row r="69" spans="1:16" ht="42.75" customHeight="1" x14ac:dyDescent="0.25">
      <c r="A69" s="413"/>
      <c r="B69" s="414"/>
      <c r="C69" s="394"/>
      <c r="D69" s="420"/>
      <c r="E69" s="420"/>
      <c r="F69" s="459"/>
      <c r="G69" s="461"/>
      <c r="H69" s="461">
        <v>0</v>
      </c>
      <c r="I69" s="461">
        <v>0</v>
      </c>
      <c r="J69" s="423"/>
      <c r="K69" s="391"/>
      <c r="L69" s="391"/>
      <c r="M69" s="391"/>
      <c r="N69" s="365"/>
      <c r="O69" s="365"/>
      <c r="P69" s="365"/>
    </row>
    <row r="70" spans="1:16" ht="42.75" customHeight="1" x14ac:dyDescent="0.25">
      <c r="A70" s="373" t="s">
        <v>84</v>
      </c>
      <c r="B70" s="455" t="s">
        <v>86</v>
      </c>
      <c r="C70" s="382" t="s">
        <v>67</v>
      </c>
      <c r="D70" s="418">
        <v>43101</v>
      </c>
      <c r="E70" s="418">
        <v>43465</v>
      </c>
      <c r="F70" s="498" t="s">
        <v>2</v>
      </c>
      <c r="G70" s="496">
        <v>914392.9</v>
      </c>
      <c r="H70" s="494">
        <v>914392.9</v>
      </c>
      <c r="I70" s="494">
        <v>100</v>
      </c>
      <c r="J70" s="211" t="s">
        <v>1020</v>
      </c>
      <c r="K70" s="205">
        <v>1954191</v>
      </c>
      <c r="L70" s="205">
        <v>2023121</v>
      </c>
      <c r="M70" s="384" t="s">
        <v>1022</v>
      </c>
      <c r="N70" s="373" t="s">
        <v>152</v>
      </c>
      <c r="O70" s="373" t="s">
        <v>152</v>
      </c>
      <c r="P70" s="373" t="s">
        <v>152</v>
      </c>
    </row>
    <row r="71" spans="1:16" ht="66.75" customHeight="1" x14ac:dyDescent="0.25">
      <c r="A71" s="380"/>
      <c r="B71" s="456"/>
      <c r="C71" s="383"/>
      <c r="D71" s="419"/>
      <c r="E71" s="419"/>
      <c r="F71" s="499"/>
      <c r="G71" s="497"/>
      <c r="H71" s="495"/>
      <c r="I71" s="495"/>
      <c r="J71" s="9" t="s">
        <v>1021</v>
      </c>
      <c r="K71" s="207">
        <v>36808</v>
      </c>
      <c r="L71" s="270">
        <v>36207</v>
      </c>
      <c r="M71" s="391"/>
      <c r="N71" s="374"/>
      <c r="O71" s="374"/>
      <c r="P71" s="374"/>
    </row>
    <row r="72" spans="1:16" ht="95.25" customHeight="1" x14ac:dyDescent="0.25">
      <c r="A72" s="380"/>
      <c r="B72" s="456"/>
      <c r="C72" s="383"/>
      <c r="D72" s="419"/>
      <c r="E72" s="419"/>
      <c r="F72" s="458" t="s">
        <v>5</v>
      </c>
      <c r="G72" s="460">
        <v>914392.9</v>
      </c>
      <c r="H72" s="460">
        <v>914392.9</v>
      </c>
      <c r="I72" s="460">
        <v>100</v>
      </c>
      <c r="J72" s="210" t="s">
        <v>938</v>
      </c>
      <c r="K72" s="146">
        <v>255468</v>
      </c>
      <c r="L72" s="153">
        <v>262994</v>
      </c>
      <c r="M72" s="216" t="s">
        <v>1022</v>
      </c>
      <c r="N72" s="157" t="s">
        <v>152</v>
      </c>
      <c r="O72" s="157" t="s">
        <v>152</v>
      </c>
      <c r="P72" s="157" t="s">
        <v>152</v>
      </c>
    </row>
    <row r="73" spans="1:16" ht="73.5" customHeight="1" x14ac:dyDescent="0.25">
      <c r="A73" s="380"/>
      <c r="B73" s="456"/>
      <c r="C73" s="383"/>
      <c r="D73" s="419"/>
      <c r="E73" s="419"/>
      <c r="F73" s="500"/>
      <c r="G73" s="501"/>
      <c r="H73" s="501">
        <v>0</v>
      </c>
      <c r="I73" s="501">
        <v>0</v>
      </c>
      <c r="J73" s="218" t="s">
        <v>939</v>
      </c>
      <c r="K73" s="146">
        <v>6710</v>
      </c>
      <c r="L73" s="153">
        <v>7932</v>
      </c>
      <c r="M73" s="216" t="s">
        <v>1036</v>
      </c>
      <c r="N73" s="157" t="s">
        <v>152</v>
      </c>
      <c r="O73" s="157" t="s">
        <v>152</v>
      </c>
      <c r="P73" s="157" t="s">
        <v>152</v>
      </c>
    </row>
    <row r="74" spans="1:16" ht="15" customHeight="1" x14ac:dyDescent="0.25">
      <c r="A74" s="380"/>
      <c r="B74" s="456"/>
      <c r="C74" s="383"/>
      <c r="D74" s="419"/>
      <c r="E74" s="419"/>
      <c r="F74" s="500"/>
      <c r="G74" s="501"/>
      <c r="H74" s="501">
        <v>0</v>
      </c>
      <c r="I74" s="501">
        <v>0</v>
      </c>
      <c r="J74" s="382" t="s">
        <v>1037</v>
      </c>
      <c r="K74" s="384">
        <v>5</v>
      </c>
      <c r="L74" s="384">
        <v>5</v>
      </c>
      <c r="M74" s="540"/>
      <c r="N74" s="363" t="s">
        <v>152</v>
      </c>
      <c r="O74" s="363" t="s">
        <v>152</v>
      </c>
      <c r="P74" s="363" t="s">
        <v>152</v>
      </c>
    </row>
    <row r="75" spans="1:16" ht="87.75" customHeight="1" x14ac:dyDescent="0.25">
      <c r="A75" s="374"/>
      <c r="B75" s="493"/>
      <c r="C75" s="394"/>
      <c r="D75" s="420"/>
      <c r="E75" s="420"/>
      <c r="F75" s="459"/>
      <c r="G75" s="461"/>
      <c r="H75" s="461">
        <v>0</v>
      </c>
      <c r="I75" s="461">
        <v>0</v>
      </c>
      <c r="J75" s="394"/>
      <c r="K75" s="391"/>
      <c r="L75" s="391"/>
      <c r="M75" s="542"/>
      <c r="N75" s="365"/>
      <c r="O75" s="365"/>
      <c r="P75" s="365"/>
    </row>
    <row r="76" spans="1:16" ht="101.25" customHeight="1" x14ac:dyDescent="0.25">
      <c r="A76" s="413" t="s">
        <v>85</v>
      </c>
      <c r="B76" s="414" t="s">
        <v>88</v>
      </c>
      <c r="C76" s="382" t="s">
        <v>67</v>
      </c>
      <c r="D76" s="418">
        <v>43101</v>
      </c>
      <c r="E76" s="418">
        <v>43465</v>
      </c>
      <c r="F76" s="172" t="s">
        <v>2</v>
      </c>
      <c r="G76" s="214">
        <v>56438.2</v>
      </c>
      <c r="H76" s="31">
        <v>56438.2</v>
      </c>
      <c r="I76" s="31">
        <v>100</v>
      </c>
      <c r="J76" s="210" t="s">
        <v>940</v>
      </c>
      <c r="K76" s="153">
        <v>5953</v>
      </c>
      <c r="L76" s="153">
        <v>6130</v>
      </c>
      <c r="M76" s="216" t="s">
        <v>1022</v>
      </c>
      <c r="N76" s="155" t="s">
        <v>152</v>
      </c>
      <c r="O76" s="155" t="s">
        <v>152</v>
      </c>
      <c r="P76" s="155" t="s">
        <v>152</v>
      </c>
    </row>
    <row r="77" spans="1:16" ht="102" customHeight="1" x14ac:dyDescent="0.25">
      <c r="A77" s="413"/>
      <c r="B77" s="414"/>
      <c r="C77" s="383"/>
      <c r="D77" s="419"/>
      <c r="E77" s="419"/>
      <c r="F77" s="167" t="s">
        <v>5</v>
      </c>
      <c r="G77" s="215">
        <v>56438.2</v>
      </c>
      <c r="H77" s="170">
        <v>56438.2</v>
      </c>
      <c r="I77" s="168">
        <v>100</v>
      </c>
      <c r="J77" s="291" t="s">
        <v>929</v>
      </c>
      <c r="K77" s="286">
        <v>5</v>
      </c>
      <c r="L77" s="286">
        <v>5</v>
      </c>
      <c r="M77" s="289"/>
      <c r="N77" s="288" t="s">
        <v>152</v>
      </c>
      <c r="O77" s="288" t="s">
        <v>152</v>
      </c>
      <c r="P77" s="288" t="s">
        <v>152</v>
      </c>
    </row>
    <row r="78" spans="1:16" ht="18.75" customHeight="1" x14ac:dyDescent="0.25">
      <c r="A78" s="413" t="s">
        <v>87</v>
      </c>
      <c r="B78" s="414" t="s">
        <v>89</v>
      </c>
      <c r="C78" s="382" t="s">
        <v>67</v>
      </c>
      <c r="D78" s="418">
        <v>43101</v>
      </c>
      <c r="E78" s="418">
        <v>43465</v>
      </c>
      <c r="F78" s="169" t="s">
        <v>2</v>
      </c>
      <c r="G78" s="214">
        <v>3537326.4</v>
      </c>
      <c r="H78" s="31">
        <v>3537146.6</v>
      </c>
      <c r="I78" s="31">
        <v>99.99491706504665</v>
      </c>
      <c r="J78" s="502" t="s">
        <v>928</v>
      </c>
      <c r="K78" s="384">
        <v>41194</v>
      </c>
      <c r="L78" s="384">
        <v>42598</v>
      </c>
      <c r="M78" s="384" t="s">
        <v>1022</v>
      </c>
      <c r="N78" s="363" t="s">
        <v>152</v>
      </c>
      <c r="O78" s="363" t="s">
        <v>152</v>
      </c>
      <c r="P78" s="363" t="s">
        <v>152</v>
      </c>
    </row>
    <row r="79" spans="1:16" ht="84.75" customHeight="1" x14ac:dyDescent="0.25">
      <c r="A79" s="413"/>
      <c r="B79" s="414"/>
      <c r="C79" s="383"/>
      <c r="D79" s="419"/>
      <c r="E79" s="419"/>
      <c r="F79" s="458" t="s">
        <v>5</v>
      </c>
      <c r="G79" s="460">
        <v>3537326.4</v>
      </c>
      <c r="H79" s="460">
        <v>3537146.6</v>
      </c>
      <c r="I79" s="460">
        <v>99.99491706504665</v>
      </c>
      <c r="J79" s="503"/>
      <c r="K79" s="391"/>
      <c r="L79" s="391"/>
      <c r="M79" s="391"/>
      <c r="N79" s="365"/>
      <c r="O79" s="365"/>
      <c r="P79" s="365"/>
    </row>
    <row r="80" spans="1:16" ht="27.75" customHeight="1" x14ac:dyDescent="0.25">
      <c r="A80" s="413"/>
      <c r="B80" s="414"/>
      <c r="C80" s="383"/>
      <c r="D80" s="419"/>
      <c r="E80" s="419"/>
      <c r="F80" s="500"/>
      <c r="G80" s="501"/>
      <c r="H80" s="501">
        <v>0</v>
      </c>
      <c r="I80" s="501">
        <v>0</v>
      </c>
      <c r="J80" s="382" t="s">
        <v>955</v>
      </c>
      <c r="K80" s="384">
        <v>5</v>
      </c>
      <c r="L80" s="384">
        <v>5</v>
      </c>
      <c r="M80" s="540"/>
      <c r="N80" s="439" t="s">
        <v>152</v>
      </c>
      <c r="O80" s="439" t="s">
        <v>152</v>
      </c>
      <c r="P80" s="439" t="s">
        <v>152</v>
      </c>
    </row>
    <row r="81" spans="1:16" x14ac:dyDescent="0.25">
      <c r="A81" s="413"/>
      <c r="B81" s="414"/>
      <c r="C81" s="383"/>
      <c r="D81" s="419"/>
      <c r="E81" s="419"/>
      <c r="F81" s="500"/>
      <c r="G81" s="501"/>
      <c r="H81" s="501">
        <v>0</v>
      </c>
      <c r="I81" s="501">
        <v>0</v>
      </c>
      <c r="J81" s="383"/>
      <c r="K81" s="385"/>
      <c r="L81" s="385"/>
      <c r="M81" s="541"/>
      <c r="N81" s="440"/>
      <c r="O81" s="440"/>
      <c r="P81" s="440"/>
    </row>
    <row r="82" spans="1:16" ht="54.75" customHeight="1" x14ac:dyDescent="0.25">
      <c r="A82" s="413"/>
      <c r="B82" s="414"/>
      <c r="C82" s="394"/>
      <c r="D82" s="420"/>
      <c r="E82" s="420"/>
      <c r="F82" s="459"/>
      <c r="G82" s="461"/>
      <c r="H82" s="461">
        <v>0</v>
      </c>
      <c r="I82" s="461">
        <v>0</v>
      </c>
      <c r="J82" s="394"/>
      <c r="K82" s="391"/>
      <c r="L82" s="391"/>
      <c r="M82" s="542"/>
      <c r="N82" s="441"/>
      <c r="O82" s="441"/>
      <c r="P82" s="441"/>
    </row>
    <row r="83" spans="1:16" s="2" customFormat="1" ht="48" customHeight="1" x14ac:dyDescent="0.25">
      <c r="A83" s="464" t="s">
        <v>90</v>
      </c>
      <c r="B83" s="445" t="s">
        <v>91</v>
      </c>
      <c r="C83" s="491" t="s">
        <v>67</v>
      </c>
      <c r="D83" s="446" t="s">
        <v>68</v>
      </c>
      <c r="E83" s="446" t="s">
        <v>68</v>
      </c>
      <c r="F83" s="166" t="s">
        <v>2</v>
      </c>
      <c r="G83" s="214">
        <v>247559.9</v>
      </c>
      <c r="H83" s="31">
        <v>247559.9</v>
      </c>
      <c r="I83" s="31">
        <v>100</v>
      </c>
      <c r="J83" s="378" t="s">
        <v>68</v>
      </c>
      <c r="K83" s="392" t="s">
        <v>68</v>
      </c>
      <c r="L83" s="392" t="s">
        <v>68</v>
      </c>
      <c r="M83" s="403" t="s">
        <v>68</v>
      </c>
      <c r="N83" s="402" t="s">
        <v>68</v>
      </c>
      <c r="O83" s="402" t="s">
        <v>68</v>
      </c>
      <c r="P83" s="402" t="s">
        <v>68</v>
      </c>
    </row>
    <row r="84" spans="1:16" s="2" customFormat="1" ht="72.75" customHeight="1" x14ac:dyDescent="0.25">
      <c r="A84" s="464"/>
      <c r="B84" s="445"/>
      <c r="C84" s="492"/>
      <c r="D84" s="446"/>
      <c r="E84" s="446"/>
      <c r="F84" s="166" t="s">
        <v>5</v>
      </c>
      <c r="G84" s="214">
        <v>247559.9</v>
      </c>
      <c r="H84" s="31">
        <v>247559.9</v>
      </c>
      <c r="I84" s="31">
        <v>100</v>
      </c>
      <c r="J84" s="379"/>
      <c r="K84" s="393"/>
      <c r="L84" s="393"/>
      <c r="M84" s="403"/>
      <c r="N84" s="402"/>
      <c r="O84" s="402"/>
      <c r="P84" s="402"/>
    </row>
    <row r="85" spans="1:16" ht="105" customHeight="1" x14ac:dyDescent="0.25">
      <c r="A85" s="413" t="s">
        <v>92</v>
      </c>
      <c r="B85" s="414" t="s">
        <v>93</v>
      </c>
      <c r="C85" s="382" t="s">
        <v>67</v>
      </c>
      <c r="D85" s="418">
        <v>43101</v>
      </c>
      <c r="E85" s="418">
        <v>43465</v>
      </c>
      <c r="F85" s="167" t="s">
        <v>2</v>
      </c>
      <c r="G85" s="214">
        <v>137101.79999999999</v>
      </c>
      <c r="H85" s="31">
        <v>137101.79999999999</v>
      </c>
      <c r="I85" s="31">
        <v>100</v>
      </c>
      <c r="J85" s="210" t="s">
        <v>928</v>
      </c>
      <c r="K85" s="153">
        <v>88115</v>
      </c>
      <c r="L85" s="153">
        <v>90184</v>
      </c>
      <c r="M85" s="216" t="s">
        <v>1022</v>
      </c>
      <c r="N85" s="150" t="s">
        <v>152</v>
      </c>
      <c r="O85" s="150" t="s">
        <v>152</v>
      </c>
      <c r="P85" s="150" t="s">
        <v>152</v>
      </c>
    </row>
    <row r="86" spans="1:16" ht="75" customHeight="1" x14ac:dyDescent="0.25">
      <c r="A86" s="413"/>
      <c r="B86" s="414"/>
      <c r="C86" s="383"/>
      <c r="D86" s="419"/>
      <c r="E86" s="419"/>
      <c r="F86" s="167" t="s">
        <v>5</v>
      </c>
      <c r="G86" s="215">
        <v>137101.79999999999</v>
      </c>
      <c r="H86" s="170">
        <v>137101.79999999999</v>
      </c>
      <c r="I86" s="168">
        <v>100</v>
      </c>
      <c r="J86" s="291" t="s">
        <v>941</v>
      </c>
      <c r="K86" s="286" t="s">
        <v>448</v>
      </c>
      <c r="L86" s="294">
        <v>3.8</v>
      </c>
      <c r="M86" s="286"/>
      <c r="N86" s="287" t="s">
        <v>152</v>
      </c>
      <c r="O86" s="287" t="s">
        <v>152</v>
      </c>
      <c r="P86" s="287" t="s">
        <v>152</v>
      </c>
    </row>
    <row r="87" spans="1:16" ht="15" customHeight="1" x14ac:dyDescent="0.25">
      <c r="A87" s="413" t="s">
        <v>94</v>
      </c>
      <c r="B87" s="414" t="s">
        <v>95</v>
      </c>
      <c r="C87" s="382" t="s">
        <v>67</v>
      </c>
      <c r="D87" s="418">
        <v>43101</v>
      </c>
      <c r="E87" s="418">
        <v>43465</v>
      </c>
      <c r="F87" s="167" t="s">
        <v>2</v>
      </c>
      <c r="G87" s="214">
        <v>110458.1</v>
      </c>
      <c r="H87" s="31">
        <v>110458.1</v>
      </c>
      <c r="I87" s="31">
        <v>100</v>
      </c>
      <c r="J87" s="382" t="s">
        <v>942</v>
      </c>
      <c r="K87" s="384">
        <v>185</v>
      </c>
      <c r="L87" s="384">
        <v>195</v>
      </c>
      <c r="M87" s="384" t="s">
        <v>1022</v>
      </c>
      <c r="N87" s="363" t="s">
        <v>152</v>
      </c>
      <c r="O87" s="363" t="s">
        <v>152</v>
      </c>
      <c r="P87" s="363" t="s">
        <v>152</v>
      </c>
    </row>
    <row r="88" spans="1:16" ht="75.75" customHeight="1" x14ac:dyDescent="0.25">
      <c r="A88" s="413"/>
      <c r="B88" s="414"/>
      <c r="C88" s="383"/>
      <c r="D88" s="419"/>
      <c r="E88" s="419"/>
      <c r="F88" s="458" t="s">
        <v>5</v>
      </c>
      <c r="G88" s="460">
        <v>110458.1</v>
      </c>
      <c r="H88" s="460">
        <v>110458.1</v>
      </c>
      <c r="I88" s="460">
        <v>100</v>
      </c>
      <c r="J88" s="394"/>
      <c r="K88" s="391"/>
      <c r="L88" s="391"/>
      <c r="M88" s="391"/>
      <c r="N88" s="365"/>
      <c r="O88" s="365"/>
      <c r="P88" s="365"/>
    </row>
    <row r="89" spans="1:16" ht="15" customHeight="1" x14ac:dyDescent="0.25">
      <c r="A89" s="413"/>
      <c r="B89" s="414"/>
      <c r="C89" s="383"/>
      <c r="D89" s="419"/>
      <c r="E89" s="419"/>
      <c r="F89" s="500"/>
      <c r="G89" s="501"/>
      <c r="H89" s="501">
        <v>0</v>
      </c>
      <c r="I89" s="501">
        <v>0</v>
      </c>
      <c r="J89" s="382" t="s">
        <v>943</v>
      </c>
      <c r="K89" s="384" t="s">
        <v>449</v>
      </c>
      <c r="L89" s="386">
        <v>0</v>
      </c>
      <c r="M89" s="545"/>
      <c r="N89" s="442" t="s">
        <v>152</v>
      </c>
      <c r="O89" s="442" t="s">
        <v>152</v>
      </c>
      <c r="P89" s="442" t="s">
        <v>152</v>
      </c>
    </row>
    <row r="90" spans="1:16" x14ac:dyDescent="0.25">
      <c r="A90" s="413"/>
      <c r="B90" s="414"/>
      <c r="C90" s="383"/>
      <c r="D90" s="419"/>
      <c r="E90" s="419"/>
      <c r="F90" s="500"/>
      <c r="G90" s="501"/>
      <c r="H90" s="501">
        <v>0</v>
      </c>
      <c r="I90" s="501">
        <v>0</v>
      </c>
      <c r="J90" s="383"/>
      <c r="K90" s="385"/>
      <c r="L90" s="387"/>
      <c r="M90" s="546"/>
      <c r="N90" s="443"/>
      <c r="O90" s="443"/>
      <c r="P90" s="443"/>
    </row>
    <row r="91" spans="1:16" ht="24.75" customHeight="1" x14ac:dyDescent="0.25">
      <c r="A91" s="413"/>
      <c r="B91" s="414"/>
      <c r="C91" s="394"/>
      <c r="D91" s="420"/>
      <c r="E91" s="420"/>
      <c r="F91" s="459"/>
      <c r="G91" s="461"/>
      <c r="H91" s="461">
        <v>0</v>
      </c>
      <c r="I91" s="461">
        <v>0</v>
      </c>
      <c r="J91" s="394"/>
      <c r="K91" s="391"/>
      <c r="L91" s="399"/>
      <c r="M91" s="547"/>
      <c r="N91" s="444"/>
      <c r="O91" s="444"/>
      <c r="P91" s="444"/>
    </row>
    <row r="92" spans="1:16" s="2" customFormat="1" ht="17.25" customHeight="1" x14ac:dyDescent="0.25">
      <c r="A92" s="464" t="s">
        <v>96</v>
      </c>
      <c r="B92" s="445" t="s">
        <v>97</v>
      </c>
      <c r="C92" s="491" t="s">
        <v>67</v>
      </c>
      <c r="D92" s="446" t="s">
        <v>68</v>
      </c>
      <c r="E92" s="446" t="s">
        <v>68</v>
      </c>
      <c r="F92" s="166" t="s">
        <v>2</v>
      </c>
      <c r="G92" s="214">
        <v>375134.8</v>
      </c>
      <c r="H92" s="31">
        <v>375134.8</v>
      </c>
      <c r="I92" s="31">
        <v>100</v>
      </c>
      <c r="J92" s="378" t="s">
        <v>68</v>
      </c>
      <c r="K92" s="392" t="s">
        <v>68</v>
      </c>
      <c r="L92" s="392" t="s">
        <v>68</v>
      </c>
      <c r="M92" s="403" t="s">
        <v>68</v>
      </c>
      <c r="N92" s="402" t="s">
        <v>68</v>
      </c>
      <c r="O92" s="402" t="s">
        <v>68</v>
      </c>
      <c r="P92" s="402" t="s">
        <v>68</v>
      </c>
    </row>
    <row r="93" spans="1:16" s="2" customFormat="1" ht="23.25" customHeight="1" x14ac:dyDescent="0.25">
      <c r="A93" s="464"/>
      <c r="B93" s="445"/>
      <c r="C93" s="492"/>
      <c r="D93" s="446"/>
      <c r="E93" s="446"/>
      <c r="F93" s="166" t="s">
        <v>5</v>
      </c>
      <c r="G93" s="214">
        <v>375134.8</v>
      </c>
      <c r="H93" s="31">
        <v>375134.8</v>
      </c>
      <c r="I93" s="31">
        <v>100</v>
      </c>
      <c r="J93" s="379"/>
      <c r="K93" s="393"/>
      <c r="L93" s="393"/>
      <c r="M93" s="403"/>
      <c r="N93" s="402"/>
      <c r="O93" s="402"/>
      <c r="P93" s="402"/>
    </row>
    <row r="94" spans="1:16" ht="102" customHeight="1" x14ac:dyDescent="0.25">
      <c r="A94" s="413" t="s">
        <v>98</v>
      </c>
      <c r="B94" s="414" t="s">
        <v>99</v>
      </c>
      <c r="C94" s="382" t="s">
        <v>67</v>
      </c>
      <c r="D94" s="418">
        <v>43101</v>
      </c>
      <c r="E94" s="418">
        <v>43465</v>
      </c>
      <c r="F94" s="167" t="s">
        <v>2</v>
      </c>
      <c r="G94" s="214">
        <v>375134.8</v>
      </c>
      <c r="H94" s="31">
        <v>375134.8</v>
      </c>
      <c r="I94" s="31">
        <v>100</v>
      </c>
      <c r="J94" s="210" t="s">
        <v>944</v>
      </c>
      <c r="K94" s="153">
        <v>31850</v>
      </c>
      <c r="L94" s="153">
        <v>40673</v>
      </c>
      <c r="M94" s="272" t="s">
        <v>1022</v>
      </c>
      <c r="N94" s="152" t="s">
        <v>152</v>
      </c>
      <c r="O94" s="152" t="s">
        <v>152</v>
      </c>
      <c r="P94" s="152" t="s">
        <v>152</v>
      </c>
    </row>
    <row r="95" spans="1:16" ht="171.75" customHeight="1" x14ac:dyDescent="0.25">
      <c r="A95" s="413"/>
      <c r="B95" s="414"/>
      <c r="C95" s="383"/>
      <c r="D95" s="419"/>
      <c r="E95" s="419"/>
      <c r="F95" s="167" t="s">
        <v>5</v>
      </c>
      <c r="G95" s="215">
        <v>375134.8</v>
      </c>
      <c r="H95" s="170">
        <v>375134.8</v>
      </c>
      <c r="I95" s="168">
        <v>100</v>
      </c>
      <c r="J95" s="291" t="s">
        <v>945</v>
      </c>
      <c r="K95" s="286" t="s">
        <v>450</v>
      </c>
      <c r="L95" s="286">
        <v>100</v>
      </c>
      <c r="M95" s="286"/>
      <c r="N95" s="287" t="s">
        <v>152</v>
      </c>
      <c r="O95" s="287" t="s">
        <v>152</v>
      </c>
      <c r="P95" s="287" t="s">
        <v>152</v>
      </c>
    </row>
    <row r="96" spans="1:16" s="2" customFormat="1" ht="26.25" customHeight="1" x14ac:dyDescent="0.25">
      <c r="A96" s="464" t="s">
        <v>100</v>
      </c>
      <c r="B96" s="445" t="s">
        <v>101</v>
      </c>
      <c r="C96" s="491" t="s">
        <v>76</v>
      </c>
      <c r="D96" s="446" t="s">
        <v>68</v>
      </c>
      <c r="E96" s="446" t="s">
        <v>68</v>
      </c>
      <c r="F96" s="166" t="s">
        <v>2</v>
      </c>
      <c r="G96" s="214">
        <v>16316.5</v>
      </c>
      <c r="H96" s="31">
        <v>10017.299999999999</v>
      </c>
      <c r="I96" s="31">
        <v>61.393681242913608</v>
      </c>
      <c r="J96" s="378" t="s">
        <v>68</v>
      </c>
      <c r="K96" s="395" t="s">
        <v>68</v>
      </c>
      <c r="L96" s="395" t="s">
        <v>68</v>
      </c>
      <c r="M96" s="431" t="s">
        <v>68</v>
      </c>
      <c r="N96" s="432" t="s">
        <v>68</v>
      </c>
      <c r="O96" s="432" t="s">
        <v>68</v>
      </c>
      <c r="P96" s="432" t="s">
        <v>68</v>
      </c>
    </row>
    <row r="97" spans="1:17" s="2" customFormat="1" ht="27" customHeight="1" x14ac:dyDescent="0.25">
      <c r="A97" s="464"/>
      <c r="B97" s="445"/>
      <c r="C97" s="492"/>
      <c r="D97" s="446"/>
      <c r="E97" s="446"/>
      <c r="F97" s="166" t="s">
        <v>5</v>
      </c>
      <c r="G97" s="214">
        <v>3402.4</v>
      </c>
      <c r="H97" s="31">
        <v>2608.1999999999998</v>
      </c>
      <c r="I97" s="31">
        <v>76.657653421114503</v>
      </c>
      <c r="J97" s="379"/>
      <c r="K97" s="396"/>
      <c r="L97" s="396"/>
      <c r="M97" s="431" t="s">
        <v>68</v>
      </c>
      <c r="N97" s="432" t="s">
        <v>68</v>
      </c>
      <c r="O97" s="432" t="s">
        <v>68</v>
      </c>
      <c r="P97" s="432" t="s">
        <v>68</v>
      </c>
    </row>
    <row r="98" spans="1:17" s="2" customFormat="1" ht="88.5" customHeight="1" x14ac:dyDescent="0.25">
      <c r="A98" s="464"/>
      <c r="B98" s="445"/>
      <c r="C98" s="492"/>
      <c r="D98" s="446"/>
      <c r="E98" s="446"/>
      <c r="F98" s="166" t="s">
        <v>22</v>
      </c>
      <c r="G98" s="214">
        <v>12914.1</v>
      </c>
      <c r="H98" s="31">
        <v>7409.1</v>
      </c>
      <c r="I98" s="31">
        <v>57.372174599855974</v>
      </c>
      <c r="J98" s="379"/>
      <c r="K98" s="396"/>
      <c r="L98" s="396"/>
      <c r="M98" s="431"/>
      <c r="N98" s="432"/>
      <c r="O98" s="432"/>
      <c r="P98" s="432"/>
    </row>
    <row r="99" spans="1:17" ht="90" customHeight="1" x14ac:dyDescent="0.25">
      <c r="A99" s="413" t="s">
        <v>102</v>
      </c>
      <c r="B99" s="414" t="s">
        <v>538</v>
      </c>
      <c r="C99" s="382" t="s">
        <v>76</v>
      </c>
      <c r="D99" s="418">
        <v>43101</v>
      </c>
      <c r="E99" s="418">
        <v>43465</v>
      </c>
      <c r="F99" s="169" t="s">
        <v>2</v>
      </c>
      <c r="G99" s="214">
        <v>16316.5</v>
      </c>
      <c r="H99" s="31">
        <v>10017.299999999999</v>
      </c>
      <c r="I99" s="31">
        <v>61.393681242913608</v>
      </c>
      <c r="J99" s="210" t="s">
        <v>946</v>
      </c>
      <c r="K99" s="153">
        <v>10</v>
      </c>
      <c r="L99" s="273">
        <v>10</v>
      </c>
      <c r="M99" s="384" t="s">
        <v>827</v>
      </c>
      <c r="N99" s="375" t="s">
        <v>828</v>
      </c>
      <c r="O99" s="375" t="s">
        <v>1165</v>
      </c>
      <c r="P99" s="375" t="s">
        <v>829</v>
      </c>
      <c r="Q99" s="222" t="s">
        <v>1038</v>
      </c>
    </row>
    <row r="100" spans="1:17" ht="45" customHeight="1" x14ac:dyDescent="0.25">
      <c r="A100" s="413"/>
      <c r="B100" s="414"/>
      <c r="C100" s="383"/>
      <c r="D100" s="419"/>
      <c r="E100" s="419"/>
      <c r="F100" s="167" t="s">
        <v>5</v>
      </c>
      <c r="G100" s="215">
        <v>3402.4</v>
      </c>
      <c r="H100" s="168">
        <v>2608.1999999999998</v>
      </c>
      <c r="I100" s="168">
        <v>76.657653421114503</v>
      </c>
      <c r="J100" s="382" t="s">
        <v>947</v>
      </c>
      <c r="K100" s="484">
        <v>100</v>
      </c>
      <c r="L100" s="548">
        <v>100</v>
      </c>
      <c r="M100" s="385"/>
      <c r="N100" s="376"/>
      <c r="O100" s="376"/>
      <c r="P100" s="376"/>
    </row>
    <row r="101" spans="1:17" ht="126.75" customHeight="1" x14ac:dyDescent="0.25">
      <c r="A101" s="413"/>
      <c r="B101" s="414"/>
      <c r="C101" s="383"/>
      <c r="D101" s="419"/>
      <c r="E101" s="419"/>
      <c r="F101" s="167" t="s">
        <v>22</v>
      </c>
      <c r="G101" s="215">
        <v>12914.1</v>
      </c>
      <c r="H101" s="168">
        <v>7409.1</v>
      </c>
      <c r="I101" s="168">
        <v>57.372174599855974</v>
      </c>
      <c r="J101" s="383"/>
      <c r="K101" s="485"/>
      <c r="L101" s="549"/>
      <c r="M101" s="385"/>
      <c r="N101" s="376"/>
      <c r="O101" s="376"/>
      <c r="P101" s="376"/>
    </row>
    <row r="102" spans="1:17" s="2" customFormat="1" ht="15" customHeight="1" x14ac:dyDescent="0.25">
      <c r="A102" s="509">
        <v>3</v>
      </c>
      <c r="B102" s="517" t="s">
        <v>534</v>
      </c>
      <c r="C102" s="435" t="s">
        <v>67</v>
      </c>
      <c r="D102" s="449" t="s">
        <v>68</v>
      </c>
      <c r="E102" s="449" t="s">
        <v>68</v>
      </c>
      <c r="F102" s="166" t="s">
        <v>2</v>
      </c>
      <c r="G102" s="214">
        <v>177260.7</v>
      </c>
      <c r="H102" s="31">
        <v>177260.40000000002</v>
      </c>
      <c r="I102" s="31">
        <v>99.999830757748342</v>
      </c>
      <c r="J102" s="378" t="s">
        <v>152</v>
      </c>
      <c r="K102" s="395" t="s">
        <v>152</v>
      </c>
      <c r="L102" s="395" t="s">
        <v>152</v>
      </c>
      <c r="M102" s="534" t="s">
        <v>152</v>
      </c>
      <c r="N102" s="432" t="s">
        <v>152</v>
      </c>
      <c r="O102" s="432" t="s">
        <v>152</v>
      </c>
      <c r="P102" s="432" t="s">
        <v>152</v>
      </c>
    </row>
    <row r="103" spans="1:17" s="2" customFormat="1" x14ac:dyDescent="0.25">
      <c r="A103" s="510"/>
      <c r="B103" s="518"/>
      <c r="C103" s="436"/>
      <c r="D103" s="450"/>
      <c r="E103" s="450"/>
      <c r="F103" s="166" t="s">
        <v>5</v>
      </c>
      <c r="G103" s="214">
        <v>37224.800000000003</v>
      </c>
      <c r="H103" s="31">
        <v>37224.699999999997</v>
      </c>
      <c r="I103" s="31">
        <v>99.999731361887754</v>
      </c>
      <c r="J103" s="379"/>
      <c r="K103" s="396"/>
      <c r="L103" s="396"/>
      <c r="M103" s="534"/>
      <c r="N103" s="432"/>
      <c r="O103" s="432"/>
      <c r="P103" s="432"/>
    </row>
    <row r="104" spans="1:17" s="2" customFormat="1" ht="122.25" customHeight="1" x14ac:dyDescent="0.25">
      <c r="A104" s="510"/>
      <c r="B104" s="518"/>
      <c r="C104" s="436"/>
      <c r="D104" s="450"/>
      <c r="E104" s="450"/>
      <c r="F104" s="166" t="s">
        <v>6</v>
      </c>
      <c r="G104" s="214">
        <v>140035.9</v>
      </c>
      <c r="H104" s="31">
        <v>140035.70000000001</v>
      </c>
      <c r="I104" s="31">
        <v>99.999857179480429</v>
      </c>
      <c r="J104" s="379"/>
      <c r="K104" s="396"/>
      <c r="L104" s="396"/>
      <c r="M104" s="534"/>
      <c r="N104" s="432"/>
      <c r="O104" s="432"/>
      <c r="P104" s="432"/>
    </row>
    <row r="105" spans="1:17" s="2" customFormat="1" ht="24.75" customHeight="1" x14ac:dyDescent="0.25">
      <c r="A105" s="511" t="s">
        <v>419</v>
      </c>
      <c r="B105" s="517" t="s">
        <v>540</v>
      </c>
      <c r="C105" s="435" t="s">
        <v>67</v>
      </c>
      <c r="D105" s="449" t="s">
        <v>152</v>
      </c>
      <c r="E105" s="449" t="s">
        <v>152</v>
      </c>
      <c r="F105" s="166" t="s">
        <v>2</v>
      </c>
      <c r="G105" s="214">
        <v>177260.7</v>
      </c>
      <c r="H105" s="31">
        <v>177260.40000000002</v>
      </c>
      <c r="I105" s="31">
        <v>99.999830757748342</v>
      </c>
      <c r="J105" s="449" t="s">
        <v>152</v>
      </c>
      <c r="K105" s="532" t="s">
        <v>152</v>
      </c>
      <c r="L105" s="532" t="s">
        <v>152</v>
      </c>
      <c r="M105" s="534" t="s">
        <v>152</v>
      </c>
      <c r="N105" s="432" t="s">
        <v>152</v>
      </c>
      <c r="O105" s="432" t="s">
        <v>152</v>
      </c>
      <c r="P105" s="432" t="s">
        <v>152</v>
      </c>
    </row>
    <row r="106" spans="1:17" s="2" customFormat="1" ht="20.25" customHeight="1" x14ac:dyDescent="0.25">
      <c r="A106" s="512"/>
      <c r="B106" s="518"/>
      <c r="C106" s="436"/>
      <c r="D106" s="450"/>
      <c r="E106" s="450"/>
      <c r="F106" s="166" t="s">
        <v>5</v>
      </c>
      <c r="G106" s="214">
        <v>37224.800000000003</v>
      </c>
      <c r="H106" s="31">
        <v>37224.699999999997</v>
      </c>
      <c r="I106" s="31">
        <v>99.999731361887754</v>
      </c>
      <c r="J106" s="450"/>
      <c r="K106" s="533"/>
      <c r="L106" s="533"/>
      <c r="M106" s="534"/>
      <c r="N106" s="432"/>
      <c r="O106" s="432"/>
      <c r="P106" s="432"/>
    </row>
    <row r="107" spans="1:17" s="2" customFormat="1" ht="93" customHeight="1" x14ac:dyDescent="0.25">
      <c r="A107" s="512"/>
      <c r="B107" s="518"/>
      <c r="C107" s="436"/>
      <c r="D107" s="450"/>
      <c r="E107" s="450"/>
      <c r="F107" s="166" t="s">
        <v>6</v>
      </c>
      <c r="G107" s="214">
        <v>140035.9</v>
      </c>
      <c r="H107" s="31">
        <v>140035.70000000001</v>
      </c>
      <c r="I107" s="31">
        <v>99.999857179480429</v>
      </c>
      <c r="J107" s="450"/>
      <c r="K107" s="533"/>
      <c r="L107" s="533"/>
      <c r="M107" s="534"/>
      <c r="N107" s="432"/>
      <c r="O107" s="432"/>
      <c r="P107" s="432"/>
    </row>
    <row r="108" spans="1:17" ht="92.25" customHeight="1" x14ac:dyDescent="0.25">
      <c r="A108" s="521" t="s">
        <v>420</v>
      </c>
      <c r="B108" s="515" t="s">
        <v>421</v>
      </c>
      <c r="C108" s="515" t="s">
        <v>67</v>
      </c>
      <c r="D108" s="418">
        <v>43101</v>
      </c>
      <c r="E108" s="418">
        <v>43465</v>
      </c>
      <c r="F108" s="167" t="s">
        <v>2</v>
      </c>
      <c r="G108" s="214">
        <v>177260.7</v>
      </c>
      <c r="H108" s="31">
        <v>177260.40000000002</v>
      </c>
      <c r="I108" s="31">
        <v>99.999830757748342</v>
      </c>
      <c r="J108" s="210" t="s">
        <v>942</v>
      </c>
      <c r="K108" s="153">
        <v>300</v>
      </c>
      <c r="L108" s="153">
        <v>312</v>
      </c>
      <c r="M108" s="216" t="s">
        <v>1022</v>
      </c>
      <c r="N108" s="150" t="s">
        <v>152</v>
      </c>
      <c r="O108" s="150" t="s">
        <v>152</v>
      </c>
      <c r="P108" s="150" t="s">
        <v>152</v>
      </c>
      <c r="Q108" s="310"/>
    </row>
    <row r="109" spans="1:17" x14ac:dyDescent="0.25">
      <c r="A109" s="522"/>
      <c r="B109" s="516"/>
      <c r="C109" s="516"/>
      <c r="D109" s="419"/>
      <c r="E109" s="419"/>
      <c r="F109" s="167" t="s">
        <v>5</v>
      </c>
      <c r="G109" s="215">
        <v>37224.800000000003</v>
      </c>
      <c r="H109" s="168">
        <v>37224.699999999997</v>
      </c>
      <c r="I109" s="168">
        <v>99.999731361887754</v>
      </c>
      <c r="J109" s="382" t="s">
        <v>943</v>
      </c>
      <c r="K109" s="384" t="s">
        <v>449</v>
      </c>
      <c r="L109" s="384">
        <v>0</v>
      </c>
      <c r="M109" s="384"/>
      <c r="N109" s="363" t="s">
        <v>152</v>
      </c>
      <c r="O109" s="363" t="s">
        <v>152</v>
      </c>
      <c r="P109" s="363" t="s">
        <v>152</v>
      </c>
    </row>
    <row r="110" spans="1:17" ht="60" customHeight="1" x14ac:dyDescent="0.25">
      <c r="A110" s="522"/>
      <c r="B110" s="516"/>
      <c r="C110" s="516"/>
      <c r="D110" s="419"/>
      <c r="E110" s="419"/>
      <c r="F110" s="167" t="s">
        <v>6</v>
      </c>
      <c r="G110" s="215">
        <v>140035.9</v>
      </c>
      <c r="H110" s="168">
        <v>140035.70000000001</v>
      </c>
      <c r="I110" s="168">
        <v>99.999857179480429</v>
      </c>
      <c r="J110" s="383"/>
      <c r="K110" s="385"/>
      <c r="L110" s="385"/>
      <c r="M110" s="385"/>
      <c r="N110" s="364" t="s">
        <v>152</v>
      </c>
      <c r="O110" s="364" t="s">
        <v>152</v>
      </c>
      <c r="P110" s="364" t="s">
        <v>152</v>
      </c>
    </row>
    <row r="111" spans="1:17" s="2" customFormat="1" x14ac:dyDescent="0.25">
      <c r="A111" s="509" t="s">
        <v>113</v>
      </c>
      <c r="B111" s="435" t="s">
        <v>422</v>
      </c>
      <c r="C111" s="435" t="s">
        <v>423</v>
      </c>
      <c r="D111" s="449" t="s">
        <v>68</v>
      </c>
      <c r="E111" s="449" t="s">
        <v>68</v>
      </c>
      <c r="F111" s="166" t="s">
        <v>2</v>
      </c>
      <c r="G111" s="214">
        <v>233886.2</v>
      </c>
      <c r="H111" s="31">
        <v>30887.9</v>
      </c>
      <c r="I111" s="31">
        <v>13.206379854818284</v>
      </c>
      <c r="J111" s="378" t="s">
        <v>152</v>
      </c>
      <c r="K111" s="395" t="s">
        <v>152</v>
      </c>
      <c r="L111" s="395" t="s">
        <v>152</v>
      </c>
      <c r="M111" s="395" t="s">
        <v>152</v>
      </c>
      <c r="N111" s="400" t="s">
        <v>68</v>
      </c>
      <c r="O111" s="400" t="s">
        <v>68</v>
      </c>
      <c r="P111" s="400" t="s">
        <v>68</v>
      </c>
    </row>
    <row r="112" spans="1:17" s="2" customFormat="1" ht="15" customHeight="1" x14ac:dyDescent="0.25">
      <c r="A112" s="510"/>
      <c r="B112" s="436"/>
      <c r="C112" s="436"/>
      <c r="D112" s="450"/>
      <c r="E112" s="450"/>
      <c r="F112" s="166" t="s">
        <v>5</v>
      </c>
      <c r="G112" s="214">
        <v>233886.2</v>
      </c>
      <c r="H112" s="31">
        <v>30887.9</v>
      </c>
      <c r="I112" s="31">
        <v>13.206379854818284</v>
      </c>
      <c r="J112" s="379"/>
      <c r="K112" s="396"/>
      <c r="L112" s="396"/>
      <c r="M112" s="396"/>
      <c r="N112" s="401"/>
      <c r="O112" s="401"/>
      <c r="P112" s="401"/>
    </row>
    <row r="113" spans="1:17" s="2" customFormat="1" ht="15" customHeight="1" x14ac:dyDescent="0.25">
      <c r="A113" s="510"/>
      <c r="B113" s="436"/>
      <c r="C113" s="435" t="s">
        <v>424</v>
      </c>
      <c r="D113" s="449" t="s">
        <v>68</v>
      </c>
      <c r="E113" s="449" t="s">
        <v>68</v>
      </c>
      <c r="F113" s="166" t="s">
        <v>2</v>
      </c>
      <c r="G113" s="214">
        <v>233886.2</v>
      </c>
      <c r="H113" s="31">
        <v>30887.9</v>
      </c>
      <c r="I113" s="31">
        <v>13.206379854818284</v>
      </c>
      <c r="J113" s="379"/>
      <c r="K113" s="396"/>
      <c r="L113" s="396"/>
      <c r="M113" s="396"/>
      <c r="N113" s="401"/>
      <c r="O113" s="401"/>
      <c r="P113" s="401"/>
    </row>
    <row r="114" spans="1:17" s="2" customFormat="1" ht="27" customHeight="1" x14ac:dyDescent="0.25">
      <c r="A114" s="510"/>
      <c r="B114" s="436"/>
      <c r="C114" s="436"/>
      <c r="D114" s="450"/>
      <c r="E114" s="450"/>
      <c r="F114" s="166" t="s">
        <v>5</v>
      </c>
      <c r="G114" s="214">
        <v>233886.2</v>
      </c>
      <c r="H114" s="31">
        <v>30887.9</v>
      </c>
      <c r="I114" s="31">
        <v>13.206379854818284</v>
      </c>
      <c r="J114" s="379"/>
      <c r="K114" s="396"/>
      <c r="L114" s="396"/>
      <c r="M114" s="396"/>
      <c r="N114" s="401"/>
      <c r="O114" s="401"/>
      <c r="P114" s="401"/>
    </row>
    <row r="115" spans="1:17" s="2" customFormat="1" ht="15" customHeight="1" x14ac:dyDescent="0.25">
      <c r="A115" s="511" t="s">
        <v>115</v>
      </c>
      <c r="B115" s="435" t="s">
        <v>425</v>
      </c>
      <c r="C115" s="435" t="s">
        <v>424</v>
      </c>
      <c r="D115" s="449" t="s">
        <v>68</v>
      </c>
      <c r="E115" s="449" t="s">
        <v>68</v>
      </c>
      <c r="F115" s="166" t="s">
        <v>2</v>
      </c>
      <c r="G115" s="214">
        <v>233886.2</v>
      </c>
      <c r="H115" s="31">
        <v>30887.9</v>
      </c>
      <c r="I115" s="31">
        <v>13.206379854818284</v>
      </c>
      <c r="J115" s="378" t="s">
        <v>152</v>
      </c>
      <c r="K115" s="395" t="s">
        <v>152</v>
      </c>
      <c r="L115" s="395" t="s">
        <v>152</v>
      </c>
      <c r="M115" s="395" t="s">
        <v>152</v>
      </c>
      <c r="N115" s="378" t="s">
        <v>68</v>
      </c>
      <c r="O115" s="378" t="s">
        <v>68</v>
      </c>
      <c r="P115" s="378" t="s">
        <v>68</v>
      </c>
    </row>
    <row r="116" spans="1:17" s="2" customFormat="1" ht="66.75" customHeight="1" x14ac:dyDescent="0.25">
      <c r="A116" s="512"/>
      <c r="B116" s="436"/>
      <c r="C116" s="436"/>
      <c r="D116" s="450"/>
      <c r="E116" s="450"/>
      <c r="F116" s="166" t="s">
        <v>5</v>
      </c>
      <c r="G116" s="214">
        <v>233886.2</v>
      </c>
      <c r="H116" s="31">
        <v>30887.9</v>
      </c>
      <c r="I116" s="31">
        <v>13.206379854818284</v>
      </c>
      <c r="J116" s="379"/>
      <c r="K116" s="396"/>
      <c r="L116" s="396"/>
      <c r="M116" s="396"/>
      <c r="N116" s="379" t="s">
        <v>68</v>
      </c>
      <c r="O116" s="379" t="s">
        <v>68</v>
      </c>
      <c r="P116" s="379" t="s">
        <v>68</v>
      </c>
    </row>
    <row r="117" spans="1:17" ht="141" customHeight="1" x14ac:dyDescent="0.25">
      <c r="A117" s="505" t="s">
        <v>117</v>
      </c>
      <c r="B117" s="507" t="s">
        <v>174</v>
      </c>
      <c r="C117" s="507" t="s">
        <v>424</v>
      </c>
      <c r="D117" s="418">
        <v>43101</v>
      </c>
      <c r="E117" s="418">
        <v>43465</v>
      </c>
      <c r="F117" s="167" t="s">
        <v>2</v>
      </c>
      <c r="G117" s="214">
        <v>233886.2</v>
      </c>
      <c r="H117" s="31">
        <v>30887.9</v>
      </c>
      <c r="I117" s="168">
        <v>13.206379854818284</v>
      </c>
      <c r="J117" s="123" t="s">
        <v>948</v>
      </c>
      <c r="K117" s="174">
        <v>1</v>
      </c>
      <c r="L117" s="174">
        <v>1</v>
      </c>
      <c r="M117" s="543" t="s">
        <v>1148</v>
      </c>
      <c r="N117" s="366" t="s">
        <v>152</v>
      </c>
      <c r="O117" s="366" t="s">
        <v>152</v>
      </c>
      <c r="P117" s="366" t="s">
        <v>152</v>
      </c>
    </row>
    <row r="118" spans="1:17" ht="134.25" customHeight="1" x14ac:dyDescent="0.25">
      <c r="A118" s="506"/>
      <c r="B118" s="508"/>
      <c r="C118" s="508"/>
      <c r="D118" s="419"/>
      <c r="E118" s="419"/>
      <c r="F118" s="167" t="s">
        <v>5</v>
      </c>
      <c r="G118" s="215">
        <v>233886.2</v>
      </c>
      <c r="H118" s="168">
        <v>30887.9</v>
      </c>
      <c r="I118" s="168">
        <v>13.206379854818284</v>
      </c>
      <c r="J118" s="296" t="s">
        <v>949</v>
      </c>
      <c r="K118" s="297">
        <v>5</v>
      </c>
      <c r="L118" s="297">
        <v>1</v>
      </c>
      <c r="M118" s="544"/>
      <c r="N118" s="367"/>
      <c r="O118" s="367"/>
      <c r="P118" s="367"/>
    </row>
    <row r="119" spans="1:17" s="2" customFormat="1" ht="128.25" customHeight="1" x14ac:dyDescent="0.25">
      <c r="A119" s="300" t="s">
        <v>375</v>
      </c>
      <c r="B119" s="308" t="s">
        <v>491</v>
      </c>
      <c r="C119" s="299" t="s">
        <v>67</v>
      </c>
      <c r="D119" s="298" t="s">
        <v>68</v>
      </c>
      <c r="E119" s="298" t="s">
        <v>68</v>
      </c>
      <c r="F119" s="166" t="s">
        <v>2</v>
      </c>
      <c r="G119" s="214">
        <v>0</v>
      </c>
      <c r="H119" s="31">
        <v>0</v>
      </c>
      <c r="I119" s="31">
        <v>0</v>
      </c>
      <c r="J119" s="284" t="s">
        <v>152</v>
      </c>
      <c r="K119" s="290" t="s">
        <v>152</v>
      </c>
      <c r="L119" s="290" t="s">
        <v>152</v>
      </c>
      <c r="M119" s="309" t="s">
        <v>152</v>
      </c>
      <c r="N119" s="284" t="s">
        <v>68</v>
      </c>
      <c r="O119" s="284" t="s">
        <v>68</v>
      </c>
      <c r="P119" s="284" t="s">
        <v>68</v>
      </c>
    </row>
    <row r="120" spans="1:17" ht="14.25" customHeight="1" x14ac:dyDescent="0.25">
      <c r="A120" s="505" t="s">
        <v>376</v>
      </c>
      <c r="B120" s="507" t="s">
        <v>426</v>
      </c>
      <c r="C120" s="507" t="s">
        <v>67</v>
      </c>
      <c r="D120" s="418">
        <v>43101</v>
      </c>
      <c r="E120" s="418">
        <v>43465</v>
      </c>
      <c r="F120" s="458" t="s">
        <v>2</v>
      </c>
      <c r="G120" s="496">
        <v>0</v>
      </c>
      <c r="H120" s="496">
        <v>0</v>
      </c>
      <c r="I120" s="496">
        <v>0</v>
      </c>
      <c r="J120" s="398" t="s">
        <v>950</v>
      </c>
      <c r="K120" s="514">
        <v>7</v>
      </c>
      <c r="L120" s="514">
        <v>6</v>
      </c>
      <c r="M120" s="535" t="s">
        <v>874</v>
      </c>
      <c r="N120" s="370" t="s">
        <v>152</v>
      </c>
      <c r="O120" s="370" t="s">
        <v>152</v>
      </c>
      <c r="P120" s="370" t="s">
        <v>152</v>
      </c>
    </row>
    <row r="121" spans="1:17" ht="26.25" customHeight="1" x14ac:dyDescent="0.25">
      <c r="A121" s="506"/>
      <c r="B121" s="508"/>
      <c r="C121" s="508"/>
      <c r="D121" s="419"/>
      <c r="E121" s="419"/>
      <c r="F121" s="500"/>
      <c r="G121" s="550"/>
      <c r="H121" s="550">
        <v>0</v>
      </c>
      <c r="I121" s="550">
        <v>0</v>
      </c>
      <c r="J121" s="398"/>
      <c r="K121" s="514"/>
      <c r="L121" s="514"/>
      <c r="M121" s="535"/>
      <c r="N121" s="370"/>
      <c r="O121" s="370"/>
      <c r="P121" s="370"/>
    </row>
    <row r="122" spans="1:17" ht="33.75" customHeight="1" x14ac:dyDescent="0.25">
      <c r="A122" s="506"/>
      <c r="B122" s="508"/>
      <c r="C122" s="508"/>
      <c r="D122" s="419"/>
      <c r="E122" s="419"/>
      <c r="F122" s="500"/>
      <c r="G122" s="550"/>
      <c r="H122" s="550">
        <v>0</v>
      </c>
      <c r="I122" s="550">
        <v>0</v>
      </c>
      <c r="J122" s="398"/>
      <c r="K122" s="514"/>
      <c r="L122" s="514"/>
      <c r="M122" s="535"/>
      <c r="N122" s="370"/>
      <c r="O122" s="370"/>
      <c r="P122" s="370"/>
    </row>
    <row r="123" spans="1:17" ht="15" customHeight="1" x14ac:dyDescent="0.25">
      <c r="A123" s="506"/>
      <c r="B123" s="508"/>
      <c r="C123" s="508"/>
      <c r="D123" s="419"/>
      <c r="E123" s="419"/>
      <c r="F123" s="500"/>
      <c r="G123" s="550"/>
      <c r="H123" s="550">
        <v>0</v>
      </c>
      <c r="I123" s="550">
        <v>0</v>
      </c>
      <c r="J123" s="398" t="s">
        <v>951</v>
      </c>
      <c r="K123" s="514">
        <v>100</v>
      </c>
      <c r="L123" s="514">
        <v>100</v>
      </c>
      <c r="M123" s="535"/>
      <c r="N123" s="370" t="s">
        <v>152</v>
      </c>
      <c r="O123" s="370" t="s">
        <v>152</v>
      </c>
      <c r="P123" s="370" t="s">
        <v>152</v>
      </c>
    </row>
    <row r="124" spans="1:17" ht="48" customHeight="1" x14ac:dyDescent="0.25">
      <c r="A124" s="519"/>
      <c r="B124" s="520"/>
      <c r="C124" s="520"/>
      <c r="D124" s="420"/>
      <c r="E124" s="420"/>
      <c r="F124" s="459"/>
      <c r="G124" s="497"/>
      <c r="H124" s="497">
        <v>0</v>
      </c>
      <c r="I124" s="497">
        <v>0</v>
      </c>
      <c r="J124" s="398"/>
      <c r="K124" s="514"/>
      <c r="L124" s="514"/>
      <c r="M124" s="535"/>
      <c r="N124" s="370"/>
      <c r="O124" s="370"/>
      <c r="P124" s="370"/>
    </row>
    <row r="125" spans="1:17" s="2" customFormat="1" x14ac:dyDescent="0.25">
      <c r="A125" s="464" t="s">
        <v>119</v>
      </c>
      <c r="B125" s="445" t="s">
        <v>104</v>
      </c>
      <c r="C125" s="491" t="s">
        <v>67</v>
      </c>
      <c r="D125" s="446" t="s">
        <v>68</v>
      </c>
      <c r="E125" s="446" t="s">
        <v>68</v>
      </c>
      <c r="F125" s="166" t="s">
        <v>2</v>
      </c>
      <c r="G125" s="214">
        <v>772155.79999999993</v>
      </c>
      <c r="H125" s="214">
        <v>771601.8</v>
      </c>
      <c r="I125" s="31">
        <v>99.928252821516082</v>
      </c>
      <c r="J125" s="378" t="s">
        <v>68</v>
      </c>
      <c r="K125" s="395" t="s">
        <v>68</v>
      </c>
      <c r="L125" s="395" t="s">
        <v>68</v>
      </c>
      <c r="M125" s="536" t="s">
        <v>68</v>
      </c>
      <c r="N125" s="378" t="s">
        <v>68</v>
      </c>
      <c r="O125" s="378" t="s">
        <v>68</v>
      </c>
      <c r="P125" s="378" t="s">
        <v>68</v>
      </c>
    </row>
    <row r="126" spans="1:17" s="2" customFormat="1" x14ac:dyDescent="0.25">
      <c r="A126" s="464"/>
      <c r="B126" s="445"/>
      <c r="C126" s="492"/>
      <c r="D126" s="446"/>
      <c r="E126" s="446"/>
      <c r="F126" s="166" t="s">
        <v>5</v>
      </c>
      <c r="G126" s="214">
        <v>574946.19999999995</v>
      </c>
      <c r="H126" s="214">
        <v>574445.1</v>
      </c>
      <c r="I126" s="31">
        <v>99.912844019144757</v>
      </c>
      <c r="J126" s="379"/>
      <c r="K126" s="396" t="s">
        <v>68</v>
      </c>
      <c r="L126" s="396" t="s">
        <v>68</v>
      </c>
      <c r="M126" s="537" t="s">
        <v>68</v>
      </c>
      <c r="N126" s="379" t="s">
        <v>68</v>
      </c>
      <c r="O126" s="379" t="s">
        <v>68</v>
      </c>
      <c r="P126" s="379" t="s">
        <v>68</v>
      </c>
    </row>
    <row r="127" spans="1:17" s="2" customFormat="1" ht="33.75" customHeight="1" x14ac:dyDescent="0.25">
      <c r="A127" s="464"/>
      <c r="B127" s="445"/>
      <c r="C127" s="492"/>
      <c r="D127" s="446"/>
      <c r="E127" s="446"/>
      <c r="F127" s="166" t="s">
        <v>6</v>
      </c>
      <c r="G127" s="214">
        <v>197209.60000000001</v>
      </c>
      <c r="H127" s="214">
        <v>197156.7</v>
      </c>
      <c r="I127" s="31">
        <v>99.97317574803661</v>
      </c>
      <c r="J127" s="379"/>
      <c r="K127" s="396"/>
      <c r="L127" s="396"/>
      <c r="M127" s="537"/>
      <c r="N127" s="379"/>
      <c r="O127" s="379"/>
      <c r="P127" s="379"/>
    </row>
    <row r="128" spans="1:17" s="2" customFormat="1" ht="70.5" customHeight="1" x14ac:dyDescent="0.25">
      <c r="A128" s="464" t="s">
        <v>121</v>
      </c>
      <c r="B128" s="504" t="s">
        <v>697</v>
      </c>
      <c r="C128" s="491" t="s">
        <v>67</v>
      </c>
      <c r="D128" s="446" t="s">
        <v>68</v>
      </c>
      <c r="E128" s="446" t="s">
        <v>68</v>
      </c>
      <c r="F128" s="166" t="s">
        <v>2</v>
      </c>
      <c r="G128" s="214">
        <v>249632.40000000002</v>
      </c>
      <c r="H128" s="31">
        <v>249565.40000000002</v>
      </c>
      <c r="I128" s="31">
        <v>99.97316053525104</v>
      </c>
      <c r="J128" s="9" t="s">
        <v>952</v>
      </c>
      <c r="K128" s="175">
        <v>278</v>
      </c>
      <c r="L128" s="175">
        <v>297</v>
      </c>
      <c r="M128" s="427" t="s">
        <v>1151</v>
      </c>
      <c r="N128" s="378"/>
      <c r="O128" s="378"/>
      <c r="P128" s="378"/>
      <c r="Q128" s="234" t="s">
        <v>1152</v>
      </c>
    </row>
    <row r="129" spans="1:16" s="2" customFormat="1" ht="36" customHeight="1" x14ac:dyDescent="0.25">
      <c r="A129" s="464"/>
      <c r="B129" s="504"/>
      <c r="C129" s="492"/>
      <c r="D129" s="446"/>
      <c r="E129" s="446"/>
      <c r="F129" s="166" t="s">
        <v>5</v>
      </c>
      <c r="G129" s="214">
        <v>52422.8</v>
      </c>
      <c r="H129" s="31">
        <v>52408.7</v>
      </c>
      <c r="I129" s="31">
        <v>99.973103306195</v>
      </c>
      <c r="J129" s="382" t="s">
        <v>953</v>
      </c>
      <c r="K129" s="384">
        <v>100</v>
      </c>
      <c r="L129" s="384">
        <v>100</v>
      </c>
      <c r="M129" s="428"/>
      <c r="N129" s="379"/>
      <c r="O129" s="379"/>
      <c r="P129" s="379"/>
    </row>
    <row r="130" spans="1:16" s="2" customFormat="1" ht="64.5" customHeight="1" x14ac:dyDescent="0.25">
      <c r="A130" s="464"/>
      <c r="B130" s="504"/>
      <c r="C130" s="492"/>
      <c r="D130" s="446"/>
      <c r="E130" s="446"/>
      <c r="F130" s="166" t="s">
        <v>6</v>
      </c>
      <c r="G130" s="214">
        <v>197209.60000000001</v>
      </c>
      <c r="H130" s="31">
        <v>197156.7</v>
      </c>
      <c r="I130" s="31">
        <v>99.97317574803661</v>
      </c>
      <c r="J130" s="383"/>
      <c r="K130" s="385"/>
      <c r="L130" s="385"/>
      <c r="M130" s="428"/>
      <c r="N130" s="379"/>
      <c r="O130" s="379"/>
      <c r="P130" s="379"/>
    </row>
    <row r="131" spans="1:16" s="2" customFormat="1" x14ac:dyDescent="0.25">
      <c r="A131" s="464" t="s">
        <v>427</v>
      </c>
      <c r="B131" s="445" t="s">
        <v>105</v>
      </c>
      <c r="C131" s="491" t="s">
        <v>67</v>
      </c>
      <c r="D131" s="446" t="s">
        <v>68</v>
      </c>
      <c r="E131" s="446" t="s">
        <v>68</v>
      </c>
      <c r="F131" s="166" t="s">
        <v>2</v>
      </c>
      <c r="G131" s="214">
        <v>56530.700000000004</v>
      </c>
      <c r="H131" s="31">
        <v>56530.700000000004</v>
      </c>
      <c r="I131" s="31">
        <v>100</v>
      </c>
      <c r="J131" s="378" t="s">
        <v>68</v>
      </c>
      <c r="K131" s="395" t="s">
        <v>68</v>
      </c>
      <c r="L131" s="395" t="s">
        <v>68</v>
      </c>
      <c r="M131" s="395" t="s">
        <v>68</v>
      </c>
      <c r="N131" s="378" t="s">
        <v>68</v>
      </c>
      <c r="O131" s="378" t="s">
        <v>68</v>
      </c>
      <c r="P131" s="378" t="s">
        <v>68</v>
      </c>
    </row>
    <row r="132" spans="1:16" s="2" customFormat="1" ht="60.75" customHeight="1" x14ac:dyDescent="0.25">
      <c r="A132" s="464"/>
      <c r="B132" s="445"/>
      <c r="C132" s="492"/>
      <c r="D132" s="446"/>
      <c r="E132" s="446"/>
      <c r="F132" s="166" t="s">
        <v>5</v>
      </c>
      <c r="G132" s="214">
        <v>56530.700000000004</v>
      </c>
      <c r="H132" s="31">
        <v>56530.700000000004</v>
      </c>
      <c r="I132" s="31">
        <v>100</v>
      </c>
      <c r="J132" s="379"/>
      <c r="K132" s="396"/>
      <c r="L132" s="396"/>
      <c r="M132" s="396" t="s">
        <v>68</v>
      </c>
      <c r="N132" s="379" t="s">
        <v>68</v>
      </c>
      <c r="O132" s="379" t="s">
        <v>68</v>
      </c>
      <c r="P132" s="379" t="s">
        <v>68</v>
      </c>
    </row>
    <row r="133" spans="1:16" ht="108" customHeight="1" x14ac:dyDescent="0.25">
      <c r="A133" s="413" t="s">
        <v>428</v>
      </c>
      <c r="B133" s="414" t="s">
        <v>106</v>
      </c>
      <c r="C133" s="382" t="s">
        <v>67</v>
      </c>
      <c r="D133" s="418">
        <v>43101</v>
      </c>
      <c r="E133" s="418">
        <v>43465</v>
      </c>
      <c r="F133" s="167" t="s">
        <v>2</v>
      </c>
      <c r="G133" s="214">
        <v>51907.4</v>
      </c>
      <c r="H133" s="31">
        <v>51907.4</v>
      </c>
      <c r="I133" s="31">
        <v>100</v>
      </c>
      <c r="J133" s="153" t="s">
        <v>152</v>
      </c>
      <c r="K133" s="153" t="s">
        <v>152</v>
      </c>
      <c r="L133" s="153" t="s">
        <v>152</v>
      </c>
      <c r="M133" s="153" t="s">
        <v>152</v>
      </c>
      <c r="N133" s="363" t="s">
        <v>152</v>
      </c>
      <c r="O133" s="363" t="s">
        <v>152</v>
      </c>
      <c r="P133" s="363" t="s">
        <v>152</v>
      </c>
    </row>
    <row r="134" spans="1:16" ht="76.5" customHeight="1" x14ac:dyDescent="0.25">
      <c r="A134" s="413"/>
      <c r="B134" s="414"/>
      <c r="C134" s="383"/>
      <c r="D134" s="419"/>
      <c r="E134" s="419"/>
      <c r="F134" s="458" t="s">
        <v>5</v>
      </c>
      <c r="G134" s="460">
        <v>51907.4</v>
      </c>
      <c r="H134" s="460">
        <v>51907.4</v>
      </c>
      <c r="I134" s="460">
        <v>100</v>
      </c>
      <c r="J134" s="210" t="s">
        <v>954</v>
      </c>
      <c r="K134" s="153">
        <v>1338</v>
      </c>
      <c r="L134" s="153">
        <v>1339</v>
      </c>
      <c r="M134" s="273"/>
      <c r="N134" s="364"/>
      <c r="O134" s="364"/>
      <c r="P134" s="364"/>
    </row>
    <row r="135" spans="1:16" ht="22.5" customHeight="1" x14ac:dyDescent="0.25">
      <c r="A135" s="413"/>
      <c r="B135" s="414"/>
      <c r="C135" s="383"/>
      <c r="D135" s="419"/>
      <c r="E135" s="419"/>
      <c r="F135" s="500"/>
      <c r="G135" s="501"/>
      <c r="H135" s="501">
        <v>0</v>
      </c>
      <c r="I135" s="501">
        <v>0</v>
      </c>
      <c r="J135" s="421" t="s">
        <v>955</v>
      </c>
      <c r="K135" s="384">
        <v>5</v>
      </c>
      <c r="L135" s="384">
        <v>5</v>
      </c>
      <c r="M135" s="424"/>
      <c r="N135" s="364"/>
      <c r="O135" s="364"/>
      <c r="P135" s="364"/>
    </row>
    <row r="136" spans="1:16" ht="31.5" customHeight="1" x14ac:dyDescent="0.25">
      <c r="A136" s="413"/>
      <c r="B136" s="414"/>
      <c r="C136" s="383"/>
      <c r="D136" s="419"/>
      <c r="E136" s="419"/>
      <c r="F136" s="500"/>
      <c r="G136" s="501"/>
      <c r="H136" s="501">
        <v>0</v>
      </c>
      <c r="I136" s="501">
        <v>0</v>
      </c>
      <c r="J136" s="422"/>
      <c r="K136" s="385"/>
      <c r="L136" s="385"/>
      <c r="M136" s="425"/>
      <c r="N136" s="364"/>
      <c r="O136" s="364"/>
      <c r="P136" s="364"/>
    </row>
    <row r="137" spans="1:16" ht="44.25" customHeight="1" x14ac:dyDescent="0.25">
      <c r="A137" s="413"/>
      <c r="B137" s="414"/>
      <c r="C137" s="394"/>
      <c r="D137" s="420"/>
      <c r="E137" s="420"/>
      <c r="F137" s="459"/>
      <c r="G137" s="461"/>
      <c r="H137" s="461">
        <v>0</v>
      </c>
      <c r="I137" s="461">
        <v>0</v>
      </c>
      <c r="J137" s="423"/>
      <c r="K137" s="391"/>
      <c r="L137" s="391"/>
      <c r="M137" s="426"/>
      <c r="N137" s="365"/>
      <c r="O137" s="365"/>
      <c r="P137" s="365"/>
    </row>
    <row r="138" spans="1:16" ht="96" customHeight="1" x14ac:dyDescent="0.25">
      <c r="A138" s="413" t="s">
        <v>429</v>
      </c>
      <c r="B138" s="414" t="s">
        <v>107</v>
      </c>
      <c r="C138" s="382" t="s">
        <v>67</v>
      </c>
      <c r="D138" s="418">
        <v>43101</v>
      </c>
      <c r="E138" s="418">
        <v>43465</v>
      </c>
      <c r="F138" s="167" t="s">
        <v>2</v>
      </c>
      <c r="G138" s="214">
        <v>4623.3</v>
      </c>
      <c r="H138" s="31">
        <v>4623.3</v>
      </c>
      <c r="I138" s="31">
        <v>100</v>
      </c>
      <c r="J138" s="156" t="s">
        <v>666</v>
      </c>
      <c r="K138" s="153">
        <v>138</v>
      </c>
      <c r="L138" s="153">
        <v>141</v>
      </c>
      <c r="M138" s="216" t="s">
        <v>1022</v>
      </c>
      <c r="N138" s="363" t="s">
        <v>152</v>
      </c>
      <c r="O138" s="363" t="s">
        <v>152</v>
      </c>
      <c r="P138" s="363" t="s">
        <v>152</v>
      </c>
    </row>
    <row r="139" spans="1:16" ht="84" customHeight="1" x14ac:dyDescent="0.25">
      <c r="A139" s="413"/>
      <c r="B139" s="414"/>
      <c r="C139" s="383"/>
      <c r="D139" s="419"/>
      <c r="E139" s="419"/>
      <c r="F139" s="167" t="s">
        <v>5</v>
      </c>
      <c r="G139" s="215">
        <v>4623.3</v>
      </c>
      <c r="H139" s="170">
        <v>4623.3</v>
      </c>
      <c r="I139" s="168">
        <v>100</v>
      </c>
      <c r="J139" s="291" t="s">
        <v>956</v>
      </c>
      <c r="K139" s="286">
        <v>35</v>
      </c>
      <c r="L139" s="286">
        <v>43</v>
      </c>
      <c r="M139" s="286"/>
      <c r="N139" s="364"/>
      <c r="O139" s="364"/>
      <c r="P139" s="364"/>
    </row>
    <row r="140" spans="1:16" s="2" customFormat="1" x14ac:dyDescent="0.25">
      <c r="A140" s="464" t="s">
        <v>704</v>
      </c>
      <c r="B140" s="445" t="s">
        <v>397</v>
      </c>
      <c r="C140" s="491" t="s">
        <v>67</v>
      </c>
      <c r="D140" s="446" t="s">
        <v>68</v>
      </c>
      <c r="E140" s="446" t="s">
        <v>68</v>
      </c>
      <c r="F140" s="166" t="s">
        <v>2</v>
      </c>
      <c r="G140" s="214">
        <v>465992.69999999995</v>
      </c>
      <c r="H140" s="31">
        <v>465505.7</v>
      </c>
      <c r="I140" s="31">
        <v>99.895491925088109</v>
      </c>
      <c r="J140" s="378" t="s">
        <v>68</v>
      </c>
      <c r="K140" s="395" t="s">
        <v>68</v>
      </c>
      <c r="L140" s="395" t="s">
        <v>68</v>
      </c>
      <c r="M140" s="395" t="s">
        <v>68</v>
      </c>
      <c r="N140" s="432" t="s">
        <v>152</v>
      </c>
      <c r="O140" s="432" t="s">
        <v>68</v>
      </c>
      <c r="P140" s="432" t="s">
        <v>68</v>
      </c>
    </row>
    <row r="141" spans="1:16" s="2" customFormat="1" ht="77.25" customHeight="1" x14ac:dyDescent="0.25">
      <c r="A141" s="464"/>
      <c r="B141" s="445"/>
      <c r="C141" s="492"/>
      <c r="D141" s="446"/>
      <c r="E141" s="446"/>
      <c r="F141" s="166" t="s">
        <v>5</v>
      </c>
      <c r="G141" s="214">
        <v>465992.69999999995</v>
      </c>
      <c r="H141" s="31">
        <v>465505.7</v>
      </c>
      <c r="I141" s="31">
        <v>99.895491925088109</v>
      </c>
      <c r="J141" s="379"/>
      <c r="K141" s="396"/>
      <c r="L141" s="396"/>
      <c r="M141" s="396" t="s">
        <v>68</v>
      </c>
      <c r="N141" s="432"/>
      <c r="O141" s="432"/>
      <c r="P141" s="432"/>
    </row>
    <row r="142" spans="1:16" ht="71.25" customHeight="1" x14ac:dyDescent="0.25">
      <c r="A142" s="413" t="s">
        <v>706</v>
      </c>
      <c r="B142" s="414" t="s">
        <v>108</v>
      </c>
      <c r="C142" s="382" t="s">
        <v>67</v>
      </c>
      <c r="D142" s="418">
        <v>43101</v>
      </c>
      <c r="E142" s="418">
        <v>43465</v>
      </c>
      <c r="F142" s="167" t="s">
        <v>2</v>
      </c>
      <c r="G142" s="214">
        <v>28496.1</v>
      </c>
      <c r="H142" s="31">
        <v>28029.9</v>
      </c>
      <c r="I142" s="31">
        <v>98.363986650804861</v>
      </c>
      <c r="J142" s="210" t="s">
        <v>957</v>
      </c>
      <c r="K142" s="220">
        <v>8112</v>
      </c>
      <c r="L142" s="220">
        <v>9305</v>
      </c>
      <c r="M142" s="427" t="s">
        <v>1153</v>
      </c>
      <c r="N142" s="361" t="s">
        <v>152</v>
      </c>
      <c r="O142" s="361" t="s">
        <v>152</v>
      </c>
      <c r="P142" s="361" t="s">
        <v>152</v>
      </c>
    </row>
    <row r="143" spans="1:16" ht="145.5" customHeight="1" x14ac:dyDescent="0.25">
      <c r="A143" s="413"/>
      <c r="B143" s="414"/>
      <c r="C143" s="383"/>
      <c r="D143" s="419"/>
      <c r="E143" s="419"/>
      <c r="F143" s="167" t="s">
        <v>5</v>
      </c>
      <c r="G143" s="215">
        <v>28496.1</v>
      </c>
      <c r="H143" s="170">
        <v>28029.9</v>
      </c>
      <c r="I143" s="168">
        <v>98.363986650804861</v>
      </c>
      <c r="J143" s="291" t="s">
        <v>958</v>
      </c>
      <c r="K143" s="285">
        <v>100</v>
      </c>
      <c r="L143" s="285">
        <v>100</v>
      </c>
      <c r="M143" s="428"/>
      <c r="N143" s="362"/>
      <c r="O143" s="362"/>
      <c r="P143" s="362"/>
    </row>
    <row r="144" spans="1:16" ht="72" customHeight="1" x14ac:dyDescent="0.25">
      <c r="A144" s="413" t="s">
        <v>709</v>
      </c>
      <c r="B144" s="414" t="s">
        <v>109</v>
      </c>
      <c r="C144" s="382" t="s">
        <v>67</v>
      </c>
      <c r="D144" s="418">
        <v>43101</v>
      </c>
      <c r="E144" s="418">
        <v>43465</v>
      </c>
      <c r="F144" s="167" t="s">
        <v>2</v>
      </c>
      <c r="G144" s="214">
        <v>20100</v>
      </c>
      <c r="H144" s="31">
        <v>20097.5</v>
      </c>
      <c r="I144" s="31">
        <v>99.987562189054728</v>
      </c>
      <c r="J144" s="210" t="s">
        <v>957</v>
      </c>
      <c r="K144" s="220">
        <v>4987</v>
      </c>
      <c r="L144" s="220">
        <v>7125</v>
      </c>
      <c r="M144" s="427" t="s">
        <v>1153</v>
      </c>
      <c r="N144" s="438" t="s">
        <v>152</v>
      </c>
      <c r="O144" s="438" t="s">
        <v>152</v>
      </c>
      <c r="P144" s="438" t="s">
        <v>152</v>
      </c>
    </row>
    <row r="145" spans="1:16" ht="126" customHeight="1" x14ac:dyDescent="0.25">
      <c r="A145" s="413"/>
      <c r="B145" s="414"/>
      <c r="C145" s="383"/>
      <c r="D145" s="419"/>
      <c r="E145" s="419"/>
      <c r="F145" s="167" t="s">
        <v>5</v>
      </c>
      <c r="G145" s="215">
        <v>20100</v>
      </c>
      <c r="H145" s="170">
        <v>20097.5</v>
      </c>
      <c r="I145" s="168">
        <v>99.987562189054728</v>
      </c>
      <c r="J145" s="291" t="s">
        <v>959</v>
      </c>
      <c r="K145" s="286">
        <v>100</v>
      </c>
      <c r="L145" s="286">
        <v>100</v>
      </c>
      <c r="M145" s="428"/>
      <c r="N145" s="438"/>
      <c r="O145" s="438"/>
      <c r="P145" s="438"/>
    </row>
    <row r="146" spans="1:16" ht="44.25" customHeight="1" x14ac:dyDescent="0.25">
      <c r="A146" s="413" t="s">
        <v>711</v>
      </c>
      <c r="B146" s="414" t="s">
        <v>110</v>
      </c>
      <c r="C146" s="382" t="s">
        <v>67</v>
      </c>
      <c r="D146" s="418">
        <v>43101</v>
      </c>
      <c r="E146" s="418">
        <v>43465</v>
      </c>
      <c r="F146" s="167" t="s">
        <v>2</v>
      </c>
      <c r="G146" s="214">
        <v>375402.8</v>
      </c>
      <c r="H146" s="31">
        <v>375384.5</v>
      </c>
      <c r="I146" s="31">
        <v>99.99512523614635</v>
      </c>
      <c r="J146" s="210" t="s">
        <v>960</v>
      </c>
      <c r="K146" s="153">
        <v>114245</v>
      </c>
      <c r="L146" s="153">
        <v>79802</v>
      </c>
      <c r="M146" s="388" t="s">
        <v>1154</v>
      </c>
      <c r="N146" s="363" t="s">
        <v>152</v>
      </c>
      <c r="O146" s="363" t="s">
        <v>152</v>
      </c>
      <c r="P146" s="363" t="s">
        <v>152</v>
      </c>
    </row>
    <row r="147" spans="1:16" ht="68.25" customHeight="1" x14ac:dyDescent="0.25">
      <c r="A147" s="413"/>
      <c r="B147" s="414"/>
      <c r="C147" s="383"/>
      <c r="D147" s="419"/>
      <c r="E147" s="419"/>
      <c r="F147" s="458" t="s">
        <v>5</v>
      </c>
      <c r="G147" s="460">
        <v>375402.8</v>
      </c>
      <c r="H147" s="460">
        <v>375384.5</v>
      </c>
      <c r="I147" s="460">
        <v>99.99512523614635</v>
      </c>
      <c r="J147" s="210" t="s">
        <v>961</v>
      </c>
      <c r="K147" s="153">
        <v>100</v>
      </c>
      <c r="L147" s="153">
        <v>100</v>
      </c>
      <c r="M147" s="389"/>
      <c r="N147" s="364"/>
      <c r="O147" s="364"/>
      <c r="P147" s="364"/>
    </row>
    <row r="148" spans="1:16" ht="57" customHeight="1" x14ac:dyDescent="0.25">
      <c r="A148" s="413"/>
      <c r="B148" s="414"/>
      <c r="C148" s="383"/>
      <c r="D148" s="419"/>
      <c r="E148" s="419"/>
      <c r="F148" s="500"/>
      <c r="G148" s="501"/>
      <c r="H148" s="501">
        <v>0</v>
      </c>
      <c r="I148" s="501">
        <v>0</v>
      </c>
      <c r="J148" s="382" t="s">
        <v>962</v>
      </c>
      <c r="K148" s="384">
        <v>300</v>
      </c>
      <c r="L148" s="384">
        <v>234</v>
      </c>
      <c r="M148" s="389"/>
      <c r="N148" s="364"/>
      <c r="O148" s="364"/>
      <c r="P148" s="364"/>
    </row>
    <row r="149" spans="1:16" ht="60" customHeight="1" x14ac:dyDescent="0.25">
      <c r="A149" s="413"/>
      <c r="B149" s="414"/>
      <c r="C149" s="383"/>
      <c r="D149" s="419"/>
      <c r="E149" s="419"/>
      <c r="F149" s="500"/>
      <c r="G149" s="501"/>
      <c r="H149" s="501">
        <v>0</v>
      </c>
      <c r="I149" s="501">
        <v>0</v>
      </c>
      <c r="J149" s="383"/>
      <c r="K149" s="385"/>
      <c r="L149" s="385"/>
      <c r="M149" s="389"/>
      <c r="N149" s="364"/>
      <c r="O149" s="364"/>
      <c r="P149" s="364"/>
    </row>
    <row r="150" spans="1:16" ht="51" customHeight="1" x14ac:dyDescent="0.25">
      <c r="A150" s="413"/>
      <c r="B150" s="414"/>
      <c r="C150" s="394"/>
      <c r="D150" s="420"/>
      <c r="E150" s="420"/>
      <c r="F150" s="459"/>
      <c r="G150" s="461"/>
      <c r="H150" s="461">
        <v>0</v>
      </c>
      <c r="I150" s="461">
        <v>0</v>
      </c>
      <c r="J150" s="394"/>
      <c r="K150" s="391"/>
      <c r="L150" s="391"/>
      <c r="M150" s="397"/>
      <c r="N150" s="365"/>
      <c r="O150" s="365"/>
      <c r="P150" s="365"/>
    </row>
    <row r="151" spans="1:16" ht="59.25" customHeight="1" x14ac:dyDescent="0.25">
      <c r="A151" s="413" t="s">
        <v>715</v>
      </c>
      <c r="B151" s="414" t="s">
        <v>111</v>
      </c>
      <c r="C151" s="523" t="s">
        <v>67</v>
      </c>
      <c r="D151" s="418">
        <v>43101</v>
      </c>
      <c r="E151" s="418">
        <v>43465</v>
      </c>
      <c r="F151" s="167" t="s">
        <v>2</v>
      </c>
      <c r="G151" s="214">
        <v>4738</v>
      </c>
      <c r="H151" s="31">
        <v>4738</v>
      </c>
      <c r="I151" s="31">
        <v>100</v>
      </c>
      <c r="J151" s="210" t="s">
        <v>954</v>
      </c>
      <c r="K151" s="153">
        <v>2792</v>
      </c>
      <c r="L151" s="153">
        <v>2982</v>
      </c>
      <c r="M151" s="216" t="s">
        <v>1039</v>
      </c>
      <c r="N151" s="150" t="s">
        <v>152</v>
      </c>
      <c r="O151" s="150" t="s">
        <v>152</v>
      </c>
      <c r="P151" s="150" t="s">
        <v>152</v>
      </c>
    </row>
    <row r="152" spans="1:16" ht="22.5" customHeight="1" x14ac:dyDescent="0.25">
      <c r="A152" s="413"/>
      <c r="B152" s="414"/>
      <c r="C152" s="523"/>
      <c r="D152" s="419"/>
      <c r="E152" s="419"/>
      <c r="F152" s="458" t="s">
        <v>5</v>
      </c>
      <c r="G152" s="460">
        <v>4738</v>
      </c>
      <c r="H152" s="460">
        <v>4738</v>
      </c>
      <c r="I152" s="460">
        <v>100</v>
      </c>
      <c r="J152" s="382" t="s">
        <v>963</v>
      </c>
      <c r="K152" s="384">
        <v>20</v>
      </c>
      <c r="L152" s="386">
        <v>49.6</v>
      </c>
      <c r="M152" s="384" t="s">
        <v>861</v>
      </c>
      <c r="N152" s="363" t="s">
        <v>152</v>
      </c>
      <c r="O152" s="363" t="s">
        <v>152</v>
      </c>
      <c r="P152" s="363" t="s">
        <v>152</v>
      </c>
    </row>
    <row r="153" spans="1:16" x14ac:dyDescent="0.25">
      <c r="A153" s="413"/>
      <c r="B153" s="414"/>
      <c r="C153" s="523"/>
      <c r="D153" s="419"/>
      <c r="E153" s="419"/>
      <c r="F153" s="500"/>
      <c r="G153" s="501"/>
      <c r="H153" s="501">
        <v>0</v>
      </c>
      <c r="I153" s="501">
        <v>0</v>
      </c>
      <c r="J153" s="383"/>
      <c r="K153" s="385"/>
      <c r="L153" s="387"/>
      <c r="M153" s="385"/>
      <c r="N153" s="364"/>
      <c r="O153" s="364"/>
      <c r="P153" s="364"/>
    </row>
    <row r="154" spans="1:16" ht="31.5" customHeight="1" x14ac:dyDescent="0.25">
      <c r="A154" s="413"/>
      <c r="B154" s="414"/>
      <c r="C154" s="523"/>
      <c r="D154" s="419"/>
      <c r="E154" s="419"/>
      <c r="F154" s="500"/>
      <c r="G154" s="501"/>
      <c r="H154" s="501">
        <v>0</v>
      </c>
      <c r="I154" s="501">
        <v>0</v>
      </c>
      <c r="J154" s="383"/>
      <c r="K154" s="385"/>
      <c r="L154" s="387"/>
      <c r="M154" s="385"/>
      <c r="N154" s="364" t="s">
        <v>152</v>
      </c>
      <c r="O154" s="364" t="s">
        <v>152</v>
      </c>
      <c r="P154" s="364" t="s">
        <v>152</v>
      </c>
    </row>
    <row r="155" spans="1:16" ht="54" customHeight="1" x14ac:dyDescent="0.25">
      <c r="A155" s="413"/>
      <c r="B155" s="414"/>
      <c r="C155" s="523"/>
      <c r="D155" s="420"/>
      <c r="E155" s="420"/>
      <c r="F155" s="459"/>
      <c r="G155" s="461"/>
      <c r="H155" s="461">
        <v>0</v>
      </c>
      <c r="I155" s="461">
        <v>0</v>
      </c>
      <c r="J155" s="394"/>
      <c r="K155" s="391"/>
      <c r="L155" s="399"/>
      <c r="M155" s="391"/>
      <c r="N155" s="365"/>
      <c r="O155" s="365"/>
      <c r="P155" s="365"/>
    </row>
    <row r="156" spans="1:16" ht="105" customHeight="1" x14ac:dyDescent="0.25">
      <c r="A156" s="413" t="s">
        <v>717</v>
      </c>
      <c r="B156" s="414" t="s">
        <v>112</v>
      </c>
      <c r="C156" s="523" t="s">
        <v>67</v>
      </c>
      <c r="D156" s="418">
        <v>43101</v>
      </c>
      <c r="E156" s="418">
        <v>43465</v>
      </c>
      <c r="F156" s="167" t="s">
        <v>2</v>
      </c>
      <c r="G156" s="214">
        <v>37255.800000000003</v>
      </c>
      <c r="H156" s="31">
        <v>37255.800000000003</v>
      </c>
      <c r="I156" s="31">
        <v>100</v>
      </c>
      <c r="J156" s="210" t="s">
        <v>964</v>
      </c>
      <c r="K156" s="153">
        <v>579</v>
      </c>
      <c r="L156" s="153">
        <v>594</v>
      </c>
      <c r="M156" s="216" t="s">
        <v>1022</v>
      </c>
      <c r="N156" s="150" t="s">
        <v>152</v>
      </c>
      <c r="O156" s="150" t="s">
        <v>152</v>
      </c>
      <c r="P156" s="150" t="s">
        <v>152</v>
      </c>
    </row>
    <row r="157" spans="1:16" ht="90" customHeight="1" x14ac:dyDescent="0.25">
      <c r="A157" s="413"/>
      <c r="B157" s="414"/>
      <c r="C157" s="523"/>
      <c r="D157" s="419"/>
      <c r="E157" s="419"/>
      <c r="F157" s="167" t="s">
        <v>5</v>
      </c>
      <c r="G157" s="215">
        <v>37255.800000000003</v>
      </c>
      <c r="H157" s="168">
        <v>37255.800000000003</v>
      </c>
      <c r="I157" s="168">
        <v>100</v>
      </c>
      <c r="J157" s="291" t="s">
        <v>965</v>
      </c>
      <c r="K157" s="286" t="s">
        <v>451</v>
      </c>
      <c r="L157" s="286">
        <v>80</v>
      </c>
      <c r="M157" s="286"/>
      <c r="N157" s="287" t="s">
        <v>152</v>
      </c>
      <c r="O157" s="287" t="s">
        <v>152</v>
      </c>
      <c r="P157" s="287" t="s">
        <v>152</v>
      </c>
    </row>
    <row r="158" spans="1:16" x14ac:dyDescent="0.25">
      <c r="A158" s="413" t="s">
        <v>124</v>
      </c>
      <c r="B158" s="445" t="s">
        <v>114</v>
      </c>
      <c r="C158" s="491" t="s">
        <v>67</v>
      </c>
      <c r="D158" s="446" t="s">
        <v>68</v>
      </c>
      <c r="E158" s="446" t="s">
        <v>68</v>
      </c>
      <c r="F158" s="166" t="s">
        <v>2</v>
      </c>
      <c r="G158" s="214">
        <v>48441.8</v>
      </c>
      <c r="H158" s="31">
        <v>48441.8</v>
      </c>
      <c r="I158" s="31">
        <v>100</v>
      </c>
      <c r="J158" s="375" t="s">
        <v>68</v>
      </c>
      <c r="K158" s="408" t="s">
        <v>68</v>
      </c>
      <c r="L158" s="408" t="s">
        <v>68</v>
      </c>
      <c r="M158" s="429" t="s">
        <v>68</v>
      </c>
      <c r="N158" s="438" t="s">
        <v>68</v>
      </c>
      <c r="O158" s="438" t="s">
        <v>68</v>
      </c>
      <c r="P158" s="438" t="s">
        <v>68</v>
      </c>
    </row>
    <row r="159" spans="1:16" ht="56.25" customHeight="1" x14ac:dyDescent="0.25">
      <c r="A159" s="413"/>
      <c r="B159" s="445"/>
      <c r="C159" s="492"/>
      <c r="D159" s="446"/>
      <c r="E159" s="446"/>
      <c r="F159" s="166" t="s">
        <v>5</v>
      </c>
      <c r="G159" s="214">
        <v>48441.8</v>
      </c>
      <c r="H159" s="31">
        <v>48441.8</v>
      </c>
      <c r="I159" s="31">
        <v>100</v>
      </c>
      <c r="J159" s="376"/>
      <c r="K159" s="409"/>
      <c r="L159" s="409"/>
      <c r="M159" s="429"/>
      <c r="N159" s="438"/>
      <c r="O159" s="438"/>
      <c r="P159" s="438"/>
    </row>
    <row r="160" spans="1:16" s="2" customFormat="1" x14ac:dyDescent="0.25">
      <c r="A160" s="464" t="s">
        <v>126</v>
      </c>
      <c r="B160" s="445" t="s">
        <v>116</v>
      </c>
      <c r="C160" s="491" t="s">
        <v>67</v>
      </c>
      <c r="D160" s="446" t="s">
        <v>68</v>
      </c>
      <c r="E160" s="446" t="s">
        <v>68</v>
      </c>
      <c r="F160" s="166" t="s">
        <v>2</v>
      </c>
      <c r="G160" s="214">
        <v>48441.8</v>
      </c>
      <c r="H160" s="31">
        <v>48441.8</v>
      </c>
      <c r="I160" s="31">
        <v>100</v>
      </c>
      <c r="J160" s="378" t="s">
        <v>68</v>
      </c>
      <c r="K160" s="395" t="s">
        <v>68</v>
      </c>
      <c r="L160" s="395" t="s">
        <v>68</v>
      </c>
      <c r="M160" s="431" t="s">
        <v>68</v>
      </c>
      <c r="N160" s="432" t="s">
        <v>68</v>
      </c>
      <c r="O160" s="432" t="s">
        <v>68</v>
      </c>
      <c r="P160" s="432" t="s">
        <v>68</v>
      </c>
    </row>
    <row r="161" spans="1:16" s="2" customFormat="1" ht="63" customHeight="1" x14ac:dyDescent="0.25">
      <c r="A161" s="464"/>
      <c r="B161" s="445"/>
      <c r="C161" s="492"/>
      <c r="D161" s="446"/>
      <c r="E161" s="446"/>
      <c r="F161" s="166" t="s">
        <v>5</v>
      </c>
      <c r="G161" s="214">
        <v>48441.8</v>
      </c>
      <c r="H161" s="31">
        <v>48441.8</v>
      </c>
      <c r="I161" s="31">
        <v>100</v>
      </c>
      <c r="J161" s="379"/>
      <c r="K161" s="396"/>
      <c r="L161" s="396"/>
      <c r="M161" s="431"/>
      <c r="N161" s="432"/>
      <c r="O161" s="432"/>
      <c r="P161" s="432"/>
    </row>
    <row r="162" spans="1:16" ht="93.75" customHeight="1" x14ac:dyDescent="0.25">
      <c r="A162" s="413" t="s">
        <v>128</v>
      </c>
      <c r="B162" s="414" t="s">
        <v>118</v>
      </c>
      <c r="C162" s="382" t="s">
        <v>67</v>
      </c>
      <c r="D162" s="418">
        <v>43101</v>
      </c>
      <c r="E162" s="418">
        <v>43465</v>
      </c>
      <c r="F162" s="167" t="s">
        <v>2</v>
      </c>
      <c r="G162" s="214">
        <v>48441.8</v>
      </c>
      <c r="H162" s="31">
        <v>48441.8</v>
      </c>
      <c r="I162" s="31">
        <v>100</v>
      </c>
      <c r="J162" s="210" t="s">
        <v>960</v>
      </c>
      <c r="K162" s="153">
        <v>11050</v>
      </c>
      <c r="L162" s="153">
        <v>11501</v>
      </c>
      <c r="M162" s="384" t="s">
        <v>1022</v>
      </c>
      <c r="N162" s="150" t="s">
        <v>152</v>
      </c>
      <c r="O162" s="150" t="s">
        <v>152</v>
      </c>
      <c r="P162" s="150" t="s">
        <v>152</v>
      </c>
    </row>
    <row r="163" spans="1:16" ht="90.75" customHeight="1" x14ac:dyDescent="0.25">
      <c r="A163" s="413"/>
      <c r="B163" s="414"/>
      <c r="C163" s="383"/>
      <c r="D163" s="419"/>
      <c r="E163" s="419"/>
      <c r="F163" s="167" t="s">
        <v>5</v>
      </c>
      <c r="G163" s="215">
        <v>48441.8</v>
      </c>
      <c r="H163" s="168">
        <v>48441.8</v>
      </c>
      <c r="I163" s="168">
        <v>100</v>
      </c>
      <c r="J163" s="291" t="s">
        <v>966</v>
      </c>
      <c r="K163" s="286">
        <v>365</v>
      </c>
      <c r="L163" s="286">
        <v>377</v>
      </c>
      <c r="M163" s="385"/>
      <c r="N163" s="287" t="s">
        <v>152</v>
      </c>
      <c r="O163" s="287" t="s">
        <v>152</v>
      </c>
      <c r="P163" s="287" t="s">
        <v>152</v>
      </c>
    </row>
    <row r="164" spans="1:16" x14ac:dyDescent="0.25">
      <c r="A164" s="413" t="s">
        <v>130</v>
      </c>
      <c r="B164" s="445" t="s">
        <v>120</v>
      </c>
      <c r="C164" s="491" t="s">
        <v>67</v>
      </c>
      <c r="D164" s="446" t="s">
        <v>68</v>
      </c>
      <c r="E164" s="446" t="s">
        <v>68</v>
      </c>
      <c r="F164" s="166" t="s">
        <v>2</v>
      </c>
      <c r="G164" s="214">
        <v>341084.9</v>
      </c>
      <c r="H164" s="31">
        <v>339515</v>
      </c>
      <c r="I164" s="31">
        <v>99.539733362573358</v>
      </c>
      <c r="J164" s="375" t="s">
        <v>68</v>
      </c>
      <c r="K164" s="408" t="s">
        <v>68</v>
      </c>
      <c r="L164" s="408" t="s">
        <v>68</v>
      </c>
      <c r="M164" s="429" t="s">
        <v>68</v>
      </c>
      <c r="N164" s="381" t="s">
        <v>68</v>
      </c>
      <c r="O164" s="381" t="s">
        <v>68</v>
      </c>
      <c r="P164" s="381" t="s">
        <v>68</v>
      </c>
    </row>
    <row r="165" spans="1:16" ht="27" customHeight="1" x14ac:dyDescent="0.25">
      <c r="A165" s="413"/>
      <c r="B165" s="445"/>
      <c r="C165" s="492"/>
      <c r="D165" s="446"/>
      <c r="E165" s="446"/>
      <c r="F165" s="166" t="s">
        <v>5</v>
      </c>
      <c r="G165" s="214">
        <v>263651.20000000001</v>
      </c>
      <c r="H165" s="31">
        <v>263651.20000000001</v>
      </c>
      <c r="I165" s="31">
        <v>100</v>
      </c>
      <c r="J165" s="376"/>
      <c r="K165" s="409"/>
      <c r="L165" s="409"/>
      <c r="M165" s="429"/>
      <c r="N165" s="381"/>
      <c r="O165" s="381"/>
      <c r="P165" s="381"/>
    </row>
    <row r="166" spans="1:16" ht="36" customHeight="1" x14ac:dyDescent="0.25">
      <c r="A166" s="413"/>
      <c r="B166" s="445"/>
      <c r="C166" s="492"/>
      <c r="D166" s="446"/>
      <c r="E166" s="446"/>
      <c r="F166" s="166" t="s">
        <v>6</v>
      </c>
      <c r="G166" s="214">
        <v>77433.7</v>
      </c>
      <c r="H166" s="31">
        <v>75863.8</v>
      </c>
      <c r="I166" s="31">
        <v>97.972588162518392</v>
      </c>
      <c r="J166" s="376"/>
      <c r="K166" s="409"/>
      <c r="L166" s="409"/>
      <c r="M166" s="429"/>
      <c r="N166" s="381"/>
      <c r="O166" s="381"/>
      <c r="P166" s="381"/>
    </row>
    <row r="167" spans="1:16" s="2" customFormat="1" ht="15" customHeight="1" x14ac:dyDescent="0.25">
      <c r="A167" s="464" t="s">
        <v>132</v>
      </c>
      <c r="B167" s="445" t="s">
        <v>122</v>
      </c>
      <c r="C167" s="491" t="s">
        <v>67</v>
      </c>
      <c r="D167" s="446" t="s">
        <v>68</v>
      </c>
      <c r="E167" s="446" t="s">
        <v>68</v>
      </c>
      <c r="F167" s="166" t="s">
        <v>2</v>
      </c>
      <c r="G167" s="214">
        <v>341084.9</v>
      </c>
      <c r="H167" s="31">
        <v>339515</v>
      </c>
      <c r="I167" s="31">
        <v>99.539733362573358</v>
      </c>
      <c r="J167" s="378" t="s">
        <v>68</v>
      </c>
      <c r="K167" s="395" t="s">
        <v>68</v>
      </c>
      <c r="L167" s="395" t="s">
        <v>68</v>
      </c>
      <c r="M167" s="431" t="s">
        <v>68</v>
      </c>
      <c r="N167" s="402" t="s">
        <v>68</v>
      </c>
      <c r="O167" s="402" t="s">
        <v>68</v>
      </c>
      <c r="P167" s="402" t="s">
        <v>68</v>
      </c>
    </row>
    <row r="168" spans="1:16" s="2" customFormat="1" x14ac:dyDescent="0.25">
      <c r="A168" s="464"/>
      <c r="B168" s="445"/>
      <c r="C168" s="492"/>
      <c r="D168" s="446"/>
      <c r="E168" s="446"/>
      <c r="F168" s="166" t="s">
        <v>5</v>
      </c>
      <c r="G168" s="214">
        <v>263651.20000000001</v>
      </c>
      <c r="H168" s="31">
        <v>263651.20000000001</v>
      </c>
      <c r="I168" s="31">
        <v>100</v>
      </c>
      <c r="J168" s="379"/>
      <c r="K168" s="396"/>
      <c r="L168" s="396"/>
      <c r="M168" s="431"/>
      <c r="N168" s="402"/>
      <c r="O168" s="402"/>
      <c r="P168" s="402"/>
    </row>
    <row r="169" spans="1:16" s="2" customFormat="1" ht="36" customHeight="1" x14ac:dyDescent="0.25">
      <c r="A169" s="464"/>
      <c r="B169" s="445"/>
      <c r="C169" s="492"/>
      <c r="D169" s="446"/>
      <c r="E169" s="446"/>
      <c r="F169" s="166" t="s">
        <v>6</v>
      </c>
      <c r="G169" s="214">
        <v>77433.7</v>
      </c>
      <c r="H169" s="31">
        <v>75863.8</v>
      </c>
      <c r="I169" s="31">
        <v>97.972588162518392</v>
      </c>
      <c r="J169" s="379"/>
      <c r="K169" s="396"/>
      <c r="L169" s="396"/>
      <c r="M169" s="431"/>
      <c r="N169" s="402"/>
      <c r="O169" s="402"/>
      <c r="P169" s="402"/>
    </row>
    <row r="170" spans="1:16" ht="101.25" customHeight="1" x14ac:dyDescent="0.25">
      <c r="A170" s="413" t="s">
        <v>134</v>
      </c>
      <c r="B170" s="414" t="s">
        <v>123</v>
      </c>
      <c r="C170" s="382" t="s">
        <v>67</v>
      </c>
      <c r="D170" s="418">
        <v>43101</v>
      </c>
      <c r="E170" s="418">
        <v>43465</v>
      </c>
      <c r="F170" s="167" t="s">
        <v>2</v>
      </c>
      <c r="G170" s="214">
        <v>263651.20000000001</v>
      </c>
      <c r="H170" s="31">
        <v>263651.20000000001</v>
      </c>
      <c r="I170" s="31">
        <v>100</v>
      </c>
      <c r="J170" s="210" t="s">
        <v>967</v>
      </c>
      <c r="K170" s="153">
        <v>111866</v>
      </c>
      <c r="L170" s="273">
        <v>110026</v>
      </c>
      <c r="M170" s="216" t="s">
        <v>1023</v>
      </c>
      <c r="N170" s="363" t="s">
        <v>152</v>
      </c>
      <c r="O170" s="363" t="s">
        <v>152</v>
      </c>
      <c r="P170" s="363" t="s">
        <v>152</v>
      </c>
    </row>
    <row r="171" spans="1:16" ht="73.5" customHeight="1" x14ac:dyDescent="0.25">
      <c r="A171" s="413"/>
      <c r="B171" s="414"/>
      <c r="C171" s="383"/>
      <c r="D171" s="419"/>
      <c r="E171" s="419"/>
      <c r="F171" s="458" t="s">
        <v>5</v>
      </c>
      <c r="G171" s="460">
        <v>263651.20000000001</v>
      </c>
      <c r="H171" s="460">
        <v>263651.20000000001</v>
      </c>
      <c r="I171" s="460">
        <v>100</v>
      </c>
      <c r="J171" s="206" t="s">
        <v>954</v>
      </c>
      <c r="K171" s="146">
        <v>2320</v>
      </c>
      <c r="L171" s="270">
        <v>2486</v>
      </c>
      <c r="M171" s="217" t="s">
        <v>1024</v>
      </c>
      <c r="N171" s="365"/>
      <c r="O171" s="365"/>
      <c r="P171" s="365"/>
    </row>
    <row r="172" spans="1:16" ht="53.25" customHeight="1" x14ac:dyDescent="0.25">
      <c r="A172" s="413"/>
      <c r="B172" s="414"/>
      <c r="C172" s="383"/>
      <c r="D172" s="419"/>
      <c r="E172" s="419"/>
      <c r="F172" s="500"/>
      <c r="G172" s="501"/>
      <c r="H172" s="501">
        <v>0</v>
      </c>
      <c r="I172" s="501">
        <v>0</v>
      </c>
      <c r="J172" s="382" t="s">
        <v>968</v>
      </c>
      <c r="K172" s="384">
        <v>20</v>
      </c>
      <c r="L172" s="384">
        <v>25</v>
      </c>
      <c r="M172" s="384" t="s">
        <v>1025</v>
      </c>
      <c r="N172" s="363" t="s">
        <v>152</v>
      </c>
      <c r="O172" s="363" t="s">
        <v>152</v>
      </c>
      <c r="P172" s="363" t="s">
        <v>152</v>
      </c>
    </row>
    <row r="173" spans="1:16" ht="22.5" customHeight="1" x14ac:dyDescent="0.25">
      <c r="A173" s="413"/>
      <c r="B173" s="414"/>
      <c r="C173" s="383"/>
      <c r="D173" s="419"/>
      <c r="E173" s="419"/>
      <c r="F173" s="500"/>
      <c r="G173" s="501"/>
      <c r="H173" s="501">
        <v>0</v>
      </c>
      <c r="I173" s="501">
        <v>0</v>
      </c>
      <c r="J173" s="383"/>
      <c r="K173" s="385"/>
      <c r="L173" s="385"/>
      <c r="M173" s="385"/>
      <c r="N173" s="364"/>
      <c r="O173" s="364" t="s">
        <v>152</v>
      </c>
      <c r="P173" s="364" t="s">
        <v>152</v>
      </c>
    </row>
    <row r="174" spans="1:16" ht="40.5" customHeight="1" x14ac:dyDescent="0.25">
      <c r="A174" s="413"/>
      <c r="B174" s="414"/>
      <c r="C174" s="394"/>
      <c r="D174" s="420"/>
      <c r="E174" s="420"/>
      <c r="F174" s="459"/>
      <c r="G174" s="461"/>
      <c r="H174" s="461">
        <v>0</v>
      </c>
      <c r="I174" s="461">
        <v>0</v>
      </c>
      <c r="J174" s="394"/>
      <c r="K174" s="391"/>
      <c r="L174" s="391"/>
      <c r="M174" s="391"/>
      <c r="N174" s="365"/>
      <c r="O174" s="365"/>
      <c r="P174" s="365"/>
    </row>
    <row r="175" spans="1:16" ht="81" customHeight="1" x14ac:dyDescent="0.25">
      <c r="A175" s="413" t="s">
        <v>723</v>
      </c>
      <c r="B175" s="430" t="s">
        <v>840</v>
      </c>
      <c r="C175" s="382" t="s">
        <v>67</v>
      </c>
      <c r="D175" s="418">
        <v>43101</v>
      </c>
      <c r="E175" s="418">
        <v>43465</v>
      </c>
      <c r="F175" s="452" t="s">
        <v>2</v>
      </c>
      <c r="G175" s="496">
        <v>77433.7</v>
      </c>
      <c r="H175" s="496">
        <v>75863.8</v>
      </c>
      <c r="I175" s="496">
        <v>97.972588162518392</v>
      </c>
      <c r="J175" s="9" t="s">
        <v>969</v>
      </c>
      <c r="K175" s="146">
        <v>1622</v>
      </c>
      <c r="L175" s="146">
        <v>1667</v>
      </c>
      <c r="M175" s="270" t="s">
        <v>1155</v>
      </c>
      <c r="N175" s="363" t="s">
        <v>152</v>
      </c>
      <c r="O175" s="363" t="s">
        <v>152</v>
      </c>
      <c r="P175" s="363" t="s">
        <v>152</v>
      </c>
    </row>
    <row r="176" spans="1:16" ht="66" customHeight="1" x14ac:dyDescent="0.25">
      <c r="A176" s="413"/>
      <c r="B176" s="430"/>
      <c r="C176" s="383"/>
      <c r="D176" s="419"/>
      <c r="E176" s="419"/>
      <c r="F176" s="453"/>
      <c r="G176" s="497"/>
      <c r="H176" s="497">
        <v>0</v>
      </c>
      <c r="I176" s="497">
        <v>0</v>
      </c>
      <c r="J176" s="211" t="s">
        <v>970</v>
      </c>
      <c r="K176" s="146">
        <v>761</v>
      </c>
      <c r="L176" s="146">
        <v>761</v>
      </c>
      <c r="M176" s="223"/>
      <c r="N176" s="365"/>
      <c r="O176" s="365"/>
      <c r="P176" s="365"/>
    </row>
    <row r="177" spans="1:16" ht="108" customHeight="1" x14ac:dyDescent="0.25">
      <c r="A177" s="413"/>
      <c r="B177" s="430"/>
      <c r="C177" s="383"/>
      <c r="D177" s="419"/>
      <c r="E177" s="419"/>
      <c r="F177" s="458" t="s">
        <v>6</v>
      </c>
      <c r="G177" s="460">
        <v>77433.7</v>
      </c>
      <c r="H177" s="460">
        <v>75863.8</v>
      </c>
      <c r="I177" s="460">
        <v>97.972588162518392</v>
      </c>
      <c r="J177" s="210" t="s">
        <v>971</v>
      </c>
      <c r="K177" s="153">
        <v>100</v>
      </c>
      <c r="L177" s="153">
        <v>100</v>
      </c>
      <c r="M177" s="153"/>
      <c r="N177" s="150" t="s">
        <v>152</v>
      </c>
      <c r="O177" s="150" t="s">
        <v>152</v>
      </c>
      <c r="P177" s="150" t="s">
        <v>152</v>
      </c>
    </row>
    <row r="178" spans="1:16" ht="19.5" customHeight="1" x14ac:dyDescent="0.25">
      <c r="A178" s="413"/>
      <c r="B178" s="430"/>
      <c r="C178" s="383"/>
      <c r="D178" s="419"/>
      <c r="E178" s="419"/>
      <c r="F178" s="500"/>
      <c r="G178" s="501"/>
      <c r="H178" s="501">
        <v>0</v>
      </c>
      <c r="I178" s="501">
        <v>0</v>
      </c>
      <c r="J178" s="382" t="s">
        <v>972</v>
      </c>
      <c r="K178" s="384">
        <v>100</v>
      </c>
      <c r="L178" s="384">
        <v>100</v>
      </c>
      <c r="M178" s="384"/>
      <c r="N178" s="373" t="s">
        <v>152</v>
      </c>
      <c r="O178" s="373" t="s">
        <v>152</v>
      </c>
      <c r="P178" s="373" t="s">
        <v>152</v>
      </c>
    </row>
    <row r="179" spans="1:16" ht="66" customHeight="1" x14ac:dyDescent="0.25">
      <c r="A179" s="413"/>
      <c r="B179" s="430"/>
      <c r="C179" s="394"/>
      <c r="D179" s="420"/>
      <c r="E179" s="420"/>
      <c r="F179" s="459"/>
      <c r="G179" s="461"/>
      <c r="H179" s="461">
        <v>0</v>
      </c>
      <c r="I179" s="461">
        <v>0</v>
      </c>
      <c r="J179" s="394"/>
      <c r="K179" s="391"/>
      <c r="L179" s="391"/>
      <c r="M179" s="391"/>
      <c r="N179" s="374"/>
      <c r="O179" s="374"/>
      <c r="P179" s="374"/>
    </row>
    <row r="180" spans="1:16" ht="38.25" customHeight="1" x14ac:dyDescent="0.25">
      <c r="A180" s="513" t="s">
        <v>139</v>
      </c>
      <c r="B180" s="445" t="s">
        <v>125</v>
      </c>
      <c r="C180" s="491" t="s">
        <v>67</v>
      </c>
      <c r="D180" s="446" t="s">
        <v>68</v>
      </c>
      <c r="E180" s="446" t="s">
        <v>68</v>
      </c>
      <c r="F180" s="166" t="s">
        <v>2</v>
      </c>
      <c r="G180" s="214">
        <v>93659.7</v>
      </c>
      <c r="H180" s="31">
        <v>93659.3</v>
      </c>
      <c r="I180" s="31">
        <v>99.999572921971776</v>
      </c>
      <c r="J180" s="375" t="s">
        <v>68</v>
      </c>
      <c r="K180" s="408" t="s">
        <v>68</v>
      </c>
      <c r="L180" s="408" t="s">
        <v>68</v>
      </c>
      <c r="M180" s="429" t="s">
        <v>68</v>
      </c>
      <c r="N180" s="381" t="s">
        <v>152</v>
      </c>
      <c r="O180" s="381" t="s">
        <v>68</v>
      </c>
      <c r="P180" s="381" t="s">
        <v>68</v>
      </c>
    </row>
    <row r="181" spans="1:16" ht="22.5" customHeight="1" x14ac:dyDescent="0.25">
      <c r="A181" s="464"/>
      <c r="B181" s="445"/>
      <c r="C181" s="492"/>
      <c r="D181" s="446"/>
      <c r="E181" s="446"/>
      <c r="F181" s="166" t="s">
        <v>5</v>
      </c>
      <c r="G181" s="214">
        <v>49029.7</v>
      </c>
      <c r="H181" s="31">
        <v>49029.3</v>
      </c>
      <c r="I181" s="31">
        <v>99.999184167963506</v>
      </c>
      <c r="J181" s="376"/>
      <c r="K181" s="409"/>
      <c r="L181" s="409"/>
      <c r="M181" s="429"/>
      <c r="N181" s="381"/>
      <c r="O181" s="381"/>
      <c r="P181" s="381"/>
    </row>
    <row r="182" spans="1:16" ht="24" customHeight="1" x14ac:dyDescent="0.25">
      <c r="A182" s="464"/>
      <c r="B182" s="445"/>
      <c r="C182" s="492"/>
      <c r="D182" s="446"/>
      <c r="E182" s="446"/>
      <c r="F182" s="166" t="s">
        <v>6</v>
      </c>
      <c r="G182" s="214">
        <v>44630</v>
      </c>
      <c r="H182" s="31">
        <v>44630</v>
      </c>
      <c r="I182" s="31">
        <v>100</v>
      </c>
      <c r="J182" s="376"/>
      <c r="K182" s="409"/>
      <c r="L182" s="409"/>
      <c r="M182" s="429"/>
      <c r="N182" s="381"/>
      <c r="O182" s="381"/>
      <c r="P182" s="381"/>
    </row>
    <row r="183" spans="1:16" s="2" customFormat="1" ht="30.75" customHeight="1" x14ac:dyDescent="0.25">
      <c r="A183" s="464" t="s">
        <v>141</v>
      </c>
      <c r="B183" s="445" t="s">
        <v>127</v>
      </c>
      <c r="C183" s="491" t="s">
        <v>67</v>
      </c>
      <c r="D183" s="446" t="s">
        <v>68</v>
      </c>
      <c r="E183" s="446" t="s">
        <v>68</v>
      </c>
      <c r="F183" s="166" t="s">
        <v>2</v>
      </c>
      <c r="G183" s="214">
        <v>93659.7</v>
      </c>
      <c r="H183" s="31">
        <v>93659.3</v>
      </c>
      <c r="I183" s="31">
        <v>99.999572921971776</v>
      </c>
      <c r="J183" s="378" t="s">
        <v>68</v>
      </c>
      <c r="K183" s="395" t="s">
        <v>68</v>
      </c>
      <c r="L183" s="395" t="s">
        <v>68</v>
      </c>
      <c r="M183" s="431" t="s">
        <v>68</v>
      </c>
      <c r="N183" s="402" t="s">
        <v>68</v>
      </c>
      <c r="O183" s="402" t="s">
        <v>68</v>
      </c>
      <c r="P183" s="402" t="s">
        <v>68</v>
      </c>
    </row>
    <row r="184" spans="1:16" s="2" customFormat="1" ht="18" customHeight="1" x14ac:dyDescent="0.25">
      <c r="A184" s="464"/>
      <c r="B184" s="445"/>
      <c r="C184" s="492"/>
      <c r="D184" s="446"/>
      <c r="E184" s="446"/>
      <c r="F184" s="166" t="s">
        <v>5</v>
      </c>
      <c r="G184" s="214">
        <v>49029.7</v>
      </c>
      <c r="H184" s="31">
        <v>49029.3</v>
      </c>
      <c r="I184" s="31">
        <v>99.999184167963506</v>
      </c>
      <c r="J184" s="379"/>
      <c r="K184" s="396"/>
      <c r="L184" s="396"/>
      <c r="M184" s="431"/>
      <c r="N184" s="402"/>
      <c r="O184" s="402"/>
      <c r="P184" s="402"/>
    </row>
    <row r="185" spans="1:16" s="2" customFormat="1" ht="19.5" customHeight="1" x14ac:dyDescent="0.25">
      <c r="A185" s="464"/>
      <c r="B185" s="445"/>
      <c r="C185" s="492"/>
      <c r="D185" s="446"/>
      <c r="E185" s="446"/>
      <c r="F185" s="166" t="s">
        <v>6</v>
      </c>
      <c r="G185" s="214">
        <v>44630</v>
      </c>
      <c r="H185" s="31">
        <v>44630</v>
      </c>
      <c r="I185" s="31">
        <v>0</v>
      </c>
      <c r="J185" s="379"/>
      <c r="K185" s="396"/>
      <c r="L185" s="396"/>
      <c r="M185" s="431"/>
      <c r="N185" s="402"/>
      <c r="O185" s="402"/>
      <c r="P185" s="402"/>
    </row>
    <row r="186" spans="1:16" ht="93.75" customHeight="1" x14ac:dyDescent="0.25">
      <c r="A186" s="413" t="s">
        <v>143</v>
      </c>
      <c r="B186" s="414" t="s">
        <v>129</v>
      </c>
      <c r="C186" s="382" t="s">
        <v>67</v>
      </c>
      <c r="D186" s="418">
        <v>43101</v>
      </c>
      <c r="E186" s="418">
        <v>43465</v>
      </c>
      <c r="F186" s="166" t="s">
        <v>2</v>
      </c>
      <c r="G186" s="214">
        <v>9375.7000000000007</v>
      </c>
      <c r="H186" s="31">
        <v>9375.2999999999993</v>
      </c>
      <c r="I186" s="31">
        <v>99.995733651887306</v>
      </c>
      <c r="J186" s="210" t="s">
        <v>973</v>
      </c>
      <c r="K186" s="153">
        <v>1900</v>
      </c>
      <c r="L186" s="153">
        <v>3923</v>
      </c>
      <c r="M186" s="388" t="s">
        <v>1156</v>
      </c>
      <c r="N186" s="363" t="s">
        <v>152</v>
      </c>
      <c r="O186" s="363" t="s">
        <v>152</v>
      </c>
      <c r="P186" s="363" t="s">
        <v>152</v>
      </c>
    </row>
    <row r="187" spans="1:16" ht="156" customHeight="1" x14ac:dyDescent="0.25">
      <c r="A187" s="413"/>
      <c r="B187" s="414"/>
      <c r="C187" s="383"/>
      <c r="D187" s="419"/>
      <c r="E187" s="419"/>
      <c r="F187" s="167" t="s">
        <v>5</v>
      </c>
      <c r="G187" s="215">
        <v>9375.7000000000007</v>
      </c>
      <c r="H187" s="168">
        <v>9375.2999999999993</v>
      </c>
      <c r="I187" s="168">
        <v>99.995733651887306</v>
      </c>
      <c r="J187" s="291" t="s">
        <v>974</v>
      </c>
      <c r="K187" s="286">
        <v>30</v>
      </c>
      <c r="L187" s="286">
        <v>36</v>
      </c>
      <c r="M187" s="389"/>
      <c r="N187" s="364"/>
      <c r="O187" s="364"/>
      <c r="P187" s="364"/>
    </row>
    <row r="188" spans="1:16" ht="54.75" customHeight="1" x14ac:dyDescent="0.25">
      <c r="A188" s="413" t="s">
        <v>377</v>
      </c>
      <c r="B188" s="414" t="s">
        <v>731</v>
      </c>
      <c r="C188" s="382" t="s">
        <v>67</v>
      </c>
      <c r="D188" s="418">
        <v>43101</v>
      </c>
      <c r="E188" s="418">
        <v>43465</v>
      </c>
      <c r="F188" s="166" t="s">
        <v>2</v>
      </c>
      <c r="G188" s="214">
        <v>80000</v>
      </c>
      <c r="H188" s="31">
        <v>80000</v>
      </c>
      <c r="I188" s="31">
        <v>100</v>
      </c>
      <c r="J188" s="9" t="s">
        <v>975</v>
      </c>
      <c r="K188" s="146">
        <v>80</v>
      </c>
      <c r="L188" s="153">
        <v>80</v>
      </c>
      <c r="M188" s="176"/>
      <c r="N188" s="150" t="s">
        <v>152</v>
      </c>
      <c r="O188" s="150" t="s">
        <v>152</v>
      </c>
      <c r="P188" s="150" t="s">
        <v>152</v>
      </c>
    </row>
    <row r="189" spans="1:16" x14ac:dyDescent="0.25">
      <c r="A189" s="413"/>
      <c r="B189" s="414"/>
      <c r="C189" s="383"/>
      <c r="D189" s="419"/>
      <c r="E189" s="419"/>
      <c r="F189" s="167" t="s">
        <v>5</v>
      </c>
      <c r="G189" s="215">
        <v>35370</v>
      </c>
      <c r="H189" s="168">
        <v>35370</v>
      </c>
      <c r="I189" s="168">
        <v>100</v>
      </c>
      <c r="J189" s="382" t="s">
        <v>1040</v>
      </c>
      <c r="K189" s="384">
        <v>11.3</v>
      </c>
      <c r="L189" s="386">
        <v>11.3</v>
      </c>
      <c r="M189" s="384"/>
      <c r="N189" s="363" t="s">
        <v>152</v>
      </c>
      <c r="O189" s="363" t="s">
        <v>152</v>
      </c>
      <c r="P189" s="363" t="s">
        <v>152</v>
      </c>
    </row>
    <row r="190" spans="1:16" ht="78" customHeight="1" x14ac:dyDescent="0.25">
      <c r="A190" s="413"/>
      <c r="B190" s="414"/>
      <c r="C190" s="383"/>
      <c r="D190" s="419"/>
      <c r="E190" s="419"/>
      <c r="F190" s="167" t="s">
        <v>6</v>
      </c>
      <c r="G190" s="215">
        <v>44630</v>
      </c>
      <c r="H190" s="168">
        <v>44630</v>
      </c>
      <c r="I190" s="168">
        <v>100</v>
      </c>
      <c r="J190" s="383"/>
      <c r="K190" s="385"/>
      <c r="L190" s="387"/>
      <c r="M190" s="385"/>
      <c r="N190" s="364"/>
      <c r="O190" s="364"/>
      <c r="P190" s="364"/>
    </row>
    <row r="191" spans="1:16" ht="106.5" customHeight="1" x14ac:dyDescent="0.25">
      <c r="A191" s="413" t="s">
        <v>734</v>
      </c>
      <c r="B191" s="414" t="s">
        <v>832</v>
      </c>
      <c r="C191" s="382" t="s">
        <v>67</v>
      </c>
      <c r="D191" s="418">
        <v>43101</v>
      </c>
      <c r="E191" s="418">
        <v>43465</v>
      </c>
      <c r="F191" s="167" t="s">
        <v>2</v>
      </c>
      <c r="G191" s="214">
        <v>4284</v>
      </c>
      <c r="H191" s="31">
        <v>4284</v>
      </c>
      <c r="I191" s="31">
        <v>100</v>
      </c>
      <c r="J191" s="210" t="s">
        <v>976</v>
      </c>
      <c r="K191" s="153">
        <v>335</v>
      </c>
      <c r="L191" s="153">
        <v>337</v>
      </c>
      <c r="M191" s="146"/>
      <c r="N191" s="363" t="s">
        <v>152</v>
      </c>
      <c r="O191" s="363" t="s">
        <v>152</v>
      </c>
      <c r="P191" s="363" t="s">
        <v>152</v>
      </c>
    </row>
    <row r="192" spans="1:16" x14ac:dyDescent="0.25">
      <c r="A192" s="413"/>
      <c r="B192" s="414"/>
      <c r="C192" s="383"/>
      <c r="D192" s="419"/>
      <c r="E192" s="419"/>
      <c r="F192" s="458" t="s">
        <v>5</v>
      </c>
      <c r="G192" s="551">
        <v>4284</v>
      </c>
      <c r="H192" s="551">
        <v>4284</v>
      </c>
      <c r="I192" s="551">
        <v>100</v>
      </c>
      <c r="J192" s="382" t="s">
        <v>977</v>
      </c>
      <c r="K192" s="384">
        <v>70</v>
      </c>
      <c r="L192" s="384">
        <v>61</v>
      </c>
      <c r="M192" s="384" t="s">
        <v>866</v>
      </c>
      <c r="N192" s="364"/>
      <c r="O192" s="364"/>
      <c r="P192" s="364"/>
    </row>
    <row r="193" spans="1:16" x14ac:dyDescent="0.25">
      <c r="A193" s="413"/>
      <c r="B193" s="414"/>
      <c r="C193" s="383"/>
      <c r="D193" s="419"/>
      <c r="E193" s="419"/>
      <c r="F193" s="500"/>
      <c r="G193" s="552">
        <v>0</v>
      </c>
      <c r="H193" s="552">
        <v>0</v>
      </c>
      <c r="I193" s="552">
        <v>0</v>
      </c>
      <c r="J193" s="383"/>
      <c r="K193" s="385"/>
      <c r="L193" s="385"/>
      <c r="M193" s="385"/>
      <c r="N193" s="364"/>
      <c r="O193" s="364"/>
      <c r="P193" s="364"/>
    </row>
    <row r="194" spans="1:16" x14ac:dyDescent="0.25">
      <c r="A194" s="413"/>
      <c r="B194" s="414"/>
      <c r="C194" s="383"/>
      <c r="D194" s="419"/>
      <c r="E194" s="419"/>
      <c r="F194" s="500"/>
      <c r="G194" s="552">
        <v>0</v>
      </c>
      <c r="H194" s="552">
        <v>0</v>
      </c>
      <c r="I194" s="552">
        <v>0</v>
      </c>
      <c r="J194" s="383"/>
      <c r="K194" s="385"/>
      <c r="L194" s="385"/>
      <c r="M194" s="385"/>
      <c r="N194" s="364"/>
      <c r="O194" s="364"/>
      <c r="P194" s="364"/>
    </row>
    <row r="195" spans="1:16" ht="45.75" customHeight="1" x14ac:dyDescent="0.25">
      <c r="A195" s="413"/>
      <c r="B195" s="414"/>
      <c r="C195" s="394"/>
      <c r="D195" s="420"/>
      <c r="E195" s="420"/>
      <c r="F195" s="459"/>
      <c r="G195" s="553">
        <v>0</v>
      </c>
      <c r="H195" s="553">
        <v>0</v>
      </c>
      <c r="I195" s="553">
        <v>0</v>
      </c>
      <c r="J195" s="394"/>
      <c r="K195" s="391"/>
      <c r="L195" s="391"/>
      <c r="M195" s="391"/>
      <c r="N195" s="365"/>
      <c r="O195" s="365"/>
      <c r="P195" s="365"/>
    </row>
    <row r="196" spans="1:16" s="2" customFormat="1" ht="15" customHeight="1" x14ac:dyDescent="0.25">
      <c r="A196" s="464" t="s">
        <v>145</v>
      </c>
      <c r="B196" s="445" t="s">
        <v>131</v>
      </c>
      <c r="C196" s="491" t="s">
        <v>67</v>
      </c>
      <c r="D196" s="446" t="s">
        <v>68</v>
      </c>
      <c r="E196" s="446" t="s">
        <v>68</v>
      </c>
      <c r="F196" s="166" t="s">
        <v>2</v>
      </c>
      <c r="G196" s="214">
        <v>1986145.9</v>
      </c>
      <c r="H196" s="214">
        <v>1937975.1999999997</v>
      </c>
      <c r="I196" s="214">
        <v>97.574664580280825</v>
      </c>
      <c r="J196" s="378" t="s">
        <v>68</v>
      </c>
      <c r="K196" s="395" t="s">
        <v>68</v>
      </c>
      <c r="L196" s="395" t="s">
        <v>68</v>
      </c>
      <c r="M196" s="395" t="s">
        <v>68</v>
      </c>
      <c r="N196" s="402" t="s">
        <v>68</v>
      </c>
      <c r="O196" s="402" t="s">
        <v>68</v>
      </c>
      <c r="P196" s="402" t="s">
        <v>68</v>
      </c>
    </row>
    <row r="197" spans="1:16" s="2" customFormat="1" x14ac:dyDescent="0.25">
      <c r="A197" s="464"/>
      <c r="B197" s="445"/>
      <c r="C197" s="492"/>
      <c r="D197" s="446"/>
      <c r="E197" s="446"/>
      <c r="F197" s="166" t="s">
        <v>5</v>
      </c>
      <c r="G197" s="214">
        <v>950536.7</v>
      </c>
      <c r="H197" s="214">
        <v>946601.79999999993</v>
      </c>
      <c r="I197" s="214">
        <v>99.586033869076275</v>
      </c>
      <c r="J197" s="379"/>
      <c r="K197" s="396"/>
      <c r="L197" s="396"/>
      <c r="M197" s="396" t="s">
        <v>68</v>
      </c>
      <c r="N197" s="402"/>
      <c r="O197" s="402"/>
      <c r="P197" s="402"/>
    </row>
    <row r="198" spans="1:16" s="2" customFormat="1" ht="64.5" customHeight="1" x14ac:dyDescent="0.25">
      <c r="A198" s="464"/>
      <c r="B198" s="445"/>
      <c r="C198" s="492"/>
      <c r="D198" s="446"/>
      <c r="E198" s="446"/>
      <c r="F198" s="166" t="s">
        <v>6</v>
      </c>
      <c r="G198" s="214">
        <v>1035609.2000000001</v>
      </c>
      <c r="H198" s="214">
        <v>991373.39999999991</v>
      </c>
      <c r="I198" s="214">
        <v>95.728523848571427</v>
      </c>
      <c r="J198" s="379"/>
      <c r="K198" s="396"/>
      <c r="L198" s="396"/>
      <c r="M198" s="396"/>
      <c r="N198" s="402"/>
      <c r="O198" s="402"/>
      <c r="P198" s="402"/>
    </row>
    <row r="199" spans="1:16" s="2" customFormat="1" ht="19.5" customHeight="1" x14ac:dyDescent="0.25">
      <c r="A199" s="464" t="s">
        <v>147</v>
      </c>
      <c r="B199" s="445" t="s">
        <v>133</v>
      </c>
      <c r="C199" s="491" t="s">
        <v>67</v>
      </c>
      <c r="D199" s="446" t="s">
        <v>68</v>
      </c>
      <c r="E199" s="446" t="s">
        <v>68</v>
      </c>
      <c r="F199" s="166" t="s">
        <v>2</v>
      </c>
      <c r="G199" s="214">
        <v>1986145.9</v>
      </c>
      <c r="H199" s="31">
        <v>1937975.1999999997</v>
      </c>
      <c r="I199" s="31">
        <v>97.574664580280825</v>
      </c>
      <c r="J199" s="378" t="s">
        <v>68</v>
      </c>
      <c r="K199" s="395" t="s">
        <v>68</v>
      </c>
      <c r="L199" s="395" t="s">
        <v>68</v>
      </c>
      <c r="M199" s="395" t="s">
        <v>68</v>
      </c>
      <c r="N199" s="432" t="s">
        <v>68</v>
      </c>
      <c r="O199" s="432" t="s">
        <v>68</v>
      </c>
      <c r="P199" s="432" t="s">
        <v>68</v>
      </c>
    </row>
    <row r="200" spans="1:16" s="2" customFormat="1" ht="21.75" customHeight="1" x14ac:dyDescent="0.25">
      <c r="A200" s="464"/>
      <c r="B200" s="445"/>
      <c r="C200" s="492"/>
      <c r="D200" s="446"/>
      <c r="E200" s="446"/>
      <c r="F200" s="166" t="s">
        <v>5</v>
      </c>
      <c r="G200" s="214">
        <v>950536.7</v>
      </c>
      <c r="H200" s="31">
        <v>946601.79999999993</v>
      </c>
      <c r="I200" s="31">
        <v>99.586033869076275</v>
      </c>
      <c r="J200" s="379" t="s">
        <v>68</v>
      </c>
      <c r="K200" s="396" t="s">
        <v>68</v>
      </c>
      <c r="L200" s="396" t="s">
        <v>68</v>
      </c>
      <c r="M200" s="396" t="s">
        <v>68</v>
      </c>
      <c r="N200" s="432"/>
      <c r="O200" s="432"/>
      <c r="P200" s="432"/>
    </row>
    <row r="201" spans="1:16" s="2" customFormat="1" ht="66" customHeight="1" x14ac:dyDescent="0.25">
      <c r="A201" s="464"/>
      <c r="B201" s="445"/>
      <c r="C201" s="492"/>
      <c r="D201" s="446"/>
      <c r="E201" s="446"/>
      <c r="F201" s="166" t="s">
        <v>6</v>
      </c>
      <c r="G201" s="214">
        <v>1035609.2000000001</v>
      </c>
      <c r="H201" s="31">
        <v>991373.39999999991</v>
      </c>
      <c r="I201" s="31">
        <v>95.728523848571427</v>
      </c>
      <c r="J201" s="379"/>
      <c r="K201" s="396"/>
      <c r="L201" s="396"/>
      <c r="M201" s="396"/>
      <c r="N201" s="432"/>
      <c r="O201" s="432"/>
      <c r="P201" s="432"/>
    </row>
    <row r="202" spans="1:16" ht="84.75" customHeight="1" x14ac:dyDescent="0.25">
      <c r="A202" s="413" t="s">
        <v>149</v>
      </c>
      <c r="B202" s="414" t="s">
        <v>135</v>
      </c>
      <c r="C202" s="382" t="s">
        <v>67</v>
      </c>
      <c r="D202" s="418">
        <v>43101</v>
      </c>
      <c r="E202" s="418">
        <v>43465</v>
      </c>
      <c r="F202" s="167" t="s">
        <v>2</v>
      </c>
      <c r="G202" s="214">
        <v>829886.5</v>
      </c>
      <c r="H202" s="31">
        <v>826215.9</v>
      </c>
      <c r="I202" s="31">
        <v>99.557698552753905</v>
      </c>
      <c r="J202" s="210" t="s">
        <v>978</v>
      </c>
      <c r="K202" s="153">
        <v>64446</v>
      </c>
      <c r="L202" s="153">
        <v>65061</v>
      </c>
      <c r="M202" s="270" t="s">
        <v>1157</v>
      </c>
      <c r="N202" s="155" t="s">
        <v>152</v>
      </c>
      <c r="O202" s="155" t="s">
        <v>152</v>
      </c>
      <c r="P202" s="155" t="s">
        <v>152</v>
      </c>
    </row>
    <row r="203" spans="1:16" ht="99" customHeight="1" x14ac:dyDescent="0.25">
      <c r="A203" s="413"/>
      <c r="B203" s="414"/>
      <c r="C203" s="383"/>
      <c r="D203" s="419"/>
      <c r="E203" s="419"/>
      <c r="F203" s="167" t="s">
        <v>5</v>
      </c>
      <c r="G203" s="215">
        <v>829886.5</v>
      </c>
      <c r="H203" s="168">
        <v>826215.9</v>
      </c>
      <c r="I203" s="168">
        <v>99.557698552753905</v>
      </c>
      <c r="J203" s="291" t="s">
        <v>979</v>
      </c>
      <c r="K203" s="294">
        <v>95.5</v>
      </c>
      <c r="L203" s="294">
        <v>95.5</v>
      </c>
      <c r="M203" s="293"/>
      <c r="N203" s="304" t="s">
        <v>152</v>
      </c>
      <c r="O203" s="304" t="s">
        <v>152</v>
      </c>
      <c r="P203" s="304" t="s">
        <v>152</v>
      </c>
    </row>
    <row r="204" spans="1:16" ht="45.75" customHeight="1" x14ac:dyDescent="0.25">
      <c r="A204" s="413" t="s">
        <v>430</v>
      </c>
      <c r="B204" s="414" t="s">
        <v>136</v>
      </c>
      <c r="C204" s="382" t="s">
        <v>67</v>
      </c>
      <c r="D204" s="418">
        <v>43101</v>
      </c>
      <c r="E204" s="418">
        <v>43465</v>
      </c>
      <c r="F204" s="167" t="s">
        <v>2</v>
      </c>
      <c r="G204" s="214">
        <v>6664.1</v>
      </c>
      <c r="H204" s="31">
        <v>6664.1</v>
      </c>
      <c r="I204" s="31">
        <v>100</v>
      </c>
      <c r="J204" s="210" t="s">
        <v>980</v>
      </c>
      <c r="K204" s="153">
        <v>3999</v>
      </c>
      <c r="L204" s="153">
        <v>4098</v>
      </c>
      <c r="M204" s="217" t="s">
        <v>1026</v>
      </c>
      <c r="N204" s="363" t="s">
        <v>152</v>
      </c>
      <c r="O204" s="363" t="s">
        <v>152</v>
      </c>
      <c r="P204" s="363" t="s">
        <v>152</v>
      </c>
    </row>
    <row r="205" spans="1:16" ht="130.5" customHeight="1" x14ac:dyDescent="0.25">
      <c r="A205" s="413"/>
      <c r="B205" s="414"/>
      <c r="C205" s="383"/>
      <c r="D205" s="419"/>
      <c r="E205" s="419"/>
      <c r="F205" s="167" t="s">
        <v>5</v>
      </c>
      <c r="G205" s="215">
        <v>6664.1</v>
      </c>
      <c r="H205" s="168">
        <v>6664.1</v>
      </c>
      <c r="I205" s="168">
        <v>100</v>
      </c>
      <c r="J205" s="291" t="s">
        <v>981</v>
      </c>
      <c r="K205" s="286" t="s">
        <v>450</v>
      </c>
      <c r="L205" s="286">
        <v>100</v>
      </c>
      <c r="M205" s="293"/>
      <c r="N205" s="364"/>
      <c r="O205" s="364"/>
      <c r="P205" s="364"/>
    </row>
    <row r="206" spans="1:16" ht="69.75" customHeight="1" x14ac:dyDescent="0.25">
      <c r="A206" s="413" t="s">
        <v>431</v>
      </c>
      <c r="B206" s="414" t="s">
        <v>137</v>
      </c>
      <c r="C206" s="382" t="s">
        <v>67</v>
      </c>
      <c r="D206" s="418">
        <v>43101</v>
      </c>
      <c r="E206" s="418">
        <v>43465</v>
      </c>
      <c r="F206" s="167" t="s">
        <v>2</v>
      </c>
      <c r="G206" s="214">
        <v>112289.7</v>
      </c>
      <c r="H206" s="31">
        <v>112289.1</v>
      </c>
      <c r="I206" s="31">
        <v>99.999465667821724</v>
      </c>
      <c r="J206" s="210" t="s">
        <v>982</v>
      </c>
      <c r="K206" s="153">
        <v>82</v>
      </c>
      <c r="L206" s="153">
        <v>61</v>
      </c>
      <c r="M206" s="273" t="s">
        <v>1027</v>
      </c>
      <c r="N206" s="363" t="s">
        <v>68</v>
      </c>
      <c r="O206" s="363" t="s">
        <v>68</v>
      </c>
      <c r="P206" s="363" t="s">
        <v>68</v>
      </c>
    </row>
    <row r="207" spans="1:16" ht="116.25" customHeight="1" x14ac:dyDescent="0.25">
      <c r="A207" s="413"/>
      <c r="B207" s="414"/>
      <c r="C207" s="383"/>
      <c r="D207" s="419"/>
      <c r="E207" s="419"/>
      <c r="F207" s="167" t="s">
        <v>5</v>
      </c>
      <c r="G207" s="215">
        <v>112289.7</v>
      </c>
      <c r="H207" s="168">
        <v>112289.1</v>
      </c>
      <c r="I207" s="168">
        <v>99.999465667821724</v>
      </c>
      <c r="J207" s="291" t="s">
        <v>979</v>
      </c>
      <c r="K207" s="294">
        <v>95.5</v>
      </c>
      <c r="L207" s="294">
        <v>96</v>
      </c>
      <c r="M207" s="293"/>
      <c r="N207" s="364"/>
      <c r="O207" s="364"/>
      <c r="P207" s="364"/>
    </row>
    <row r="208" spans="1:16" ht="79.5" customHeight="1" x14ac:dyDescent="0.25">
      <c r="A208" s="413" t="s">
        <v>432</v>
      </c>
      <c r="B208" s="414" t="s">
        <v>138</v>
      </c>
      <c r="C208" s="382" t="s">
        <v>67</v>
      </c>
      <c r="D208" s="418">
        <v>43101</v>
      </c>
      <c r="E208" s="418">
        <v>43465</v>
      </c>
      <c r="F208" s="167" t="s">
        <v>2</v>
      </c>
      <c r="G208" s="214">
        <v>326018.40000000002</v>
      </c>
      <c r="H208" s="31">
        <v>321443.20000000001</v>
      </c>
      <c r="I208" s="31">
        <v>98.596643625022381</v>
      </c>
      <c r="J208" s="210" t="s">
        <v>978</v>
      </c>
      <c r="K208" s="153">
        <v>26978</v>
      </c>
      <c r="L208" s="153">
        <v>26978</v>
      </c>
      <c r="M208" s="388" t="s">
        <v>1158</v>
      </c>
      <c r="N208" s="363" t="s">
        <v>152</v>
      </c>
      <c r="O208" s="363" t="s">
        <v>152</v>
      </c>
      <c r="P208" s="363" t="s">
        <v>152</v>
      </c>
    </row>
    <row r="209" spans="1:16" ht="39.75" customHeight="1" x14ac:dyDescent="0.25">
      <c r="A209" s="413"/>
      <c r="B209" s="414"/>
      <c r="C209" s="383"/>
      <c r="D209" s="419"/>
      <c r="E209" s="419"/>
      <c r="F209" s="458" t="s">
        <v>6</v>
      </c>
      <c r="G209" s="482">
        <v>326018.40000000002</v>
      </c>
      <c r="H209" s="482">
        <v>321443.20000000001</v>
      </c>
      <c r="I209" s="482">
        <v>98.596643625022381</v>
      </c>
      <c r="J209" s="382" t="s">
        <v>983</v>
      </c>
      <c r="K209" s="386">
        <v>95.5</v>
      </c>
      <c r="L209" s="386">
        <v>100</v>
      </c>
      <c r="M209" s="389"/>
      <c r="N209" s="364"/>
      <c r="O209" s="364"/>
      <c r="P209" s="364"/>
    </row>
    <row r="210" spans="1:16" ht="58.5" customHeight="1" x14ac:dyDescent="0.25">
      <c r="A210" s="413"/>
      <c r="B210" s="414"/>
      <c r="C210" s="383"/>
      <c r="D210" s="419"/>
      <c r="E210" s="419"/>
      <c r="F210" s="500"/>
      <c r="G210" s="554"/>
      <c r="H210" s="554"/>
      <c r="I210" s="554"/>
      <c r="J210" s="383"/>
      <c r="K210" s="387"/>
      <c r="L210" s="387"/>
      <c r="M210" s="389"/>
      <c r="N210" s="364"/>
      <c r="O210" s="364"/>
      <c r="P210" s="364"/>
    </row>
    <row r="211" spans="1:16" ht="15" customHeight="1" x14ac:dyDescent="0.25">
      <c r="A211" s="413"/>
      <c r="B211" s="414"/>
      <c r="C211" s="383"/>
      <c r="D211" s="419"/>
      <c r="E211" s="419"/>
      <c r="F211" s="500"/>
      <c r="G211" s="554">
        <v>0</v>
      </c>
      <c r="H211" s="554">
        <v>0</v>
      </c>
      <c r="I211" s="554">
        <v>0</v>
      </c>
      <c r="J211" s="383"/>
      <c r="K211" s="387"/>
      <c r="L211" s="387"/>
      <c r="M211" s="389"/>
      <c r="N211" s="364"/>
      <c r="O211" s="364"/>
      <c r="P211" s="364"/>
    </row>
    <row r="212" spans="1:16" x14ac:dyDescent="0.25">
      <c r="A212" s="413"/>
      <c r="B212" s="414"/>
      <c r="C212" s="394"/>
      <c r="D212" s="420"/>
      <c r="E212" s="420"/>
      <c r="F212" s="459"/>
      <c r="G212" s="555">
        <v>0</v>
      </c>
      <c r="H212" s="555">
        <v>0</v>
      </c>
      <c r="I212" s="555">
        <v>0</v>
      </c>
      <c r="J212" s="394"/>
      <c r="K212" s="399"/>
      <c r="L212" s="399"/>
      <c r="M212" s="397"/>
      <c r="N212" s="365"/>
      <c r="O212" s="365"/>
      <c r="P212" s="365"/>
    </row>
    <row r="213" spans="1:16" ht="82.5" customHeight="1" x14ac:dyDescent="0.25">
      <c r="A213" s="413" t="s">
        <v>433</v>
      </c>
      <c r="B213" s="414" t="s">
        <v>184</v>
      </c>
      <c r="C213" s="382" t="s">
        <v>67</v>
      </c>
      <c r="D213" s="418">
        <v>43101</v>
      </c>
      <c r="E213" s="418">
        <v>43465</v>
      </c>
      <c r="F213" s="167" t="s">
        <v>2</v>
      </c>
      <c r="G213" s="214">
        <v>703209.4</v>
      </c>
      <c r="H213" s="31">
        <v>664540.69999999995</v>
      </c>
      <c r="I213" s="31">
        <v>94.501111617677452</v>
      </c>
      <c r="J213" s="210" t="s">
        <v>978</v>
      </c>
      <c r="K213" s="153">
        <v>43064</v>
      </c>
      <c r="L213" s="153">
        <v>43064</v>
      </c>
      <c r="M213" s="388" t="s">
        <v>1158</v>
      </c>
      <c r="N213" s="363" t="s">
        <v>152</v>
      </c>
      <c r="O213" s="363" t="s">
        <v>152</v>
      </c>
      <c r="P213" s="363" t="s">
        <v>152</v>
      </c>
    </row>
    <row r="214" spans="1:16" ht="36.75" customHeight="1" x14ac:dyDescent="0.25">
      <c r="A214" s="413"/>
      <c r="B214" s="414"/>
      <c r="C214" s="383"/>
      <c r="D214" s="419"/>
      <c r="E214" s="419"/>
      <c r="F214" s="556" t="s">
        <v>6</v>
      </c>
      <c r="G214" s="559">
        <v>703209.4</v>
      </c>
      <c r="H214" s="559">
        <v>664540.69999999995</v>
      </c>
      <c r="I214" s="559">
        <v>94.501111617677452</v>
      </c>
      <c r="J214" s="382" t="s">
        <v>983</v>
      </c>
      <c r="K214" s="386">
        <v>95.5</v>
      </c>
      <c r="L214" s="386">
        <v>100</v>
      </c>
      <c r="M214" s="389"/>
      <c r="N214" s="364"/>
      <c r="O214" s="364"/>
      <c r="P214" s="364"/>
    </row>
    <row r="215" spans="1:16" x14ac:dyDescent="0.25">
      <c r="A215" s="413"/>
      <c r="B215" s="414"/>
      <c r="C215" s="383"/>
      <c r="D215" s="419"/>
      <c r="E215" s="419"/>
      <c r="F215" s="557"/>
      <c r="G215" s="560"/>
      <c r="H215" s="560"/>
      <c r="I215" s="560"/>
      <c r="J215" s="383"/>
      <c r="K215" s="387"/>
      <c r="L215" s="387"/>
      <c r="M215" s="389"/>
      <c r="N215" s="364"/>
      <c r="O215" s="364"/>
      <c r="P215" s="364"/>
    </row>
    <row r="216" spans="1:16" ht="19.5" customHeight="1" x14ac:dyDescent="0.25">
      <c r="A216" s="413"/>
      <c r="B216" s="414"/>
      <c r="C216" s="383"/>
      <c r="D216" s="419"/>
      <c r="E216" s="419"/>
      <c r="F216" s="557"/>
      <c r="G216" s="560">
        <v>0</v>
      </c>
      <c r="H216" s="560">
        <v>0</v>
      </c>
      <c r="I216" s="560">
        <v>0</v>
      </c>
      <c r="J216" s="383"/>
      <c r="K216" s="387"/>
      <c r="L216" s="387"/>
      <c r="M216" s="389"/>
      <c r="N216" s="364"/>
      <c r="O216" s="364"/>
      <c r="P216" s="364"/>
    </row>
    <row r="217" spans="1:16" ht="69" customHeight="1" x14ac:dyDescent="0.25">
      <c r="A217" s="413"/>
      <c r="B217" s="414"/>
      <c r="C217" s="394"/>
      <c r="D217" s="420"/>
      <c r="E217" s="420"/>
      <c r="F217" s="558"/>
      <c r="G217" s="561">
        <v>0</v>
      </c>
      <c r="H217" s="561">
        <v>0</v>
      </c>
      <c r="I217" s="561">
        <v>0</v>
      </c>
      <c r="J217" s="394"/>
      <c r="K217" s="399"/>
      <c r="L217" s="399"/>
      <c r="M217" s="397"/>
      <c r="N217" s="365"/>
      <c r="O217" s="365"/>
      <c r="P217" s="365"/>
    </row>
    <row r="218" spans="1:16" ht="15" customHeight="1" x14ac:dyDescent="0.25">
      <c r="A218" s="413" t="s">
        <v>434</v>
      </c>
      <c r="B218" s="414" t="s">
        <v>541</v>
      </c>
      <c r="C218" s="382" t="s">
        <v>67</v>
      </c>
      <c r="D218" s="418">
        <v>43101</v>
      </c>
      <c r="E218" s="418">
        <v>43465</v>
      </c>
      <c r="F218" s="167" t="s">
        <v>2</v>
      </c>
      <c r="G218" s="214">
        <v>8077.7999999999993</v>
      </c>
      <c r="H218" s="31">
        <v>6822.2</v>
      </c>
      <c r="I218" s="31">
        <v>84.456163806977159</v>
      </c>
      <c r="J218" s="382" t="s">
        <v>984</v>
      </c>
      <c r="K218" s="384">
        <v>1383</v>
      </c>
      <c r="L218" s="384">
        <v>1478</v>
      </c>
      <c r="M218" s="388" t="s">
        <v>1159</v>
      </c>
      <c r="N218" s="363" t="s">
        <v>68</v>
      </c>
      <c r="O218" s="363" t="s">
        <v>68</v>
      </c>
      <c r="P218" s="363" t="s">
        <v>68</v>
      </c>
    </row>
    <row r="219" spans="1:16" ht="180" customHeight="1" x14ac:dyDescent="0.25">
      <c r="A219" s="413"/>
      <c r="B219" s="414"/>
      <c r="C219" s="383"/>
      <c r="D219" s="419"/>
      <c r="E219" s="419"/>
      <c r="F219" s="167" t="s">
        <v>5</v>
      </c>
      <c r="G219" s="215">
        <v>1696.4</v>
      </c>
      <c r="H219" s="168">
        <v>1432.7</v>
      </c>
      <c r="I219" s="168">
        <v>84.455317142183446</v>
      </c>
      <c r="J219" s="394"/>
      <c r="K219" s="391"/>
      <c r="L219" s="391"/>
      <c r="M219" s="389"/>
      <c r="N219" s="364"/>
      <c r="O219" s="364"/>
      <c r="P219" s="364"/>
    </row>
    <row r="220" spans="1:16" x14ac:dyDescent="0.25">
      <c r="A220" s="413"/>
      <c r="B220" s="414"/>
      <c r="C220" s="383"/>
      <c r="D220" s="419"/>
      <c r="E220" s="419"/>
      <c r="F220" s="458" t="s">
        <v>6</v>
      </c>
      <c r="G220" s="375">
        <v>6381.4</v>
      </c>
      <c r="H220" s="375">
        <v>5389.5</v>
      </c>
      <c r="I220" s="375">
        <v>84.456388880183042</v>
      </c>
      <c r="J220" s="382" t="s">
        <v>985</v>
      </c>
      <c r="K220" s="386">
        <v>95.5</v>
      </c>
      <c r="L220" s="386">
        <v>100</v>
      </c>
      <c r="M220" s="389"/>
      <c r="N220" s="365"/>
      <c r="O220" s="365"/>
      <c r="P220" s="365"/>
    </row>
    <row r="221" spans="1:16" ht="15" customHeight="1" x14ac:dyDescent="0.25">
      <c r="A221" s="413"/>
      <c r="B221" s="414"/>
      <c r="C221" s="383"/>
      <c r="D221" s="419"/>
      <c r="E221" s="419"/>
      <c r="F221" s="500"/>
      <c r="G221" s="376">
        <v>0</v>
      </c>
      <c r="H221" s="376">
        <v>0</v>
      </c>
      <c r="I221" s="376">
        <v>0</v>
      </c>
      <c r="J221" s="383"/>
      <c r="K221" s="387"/>
      <c r="L221" s="387"/>
      <c r="M221" s="389"/>
      <c r="N221" s="371" t="s">
        <v>152</v>
      </c>
      <c r="O221" s="371" t="s">
        <v>152</v>
      </c>
      <c r="P221" s="371" t="s">
        <v>152</v>
      </c>
    </row>
    <row r="222" spans="1:16" ht="143.25" customHeight="1" x14ac:dyDescent="0.25">
      <c r="A222" s="413"/>
      <c r="B222" s="414"/>
      <c r="C222" s="394"/>
      <c r="D222" s="420"/>
      <c r="E222" s="420"/>
      <c r="F222" s="459"/>
      <c r="G222" s="404">
        <v>0</v>
      </c>
      <c r="H222" s="404">
        <v>0</v>
      </c>
      <c r="I222" s="404">
        <v>0</v>
      </c>
      <c r="J222" s="394"/>
      <c r="K222" s="399"/>
      <c r="L222" s="399"/>
      <c r="M222" s="397"/>
      <c r="N222" s="372"/>
      <c r="O222" s="372"/>
      <c r="P222" s="372"/>
    </row>
    <row r="223" spans="1:16" x14ac:dyDescent="0.25">
      <c r="A223" s="464" t="s">
        <v>153</v>
      </c>
      <c r="B223" s="445" t="s">
        <v>140</v>
      </c>
      <c r="C223" s="491" t="s">
        <v>67</v>
      </c>
      <c r="D223" s="446" t="s">
        <v>68</v>
      </c>
      <c r="E223" s="446" t="s">
        <v>68</v>
      </c>
      <c r="F223" s="166" t="s">
        <v>2</v>
      </c>
      <c r="G223" s="214">
        <v>76850.8</v>
      </c>
      <c r="H223" s="31">
        <v>76850.8</v>
      </c>
      <c r="I223" s="31">
        <v>100</v>
      </c>
      <c r="J223" s="375" t="s">
        <v>68</v>
      </c>
      <c r="K223" s="408" t="s">
        <v>68</v>
      </c>
      <c r="L223" s="408" t="s">
        <v>68</v>
      </c>
      <c r="M223" s="408" t="s">
        <v>68</v>
      </c>
      <c r="N223" s="375" t="s">
        <v>68</v>
      </c>
      <c r="O223" s="375" t="s">
        <v>68</v>
      </c>
      <c r="P223" s="375" t="s">
        <v>68</v>
      </c>
    </row>
    <row r="224" spans="1:16" x14ac:dyDescent="0.25">
      <c r="A224" s="464"/>
      <c r="B224" s="445"/>
      <c r="C224" s="492"/>
      <c r="D224" s="446"/>
      <c r="E224" s="446"/>
      <c r="F224" s="166" t="s">
        <v>5</v>
      </c>
      <c r="G224" s="214">
        <v>48850.8</v>
      </c>
      <c r="H224" s="31">
        <v>48850.8</v>
      </c>
      <c r="I224" s="31">
        <v>100</v>
      </c>
      <c r="J224" s="376" t="s">
        <v>68</v>
      </c>
      <c r="K224" s="409" t="s">
        <v>68</v>
      </c>
      <c r="L224" s="409" t="s">
        <v>68</v>
      </c>
      <c r="M224" s="409" t="s">
        <v>68</v>
      </c>
      <c r="N224" s="376"/>
      <c r="O224" s="376"/>
      <c r="P224" s="376"/>
    </row>
    <row r="225" spans="1:16" ht="41.25" customHeight="1" x14ac:dyDescent="0.25">
      <c r="A225" s="464"/>
      <c r="B225" s="445"/>
      <c r="C225" s="492"/>
      <c r="D225" s="446"/>
      <c r="E225" s="446"/>
      <c r="F225" s="166" t="s">
        <v>6</v>
      </c>
      <c r="G225" s="214">
        <v>28000</v>
      </c>
      <c r="H225" s="31">
        <v>28000</v>
      </c>
      <c r="I225" s="31">
        <v>100</v>
      </c>
      <c r="J225" s="376"/>
      <c r="K225" s="409"/>
      <c r="L225" s="409"/>
      <c r="M225" s="409"/>
      <c r="N225" s="376"/>
      <c r="O225" s="376"/>
      <c r="P225" s="376"/>
    </row>
    <row r="226" spans="1:16" s="2" customFormat="1" x14ac:dyDescent="0.25">
      <c r="A226" s="464" t="s">
        <v>156</v>
      </c>
      <c r="B226" s="445" t="s">
        <v>142</v>
      </c>
      <c r="C226" s="491" t="s">
        <v>67</v>
      </c>
      <c r="D226" s="446" t="s">
        <v>68</v>
      </c>
      <c r="E226" s="446" t="s">
        <v>68</v>
      </c>
      <c r="F226" s="166" t="s">
        <v>2</v>
      </c>
      <c r="G226" s="214">
        <v>76850.8</v>
      </c>
      <c r="H226" s="31">
        <v>76850.8</v>
      </c>
      <c r="I226" s="31">
        <v>100</v>
      </c>
      <c r="J226" s="378" t="s">
        <v>68</v>
      </c>
      <c r="K226" s="395" t="s">
        <v>68</v>
      </c>
      <c r="L226" s="395" t="s">
        <v>68</v>
      </c>
      <c r="M226" s="395" t="s">
        <v>68</v>
      </c>
      <c r="N226" s="378" t="s">
        <v>68</v>
      </c>
      <c r="O226" s="378" t="s">
        <v>68</v>
      </c>
      <c r="P226" s="378" t="s">
        <v>68</v>
      </c>
    </row>
    <row r="227" spans="1:16" s="2" customFormat="1" x14ac:dyDescent="0.25">
      <c r="A227" s="464"/>
      <c r="B227" s="445"/>
      <c r="C227" s="492"/>
      <c r="D227" s="446"/>
      <c r="E227" s="446"/>
      <c r="F227" s="166" t="s">
        <v>5</v>
      </c>
      <c r="G227" s="214">
        <v>48850.8</v>
      </c>
      <c r="H227" s="31">
        <v>48850.8</v>
      </c>
      <c r="I227" s="31">
        <v>100</v>
      </c>
      <c r="J227" s="379" t="s">
        <v>68</v>
      </c>
      <c r="K227" s="396" t="s">
        <v>68</v>
      </c>
      <c r="L227" s="396" t="s">
        <v>68</v>
      </c>
      <c r="M227" s="396" t="s">
        <v>68</v>
      </c>
      <c r="N227" s="379"/>
      <c r="O227" s="379"/>
      <c r="P227" s="379"/>
    </row>
    <row r="228" spans="1:16" s="2" customFormat="1" ht="49.5" customHeight="1" x14ac:dyDescent="0.25">
      <c r="A228" s="464"/>
      <c r="B228" s="445"/>
      <c r="C228" s="492"/>
      <c r="D228" s="446"/>
      <c r="E228" s="446"/>
      <c r="F228" s="166" t="s">
        <v>6</v>
      </c>
      <c r="G228" s="214">
        <v>28000</v>
      </c>
      <c r="H228" s="31">
        <v>28000</v>
      </c>
      <c r="I228" s="31">
        <v>0</v>
      </c>
      <c r="J228" s="379"/>
      <c r="K228" s="396"/>
      <c r="L228" s="396"/>
      <c r="M228" s="396"/>
      <c r="N228" s="379"/>
      <c r="O228" s="379"/>
      <c r="P228" s="379"/>
    </row>
    <row r="229" spans="1:16" ht="53.25" customHeight="1" x14ac:dyDescent="0.25">
      <c r="A229" s="413" t="s">
        <v>158</v>
      </c>
      <c r="B229" s="414" t="s">
        <v>144</v>
      </c>
      <c r="C229" s="382" t="s">
        <v>67</v>
      </c>
      <c r="D229" s="418">
        <v>43101</v>
      </c>
      <c r="E229" s="418">
        <v>43465</v>
      </c>
      <c r="F229" s="167" t="s">
        <v>2</v>
      </c>
      <c r="G229" s="214">
        <v>48850.8</v>
      </c>
      <c r="H229" s="31">
        <v>48850.8</v>
      </c>
      <c r="I229" s="31">
        <v>100</v>
      </c>
      <c r="J229" s="9" t="s">
        <v>986</v>
      </c>
      <c r="K229" s="146">
        <v>10</v>
      </c>
      <c r="L229" s="146">
        <v>10</v>
      </c>
      <c r="M229" s="146"/>
      <c r="N229" s="363" t="s">
        <v>152</v>
      </c>
      <c r="O229" s="363" t="s">
        <v>152</v>
      </c>
      <c r="P229" s="363" t="s">
        <v>152</v>
      </c>
    </row>
    <row r="230" spans="1:16" ht="43.5" customHeight="1" x14ac:dyDescent="0.25">
      <c r="A230" s="413"/>
      <c r="B230" s="414"/>
      <c r="C230" s="383"/>
      <c r="D230" s="419"/>
      <c r="E230" s="419"/>
      <c r="F230" s="458" t="s">
        <v>5</v>
      </c>
      <c r="G230" s="375">
        <v>48850.8</v>
      </c>
      <c r="H230" s="375">
        <v>48850.8</v>
      </c>
      <c r="I230" s="375">
        <v>100</v>
      </c>
      <c r="J230" s="210" t="s">
        <v>987</v>
      </c>
      <c r="K230" s="153">
        <v>13828</v>
      </c>
      <c r="L230" s="153">
        <v>13828</v>
      </c>
      <c r="M230" s="153"/>
      <c r="N230" s="364"/>
      <c r="O230" s="364"/>
      <c r="P230" s="364"/>
    </row>
    <row r="231" spans="1:16" x14ac:dyDescent="0.25">
      <c r="A231" s="413"/>
      <c r="B231" s="414"/>
      <c r="C231" s="383"/>
      <c r="D231" s="419"/>
      <c r="E231" s="419"/>
      <c r="F231" s="500"/>
      <c r="G231" s="376">
        <v>0</v>
      </c>
      <c r="H231" s="376">
        <v>0</v>
      </c>
      <c r="I231" s="376">
        <v>0</v>
      </c>
      <c r="J231" s="382" t="s">
        <v>988</v>
      </c>
      <c r="K231" s="384">
        <v>100</v>
      </c>
      <c r="L231" s="384">
        <v>100</v>
      </c>
      <c r="M231" s="384"/>
      <c r="N231" s="364"/>
      <c r="O231" s="364"/>
      <c r="P231" s="364"/>
    </row>
    <row r="232" spans="1:16" ht="15" customHeight="1" x14ac:dyDescent="0.25">
      <c r="A232" s="413"/>
      <c r="B232" s="414"/>
      <c r="C232" s="383"/>
      <c r="D232" s="419"/>
      <c r="E232" s="419"/>
      <c r="F232" s="500"/>
      <c r="G232" s="376">
        <v>0</v>
      </c>
      <c r="H232" s="376">
        <v>0</v>
      </c>
      <c r="I232" s="376">
        <v>0</v>
      </c>
      <c r="J232" s="383"/>
      <c r="K232" s="385"/>
      <c r="L232" s="385"/>
      <c r="M232" s="385"/>
      <c r="N232" s="364"/>
      <c r="O232" s="364"/>
      <c r="P232" s="364"/>
    </row>
    <row r="233" spans="1:16" ht="28.5" customHeight="1" x14ac:dyDescent="0.25">
      <c r="A233" s="413"/>
      <c r="B233" s="414"/>
      <c r="C233" s="394"/>
      <c r="D233" s="420"/>
      <c r="E233" s="420"/>
      <c r="F233" s="459"/>
      <c r="G233" s="404">
        <v>0</v>
      </c>
      <c r="H233" s="404">
        <v>0</v>
      </c>
      <c r="I233" s="404">
        <v>0</v>
      </c>
      <c r="J233" s="394"/>
      <c r="K233" s="391"/>
      <c r="L233" s="391"/>
      <c r="M233" s="391"/>
      <c r="N233" s="365"/>
      <c r="O233" s="365"/>
      <c r="P233" s="365"/>
    </row>
    <row r="234" spans="1:16" ht="116.25" customHeight="1" x14ac:dyDescent="0.25">
      <c r="A234" s="413" t="s">
        <v>750</v>
      </c>
      <c r="B234" s="430" t="s">
        <v>841</v>
      </c>
      <c r="C234" s="382" t="s">
        <v>67</v>
      </c>
      <c r="D234" s="418">
        <v>43101</v>
      </c>
      <c r="E234" s="418">
        <v>43465</v>
      </c>
      <c r="F234" s="167" t="s">
        <v>2</v>
      </c>
      <c r="G234" s="214">
        <v>28000</v>
      </c>
      <c r="H234" s="31">
        <v>28000</v>
      </c>
      <c r="I234" s="31">
        <v>100</v>
      </c>
      <c r="J234" s="210" t="s">
        <v>989</v>
      </c>
      <c r="K234" s="153">
        <v>81</v>
      </c>
      <c r="L234" s="153">
        <v>81</v>
      </c>
      <c r="M234" s="146"/>
      <c r="N234" s="155" t="s">
        <v>152</v>
      </c>
      <c r="O234" s="155" t="s">
        <v>152</v>
      </c>
      <c r="P234" s="155" t="s">
        <v>152</v>
      </c>
    </row>
    <row r="235" spans="1:16" x14ac:dyDescent="0.25">
      <c r="A235" s="413"/>
      <c r="B235" s="430"/>
      <c r="C235" s="383"/>
      <c r="D235" s="419"/>
      <c r="E235" s="419"/>
      <c r="F235" s="458" t="s">
        <v>6</v>
      </c>
      <c r="G235" s="482">
        <v>28000</v>
      </c>
      <c r="H235" s="482">
        <v>28000</v>
      </c>
      <c r="I235" s="482">
        <v>100</v>
      </c>
      <c r="J235" s="382" t="s">
        <v>990</v>
      </c>
      <c r="K235" s="384">
        <v>100</v>
      </c>
      <c r="L235" s="384">
        <v>100</v>
      </c>
      <c r="M235" s="384"/>
      <c r="N235" s="363" t="s">
        <v>152</v>
      </c>
      <c r="O235" s="363" t="s">
        <v>152</v>
      </c>
      <c r="P235" s="363" t="s">
        <v>152</v>
      </c>
    </row>
    <row r="236" spans="1:16" x14ac:dyDescent="0.25">
      <c r="A236" s="413"/>
      <c r="B236" s="430"/>
      <c r="C236" s="383"/>
      <c r="D236" s="419"/>
      <c r="E236" s="419"/>
      <c r="F236" s="500"/>
      <c r="G236" s="554"/>
      <c r="H236" s="554"/>
      <c r="I236" s="554"/>
      <c r="J236" s="383"/>
      <c r="K236" s="385"/>
      <c r="L236" s="385"/>
      <c r="M236" s="385"/>
      <c r="N236" s="364"/>
      <c r="O236" s="364"/>
      <c r="P236" s="364"/>
    </row>
    <row r="237" spans="1:16" ht="24.75" customHeight="1" x14ac:dyDescent="0.25">
      <c r="A237" s="413"/>
      <c r="B237" s="430"/>
      <c r="C237" s="383"/>
      <c r="D237" s="419"/>
      <c r="E237" s="419"/>
      <c r="F237" s="500"/>
      <c r="G237" s="554">
        <v>0</v>
      </c>
      <c r="H237" s="554">
        <v>0</v>
      </c>
      <c r="I237" s="554">
        <v>0</v>
      </c>
      <c r="J237" s="383"/>
      <c r="K237" s="385"/>
      <c r="L237" s="385"/>
      <c r="M237" s="385"/>
      <c r="N237" s="364"/>
      <c r="O237" s="364"/>
      <c r="P237" s="364"/>
    </row>
    <row r="238" spans="1:16" ht="94.5" customHeight="1" x14ac:dyDescent="0.25">
      <c r="A238" s="413"/>
      <c r="B238" s="430"/>
      <c r="C238" s="394"/>
      <c r="D238" s="420"/>
      <c r="E238" s="420"/>
      <c r="F238" s="459"/>
      <c r="G238" s="555">
        <v>0</v>
      </c>
      <c r="H238" s="555">
        <v>0</v>
      </c>
      <c r="I238" s="555">
        <v>0</v>
      </c>
      <c r="J238" s="394"/>
      <c r="K238" s="391"/>
      <c r="L238" s="391"/>
      <c r="M238" s="391"/>
      <c r="N238" s="365"/>
      <c r="O238" s="365"/>
      <c r="P238" s="365"/>
    </row>
    <row r="239" spans="1:16" s="2" customFormat="1" x14ac:dyDescent="0.25">
      <c r="A239" s="464" t="s">
        <v>217</v>
      </c>
      <c r="B239" s="445" t="s">
        <v>154</v>
      </c>
      <c r="C239" s="435" t="s">
        <v>2</v>
      </c>
      <c r="D239" s="432" t="s">
        <v>68</v>
      </c>
      <c r="E239" s="432" t="s">
        <v>68</v>
      </c>
      <c r="F239" s="166" t="s">
        <v>2</v>
      </c>
      <c r="G239" s="214">
        <v>2817676.1</v>
      </c>
      <c r="H239" s="31">
        <v>2744558</v>
      </c>
      <c r="I239" s="31">
        <v>97.405021109417078</v>
      </c>
      <c r="J239" s="400" t="s">
        <v>152</v>
      </c>
      <c r="K239" s="392" t="s">
        <v>152</v>
      </c>
      <c r="L239" s="392" t="s">
        <v>152</v>
      </c>
      <c r="M239" s="392" t="s">
        <v>152</v>
      </c>
      <c r="N239" s="378" t="s">
        <v>68</v>
      </c>
      <c r="O239" s="378" t="s">
        <v>68</v>
      </c>
      <c r="P239" s="378" t="s">
        <v>68</v>
      </c>
    </row>
    <row r="240" spans="1:16" s="2" customFormat="1" x14ac:dyDescent="0.25">
      <c r="A240" s="464"/>
      <c r="B240" s="445"/>
      <c r="C240" s="436"/>
      <c r="D240" s="432"/>
      <c r="E240" s="432"/>
      <c r="F240" s="166" t="s">
        <v>5</v>
      </c>
      <c r="G240" s="214">
        <v>2742557</v>
      </c>
      <c r="H240" s="31">
        <v>2669449</v>
      </c>
      <c r="I240" s="31">
        <v>97.334312468254993</v>
      </c>
      <c r="J240" s="401"/>
      <c r="K240" s="393"/>
      <c r="L240" s="393"/>
      <c r="M240" s="393"/>
      <c r="N240" s="379"/>
      <c r="O240" s="379"/>
      <c r="P240" s="379"/>
    </row>
    <row r="241" spans="1:16" s="2" customFormat="1" x14ac:dyDescent="0.25">
      <c r="A241" s="464"/>
      <c r="B241" s="445"/>
      <c r="C241" s="436"/>
      <c r="D241" s="432"/>
      <c r="E241" s="432"/>
      <c r="F241" s="166" t="s">
        <v>6</v>
      </c>
      <c r="G241" s="214">
        <v>75119.100000000006</v>
      </c>
      <c r="H241" s="31">
        <v>75109</v>
      </c>
      <c r="I241" s="31">
        <v>99.986554684494351</v>
      </c>
      <c r="J241" s="401"/>
      <c r="K241" s="393"/>
      <c r="L241" s="393"/>
      <c r="M241" s="393"/>
      <c r="N241" s="379"/>
      <c r="O241" s="379"/>
      <c r="P241" s="379"/>
    </row>
    <row r="242" spans="1:16" s="2" customFormat="1" ht="15" customHeight="1" x14ac:dyDescent="0.25">
      <c r="A242" s="464"/>
      <c r="B242" s="445"/>
      <c r="C242" s="435" t="s">
        <v>67</v>
      </c>
      <c r="D242" s="432" t="s">
        <v>68</v>
      </c>
      <c r="E242" s="432" t="s">
        <v>68</v>
      </c>
      <c r="F242" s="166" t="s">
        <v>2</v>
      </c>
      <c r="G242" s="214">
        <v>1854885.4999999998</v>
      </c>
      <c r="H242" s="214">
        <v>1854406.1</v>
      </c>
      <c r="I242" s="214">
        <v>99.974154738931347</v>
      </c>
      <c r="J242" s="401"/>
      <c r="K242" s="393"/>
      <c r="L242" s="393"/>
      <c r="M242" s="393"/>
      <c r="N242" s="379"/>
      <c r="O242" s="379"/>
      <c r="P242" s="379"/>
    </row>
    <row r="243" spans="1:16" s="2" customFormat="1" x14ac:dyDescent="0.25">
      <c r="A243" s="464"/>
      <c r="B243" s="445"/>
      <c r="C243" s="436"/>
      <c r="D243" s="432"/>
      <c r="E243" s="432"/>
      <c r="F243" s="166" t="s">
        <v>5</v>
      </c>
      <c r="G243" s="214">
        <v>1825060.2999999998</v>
      </c>
      <c r="H243" s="214">
        <v>1824591</v>
      </c>
      <c r="I243" s="214">
        <v>99.974285781132835</v>
      </c>
      <c r="J243" s="401"/>
      <c r="K243" s="393"/>
      <c r="L243" s="393"/>
      <c r="M243" s="393"/>
      <c r="N243" s="379"/>
      <c r="O243" s="379"/>
      <c r="P243" s="379"/>
    </row>
    <row r="244" spans="1:16" s="2" customFormat="1" ht="22.5" customHeight="1" x14ac:dyDescent="0.25">
      <c r="A244" s="464"/>
      <c r="B244" s="445"/>
      <c r="C244" s="436"/>
      <c r="D244" s="432"/>
      <c r="E244" s="432"/>
      <c r="F244" s="166" t="s">
        <v>6</v>
      </c>
      <c r="G244" s="214">
        <v>29825.200000000001</v>
      </c>
      <c r="H244" s="214">
        <v>29815.1</v>
      </c>
      <c r="I244" s="214">
        <v>99.966136019205237</v>
      </c>
      <c r="J244" s="401"/>
      <c r="K244" s="393"/>
      <c r="L244" s="393"/>
      <c r="M244" s="393"/>
      <c r="N244" s="379"/>
      <c r="O244" s="379"/>
      <c r="P244" s="379"/>
    </row>
    <row r="245" spans="1:16" s="2" customFormat="1" ht="15" customHeight="1" x14ac:dyDescent="0.25">
      <c r="A245" s="464"/>
      <c r="B245" s="445"/>
      <c r="C245" s="435" t="s">
        <v>155</v>
      </c>
      <c r="D245" s="432" t="s">
        <v>68</v>
      </c>
      <c r="E245" s="432" t="s">
        <v>68</v>
      </c>
      <c r="F245" s="166" t="s">
        <v>2</v>
      </c>
      <c r="G245" s="214">
        <v>962790.6</v>
      </c>
      <c r="H245" s="31">
        <v>890151.9</v>
      </c>
      <c r="I245" s="31">
        <v>92.455399959243479</v>
      </c>
      <c r="J245" s="401"/>
      <c r="K245" s="393"/>
      <c r="L245" s="393"/>
      <c r="M245" s="393"/>
      <c r="N245" s="379"/>
      <c r="O245" s="379"/>
      <c r="P245" s="379"/>
    </row>
    <row r="246" spans="1:16" s="2" customFormat="1" ht="18.75" customHeight="1" x14ac:dyDescent="0.25">
      <c r="A246" s="464"/>
      <c r="B246" s="445"/>
      <c r="C246" s="436"/>
      <c r="D246" s="432"/>
      <c r="E246" s="432"/>
      <c r="F246" s="166" t="s">
        <v>5</v>
      </c>
      <c r="G246" s="214">
        <v>917496.7</v>
      </c>
      <c r="H246" s="31">
        <v>844858</v>
      </c>
      <c r="I246" s="31">
        <v>92.08294700133527</v>
      </c>
      <c r="J246" s="401"/>
      <c r="K246" s="393"/>
      <c r="L246" s="393"/>
      <c r="M246" s="393"/>
      <c r="N246" s="379"/>
      <c r="O246" s="379"/>
      <c r="P246" s="379"/>
    </row>
    <row r="247" spans="1:16" s="2" customFormat="1" ht="36" customHeight="1" x14ac:dyDescent="0.25">
      <c r="A247" s="464"/>
      <c r="B247" s="445"/>
      <c r="C247" s="436"/>
      <c r="D247" s="432"/>
      <c r="E247" s="432"/>
      <c r="F247" s="166" t="s">
        <v>6</v>
      </c>
      <c r="G247" s="214">
        <v>45293.9</v>
      </c>
      <c r="H247" s="31">
        <v>45293.9</v>
      </c>
      <c r="I247" s="31">
        <v>100</v>
      </c>
      <c r="J247" s="401"/>
      <c r="K247" s="393"/>
      <c r="L247" s="393"/>
      <c r="M247" s="393"/>
      <c r="N247" s="379"/>
      <c r="O247" s="379"/>
      <c r="P247" s="379"/>
    </row>
    <row r="248" spans="1:16" s="2" customFormat="1" ht="27" customHeight="1" x14ac:dyDescent="0.25">
      <c r="A248" s="464" t="s">
        <v>378</v>
      </c>
      <c r="B248" s="445" t="s">
        <v>157</v>
      </c>
      <c r="C248" s="445" t="s">
        <v>67</v>
      </c>
      <c r="D248" s="446" t="s">
        <v>68</v>
      </c>
      <c r="E248" s="446" t="s">
        <v>68</v>
      </c>
      <c r="F248" s="166" t="s">
        <v>2</v>
      </c>
      <c r="G248" s="214">
        <v>1854885.4999999998</v>
      </c>
      <c r="H248" s="31">
        <v>1854406.1</v>
      </c>
      <c r="I248" s="31">
        <v>99.974154738931347</v>
      </c>
      <c r="J248" s="402" t="s">
        <v>152</v>
      </c>
      <c r="K248" s="403" t="s">
        <v>152</v>
      </c>
      <c r="L248" s="403" t="s">
        <v>152</v>
      </c>
      <c r="M248" s="403" t="s">
        <v>152</v>
      </c>
      <c r="N248" s="378" t="s">
        <v>68</v>
      </c>
      <c r="O248" s="378" t="s">
        <v>68</v>
      </c>
      <c r="P248" s="378" t="s">
        <v>68</v>
      </c>
    </row>
    <row r="249" spans="1:16" s="2" customFormat="1" ht="23.25" customHeight="1" x14ac:dyDescent="0.25">
      <c r="A249" s="464"/>
      <c r="B249" s="445"/>
      <c r="C249" s="445"/>
      <c r="D249" s="446"/>
      <c r="E249" s="446"/>
      <c r="F249" s="166" t="s">
        <v>5</v>
      </c>
      <c r="G249" s="214">
        <v>1825060.2999999998</v>
      </c>
      <c r="H249" s="31">
        <v>1824591</v>
      </c>
      <c r="I249" s="31">
        <v>99.974285781132835</v>
      </c>
      <c r="J249" s="402"/>
      <c r="K249" s="403"/>
      <c r="L249" s="403"/>
      <c r="M249" s="403"/>
      <c r="N249" s="379"/>
      <c r="O249" s="379"/>
      <c r="P249" s="379"/>
    </row>
    <row r="250" spans="1:16" s="2" customFormat="1" ht="23.25" customHeight="1" x14ac:dyDescent="0.25">
      <c r="A250" s="464"/>
      <c r="B250" s="445"/>
      <c r="C250" s="445"/>
      <c r="D250" s="446"/>
      <c r="E250" s="446"/>
      <c r="F250" s="166" t="s">
        <v>6</v>
      </c>
      <c r="G250" s="214">
        <v>29825.200000000001</v>
      </c>
      <c r="H250" s="31">
        <v>29815.1</v>
      </c>
      <c r="I250" s="31">
        <v>99.966136019205237</v>
      </c>
      <c r="J250" s="402"/>
      <c r="K250" s="403"/>
      <c r="L250" s="403"/>
      <c r="M250" s="403"/>
      <c r="N250" s="379"/>
      <c r="O250" s="379"/>
      <c r="P250" s="379"/>
    </row>
    <row r="251" spans="1:16" ht="72.75" customHeight="1" x14ac:dyDescent="0.25">
      <c r="A251" s="413" t="s">
        <v>379</v>
      </c>
      <c r="B251" s="414" t="s">
        <v>159</v>
      </c>
      <c r="C251" s="382" t="s">
        <v>67</v>
      </c>
      <c r="D251" s="418">
        <v>43101</v>
      </c>
      <c r="E251" s="418">
        <v>43465</v>
      </c>
      <c r="F251" s="167" t="s">
        <v>2</v>
      </c>
      <c r="G251" s="214">
        <v>536783.19999999995</v>
      </c>
      <c r="H251" s="31">
        <v>536781.1</v>
      </c>
      <c r="I251" s="31">
        <v>99.999608780602671</v>
      </c>
      <c r="J251" s="218" t="s">
        <v>1041</v>
      </c>
      <c r="K251" s="153">
        <v>52</v>
      </c>
      <c r="L251" s="153">
        <v>64</v>
      </c>
      <c r="M251" s="217" t="s">
        <v>1028</v>
      </c>
      <c r="N251" s="373" t="s">
        <v>152</v>
      </c>
      <c r="O251" s="373" t="s">
        <v>152</v>
      </c>
      <c r="P251" s="373" t="s">
        <v>152</v>
      </c>
    </row>
    <row r="252" spans="1:16" ht="90" customHeight="1" x14ac:dyDescent="0.25">
      <c r="A252" s="413"/>
      <c r="B252" s="414"/>
      <c r="C252" s="383"/>
      <c r="D252" s="419"/>
      <c r="E252" s="419"/>
      <c r="F252" s="167" t="s">
        <v>5</v>
      </c>
      <c r="G252" s="215">
        <v>536783.19999999995</v>
      </c>
      <c r="H252" s="168">
        <v>536781.1</v>
      </c>
      <c r="I252" s="168">
        <v>99.999608780602671</v>
      </c>
      <c r="J252" s="291" t="s">
        <v>991</v>
      </c>
      <c r="K252" s="286">
        <v>8</v>
      </c>
      <c r="L252" s="286">
        <v>5</v>
      </c>
      <c r="M252" s="286"/>
      <c r="N252" s="380"/>
      <c r="O252" s="380"/>
      <c r="P252" s="380"/>
    </row>
    <row r="253" spans="1:16" ht="63.75" customHeight="1" x14ac:dyDescent="0.25">
      <c r="A253" s="413" t="s">
        <v>380</v>
      </c>
      <c r="B253" s="414" t="s">
        <v>160</v>
      </c>
      <c r="C253" s="382" t="s">
        <v>67</v>
      </c>
      <c r="D253" s="418">
        <v>43101</v>
      </c>
      <c r="E253" s="418">
        <v>43465</v>
      </c>
      <c r="F253" s="167" t="s">
        <v>2</v>
      </c>
      <c r="G253" s="214">
        <v>9608.5</v>
      </c>
      <c r="H253" s="31">
        <v>9608</v>
      </c>
      <c r="I253" s="31">
        <v>99.994796274132284</v>
      </c>
      <c r="J253" s="210" t="s">
        <v>992</v>
      </c>
      <c r="K253" s="153">
        <v>270</v>
      </c>
      <c r="L253" s="153">
        <v>291</v>
      </c>
      <c r="M253" s="384" t="s">
        <v>1029</v>
      </c>
      <c r="N253" s="363" t="s">
        <v>152</v>
      </c>
      <c r="O253" s="363" t="s">
        <v>152</v>
      </c>
      <c r="P253" s="363" t="s">
        <v>152</v>
      </c>
    </row>
    <row r="254" spans="1:16" ht="72" customHeight="1" x14ac:dyDescent="0.25">
      <c r="A254" s="413"/>
      <c r="B254" s="414"/>
      <c r="C254" s="383"/>
      <c r="D254" s="419"/>
      <c r="E254" s="419"/>
      <c r="F254" s="167" t="s">
        <v>5</v>
      </c>
      <c r="G254" s="215">
        <v>9608.5</v>
      </c>
      <c r="H254" s="168">
        <v>9608</v>
      </c>
      <c r="I254" s="168">
        <v>99.994796274132284</v>
      </c>
      <c r="J254" s="291" t="s">
        <v>993</v>
      </c>
      <c r="K254" s="286">
        <v>100</v>
      </c>
      <c r="L254" s="286">
        <v>100</v>
      </c>
      <c r="M254" s="385"/>
      <c r="N254" s="364"/>
      <c r="O254" s="364"/>
      <c r="P254" s="364"/>
    </row>
    <row r="255" spans="1:16" ht="51.75" customHeight="1" x14ac:dyDescent="0.25">
      <c r="A255" s="413" t="s">
        <v>381</v>
      </c>
      <c r="B255" s="414" t="s">
        <v>161</v>
      </c>
      <c r="C255" s="382" t="s">
        <v>67</v>
      </c>
      <c r="D255" s="418">
        <v>43101</v>
      </c>
      <c r="E255" s="418">
        <v>43465</v>
      </c>
      <c r="F255" s="167" t="s">
        <v>2</v>
      </c>
      <c r="G255" s="214">
        <v>34993.1</v>
      </c>
      <c r="H255" s="31">
        <v>34993.1</v>
      </c>
      <c r="I255" s="31">
        <v>100</v>
      </c>
      <c r="J255" s="382" t="s">
        <v>994</v>
      </c>
      <c r="K255" s="384">
        <v>1554</v>
      </c>
      <c r="L255" s="384">
        <v>1938</v>
      </c>
      <c r="M255" s="384"/>
      <c r="N255" s="363" t="s">
        <v>68</v>
      </c>
      <c r="O255" s="363" t="s">
        <v>68</v>
      </c>
      <c r="P255" s="363" t="s">
        <v>68</v>
      </c>
    </row>
    <row r="256" spans="1:16" ht="70.5" customHeight="1" x14ac:dyDescent="0.25">
      <c r="A256" s="413"/>
      <c r="B256" s="414"/>
      <c r="C256" s="383"/>
      <c r="D256" s="419"/>
      <c r="E256" s="419"/>
      <c r="F256" s="167" t="s">
        <v>5</v>
      </c>
      <c r="G256" s="215">
        <v>34993.1</v>
      </c>
      <c r="H256" s="168">
        <v>34993.1</v>
      </c>
      <c r="I256" s="168">
        <v>100</v>
      </c>
      <c r="J256" s="383"/>
      <c r="K256" s="385"/>
      <c r="L256" s="385"/>
      <c r="M256" s="385"/>
      <c r="N256" s="364"/>
      <c r="O256" s="364"/>
      <c r="P256" s="364"/>
    </row>
    <row r="257" spans="1:16" ht="60.75" customHeight="1" x14ac:dyDescent="0.25">
      <c r="A257" s="413" t="s">
        <v>382</v>
      </c>
      <c r="B257" s="414" t="s">
        <v>162</v>
      </c>
      <c r="C257" s="523" t="s">
        <v>67</v>
      </c>
      <c r="D257" s="418">
        <v>43101</v>
      </c>
      <c r="E257" s="418">
        <v>43465</v>
      </c>
      <c r="F257" s="167" t="s">
        <v>2</v>
      </c>
      <c r="G257" s="214">
        <v>3653.2</v>
      </c>
      <c r="H257" s="31">
        <v>3643.1</v>
      </c>
      <c r="I257" s="31">
        <v>99.723530055841465</v>
      </c>
      <c r="J257" s="210" t="s">
        <v>995</v>
      </c>
      <c r="K257" s="153">
        <v>377</v>
      </c>
      <c r="L257" s="153">
        <v>450</v>
      </c>
      <c r="M257" s="270" t="s">
        <v>504</v>
      </c>
      <c r="N257" s="363" t="s">
        <v>152</v>
      </c>
      <c r="O257" s="363" t="s">
        <v>152</v>
      </c>
      <c r="P257" s="363" t="s">
        <v>152</v>
      </c>
    </row>
    <row r="258" spans="1:16" x14ac:dyDescent="0.25">
      <c r="A258" s="413"/>
      <c r="B258" s="414"/>
      <c r="C258" s="523"/>
      <c r="D258" s="419"/>
      <c r="E258" s="419"/>
      <c r="F258" s="458" t="s">
        <v>6</v>
      </c>
      <c r="G258" s="482">
        <v>3653.2</v>
      </c>
      <c r="H258" s="482">
        <v>3643.1</v>
      </c>
      <c r="I258" s="482">
        <v>99.723530055841465</v>
      </c>
      <c r="J258" s="382" t="s">
        <v>996</v>
      </c>
      <c r="K258" s="384">
        <v>0</v>
      </c>
      <c r="L258" s="384">
        <v>0</v>
      </c>
      <c r="M258" s="384"/>
      <c r="N258" s="364"/>
      <c r="O258" s="364"/>
      <c r="P258" s="364"/>
    </row>
    <row r="259" spans="1:16" ht="18.75" customHeight="1" x14ac:dyDescent="0.25">
      <c r="A259" s="413"/>
      <c r="B259" s="414"/>
      <c r="C259" s="523"/>
      <c r="D259" s="419"/>
      <c r="E259" s="419"/>
      <c r="F259" s="500"/>
      <c r="G259" s="554"/>
      <c r="H259" s="554"/>
      <c r="I259" s="554"/>
      <c r="J259" s="383"/>
      <c r="K259" s="385"/>
      <c r="L259" s="385"/>
      <c r="M259" s="385"/>
      <c r="N259" s="364"/>
      <c r="O259" s="364"/>
      <c r="P259" s="364"/>
    </row>
    <row r="260" spans="1:16" x14ac:dyDescent="0.25">
      <c r="A260" s="413"/>
      <c r="B260" s="414"/>
      <c r="C260" s="523"/>
      <c r="D260" s="419"/>
      <c r="E260" s="419"/>
      <c r="F260" s="500"/>
      <c r="G260" s="554">
        <v>0</v>
      </c>
      <c r="H260" s="554">
        <v>0</v>
      </c>
      <c r="I260" s="554">
        <v>0</v>
      </c>
      <c r="J260" s="383"/>
      <c r="K260" s="385"/>
      <c r="L260" s="385"/>
      <c r="M260" s="385"/>
      <c r="N260" s="364"/>
      <c r="O260" s="364"/>
      <c r="P260" s="364"/>
    </row>
    <row r="261" spans="1:16" x14ac:dyDescent="0.25">
      <c r="A261" s="413"/>
      <c r="B261" s="414"/>
      <c r="C261" s="523"/>
      <c r="D261" s="420"/>
      <c r="E261" s="420"/>
      <c r="F261" s="459"/>
      <c r="G261" s="555">
        <v>0</v>
      </c>
      <c r="H261" s="555">
        <v>0</v>
      </c>
      <c r="I261" s="555">
        <v>0</v>
      </c>
      <c r="J261" s="394"/>
      <c r="K261" s="391"/>
      <c r="L261" s="391"/>
      <c r="M261" s="391"/>
      <c r="N261" s="365"/>
      <c r="O261" s="365"/>
      <c r="P261" s="365"/>
    </row>
    <row r="262" spans="1:16" ht="71.25" customHeight="1" x14ac:dyDescent="0.25">
      <c r="A262" s="413" t="s">
        <v>383</v>
      </c>
      <c r="B262" s="414" t="s">
        <v>163</v>
      </c>
      <c r="C262" s="382" t="s">
        <v>67</v>
      </c>
      <c r="D262" s="418">
        <v>43101</v>
      </c>
      <c r="E262" s="418">
        <v>43465</v>
      </c>
      <c r="F262" s="167" t="s">
        <v>2</v>
      </c>
      <c r="G262" s="214">
        <v>132851.79999999999</v>
      </c>
      <c r="H262" s="31">
        <v>132437</v>
      </c>
      <c r="I262" s="31">
        <v>99.687772389986435</v>
      </c>
      <c r="J262" s="210" t="s">
        <v>997</v>
      </c>
      <c r="K262" s="153">
        <v>58</v>
      </c>
      <c r="L262" s="153">
        <v>58</v>
      </c>
      <c r="M262" s="388" t="s">
        <v>506</v>
      </c>
      <c r="N262" s="363" t="s">
        <v>152</v>
      </c>
      <c r="O262" s="363" t="s">
        <v>152</v>
      </c>
      <c r="P262" s="363" t="s">
        <v>152</v>
      </c>
    </row>
    <row r="263" spans="1:16" ht="100.5" customHeight="1" x14ac:dyDescent="0.25">
      <c r="A263" s="413"/>
      <c r="B263" s="414"/>
      <c r="C263" s="383"/>
      <c r="D263" s="419"/>
      <c r="E263" s="419"/>
      <c r="F263" s="167" t="s">
        <v>5</v>
      </c>
      <c r="G263" s="215">
        <v>132851.79999999999</v>
      </c>
      <c r="H263" s="170">
        <v>132437</v>
      </c>
      <c r="I263" s="168">
        <v>99.687772389986435</v>
      </c>
      <c r="J263" s="291" t="s">
        <v>998</v>
      </c>
      <c r="K263" s="286">
        <v>5</v>
      </c>
      <c r="L263" s="294">
        <v>6.5</v>
      </c>
      <c r="M263" s="389"/>
      <c r="N263" s="364"/>
      <c r="O263" s="364"/>
      <c r="P263" s="364"/>
    </row>
    <row r="264" spans="1:16" ht="42.75" customHeight="1" x14ac:dyDescent="0.25">
      <c r="A264" s="413" t="s">
        <v>384</v>
      </c>
      <c r="B264" s="414" t="s">
        <v>164</v>
      </c>
      <c r="C264" s="382" t="s">
        <v>67</v>
      </c>
      <c r="D264" s="418">
        <v>43101</v>
      </c>
      <c r="E264" s="418">
        <v>43465</v>
      </c>
      <c r="F264" s="167" t="s">
        <v>2</v>
      </c>
      <c r="G264" s="214">
        <v>84967.8</v>
      </c>
      <c r="H264" s="31">
        <v>84967.8</v>
      </c>
      <c r="I264" s="31">
        <v>100</v>
      </c>
      <c r="J264" s="9" t="s">
        <v>999</v>
      </c>
      <c r="K264" s="146">
        <v>6984</v>
      </c>
      <c r="L264" s="146">
        <v>7036</v>
      </c>
      <c r="M264" s="388" t="s">
        <v>1160</v>
      </c>
      <c r="N264" s="381" t="s">
        <v>68</v>
      </c>
      <c r="O264" s="381" t="s">
        <v>68</v>
      </c>
      <c r="P264" s="381" t="s">
        <v>68</v>
      </c>
    </row>
    <row r="265" spans="1:16" ht="41.25" customHeight="1" x14ac:dyDescent="0.25">
      <c r="A265" s="413"/>
      <c r="B265" s="414"/>
      <c r="C265" s="383"/>
      <c r="D265" s="419"/>
      <c r="E265" s="419"/>
      <c r="F265" s="458" t="s">
        <v>5</v>
      </c>
      <c r="G265" s="375">
        <v>84967.8</v>
      </c>
      <c r="H265" s="375">
        <v>84967.8</v>
      </c>
      <c r="I265" s="375">
        <v>100</v>
      </c>
      <c r="J265" s="208" t="s">
        <v>1000</v>
      </c>
      <c r="K265" s="146">
        <v>1400</v>
      </c>
      <c r="L265" s="154">
        <v>1400</v>
      </c>
      <c r="M265" s="389"/>
      <c r="N265" s="381"/>
      <c r="O265" s="381"/>
      <c r="P265" s="381"/>
    </row>
    <row r="266" spans="1:16" x14ac:dyDescent="0.25">
      <c r="A266" s="413"/>
      <c r="B266" s="414"/>
      <c r="C266" s="383"/>
      <c r="D266" s="419"/>
      <c r="E266" s="419"/>
      <c r="F266" s="500"/>
      <c r="G266" s="376">
        <v>0</v>
      </c>
      <c r="H266" s="376">
        <v>0</v>
      </c>
      <c r="I266" s="376">
        <v>0</v>
      </c>
      <c r="J266" s="382" t="s">
        <v>1001</v>
      </c>
      <c r="K266" s="384">
        <v>98</v>
      </c>
      <c r="L266" s="384">
        <v>99</v>
      </c>
      <c r="M266" s="389"/>
      <c r="N266" s="381"/>
      <c r="O266" s="381"/>
      <c r="P266" s="381"/>
    </row>
    <row r="267" spans="1:16" ht="16.5" customHeight="1" x14ac:dyDescent="0.25">
      <c r="A267" s="413"/>
      <c r="B267" s="414"/>
      <c r="C267" s="383"/>
      <c r="D267" s="419"/>
      <c r="E267" s="419"/>
      <c r="F267" s="500"/>
      <c r="G267" s="376">
        <v>0</v>
      </c>
      <c r="H267" s="376">
        <v>0</v>
      </c>
      <c r="I267" s="376">
        <v>0</v>
      </c>
      <c r="J267" s="383"/>
      <c r="K267" s="385"/>
      <c r="L267" s="385"/>
      <c r="M267" s="389"/>
      <c r="N267" s="381"/>
      <c r="O267" s="381"/>
      <c r="P267" s="381"/>
    </row>
    <row r="268" spans="1:16" ht="30.75" customHeight="1" x14ac:dyDescent="0.25">
      <c r="A268" s="413"/>
      <c r="B268" s="414"/>
      <c r="C268" s="394"/>
      <c r="D268" s="420"/>
      <c r="E268" s="420"/>
      <c r="F268" s="459"/>
      <c r="G268" s="404">
        <v>0</v>
      </c>
      <c r="H268" s="404">
        <v>0</v>
      </c>
      <c r="I268" s="404">
        <v>0</v>
      </c>
      <c r="J268" s="394"/>
      <c r="K268" s="391"/>
      <c r="L268" s="391"/>
      <c r="M268" s="397"/>
      <c r="N268" s="381"/>
      <c r="O268" s="381"/>
      <c r="P268" s="381"/>
    </row>
    <row r="269" spans="1:16" ht="45" customHeight="1" x14ac:dyDescent="0.25">
      <c r="A269" s="413" t="s">
        <v>385</v>
      </c>
      <c r="B269" s="414" t="s">
        <v>165</v>
      </c>
      <c r="C269" s="382" t="s">
        <v>67</v>
      </c>
      <c r="D269" s="418">
        <v>43101</v>
      </c>
      <c r="E269" s="418">
        <v>43465</v>
      </c>
      <c r="F269" s="167" t="s">
        <v>2</v>
      </c>
      <c r="G269" s="214">
        <v>240742.39999999999</v>
      </c>
      <c r="H269" s="31">
        <v>240742.39999999999</v>
      </c>
      <c r="I269" s="31">
        <v>100</v>
      </c>
      <c r="J269" s="210" t="s">
        <v>980</v>
      </c>
      <c r="K269" s="153">
        <v>47000</v>
      </c>
      <c r="L269" s="153">
        <v>46609</v>
      </c>
      <c r="M269" s="384" t="s">
        <v>1030</v>
      </c>
      <c r="N269" s="363" t="s">
        <v>152</v>
      </c>
      <c r="O269" s="363" t="s">
        <v>152</v>
      </c>
      <c r="P269" s="363" t="s">
        <v>152</v>
      </c>
    </row>
    <row r="270" spans="1:16" ht="90.75" customHeight="1" x14ac:dyDescent="0.25">
      <c r="A270" s="413"/>
      <c r="B270" s="414"/>
      <c r="C270" s="383"/>
      <c r="D270" s="419"/>
      <c r="E270" s="419"/>
      <c r="F270" s="167" t="s">
        <v>5</v>
      </c>
      <c r="G270" s="215">
        <v>240742.39999999999</v>
      </c>
      <c r="H270" s="168">
        <v>240742.39999999999</v>
      </c>
      <c r="I270" s="168">
        <v>100</v>
      </c>
      <c r="J270" s="291" t="s">
        <v>1002</v>
      </c>
      <c r="K270" s="286" t="s">
        <v>452</v>
      </c>
      <c r="L270" s="286">
        <v>0</v>
      </c>
      <c r="M270" s="385"/>
      <c r="N270" s="364"/>
      <c r="O270" s="364"/>
      <c r="P270" s="364"/>
    </row>
    <row r="271" spans="1:16" ht="66.75" customHeight="1" x14ac:dyDescent="0.25">
      <c r="A271" s="525" t="s">
        <v>386</v>
      </c>
      <c r="B271" s="414" t="s">
        <v>166</v>
      </c>
      <c r="C271" s="382" t="s">
        <v>67</v>
      </c>
      <c r="D271" s="418">
        <v>43101</v>
      </c>
      <c r="E271" s="418">
        <v>43465</v>
      </c>
      <c r="F271" s="167" t="s">
        <v>2</v>
      </c>
      <c r="G271" s="214">
        <v>66460.100000000006</v>
      </c>
      <c r="H271" s="31">
        <v>66411.5</v>
      </c>
      <c r="I271" s="31">
        <v>99.926873417283446</v>
      </c>
      <c r="J271" s="210" t="s">
        <v>1003</v>
      </c>
      <c r="K271" s="153">
        <v>1</v>
      </c>
      <c r="L271" s="153">
        <v>1</v>
      </c>
      <c r="M271" s="217"/>
      <c r="N271" s="363" t="s">
        <v>152</v>
      </c>
      <c r="O271" s="363" t="s">
        <v>152</v>
      </c>
      <c r="P271" s="363" t="s">
        <v>152</v>
      </c>
    </row>
    <row r="272" spans="1:16" ht="116.25" customHeight="1" x14ac:dyDescent="0.25">
      <c r="A272" s="413"/>
      <c r="B272" s="414"/>
      <c r="C272" s="383"/>
      <c r="D272" s="419"/>
      <c r="E272" s="419"/>
      <c r="F272" s="167" t="s">
        <v>5</v>
      </c>
      <c r="G272" s="215">
        <v>66460.100000000006</v>
      </c>
      <c r="H272" s="168">
        <v>66411.5</v>
      </c>
      <c r="I272" s="168">
        <v>99.926873417283446</v>
      </c>
      <c r="J272" s="291" t="s">
        <v>1004</v>
      </c>
      <c r="K272" s="286">
        <v>100</v>
      </c>
      <c r="L272" s="286">
        <v>100</v>
      </c>
      <c r="M272" s="286"/>
      <c r="N272" s="364"/>
      <c r="O272" s="364"/>
      <c r="P272" s="364"/>
    </row>
    <row r="273" spans="1:16" ht="105" customHeight="1" x14ac:dyDescent="0.25">
      <c r="A273" s="413" t="s">
        <v>387</v>
      </c>
      <c r="B273" s="414" t="s">
        <v>317</v>
      </c>
      <c r="C273" s="415" t="s">
        <v>67</v>
      </c>
      <c r="D273" s="418">
        <v>43101</v>
      </c>
      <c r="E273" s="418">
        <v>43465</v>
      </c>
      <c r="F273" s="167" t="s">
        <v>2</v>
      </c>
      <c r="G273" s="214">
        <v>718653.4</v>
      </c>
      <c r="H273" s="31">
        <v>718650.1</v>
      </c>
      <c r="I273" s="31">
        <v>99.999540807849783</v>
      </c>
      <c r="J273" s="210" t="s">
        <v>1005</v>
      </c>
      <c r="K273" s="153">
        <v>280</v>
      </c>
      <c r="L273" s="153">
        <v>261</v>
      </c>
      <c r="M273" s="275" t="s">
        <v>1161</v>
      </c>
      <c r="N273" s="368" t="s">
        <v>152</v>
      </c>
      <c r="O273" s="368" t="s">
        <v>152</v>
      </c>
      <c r="P273" s="368" t="s">
        <v>152</v>
      </c>
    </row>
    <row r="274" spans="1:16" ht="95.25" customHeight="1" x14ac:dyDescent="0.25">
      <c r="A274" s="413"/>
      <c r="B274" s="414"/>
      <c r="C274" s="416"/>
      <c r="D274" s="419"/>
      <c r="E274" s="419"/>
      <c r="F274" s="167" t="s">
        <v>5</v>
      </c>
      <c r="G274" s="215">
        <v>718653.4</v>
      </c>
      <c r="H274" s="168">
        <v>718650.1</v>
      </c>
      <c r="I274" s="168">
        <v>99.999540807849783</v>
      </c>
      <c r="J274" s="291" t="s">
        <v>953</v>
      </c>
      <c r="K274" s="294">
        <v>100</v>
      </c>
      <c r="L274" s="294">
        <v>100</v>
      </c>
      <c r="M274" s="286"/>
      <c r="N274" s="369"/>
      <c r="O274" s="369"/>
      <c r="P274" s="369"/>
    </row>
    <row r="275" spans="1:16" ht="116.25" customHeight="1" x14ac:dyDescent="0.25">
      <c r="A275" s="413" t="s">
        <v>771</v>
      </c>
      <c r="B275" s="414" t="s">
        <v>772</v>
      </c>
      <c r="C275" s="415" t="s">
        <v>67</v>
      </c>
      <c r="D275" s="418">
        <v>43101</v>
      </c>
      <c r="E275" s="418">
        <v>43465</v>
      </c>
      <c r="F275" s="167" t="s">
        <v>2</v>
      </c>
      <c r="G275" s="214">
        <v>26172</v>
      </c>
      <c r="H275" s="31">
        <v>26172</v>
      </c>
      <c r="I275" s="31">
        <v>100</v>
      </c>
      <c r="J275" s="210" t="s">
        <v>1006</v>
      </c>
      <c r="K275" s="153">
        <v>4</v>
      </c>
      <c r="L275" s="153">
        <v>1</v>
      </c>
      <c r="M275" s="388" t="s">
        <v>1162</v>
      </c>
      <c r="N275" s="368" t="s">
        <v>152</v>
      </c>
      <c r="O275" s="368" t="s">
        <v>152</v>
      </c>
      <c r="P275" s="368" t="s">
        <v>152</v>
      </c>
    </row>
    <row r="276" spans="1:16" ht="99.75" customHeight="1" x14ac:dyDescent="0.25">
      <c r="A276" s="413"/>
      <c r="B276" s="414"/>
      <c r="C276" s="416"/>
      <c r="D276" s="419"/>
      <c r="E276" s="419"/>
      <c r="F276" s="458" t="s">
        <v>6</v>
      </c>
      <c r="G276" s="482">
        <v>26172</v>
      </c>
      <c r="H276" s="482">
        <v>26172</v>
      </c>
      <c r="I276" s="482">
        <v>100</v>
      </c>
      <c r="J276" s="382" t="s">
        <v>1007</v>
      </c>
      <c r="K276" s="405">
        <v>100</v>
      </c>
      <c r="L276" s="405">
        <v>100</v>
      </c>
      <c r="M276" s="389"/>
      <c r="N276" s="377"/>
      <c r="O276" s="377"/>
      <c r="P276" s="377"/>
    </row>
    <row r="277" spans="1:16" ht="86.25" customHeight="1" x14ac:dyDescent="0.25">
      <c r="A277" s="413"/>
      <c r="B277" s="414"/>
      <c r="C277" s="416"/>
      <c r="D277" s="419"/>
      <c r="E277" s="419"/>
      <c r="F277" s="500"/>
      <c r="G277" s="554"/>
      <c r="H277" s="554"/>
      <c r="I277" s="554"/>
      <c r="J277" s="383"/>
      <c r="K277" s="406"/>
      <c r="L277" s="406"/>
      <c r="M277" s="389"/>
      <c r="N277" s="368" t="s">
        <v>152</v>
      </c>
      <c r="O277" s="368" t="s">
        <v>152</v>
      </c>
      <c r="P277" s="368" t="s">
        <v>152</v>
      </c>
    </row>
    <row r="278" spans="1:16" ht="72.75" customHeight="1" x14ac:dyDescent="0.25">
      <c r="A278" s="413"/>
      <c r="B278" s="414"/>
      <c r="C278" s="416"/>
      <c r="D278" s="419"/>
      <c r="E278" s="419"/>
      <c r="F278" s="500"/>
      <c r="G278" s="554">
        <v>0</v>
      </c>
      <c r="H278" s="554">
        <v>0</v>
      </c>
      <c r="I278" s="554">
        <v>0</v>
      </c>
      <c r="J278" s="383"/>
      <c r="K278" s="406"/>
      <c r="L278" s="406"/>
      <c r="M278" s="389"/>
      <c r="N278" s="369"/>
      <c r="O278" s="369"/>
      <c r="P278" s="369"/>
    </row>
    <row r="279" spans="1:16" ht="83.25" customHeight="1" x14ac:dyDescent="0.25">
      <c r="A279" s="413"/>
      <c r="B279" s="414"/>
      <c r="C279" s="417"/>
      <c r="D279" s="420"/>
      <c r="E279" s="420"/>
      <c r="F279" s="459"/>
      <c r="G279" s="555">
        <v>0</v>
      </c>
      <c r="H279" s="555">
        <v>0</v>
      </c>
      <c r="I279" s="555">
        <v>0</v>
      </c>
      <c r="J279" s="394"/>
      <c r="K279" s="407"/>
      <c r="L279" s="407"/>
      <c r="M279" s="397"/>
      <c r="N279" s="377"/>
      <c r="O279" s="377"/>
      <c r="P279" s="377"/>
    </row>
    <row r="280" spans="1:16" s="2" customFormat="1" ht="23.25" customHeight="1" x14ac:dyDescent="0.25">
      <c r="A280" s="464" t="s">
        <v>388</v>
      </c>
      <c r="B280" s="445" t="s">
        <v>311</v>
      </c>
      <c r="C280" s="527" t="s">
        <v>155</v>
      </c>
      <c r="D280" s="446" t="s">
        <v>68</v>
      </c>
      <c r="E280" s="446" t="s">
        <v>68</v>
      </c>
      <c r="F280" s="166" t="s">
        <v>2</v>
      </c>
      <c r="G280" s="214">
        <v>957790.6</v>
      </c>
      <c r="H280" s="31">
        <v>885151.9</v>
      </c>
      <c r="I280" s="31">
        <v>92.416014523425062</v>
      </c>
      <c r="J280" s="378" t="s">
        <v>68</v>
      </c>
      <c r="K280" s="395" t="s">
        <v>68</v>
      </c>
      <c r="L280" s="395" t="s">
        <v>68</v>
      </c>
      <c r="M280" s="395" t="s">
        <v>68</v>
      </c>
      <c r="N280" s="402" t="s">
        <v>68</v>
      </c>
      <c r="O280" s="402" t="s">
        <v>68</v>
      </c>
      <c r="P280" s="402" t="s">
        <v>68</v>
      </c>
    </row>
    <row r="281" spans="1:16" s="2" customFormat="1" ht="17.25" customHeight="1" x14ac:dyDescent="0.25">
      <c r="A281" s="464"/>
      <c r="B281" s="445"/>
      <c r="C281" s="527"/>
      <c r="D281" s="446"/>
      <c r="E281" s="446"/>
      <c r="F281" s="166" t="s">
        <v>5</v>
      </c>
      <c r="G281" s="214">
        <v>912496.7</v>
      </c>
      <c r="H281" s="31">
        <v>839858</v>
      </c>
      <c r="I281" s="31">
        <v>92.039565732128139</v>
      </c>
      <c r="J281" s="379" t="s">
        <v>68</v>
      </c>
      <c r="K281" s="396" t="s">
        <v>68</v>
      </c>
      <c r="L281" s="396" t="s">
        <v>68</v>
      </c>
      <c r="M281" s="396" t="s">
        <v>68</v>
      </c>
      <c r="N281" s="402"/>
      <c r="O281" s="402"/>
      <c r="P281" s="402"/>
    </row>
    <row r="282" spans="1:16" s="2" customFormat="1" ht="99" customHeight="1" x14ac:dyDescent="0.25">
      <c r="A282" s="464"/>
      <c r="B282" s="445"/>
      <c r="C282" s="527"/>
      <c r="D282" s="446"/>
      <c r="E282" s="446"/>
      <c r="F282" s="166" t="s">
        <v>6</v>
      </c>
      <c r="G282" s="214">
        <v>45293.9</v>
      </c>
      <c r="H282" s="31">
        <v>45293.9</v>
      </c>
      <c r="I282" s="31">
        <v>100</v>
      </c>
      <c r="J282" s="379"/>
      <c r="K282" s="396"/>
      <c r="L282" s="396"/>
      <c r="M282" s="396"/>
      <c r="N282" s="402"/>
      <c r="O282" s="402"/>
      <c r="P282" s="402"/>
    </row>
    <row r="283" spans="1:16" ht="64.5" customHeight="1" x14ac:dyDescent="0.25">
      <c r="A283" s="413" t="s">
        <v>389</v>
      </c>
      <c r="B283" s="414" t="s">
        <v>169</v>
      </c>
      <c r="C283" s="382" t="s">
        <v>155</v>
      </c>
      <c r="D283" s="418">
        <v>43101</v>
      </c>
      <c r="E283" s="418">
        <v>43465</v>
      </c>
      <c r="F283" s="167" t="s">
        <v>2</v>
      </c>
      <c r="G283" s="214">
        <v>957790.6</v>
      </c>
      <c r="H283" s="31">
        <v>885151.9</v>
      </c>
      <c r="I283" s="31">
        <v>92.416014523425062</v>
      </c>
      <c r="J283" s="523" t="s">
        <v>948</v>
      </c>
      <c r="K283" s="489">
        <v>17</v>
      </c>
      <c r="L283" s="412">
        <v>17</v>
      </c>
      <c r="M283" s="384" t="s">
        <v>1163</v>
      </c>
      <c r="N283" s="363" t="s">
        <v>152</v>
      </c>
      <c r="O283" s="363" t="s">
        <v>152</v>
      </c>
      <c r="P283" s="363" t="s">
        <v>152</v>
      </c>
    </row>
    <row r="284" spans="1:16" ht="77.25" customHeight="1" x14ac:dyDescent="0.25">
      <c r="A284" s="413"/>
      <c r="B284" s="414"/>
      <c r="C284" s="383"/>
      <c r="D284" s="419"/>
      <c r="E284" s="419"/>
      <c r="F284" s="167" t="s">
        <v>5</v>
      </c>
      <c r="G284" s="215">
        <v>912496.7</v>
      </c>
      <c r="H284" s="168">
        <v>839858</v>
      </c>
      <c r="I284" s="168">
        <v>92.039565732128139</v>
      </c>
      <c r="J284" s="523"/>
      <c r="K284" s="489"/>
      <c r="L284" s="412"/>
      <c r="M284" s="385"/>
      <c r="N284" s="364"/>
      <c r="O284" s="364"/>
      <c r="P284" s="364"/>
    </row>
    <row r="285" spans="1:16" ht="190.5" customHeight="1" x14ac:dyDescent="0.25">
      <c r="A285" s="413"/>
      <c r="B285" s="414"/>
      <c r="C285" s="383"/>
      <c r="D285" s="419"/>
      <c r="E285" s="419"/>
      <c r="F285" s="167" t="s">
        <v>6</v>
      </c>
      <c r="G285" s="215">
        <v>45293.9</v>
      </c>
      <c r="H285" s="168">
        <v>45293.9</v>
      </c>
      <c r="I285" s="168">
        <v>100</v>
      </c>
      <c r="J285" s="291" t="s">
        <v>1008</v>
      </c>
      <c r="K285" s="286">
        <v>2</v>
      </c>
      <c r="L285" s="286">
        <v>1</v>
      </c>
      <c r="M285" s="385"/>
      <c r="N285" s="364"/>
      <c r="O285" s="364"/>
      <c r="P285" s="364"/>
    </row>
    <row r="286" spans="1:16" s="2" customFormat="1" ht="76.5" customHeight="1" x14ac:dyDescent="0.25">
      <c r="A286" s="464" t="s">
        <v>390</v>
      </c>
      <c r="B286" s="531" t="s">
        <v>562</v>
      </c>
      <c r="C286" s="527" t="s">
        <v>155</v>
      </c>
      <c r="D286" s="446" t="s">
        <v>68</v>
      </c>
      <c r="E286" s="446" t="s">
        <v>68</v>
      </c>
      <c r="F286" s="166" t="s">
        <v>2</v>
      </c>
      <c r="G286" s="214">
        <v>5000</v>
      </c>
      <c r="H286" s="31">
        <v>5000</v>
      </c>
      <c r="I286" s="31">
        <v>100</v>
      </c>
      <c r="J286" s="378" t="s">
        <v>68</v>
      </c>
      <c r="K286" s="392" t="s">
        <v>68</v>
      </c>
      <c r="L286" s="392" t="s">
        <v>68</v>
      </c>
      <c r="M286" s="395" t="s">
        <v>68</v>
      </c>
      <c r="N286" s="402" t="s">
        <v>68</v>
      </c>
      <c r="O286" s="402" t="s">
        <v>68</v>
      </c>
      <c r="P286" s="402" t="s">
        <v>68</v>
      </c>
    </row>
    <row r="287" spans="1:16" s="2" customFormat="1" ht="101.25" customHeight="1" x14ac:dyDescent="0.25">
      <c r="A287" s="464"/>
      <c r="B287" s="531"/>
      <c r="C287" s="527"/>
      <c r="D287" s="446"/>
      <c r="E287" s="446"/>
      <c r="F287" s="166" t="s">
        <v>5</v>
      </c>
      <c r="G287" s="214">
        <v>5000</v>
      </c>
      <c r="H287" s="31">
        <v>5000</v>
      </c>
      <c r="I287" s="31">
        <v>100</v>
      </c>
      <c r="J287" s="379"/>
      <c r="K287" s="393"/>
      <c r="L287" s="393"/>
      <c r="M287" s="396" t="s">
        <v>68</v>
      </c>
      <c r="N287" s="402"/>
      <c r="O287" s="402"/>
      <c r="P287" s="402"/>
    </row>
    <row r="288" spans="1:16" ht="89.25" customHeight="1" x14ac:dyDescent="0.25">
      <c r="A288" s="525" t="s">
        <v>391</v>
      </c>
      <c r="B288" s="414" t="s">
        <v>535</v>
      </c>
      <c r="C288" s="382" t="s">
        <v>155</v>
      </c>
      <c r="D288" s="418">
        <v>43101</v>
      </c>
      <c r="E288" s="418">
        <v>43465</v>
      </c>
      <c r="F288" s="167" t="s">
        <v>2</v>
      </c>
      <c r="G288" s="214">
        <v>5000</v>
      </c>
      <c r="H288" s="31">
        <v>5000</v>
      </c>
      <c r="I288" s="31">
        <v>100</v>
      </c>
      <c r="J288" s="210" t="s">
        <v>948</v>
      </c>
      <c r="K288" s="153">
        <v>1</v>
      </c>
      <c r="L288" s="153">
        <v>1</v>
      </c>
      <c r="M288" s="384" t="s">
        <v>1164</v>
      </c>
      <c r="N288" s="363" t="s">
        <v>152</v>
      </c>
      <c r="O288" s="363" t="s">
        <v>152</v>
      </c>
      <c r="P288" s="363" t="s">
        <v>152</v>
      </c>
    </row>
    <row r="289" spans="1:16" ht="57.75" customHeight="1" x14ac:dyDescent="0.25">
      <c r="A289" s="413"/>
      <c r="B289" s="414"/>
      <c r="C289" s="383"/>
      <c r="D289" s="419"/>
      <c r="E289" s="419"/>
      <c r="F289" s="458" t="s">
        <v>5</v>
      </c>
      <c r="G289" s="375">
        <v>5000</v>
      </c>
      <c r="H289" s="375">
        <v>5000</v>
      </c>
      <c r="I289" s="375">
        <v>100</v>
      </c>
      <c r="J289" s="208" t="s">
        <v>949</v>
      </c>
      <c r="K289" s="146">
        <v>10</v>
      </c>
      <c r="L289" s="146">
        <v>4</v>
      </c>
      <c r="M289" s="385"/>
      <c r="N289" s="364"/>
      <c r="O289" s="364"/>
      <c r="P289" s="364"/>
    </row>
    <row r="290" spans="1:16" ht="43.5" customHeight="1" x14ac:dyDescent="0.25">
      <c r="A290" s="413"/>
      <c r="B290" s="414"/>
      <c r="C290" s="383"/>
      <c r="D290" s="419"/>
      <c r="E290" s="419"/>
      <c r="F290" s="500"/>
      <c r="G290" s="376">
        <v>0</v>
      </c>
      <c r="H290" s="376">
        <v>0</v>
      </c>
      <c r="I290" s="376">
        <v>0</v>
      </c>
      <c r="J290" s="382" t="s">
        <v>1009</v>
      </c>
      <c r="K290" s="384">
        <v>3765</v>
      </c>
      <c r="L290" s="384">
        <v>3765</v>
      </c>
      <c r="M290" s="385"/>
      <c r="N290" s="364"/>
      <c r="O290" s="364"/>
      <c r="P290" s="364"/>
    </row>
    <row r="291" spans="1:16" ht="15" customHeight="1" x14ac:dyDescent="0.25">
      <c r="A291" s="413"/>
      <c r="B291" s="414"/>
      <c r="C291" s="383"/>
      <c r="D291" s="419"/>
      <c r="E291" s="419"/>
      <c r="F291" s="500"/>
      <c r="G291" s="376">
        <v>0</v>
      </c>
      <c r="H291" s="376">
        <v>0</v>
      </c>
      <c r="I291" s="376">
        <v>0</v>
      </c>
      <c r="J291" s="383"/>
      <c r="K291" s="385"/>
      <c r="L291" s="385"/>
      <c r="M291" s="385"/>
      <c r="N291" s="364"/>
      <c r="O291" s="364"/>
      <c r="P291" s="364"/>
    </row>
    <row r="292" spans="1:16" ht="24" customHeight="1" x14ac:dyDescent="0.25">
      <c r="A292" s="413"/>
      <c r="B292" s="414"/>
      <c r="C292" s="394"/>
      <c r="D292" s="420"/>
      <c r="E292" s="420"/>
      <c r="F292" s="459"/>
      <c r="G292" s="404">
        <v>0</v>
      </c>
      <c r="H292" s="404">
        <v>0</v>
      </c>
      <c r="I292" s="404">
        <v>0</v>
      </c>
      <c r="J292" s="394"/>
      <c r="K292" s="391"/>
      <c r="L292" s="391"/>
      <c r="M292" s="391"/>
      <c r="N292" s="365"/>
      <c r="O292" s="365"/>
      <c r="P292" s="365"/>
    </row>
    <row r="293" spans="1:16" x14ac:dyDescent="0.25">
      <c r="A293" s="373" t="s">
        <v>219</v>
      </c>
      <c r="B293" s="528" t="s">
        <v>830</v>
      </c>
      <c r="C293" s="435" t="s">
        <v>2</v>
      </c>
      <c r="D293" s="432" t="s">
        <v>68</v>
      </c>
      <c r="E293" s="432" t="s">
        <v>68</v>
      </c>
      <c r="F293" s="166" t="s">
        <v>2</v>
      </c>
      <c r="G293" s="214">
        <v>39377880.5</v>
      </c>
      <c r="H293" s="31">
        <v>38556483.700000003</v>
      </c>
      <c r="I293" s="31">
        <v>97.914065486587077</v>
      </c>
      <c r="J293" s="375" t="s">
        <v>68</v>
      </c>
      <c r="K293" s="408" t="s">
        <v>68</v>
      </c>
      <c r="L293" s="408" t="s">
        <v>68</v>
      </c>
      <c r="M293" s="408" t="s">
        <v>68</v>
      </c>
      <c r="N293" s="381" t="s">
        <v>68</v>
      </c>
      <c r="O293" s="368" t="s">
        <v>68</v>
      </c>
      <c r="P293" s="368" t="s">
        <v>68</v>
      </c>
    </row>
    <row r="294" spans="1:16" x14ac:dyDescent="0.25">
      <c r="A294" s="380"/>
      <c r="B294" s="529"/>
      <c r="C294" s="436"/>
      <c r="D294" s="432"/>
      <c r="E294" s="432"/>
      <c r="F294" s="166" t="s">
        <v>5</v>
      </c>
      <c r="G294" s="214">
        <v>16773941.5</v>
      </c>
      <c r="H294" s="31">
        <v>16773941.5</v>
      </c>
      <c r="I294" s="31">
        <v>100</v>
      </c>
      <c r="J294" s="376" t="s">
        <v>68</v>
      </c>
      <c r="K294" s="409" t="s">
        <v>68</v>
      </c>
      <c r="L294" s="409" t="s">
        <v>68</v>
      </c>
      <c r="M294" s="409" t="s">
        <v>68</v>
      </c>
      <c r="N294" s="381"/>
      <c r="O294" s="369"/>
      <c r="P294" s="369"/>
    </row>
    <row r="295" spans="1:16" x14ac:dyDescent="0.25">
      <c r="A295" s="380"/>
      <c r="B295" s="529"/>
      <c r="C295" s="437"/>
      <c r="D295" s="432"/>
      <c r="E295" s="432"/>
      <c r="F295" s="171" t="s">
        <v>23</v>
      </c>
      <c r="G295" s="214">
        <v>22603938.999999996</v>
      </c>
      <c r="H295" s="31">
        <v>21782542.200000003</v>
      </c>
      <c r="I295" s="31">
        <v>96.366134238815661</v>
      </c>
      <c r="J295" s="404" t="s">
        <v>68</v>
      </c>
      <c r="K295" s="411" t="s">
        <v>68</v>
      </c>
      <c r="L295" s="411" t="s">
        <v>68</v>
      </c>
      <c r="M295" s="411" t="s">
        <v>68</v>
      </c>
      <c r="N295" s="381" t="s">
        <v>68</v>
      </c>
      <c r="O295" s="377"/>
      <c r="P295" s="377"/>
    </row>
    <row r="296" spans="1:16" x14ac:dyDescent="0.25">
      <c r="A296" s="380"/>
      <c r="B296" s="529"/>
      <c r="C296" s="491" t="s">
        <v>67</v>
      </c>
      <c r="D296" s="446" t="s">
        <v>68</v>
      </c>
      <c r="E296" s="446" t="s">
        <v>68</v>
      </c>
      <c r="F296" s="166" t="s">
        <v>2</v>
      </c>
      <c r="G296" s="214">
        <v>16773941.5</v>
      </c>
      <c r="H296" s="31">
        <v>16773941.5</v>
      </c>
      <c r="I296" s="31">
        <v>100</v>
      </c>
      <c r="J296" s="375" t="s">
        <v>68</v>
      </c>
      <c r="K296" s="408" t="s">
        <v>68</v>
      </c>
      <c r="L296" s="408" t="s">
        <v>68</v>
      </c>
      <c r="M296" s="408" t="s">
        <v>68</v>
      </c>
      <c r="N296" s="381" t="s">
        <v>68</v>
      </c>
      <c r="O296" s="368" t="s">
        <v>68</v>
      </c>
      <c r="P296" s="368" t="s">
        <v>68</v>
      </c>
    </row>
    <row r="297" spans="1:16" ht="41.25" customHeight="1" x14ac:dyDescent="0.25">
      <c r="A297" s="380"/>
      <c r="B297" s="529"/>
      <c r="C297" s="492"/>
      <c r="D297" s="446"/>
      <c r="E297" s="446"/>
      <c r="F297" s="166" t="s">
        <v>5</v>
      </c>
      <c r="G297" s="214">
        <v>16773941.5</v>
      </c>
      <c r="H297" s="31">
        <v>16773941.5</v>
      </c>
      <c r="I297" s="31">
        <v>100</v>
      </c>
      <c r="J297" s="376" t="s">
        <v>68</v>
      </c>
      <c r="K297" s="409" t="s">
        <v>68</v>
      </c>
      <c r="L297" s="409" t="s">
        <v>68</v>
      </c>
      <c r="M297" s="409" t="s">
        <v>68</v>
      </c>
      <c r="N297" s="381"/>
      <c r="O297" s="369"/>
      <c r="P297" s="369"/>
    </row>
    <row r="298" spans="1:16" x14ac:dyDescent="0.25">
      <c r="A298" s="380"/>
      <c r="B298" s="529"/>
      <c r="C298" s="527" t="s">
        <v>436</v>
      </c>
      <c r="D298" s="446" t="s">
        <v>68</v>
      </c>
      <c r="E298" s="446" t="s">
        <v>68</v>
      </c>
      <c r="F298" s="166" t="s">
        <v>2</v>
      </c>
      <c r="G298" s="214">
        <v>22603938.999999996</v>
      </c>
      <c r="H298" s="31">
        <v>21782542.200000003</v>
      </c>
      <c r="I298" s="31">
        <v>96.366134238815661</v>
      </c>
      <c r="J298" s="375" t="s">
        <v>68</v>
      </c>
      <c r="K298" s="408" t="s">
        <v>68</v>
      </c>
      <c r="L298" s="408" t="s">
        <v>68</v>
      </c>
      <c r="M298" s="408" t="s">
        <v>68</v>
      </c>
      <c r="N298" s="381" t="s">
        <v>68</v>
      </c>
      <c r="O298" s="368" t="s">
        <v>68</v>
      </c>
      <c r="P298" s="368" t="s">
        <v>68</v>
      </c>
    </row>
    <row r="299" spans="1:16" ht="62.25" customHeight="1" x14ac:dyDescent="0.25">
      <c r="A299" s="374"/>
      <c r="B299" s="530"/>
      <c r="C299" s="527"/>
      <c r="D299" s="446"/>
      <c r="E299" s="446"/>
      <c r="F299" s="171" t="s">
        <v>23</v>
      </c>
      <c r="G299" s="214">
        <v>22603938.999999996</v>
      </c>
      <c r="H299" s="31">
        <v>21782542.200000003</v>
      </c>
      <c r="I299" s="31">
        <v>96.366134238815661</v>
      </c>
      <c r="J299" s="404" t="s">
        <v>68</v>
      </c>
      <c r="K299" s="411" t="s">
        <v>68</v>
      </c>
      <c r="L299" s="411" t="s">
        <v>68</v>
      </c>
      <c r="M299" s="411" t="s">
        <v>68</v>
      </c>
      <c r="N299" s="381" t="s">
        <v>68</v>
      </c>
      <c r="O299" s="377"/>
      <c r="P299" s="377"/>
    </row>
    <row r="300" spans="1:16" s="2" customFormat="1" ht="15" customHeight="1" x14ac:dyDescent="0.25">
      <c r="A300" s="509" t="s">
        <v>437</v>
      </c>
      <c r="B300" s="526" t="s">
        <v>831</v>
      </c>
      <c r="C300" s="491" t="s">
        <v>67</v>
      </c>
      <c r="D300" s="446" t="s">
        <v>68</v>
      </c>
      <c r="E300" s="446" t="s">
        <v>68</v>
      </c>
      <c r="F300" s="166" t="s">
        <v>2</v>
      </c>
      <c r="G300" s="214">
        <v>16773941.5</v>
      </c>
      <c r="H300" s="31">
        <v>16773941.5</v>
      </c>
      <c r="I300" s="31">
        <v>100</v>
      </c>
      <c r="J300" s="378" t="s">
        <v>68</v>
      </c>
      <c r="K300" s="395" t="s">
        <v>68</v>
      </c>
      <c r="L300" s="395" t="s">
        <v>68</v>
      </c>
      <c r="M300" s="395" t="s">
        <v>68</v>
      </c>
      <c r="N300" s="402" t="s">
        <v>68</v>
      </c>
      <c r="O300" s="400" t="s">
        <v>68</v>
      </c>
      <c r="P300" s="400" t="s">
        <v>68</v>
      </c>
    </row>
    <row r="301" spans="1:16" s="2" customFormat="1" ht="70.5" customHeight="1" x14ac:dyDescent="0.25">
      <c r="A301" s="510"/>
      <c r="B301" s="526"/>
      <c r="C301" s="492"/>
      <c r="D301" s="446"/>
      <c r="E301" s="446"/>
      <c r="F301" s="166" t="s">
        <v>5</v>
      </c>
      <c r="G301" s="214">
        <v>16773941.5</v>
      </c>
      <c r="H301" s="31">
        <v>16773941.5</v>
      </c>
      <c r="I301" s="31">
        <v>100</v>
      </c>
      <c r="J301" s="379" t="s">
        <v>68</v>
      </c>
      <c r="K301" s="396" t="s">
        <v>68</v>
      </c>
      <c r="L301" s="396" t="s">
        <v>68</v>
      </c>
      <c r="M301" s="396" t="s">
        <v>68</v>
      </c>
      <c r="N301" s="402"/>
      <c r="O301" s="401"/>
      <c r="P301" s="401"/>
    </row>
    <row r="302" spans="1:16" ht="90" customHeight="1" x14ac:dyDescent="0.25">
      <c r="A302" s="413" t="s">
        <v>438</v>
      </c>
      <c r="B302" s="414" t="s">
        <v>167</v>
      </c>
      <c r="C302" s="382" t="s">
        <v>67</v>
      </c>
      <c r="D302" s="418">
        <v>43101</v>
      </c>
      <c r="E302" s="418">
        <v>43465</v>
      </c>
      <c r="F302" s="167" t="s">
        <v>2</v>
      </c>
      <c r="G302" s="214">
        <v>16773941.5</v>
      </c>
      <c r="H302" s="31">
        <v>16773941.5</v>
      </c>
      <c r="I302" s="31">
        <v>100</v>
      </c>
      <c r="J302" s="210" t="s">
        <v>1010</v>
      </c>
      <c r="K302" s="153">
        <v>1579036</v>
      </c>
      <c r="L302" s="153">
        <v>1579036</v>
      </c>
      <c r="M302" s="148"/>
      <c r="N302" s="363" t="s">
        <v>152</v>
      </c>
      <c r="O302" s="363" t="s">
        <v>152</v>
      </c>
      <c r="P302" s="363" t="s">
        <v>152</v>
      </c>
    </row>
    <row r="303" spans="1:16" ht="55.5" customHeight="1" x14ac:dyDescent="0.25">
      <c r="A303" s="413"/>
      <c r="B303" s="414"/>
      <c r="C303" s="383"/>
      <c r="D303" s="419"/>
      <c r="E303" s="419"/>
      <c r="F303" s="167" t="s">
        <v>5</v>
      </c>
      <c r="G303" s="215">
        <v>16773941.5</v>
      </c>
      <c r="H303" s="168">
        <v>16773941.5</v>
      </c>
      <c r="I303" s="168">
        <v>100</v>
      </c>
      <c r="J303" s="291" t="s">
        <v>1011</v>
      </c>
      <c r="K303" s="286">
        <v>100</v>
      </c>
      <c r="L303" s="286">
        <v>100</v>
      </c>
      <c r="M303" s="286"/>
      <c r="N303" s="364"/>
      <c r="O303" s="364"/>
      <c r="P303" s="364"/>
    </row>
    <row r="304" spans="1:16" s="2" customFormat="1" x14ac:dyDescent="0.25">
      <c r="A304" s="464" t="s">
        <v>439</v>
      </c>
      <c r="B304" s="504" t="s">
        <v>440</v>
      </c>
      <c r="C304" s="527" t="s">
        <v>441</v>
      </c>
      <c r="D304" s="446" t="s">
        <v>68</v>
      </c>
      <c r="E304" s="446" t="s">
        <v>68</v>
      </c>
      <c r="F304" s="166" t="s">
        <v>2</v>
      </c>
      <c r="G304" s="214">
        <v>22313243.099999998</v>
      </c>
      <c r="H304" s="31">
        <v>21585325.100000001</v>
      </c>
      <c r="I304" s="31">
        <v>96.737731056226437</v>
      </c>
      <c r="J304" s="378" t="s">
        <v>68</v>
      </c>
      <c r="K304" s="395" t="s">
        <v>68</v>
      </c>
      <c r="L304" s="395" t="s">
        <v>68</v>
      </c>
      <c r="M304" s="395" t="s">
        <v>68</v>
      </c>
      <c r="N304" s="402" t="s">
        <v>68</v>
      </c>
      <c r="O304" s="400" t="s">
        <v>68</v>
      </c>
      <c r="P304" s="400" t="s">
        <v>68</v>
      </c>
    </row>
    <row r="305" spans="1:16" s="2" customFormat="1" ht="75.75" customHeight="1" x14ac:dyDescent="0.25">
      <c r="A305" s="464"/>
      <c r="B305" s="504"/>
      <c r="C305" s="527"/>
      <c r="D305" s="446"/>
      <c r="E305" s="446"/>
      <c r="F305" s="171" t="s">
        <v>23</v>
      </c>
      <c r="G305" s="214">
        <v>22313243.099999998</v>
      </c>
      <c r="H305" s="31">
        <v>21585325.100000001</v>
      </c>
      <c r="I305" s="31">
        <v>96.737731056226437</v>
      </c>
      <c r="J305" s="410" t="s">
        <v>68</v>
      </c>
      <c r="K305" s="538" t="s">
        <v>68</v>
      </c>
      <c r="L305" s="538" t="s">
        <v>68</v>
      </c>
      <c r="M305" s="538" t="s">
        <v>68</v>
      </c>
      <c r="N305" s="402" t="s">
        <v>68</v>
      </c>
      <c r="O305" s="539"/>
      <c r="P305" s="539"/>
    </row>
    <row r="306" spans="1:16" ht="93" customHeight="1" x14ac:dyDescent="0.25">
      <c r="A306" s="413" t="s">
        <v>442</v>
      </c>
      <c r="B306" s="414" t="s">
        <v>151</v>
      </c>
      <c r="C306" s="523" t="s">
        <v>441</v>
      </c>
      <c r="D306" s="418">
        <v>43101</v>
      </c>
      <c r="E306" s="418">
        <v>43465</v>
      </c>
      <c r="F306" s="167" t="s">
        <v>2</v>
      </c>
      <c r="G306" s="214">
        <v>19896.7</v>
      </c>
      <c r="H306" s="31">
        <v>11651.5</v>
      </c>
      <c r="I306" s="31">
        <v>58.55996220478773</v>
      </c>
      <c r="J306" s="210" t="s">
        <v>1012</v>
      </c>
      <c r="K306" s="153">
        <v>149</v>
      </c>
      <c r="L306" s="153">
        <v>149</v>
      </c>
      <c r="M306" s="384" t="s">
        <v>1042</v>
      </c>
      <c r="N306" s="363" t="s">
        <v>152</v>
      </c>
      <c r="O306" s="363" t="s">
        <v>152</v>
      </c>
      <c r="P306" s="363" t="s">
        <v>152</v>
      </c>
    </row>
    <row r="307" spans="1:16" ht="47.25" customHeight="1" x14ac:dyDescent="0.25">
      <c r="A307" s="413"/>
      <c r="B307" s="414"/>
      <c r="C307" s="523"/>
      <c r="D307" s="419"/>
      <c r="E307" s="419"/>
      <c r="F307" s="415" t="s">
        <v>23</v>
      </c>
      <c r="G307" s="562">
        <v>19896.7</v>
      </c>
      <c r="H307" s="562">
        <v>11651.5</v>
      </c>
      <c r="I307" s="562">
        <v>58.55996220478773</v>
      </c>
      <c r="J307" s="382" t="s">
        <v>1013</v>
      </c>
      <c r="K307" s="384">
        <v>0</v>
      </c>
      <c r="L307" s="384">
        <v>0</v>
      </c>
      <c r="M307" s="385"/>
      <c r="N307" s="364"/>
      <c r="O307" s="364"/>
      <c r="P307" s="364"/>
    </row>
    <row r="308" spans="1:16" ht="15" customHeight="1" x14ac:dyDescent="0.25">
      <c r="A308" s="413"/>
      <c r="B308" s="414"/>
      <c r="C308" s="523"/>
      <c r="D308" s="419"/>
      <c r="E308" s="419"/>
      <c r="F308" s="416"/>
      <c r="G308" s="563">
        <v>0</v>
      </c>
      <c r="H308" s="563">
        <v>0</v>
      </c>
      <c r="I308" s="563">
        <v>0</v>
      </c>
      <c r="J308" s="383"/>
      <c r="K308" s="385"/>
      <c r="L308" s="385"/>
      <c r="M308" s="385"/>
      <c r="N308" s="364"/>
      <c r="O308" s="364"/>
      <c r="P308" s="364"/>
    </row>
    <row r="309" spans="1:16" x14ac:dyDescent="0.25">
      <c r="A309" s="413"/>
      <c r="B309" s="414"/>
      <c r="C309" s="523"/>
      <c r="D309" s="419"/>
      <c r="E309" s="419"/>
      <c r="F309" s="416"/>
      <c r="G309" s="563">
        <v>0</v>
      </c>
      <c r="H309" s="563">
        <v>0</v>
      </c>
      <c r="I309" s="563">
        <v>0</v>
      </c>
      <c r="J309" s="383"/>
      <c r="K309" s="385"/>
      <c r="L309" s="385"/>
      <c r="M309" s="385"/>
      <c r="N309" s="364"/>
      <c r="O309" s="364"/>
      <c r="P309" s="364"/>
    </row>
    <row r="310" spans="1:16" ht="53.25" customHeight="1" x14ac:dyDescent="0.25">
      <c r="A310" s="373"/>
      <c r="B310" s="455"/>
      <c r="C310" s="523"/>
      <c r="D310" s="420"/>
      <c r="E310" s="420"/>
      <c r="F310" s="417"/>
      <c r="G310" s="564"/>
      <c r="H310" s="564"/>
      <c r="I310" s="564"/>
      <c r="J310" s="394"/>
      <c r="K310" s="391"/>
      <c r="L310" s="391"/>
      <c r="M310" s="391"/>
      <c r="N310" s="365"/>
      <c r="O310" s="365"/>
      <c r="P310" s="365"/>
    </row>
    <row r="311" spans="1:16" ht="72" customHeight="1" x14ac:dyDescent="0.25">
      <c r="A311" s="413" t="s">
        <v>443</v>
      </c>
      <c r="B311" s="414" t="s">
        <v>150</v>
      </c>
      <c r="C311" s="523" t="s">
        <v>441</v>
      </c>
      <c r="D311" s="418">
        <v>43101</v>
      </c>
      <c r="E311" s="418">
        <v>43465</v>
      </c>
      <c r="F311" s="167" t="s">
        <v>2</v>
      </c>
      <c r="G311" s="214">
        <v>22293346.399999999</v>
      </c>
      <c r="H311" s="31">
        <v>21573673.600000001</v>
      </c>
      <c r="I311" s="31">
        <v>96.771804523703111</v>
      </c>
      <c r="J311" s="210" t="s">
        <v>1014</v>
      </c>
      <c r="K311" s="153">
        <v>2521846</v>
      </c>
      <c r="L311" s="153">
        <v>2521846</v>
      </c>
      <c r="M311" s="384" t="s">
        <v>594</v>
      </c>
      <c r="N311" s="363" t="s">
        <v>152</v>
      </c>
      <c r="O311" s="363" t="s">
        <v>152</v>
      </c>
      <c r="P311" s="363" t="s">
        <v>152</v>
      </c>
    </row>
    <row r="312" spans="1:16" ht="55.5" customHeight="1" x14ac:dyDescent="0.25">
      <c r="A312" s="413"/>
      <c r="B312" s="414"/>
      <c r="C312" s="523"/>
      <c r="D312" s="419"/>
      <c r="E312" s="419"/>
      <c r="F312" s="382" t="s">
        <v>23</v>
      </c>
      <c r="G312" s="559">
        <v>22293346.399999999</v>
      </c>
      <c r="H312" s="559">
        <v>21573673.600000001</v>
      </c>
      <c r="I312" s="559">
        <v>96.771804523703111</v>
      </c>
      <c r="J312" s="382" t="s">
        <v>1015</v>
      </c>
      <c r="K312" s="384">
        <v>100</v>
      </c>
      <c r="L312" s="384">
        <v>100</v>
      </c>
      <c r="M312" s="385"/>
      <c r="N312" s="364"/>
      <c r="O312" s="364"/>
      <c r="P312" s="364"/>
    </row>
    <row r="313" spans="1:16" ht="15" customHeight="1" x14ac:dyDescent="0.25">
      <c r="A313" s="413"/>
      <c r="B313" s="414"/>
      <c r="C313" s="523"/>
      <c r="D313" s="419"/>
      <c r="E313" s="419"/>
      <c r="F313" s="383"/>
      <c r="G313" s="560">
        <v>0</v>
      </c>
      <c r="H313" s="560">
        <v>0</v>
      </c>
      <c r="I313" s="560">
        <v>0</v>
      </c>
      <c r="J313" s="383"/>
      <c r="K313" s="385"/>
      <c r="L313" s="385"/>
      <c r="M313" s="385"/>
      <c r="N313" s="364"/>
      <c r="O313" s="364"/>
      <c r="P313" s="364"/>
    </row>
    <row r="314" spans="1:16" ht="18" customHeight="1" x14ac:dyDescent="0.25">
      <c r="A314" s="413"/>
      <c r="B314" s="414"/>
      <c r="C314" s="523"/>
      <c r="D314" s="419"/>
      <c r="E314" s="419"/>
      <c r="F314" s="383"/>
      <c r="G314" s="560">
        <v>0</v>
      </c>
      <c r="H314" s="560">
        <v>0</v>
      </c>
      <c r="I314" s="560">
        <v>0</v>
      </c>
      <c r="J314" s="383"/>
      <c r="K314" s="385"/>
      <c r="L314" s="385"/>
      <c r="M314" s="385"/>
      <c r="N314" s="364"/>
      <c r="O314" s="364"/>
      <c r="P314" s="364"/>
    </row>
    <row r="315" spans="1:16" ht="22.5" customHeight="1" x14ac:dyDescent="0.25">
      <c r="A315" s="413"/>
      <c r="B315" s="414"/>
      <c r="C315" s="523"/>
      <c r="D315" s="420"/>
      <c r="E315" s="420"/>
      <c r="F315" s="394"/>
      <c r="G315" s="561"/>
      <c r="H315" s="561"/>
      <c r="I315" s="561"/>
      <c r="J315" s="394"/>
      <c r="K315" s="391"/>
      <c r="L315" s="391"/>
      <c r="M315" s="391"/>
      <c r="N315" s="365"/>
      <c r="O315" s="365"/>
      <c r="P315" s="365"/>
    </row>
    <row r="316" spans="1:16" s="2" customFormat="1" ht="21.75" customHeight="1" x14ac:dyDescent="0.25">
      <c r="A316" s="464" t="s">
        <v>444</v>
      </c>
      <c r="B316" s="524" t="s">
        <v>542</v>
      </c>
      <c r="C316" s="527" t="s">
        <v>441</v>
      </c>
      <c r="D316" s="446" t="s">
        <v>68</v>
      </c>
      <c r="E316" s="446" t="s">
        <v>68</v>
      </c>
      <c r="F316" s="166" t="s">
        <v>2</v>
      </c>
      <c r="G316" s="214">
        <v>290695.90000000002</v>
      </c>
      <c r="H316" s="31">
        <v>197217.1</v>
      </c>
      <c r="I316" s="31">
        <v>67.84309651426112</v>
      </c>
      <c r="J316" s="378" t="s">
        <v>152</v>
      </c>
      <c r="K316" s="395" t="s">
        <v>152</v>
      </c>
      <c r="L316" s="395" t="s">
        <v>152</v>
      </c>
      <c r="M316" s="395" t="s">
        <v>152</v>
      </c>
      <c r="N316" s="378" t="s">
        <v>68</v>
      </c>
      <c r="O316" s="378" t="s">
        <v>68</v>
      </c>
      <c r="P316" s="378" t="s">
        <v>68</v>
      </c>
    </row>
    <row r="317" spans="1:16" s="2" customFormat="1" ht="134.25" customHeight="1" x14ac:dyDescent="0.25">
      <c r="A317" s="464"/>
      <c r="B317" s="524"/>
      <c r="C317" s="527"/>
      <c r="D317" s="446"/>
      <c r="E317" s="446"/>
      <c r="F317" s="171" t="s">
        <v>23</v>
      </c>
      <c r="G317" s="214">
        <v>290695.90000000002</v>
      </c>
      <c r="H317" s="31">
        <v>197217.1</v>
      </c>
      <c r="I317" s="31">
        <v>67.84309651426112</v>
      </c>
      <c r="J317" s="379"/>
      <c r="K317" s="396"/>
      <c r="L317" s="396"/>
      <c r="M317" s="396"/>
      <c r="N317" s="379"/>
      <c r="O317" s="379"/>
      <c r="P317" s="379"/>
    </row>
    <row r="318" spans="1:16" ht="68.25" customHeight="1" x14ac:dyDescent="0.25">
      <c r="A318" s="525" t="s">
        <v>445</v>
      </c>
      <c r="B318" s="414" t="s">
        <v>446</v>
      </c>
      <c r="C318" s="523" t="s">
        <v>441</v>
      </c>
      <c r="D318" s="418">
        <v>43101</v>
      </c>
      <c r="E318" s="418">
        <v>43465</v>
      </c>
      <c r="F318" s="167" t="s">
        <v>2</v>
      </c>
      <c r="G318" s="214">
        <v>290695.90000000002</v>
      </c>
      <c r="H318" s="31">
        <v>197217.1</v>
      </c>
      <c r="I318" s="31">
        <v>67.84309651426112</v>
      </c>
      <c r="J318" s="9" t="s">
        <v>1016</v>
      </c>
      <c r="K318" s="146">
        <v>52</v>
      </c>
      <c r="L318" s="153">
        <v>83</v>
      </c>
      <c r="M318" s="384" t="s">
        <v>595</v>
      </c>
      <c r="N318" s="363" t="s">
        <v>152</v>
      </c>
      <c r="O318" s="363" t="s">
        <v>152</v>
      </c>
      <c r="P318" s="363" t="s">
        <v>152</v>
      </c>
    </row>
    <row r="319" spans="1:16" ht="57" customHeight="1" x14ac:dyDescent="0.25">
      <c r="A319" s="413"/>
      <c r="B319" s="414"/>
      <c r="C319" s="523"/>
      <c r="D319" s="419"/>
      <c r="E319" s="419"/>
      <c r="F319" s="382" t="s">
        <v>23</v>
      </c>
      <c r="G319" s="559">
        <v>290695.90000000002</v>
      </c>
      <c r="H319" s="559">
        <v>197217.1</v>
      </c>
      <c r="I319" s="559">
        <v>67.84309651426112</v>
      </c>
      <c r="J319" s="382" t="s">
        <v>1017</v>
      </c>
      <c r="K319" s="386">
        <v>17.399999999999999</v>
      </c>
      <c r="L319" s="386">
        <v>17.399999999999999</v>
      </c>
      <c r="M319" s="385"/>
      <c r="N319" s="364"/>
      <c r="O319" s="364"/>
      <c r="P319" s="364"/>
    </row>
    <row r="320" spans="1:16" ht="54" customHeight="1" x14ac:dyDescent="0.25">
      <c r="A320" s="413"/>
      <c r="B320" s="414"/>
      <c r="C320" s="523"/>
      <c r="D320" s="419"/>
      <c r="E320" s="419"/>
      <c r="F320" s="383"/>
      <c r="G320" s="560">
        <v>0</v>
      </c>
      <c r="H320" s="560">
        <v>0</v>
      </c>
      <c r="I320" s="560">
        <v>0</v>
      </c>
      <c r="J320" s="383"/>
      <c r="K320" s="387"/>
      <c r="L320" s="387"/>
      <c r="M320" s="385"/>
      <c r="N320" s="364"/>
      <c r="O320" s="364"/>
      <c r="P320" s="364"/>
    </row>
    <row r="321" spans="1:16" ht="27.75" customHeight="1" x14ac:dyDescent="0.25">
      <c r="A321" s="413"/>
      <c r="B321" s="414"/>
      <c r="C321" s="523"/>
      <c r="D321" s="419"/>
      <c r="E321" s="419"/>
      <c r="F321" s="383"/>
      <c r="G321" s="560">
        <v>0</v>
      </c>
      <c r="H321" s="560">
        <v>0</v>
      </c>
      <c r="I321" s="560">
        <v>0</v>
      </c>
      <c r="J321" s="383"/>
      <c r="K321" s="387"/>
      <c r="L321" s="387"/>
      <c r="M321" s="385"/>
      <c r="N321" s="364"/>
      <c r="O321" s="364"/>
      <c r="P321" s="364"/>
    </row>
    <row r="322" spans="1:16" ht="40.5" customHeight="1" x14ac:dyDescent="0.25">
      <c r="A322" s="413"/>
      <c r="B322" s="414"/>
      <c r="C322" s="523"/>
      <c r="D322" s="420"/>
      <c r="E322" s="420"/>
      <c r="F322" s="383"/>
      <c r="G322" s="560"/>
      <c r="H322" s="560"/>
      <c r="I322" s="560"/>
      <c r="J322" s="394"/>
      <c r="K322" s="399"/>
      <c r="L322" s="399"/>
      <c r="M322" s="391"/>
      <c r="N322" s="365"/>
      <c r="O322" s="365"/>
      <c r="P322" s="365"/>
    </row>
  </sheetData>
  <mergeCells count="1189">
    <mergeCell ref="F276:F279"/>
    <mergeCell ref="G276:G279"/>
    <mergeCell ref="H276:H279"/>
    <mergeCell ref="I276:I279"/>
    <mergeCell ref="F289:F292"/>
    <mergeCell ref="G289:G292"/>
    <mergeCell ref="H289:H292"/>
    <mergeCell ref="I289:I292"/>
    <mergeCell ref="F220:F222"/>
    <mergeCell ref="G220:G222"/>
    <mergeCell ref="H220:H222"/>
    <mergeCell ref="I220:I222"/>
    <mergeCell ref="F230:F233"/>
    <mergeCell ref="G230:G233"/>
    <mergeCell ref="H230:H233"/>
    <mergeCell ref="I230:I233"/>
    <mergeCell ref="F307:F310"/>
    <mergeCell ref="G307:G310"/>
    <mergeCell ref="H307:H310"/>
    <mergeCell ref="I307:I310"/>
    <mergeCell ref="F192:F195"/>
    <mergeCell ref="G192:G195"/>
    <mergeCell ref="H192:H195"/>
    <mergeCell ref="I192:I195"/>
    <mergeCell ref="F209:F212"/>
    <mergeCell ref="G209:G212"/>
    <mergeCell ref="H209:H212"/>
    <mergeCell ref="I209:I212"/>
    <mergeCell ref="F214:F217"/>
    <mergeCell ref="G214:G217"/>
    <mergeCell ref="H214:H217"/>
    <mergeCell ref="I214:I217"/>
    <mergeCell ref="F312:F315"/>
    <mergeCell ref="G312:G315"/>
    <mergeCell ref="H312:H315"/>
    <mergeCell ref="I312:I315"/>
    <mergeCell ref="F319:F322"/>
    <mergeCell ref="G319:G322"/>
    <mergeCell ref="H319:H322"/>
    <mergeCell ref="I319:I322"/>
    <mergeCell ref="F235:F238"/>
    <mergeCell ref="G235:G238"/>
    <mergeCell ref="H235:H238"/>
    <mergeCell ref="I235:I238"/>
    <mergeCell ref="F258:F261"/>
    <mergeCell ref="G258:G261"/>
    <mergeCell ref="H258:H261"/>
    <mergeCell ref="I258:I261"/>
    <mergeCell ref="F265:F268"/>
    <mergeCell ref="G265:G268"/>
    <mergeCell ref="H265:H268"/>
    <mergeCell ref="I265:I268"/>
    <mergeCell ref="F147:F150"/>
    <mergeCell ref="G147:G150"/>
    <mergeCell ref="H147:H150"/>
    <mergeCell ref="I147:I150"/>
    <mergeCell ref="F152:F155"/>
    <mergeCell ref="G152:G155"/>
    <mergeCell ref="H152:H155"/>
    <mergeCell ref="I152:I155"/>
    <mergeCell ref="F171:F174"/>
    <mergeCell ref="G171:G174"/>
    <mergeCell ref="H171:H174"/>
    <mergeCell ref="I171:I174"/>
    <mergeCell ref="F175:F176"/>
    <mergeCell ref="G175:G176"/>
    <mergeCell ref="H175:H176"/>
    <mergeCell ref="I175:I176"/>
    <mergeCell ref="F177:F179"/>
    <mergeCell ref="G177:G179"/>
    <mergeCell ref="H177:H179"/>
    <mergeCell ref="I177:I179"/>
    <mergeCell ref="M83:M84"/>
    <mergeCell ref="K80:K82"/>
    <mergeCell ref="I72:I75"/>
    <mergeCell ref="I79:I82"/>
    <mergeCell ref="I88:I91"/>
    <mergeCell ref="L89:L91"/>
    <mergeCell ref="M89:M91"/>
    <mergeCell ref="J74:J75"/>
    <mergeCell ref="M78:M79"/>
    <mergeCell ref="L100:L101"/>
    <mergeCell ref="F120:F124"/>
    <mergeCell ref="G120:G124"/>
    <mergeCell ref="H120:H124"/>
    <mergeCell ref="I120:I124"/>
    <mergeCell ref="F134:F137"/>
    <mergeCell ref="G134:G137"/>
    <mergeCell ref="H134:H137"/>
    <mergeCell ref="I134:I137"/>
    <mergeCell ref="L80:L82"/>
    <mergeCell ref="M80:M82"/>
    <mergeCell ref="K74:K75"/>
    <mergeCell ref="L74:L75"/>
    <mergeCell ref="M74:M75"/>
    <mergeCell ref="O80:O82"/>
    <mergeCell ref="P80:P82"/>
    <mergeCell ref="O89:O91"/>
    <mergeCell ref="P89:P91"/>
    <mergeCell ref="N83:N84"/>
    <mergeCell ref="O83:O84"/>
    <mergeCell ref="K100:K101"/>
    <mergeCell ref="O87:O88"/>
    <mergeCell ref="P87:P88"/>
    <mergeCell ref="K83:K84"/>
    <mergeCell ref="O115:O116"/>
    <mergeCell ref="P115:P116"/>
    <mergeCell ref="P109:P110"/>
    <mergeCell ref="O109:O110"/>
    <mergeCell ref="N109:N110"/>
    <mergeCell ref="N115:N116"/>
    <mergeCell ref="N87:N88"/>
    <mergeCell ref="K109:K110"/>
    <mergeCell ref="L109:L110"/>
    <mergeCell ref="N74:N75"/>
    <mergeCell ref="O74:O75"/>
    <mergeCell ref="P74:P75"/>
    <mergeCell ref="K89:K91"/>
    <mergeCell ref="P96:P98"/>
    <mergeCell ref="P99:P101"/>
    <mergeCell ref="N105:N107"/>
    <mergeCell ref="L83:L84"/>
    <mergeCell ref="P311:P315"/>
    <mergeCell ref="O311:O315"/>
    <mergeCell ref="N311:N315"/>
    <mergeCell ref="P83:P84"/>
    <mergeCell ref="M87:M88"/>
    <mergeCell ref="P102:P104"/>
    <mergeCell ref="M111:M114"/>
    <mergeCell ref="N111:N114"/>
    <mergeCell ref="O111:O114"/>
    <mergeCell ref="P111:P114"/>
    <mergeCell ref="M115:M116"/>
    <mergeCell ref="N96:N98"/>
    <mergeCell ref="O96:O98"/>
    <mergeCell ref="P105:P107"/>
    <mergeCell ref="N128:N130"/>
    <mergeCell ref="O128:O130"/>
    <mergeCell ref="O296:O297"/>
    <mergeCell ref="M286:M287"/>
    <mergeCell ref="M293:M295"/>
    <mergeCell ref="M117:M118"/>
    <mergeCell ref="N286:N287"/>
    <mergeCell ref="O286:O287"/>
    <mergeCell ref="P286:P287"/>
    <mergeCell ref="M280:M282"/>
    <mergeCell ref="N293:N295"/>
    <mergeCell ref="O293:O295"/>
    <mergeCell ref="M275:M279"/>
    <mergeCell ref="N275:N276"/>
    <mergeCell ref="O275:O276"/>
    <mergeCell ref="P280:P282"/>
    <mergeCell ref="M253:M254"/>
    <mergeCell ref="M258:M261"/>
    <mergeCell ref="P300:P301"/>
    <mergeCell ref="O318:O322"/>
    <mergeCell ref="P318:P322"/>
    <mergeCell ref="M298:M299"/>
    <mergeCell ref="N298:N299"/>
    <mergeCell ref="O298:O299"/>
    <mergeCell ref="M296:M297"/>
    <mergeCell ref="N296:N297"/>
    <mergeCell ref="K266:K268"/>
    <mergeCell ref="L266:L268"/>
    <mergeCell ref="M264:M268"/>
    <mergeCell ref="P298:P299"/>
    <mergeCell ref="M304:M305"/>
    <mergeCell ref="N304:N305"/>
    <mergeCell ref="O304:O305"/>
    <mergeCell ref="P304:P305"/>
    <mergeCell ref="K316:K317"/>
    <mergeCell ref="L316:L317"/>
    <mergeCell ref="M316:M317"/>
    <mergeCell ref="N316:N317"/>
    <mergeCell ref="O316:O317"/>
    <mergeCell ref="P316:P317"/>
    <mergeCell ref="K304:K305"/>
    <mergeCell ref="L304:L305"/>
    <mergeCell ref="P293:P295"/>
    <mergeCell ref="M288:M292"/>
    <mergeCell ref="M311:M315"/>
    <mergeCell ref="K312:K315"/>
    <mergeCell ref="N280:N282"/>
    <mergeCell ref="O280:O282"/>
    <mergeCell ref="L312:L315"/>
    <mergeCell ref="P302:P303"/>
    <mergeCell ref="K258:K261"/>
    <mergeCell ref="L258:L261"/>
    <mergeCell ref="N239:N247"/>
    <mergeCell ref="K283:K284"/>
    <mergeCell ref="J283:J284"/>
    <mergeCell ref="M283:M285"/>
    <mergeCell ref="M262:M263"/>
    <mergeCell ref="N264:N268"/>
    <mergeCell ref="O264:O268"/>
    <mergeCell ref="J266:J268"/>
    <mergeCell ref="M269:M270"/>
    <mergeCell ref="M318:M322"/>
    <mergeCell ref="M144:M145"/>
    <mergeCell ref="N318:N322"/>
    <mergeCell ref="M300:M301"/>
    <mergeCell ref="N300:N301"/>
    <mergeCell ref="O300:O301"/>
    <mergeCell ref="J312:J315"/>
    <mergeCell ref="O302:O303"/>
    <mergeCell ref="N302:N303"/>
    <mergeCell ref="J290:J292"/>
    <mergeCell ref="K290:K292"/>
    <mergeCell ref="L290:L292"/>
    <mergeCell ref="K293:K295"/>
    <mergeCell ref="L293:L295"/>
    <mergeCell ref="M162:M163"/>
    <mergeCell ref="J218:J219"/>
    <mergeCell ref="K218:K219"/>
    <mergeCell ref="P221:P222"/>
    <mergeCell ref="P218:P220"/>
    <mergeCell ref="N221:N222"/>
    <mergeCell ref="P213:P217"/>
    <mergeCell ref="O213:O217"/>
    <mergeCell ref="M248:M250"/>
    <mergeCell ref="N248:N250"/>
    <mergeCell ref="O248:O250"/>
    <mergeCell ref="P248:P250"/>
    <mergeCell ref="O235:O238"/>
    <mergeCell ref="N235:N238"/>
    <mergeCell ref="P229:P233"/>
    <mergeCell ref="O229:O233"/>
    <mergeCell ref="N229:N233"/>
    <mergeCell ref="P239:P247"/>
    <mergeCell ref="M231:M233"/>
    <mergeCell ref="O239:O247"/>
    <mergeCell ref="J214:J217"/>
    <mergeCell ref="K214:K217"/>
    <mergeCell ref="L214:L217"/>
    <mergeCell ref="M213:M217"/>
    <mergeCell ref="J223:J225"/>
    <mergeCell ref="L218:L219"/>
    <mergeCell ref="J231:J233"/>
    <mergeCell ref="J235:J238"/>
    <mergeCell ref="K235:K238"/>
    <mergeCell ref="L235:L238"/>
    <mergeCell ref="M235:M238"/>
    <mergeCell ref="P142:P143"/>
    <mergeCell ref="O142:O143"/>
    <mergeCell ref="M70:M71"/>
    <mergeCell ref="K180:K182"/>
    <mergeCell ref="J178:J179"/>
    <mergeCell ref="K178:K179"/>
    <mergeCell ref="L178:L179"/>
    <mergeCell ref="P199:P201"/>
    <mergeCell ref="J196:J198"/>
    <mergeCell ref="K196:K198"/>
    <mergeCell ref="L196:L198"/>
    <mergeCell ref="M196:M198"/>
    <mergeCell ref="N196:N198"/>
    <mergeCell ref="O196:O198"/>
    <mergeCell ref="J192:J195"/>
    <mergeCell ref="K192:K195"/>
    <mergeCell ref="L192:L195"/>
    <mergeCell ref="P196:P198"/>
    <mergeCell ref="P128:P130"/>
    <mergeCell ref="M123:M124"/>
    <mergeCell ref="N125:N127"/>
    <mergeCell ref="O125:O127"/>
    <mergeCell ref="P125:P127"/>
    <mergeCell ref="M172:M174"/>
    <mergeCell ref="N172:N174"/>
    <mergeCell ref="O172:O174"/>
    <mergeCell ref="N158:N159"/>
    <mergeCell ref="O158:O159"/>
    <mergeCell ref="P158:P159"/>
    <mergeCell ref="M160:M161"/>
    <mergeCell ref="M164:M166"/>
    <mergeCell ref="N170:N171"/>
    <mergeCell ref="M65:M67"/>
    <mergeCell ref="M59:M61"/>
    <mergeCell ref="M56:M58"/>
    <mergeCell ref="N131:N132"/>
    <mergeCell ref="O131:O132"/>
    <mergeCell ref="P131:P132"/>
    <mergeCell ref="N120:N122"/>
    <mergeCell ref="M152:M155"/>
    <mergeCell ref="M146:M150"/>
    <mergeCell ref="J148:J150"/>
    <mergeCell ref="K148:K150"/>
    <mergeCell ref="L148:L150"/>
    <mergeCell ref="M125:M127"/>
    <mergeCell ref="O120:O122"/>
    <mergeCell ref="P120:P122"/>
    <mergeCell ref="J68:J69"/>
    <mergeCell ref="K68:K69"/>
    <mergeCell ref="L68:L69"/>
    <mergeCell ref="M68:M69"/>
    <mergeCell ref="J115:J116"/>
    <mergeCell ref="K115:K116"/>
    <mergeCell ref="L115:L116"/>
    <mergeCell ref="N140:N141"/>
    <mergeCell ref="O140:O141"/>
    <mergeCell ref="P140:P141"/>
    <mergeCell ref="P92:P93"/>
    <mergeCell ref="N152:N155"/>
    <mergeCell ref="O152:O155"/>
    <mergeCell ref="L135:L137"/>
    <mergeCell ref="P146:P150"/>
    <mergeCell ref="O146:O150"/>
    <mergeCell ref="N146:N150"/>
    <mergeCell ref="C286:C287"/>
    <mergeCell ref="D286:D287"/>
    <mergeCell ref="A293:A299"/>
    <mergeCell ref="N54:N55"/>
    <mergeCell ref="N56:N57"/>
    <mergeCell ref="J102:J104"/>
    <mergeCell ref="K102:K104"/>
    <mergeCell ref="L102:L104"/>
    <mergeCell ref="N102:N104"/>
    <mergeCell ref="J105:J107"/>
    <mergeCell ref="K105:K107"/>
    <mergeCell ref="L105:L107"/>
    <mergeCell ref="M105:M107"/>
    <mergeCell ref="J111:J114"/>
    <mergeCell ref="K111:K114"/>
    <mergeCell ref="L111:L114"/>
    <mergeCell ref="K65:K66"/>
    <mergeCell ref="L65:L66"/>
    <mergeCell ref="M102:M104"/>
    <mergeCell ref="M120:M122"/>
    <mergeCell ref="L92:L93"/>
    <mergeCell ref="M92:M93"/>
    <mergeCell ref="K78:K79"/>
    <mergeCell ref="L78:L79"/>
    <mergeCell ref="J87:J88"/>
    <mergeCell ref="J89:J91"/>
    <mergeCell ref="J96:J98"/>
    <mergeCell ref="K96:K98"/>
    <mergeCell ref="L96:L98"/>
    <mergeCell ref="M96:M98"/>
    <mergeCell ref="K87:K88"/>
    <mergeCell ref="L87:L88"/>
    <mergeCell ref="D306:D310"/>
    <mergeCell ref="E306:E310"/>
    <mergeCell ref="A311:A315"/>
    <mergeCell ref="B311:B315"/>
    <mergeCell ref="C311:C315"/>
    <mergeCell ref="D311:D315"/>
    <mergeCell ref="B293:B299"/>
    <mergeCell ref="C293:C295"/>
    <mergeCell ref="D293:D295"/>
    <mergeCell ref="E293:E295"/>
    <mergeCell ref="C296:C297"/>
    <mergeCell ref="D296:D297"/>
    <mergeCell ref="E296:E297"/>
    <mergeCell ref="C298:C299"/>
    <mergeCell ref="D298:D299"/>
    <mergeCell ref="E298:E299"/>
    <mergeCell ref="A280:A282"/>
    <mergeCell ref="B280:B282"/>
    <mergeCell ref="C280:C282"/>
    <mergeCell ref="D280:D282"/>
    <mergeCell ref="E286:E287"/>
    <mergeCell ref="A288:A292"/>
    <mergeCell ref="B288:B292"/>
    <mergeCell ref="C288:C292"/>
    <mergeCell ref="D288:D292"/>
    <mergeCell ref="E288:E292"/>
    <mergeCell ref="B283:B285"/>
    <mergeCell ref="C283:C285"/>
    <mergeCell ref="D283:D285"/>
    <mergeCell ref="E283:E285"/>
    <mergeCell ref="A286:A287"/>
    <mergeCell ref="B286:B287"/>
    <mergeCell ref="E273:E274"/>
    <mergeCell ref="A271:A272"/>
    <mergeCell ref="D234:D238"/>
    <mergeCell ref="E234:E238"/>
    <mergeCell ref="A264:A268"/>
    <mergeCell ref="B264:B268"/>
    <mergeCell ref="A318:A322"/>
    <mergeCell ref="B318:B322"/>
    <mergeCell ref="C318:C322"/>
    <mergeCell ref="D318:D322"/>
    <mergeCell ref="E318:E322"/>
    <mergeCell ref="A300:A301"/>
    <mergeCell ref="B300:B301"/>
    <mergeCell ref="C300:C301"/>
    <mergeCell ref="D300:D301"/>
    <mergeCell ref="E300:E301"/>
    <mergeCell ref="A302:A303"/>
    <mergeCell ref="B302:B303"/>
    <mergeCell ref="C302:C303"/>
    <mergeCell ref="D302:D303"/>
    <mergeCell ref="E302:E303"/>
    <mergeCell ref="A304:A305"/>
    <mergeCell ref="B304:B305"/>
    <mergeCell ref="C304:C305"/>
    <mergeCell ref="D304:D305"/>
    <mergeCell ref="C316:C317"/>
    <mergeCell ref="D316:D317"/>
    <mergeCell ref="E316:E317"/>
    <mergeCell ref="E304:E305"/>
    <mergeCell ref="A306:A310"/>
    <mergeCell ref="B306:B310"/>
    <mergeCell ref="C306:C310"/>
    <mergeCell ref="A257:A261"/>
    <mergeCell ref="D229:D233"/>
    <mergeCell ref="E229:E233"/>
    <mergeCell ref="B239:B247"/>
    <mergeCell ref="C239:C241"/>
    <mergeCell ref="D239:D241"/>
    <mergeCell ref="E311:E315"/>
    <mergeCell ref="A316:A317"/>
    <mergeCell ref="B316:B317"/>
    <mergeCell ref="A262:A263"/>
    <mergeCell ref="B262:B263"/>
    <mergeCell ref="C262:C263"/>
    <mergeCell ref="C226:C228"/>
    <mergeCell ref="D226:D228"/>
    <mergeCell ref="E226:E228"/>
    <mergeCell ref="A229:A233"/>
    <mergeCell ref="B229:B233"/>
    <mergeCell ref="C229:C233"/>
    <mergeCell ref="E280:E282"/>
    <mergeCell ref="A283:A285"/>
    <mergeCell ref="B257:B261"/>
    <mergeCell ref="C257:C261"/>
    <mergeCell ref="D257:D261"/>
    <mergeCell ref="E257:E261"/>
    <mergeCell ref="B271:B272"/>
    <mergeCell ref="C271:C272"/>
    <mergeCell ref="D271:D272"/>
    <mergeCell ref="E271:E272"/>
    <mergeCell ref="A273:A274"/>
    <mergeCell ref="B273:B274"/>
    <mergeCell ref="C273:C274"/>
    <mergeCell ref="D273:D274"/>
    <mergeCell ref="B180:B182"/>
    <mergeCell ref="C180:C182"/>
    <mergeCell ref="D180:D182"/>
    <mergeCell ref="A156:A157"/>
    <mergeCell ref="B156:B157"/>
    <mergeCell ref="C156:C157"/>
    <mergeCell ref="C264:C268"/>
    <mergeCell ref="D264:D268"/>
    <mergeCell ref="E264:E268"/>
    <mergeCell ref="E188:E190"/>
    <mergeCell ref="C199:C201"/>
    <mergeCell ref="D199:D201"/>
    <mergeCell ref="E199:E201"/>
    <mergeCell ref="A196:A198"/>
    <mergeCell ref="A191:A195"/>
    <mergeCell ref="B191:B195"/>
    <mergeCell ref="C191:C195"/>
    <mergeCell ref="D191:D195"/>
    <mergeCell ref="E191:E195"/>
    <mergeCell ref="D262:D263"/>
    <mergeCell ref="E262:E263"/>
    <mergeCell ref="D196:D198"/>
    <mergeCell ref="B213:B217"/>
    <mergeCell ref="C213:C217"/>
    <mergeCell ref="D213:D217"/>
    <mergeCell ref="E213:E217"/>
    <mergeCell ref="A218:A222"/>
    <mergeCell ref="A251:A252"/>
    <mergeCell ref="B196:B198"/>
    <mergeCell ref="C196:C198"/>
    <mergeCell ref="A199:A201"/>
    <mergeCell ref="B199:B201"/>
    <mergeCell ref="D133:D137"/>
    <mergeCell ref="E133:E137"/>
    <mergeCell ref="A138:A139"/>
    <mergeCell ref="B138:B139"/>
    <mergeCell ref="C138:C139"/>
    <mergeCell ref="D138:D139"/>
    <mergeCell ref="E138:E139"/>
    <mergeCell ref="C142:C143"/>
    <mergeCell ref="D142:D143"/>
    <mergeCell ref="E142:E143"/>
    <mergeCell ref="A144:A145"/>
    <mergeCell ref="B144:B145"/>
    <mergeCell ref="C144:C145"/>
    <mergeCell ref="D144:D145"/>
    <mergeCell ref="E144:E145"/>
    <mergeCell ref="E196:E198"/>
    <mergeCell ref="A183:A185"/>
    <mergeCell ref="B183:B185"/>
    <mergeCell ref="C183:C185"/>
    <mergeCell ref="D183:D185"/>
    <mergeCell ref="E183:E185"/>
    <mergeCell ref="A186:A187"/>
    <mergeCell ref="B186:B187"/>
    <mergeCell ref="C186:C187"/>
    <mergeCell ref="D186:D187"/>
    <mergeCell ref="E186:E187"/>
    <mergeCell ref="A188:A190"/>
    <mergeCell ref="B188:B190"/>
    <mergeCell ref="C188:C190"/>
    <mergeCell ref="D188:D190"/>
    <mergeCell ref="D164:D166"/>
    <mergeCell ref="E164:E166"/>
    <mergeCell ref="C146:C150"/>
    <mergeCell ref="D146:D150"/>
    <mergeCell ref="E146:E150"/>
    <mergeCell ref="A151:A155"/>
    <mergeCell ref="B151:B155"/>
    <mergeCell ref="C151:C155"/>
    <mergeCell ref="D151:D155"/>
    <mergeCell ref="E151:E155"/>
    <mergeCell ref="A146:A150"/>
    <mergeCell ref="B146:B150"/>
    <mergeCell ref="A140:A141"/>
    <mergeCell ref="B140:B141"/>
    <mergeCell ref="C140:C141"/>
    <mergeCell ref="D140:D141"/>
    <mergeCell ref="E140:E141"/>
    <mergeCell ref="A142:A143"/>
    <mergeCell ref="B142:B143"/>
    <mergeCell ref="A102:A104"/>
    <mergeCell ref="B102:B104"/>
    <mergeCell ref="E102:E104"/>
    <mergeCell ref="A96:A98"/>
    <mergeCell ref="B96:B98"/>
    <mergeCell ref="C96:C98"/>
    <mergeCell ref="D96:D98"/>
    <mergeCell ref="E96:E98"/>
    <mergeCell ref="A99:A101"/>
    <mergeCell ref="B99:B101"/>
    <mergeCell ref="C99:C101"/>
    <mergeCell ref="D99:D101"/>
    <mergeCell ref="E99:E101"/>
    <mergeCell ref="A105:A107"/>
    <mergeCell ref="B105:B107"/>
    <mergeCell ref="A120:A124"/>
    <mergeCell ref="B120:B124"/>
    <mergeCell ref="C120:C124"/>
    <mergeCell ref="D120:D124"/>
    <mergeCell ref="E120:E124"/>
    <mergeCell ref="C111:C112"/>
    <mergeCell ref="D111:D112"/>
    <mergeCell ref="E108:E110"/>
    <mergeCell ref="E105:E107"/>
    <mergeCell ref="A108:A110"/>
    <mergeCell ref="B108:B110"/>
    <mergeCell ref="C113:C114"/>
    <mergeCell ref="D113:D114"/>
    <mergeCell ref="E113:E114"/>
    <mergeCell ref="E117:E118"/>
    <mergeCell ref="K120:K122"/>
    <mergeCell ref="L120:L122"/>
    <mergeCell ref="O102:O104"/>
    <mergeCell ref="J131:J132"/>
    <mergeCell ref="K131:K132"/>
    <mergeCell ref="L131:L132"/>
    <mergeCell ref="M131:M132"/>
    <mergeCell ref="D108:D110"/>
    <mergeCell ref="N92:N93"/>
    <mergeCell ref="O92:O93"/>
    <mergeCell ref="E111:E112"/>
    <mergeCell ref="C102:C104"/>
    <mergeCell ref="D102:D104"/>
    <mergeCell ref="M99:M101"/>
    <mergeCell ref="J109:J110"/>
    <mergeCell ref="C105:C107"/>
    <mergeCell ref="D105:D107"/>
    <mergeCell ref="J100:J101"/>
    <mergeCell ref="O105:O107"/>
    <mergeCell ref="C108:C110"/>
    <mergeCell ref="M109:M110"/>
    <mergeCell ref="K123:K124"/>
    <mergeCell ref="L123:L124"/>
    <mergeCell ref="D128:D130"/>
    <mergeCell ref="E128:E130"/>
    <mergeCell ref="D85:D86"/>
    <mergeCell ref="E85:E86"/>
    <mergeCell ref="J92:J93"/>
    <mergeCell ref="K92:K93"/>
    <mergeCell ref="A269:A270"/>
    <mergeCell ref="B269:B270"/>
    <mergeCell ref="C269:C270"/>
    <mergeCell ref="D269:D270"/>
    <mergeCell ref="E269:E270"/>
    <mergeCell ref="E180:E182"/>
    <mergeCell ref="E160:E161"/>
    <mergeCell ref="A162:A163"/>
    <mergeCell ref="B162:B163"/>
    <mergeCell ref="C162:C163"/>
    <mergeCell ref="D162:D163"/>
    <mergeCell ref="E162:E163"/>
    <mergeCell ref="A170:A174"/>
    <mergeCell ref="B170:B174"/>
    <mergeCell ref="C170:C174"/>
    <mergeCell ref="D170:D174"/>
    <mergeCell ref="E170:E174"/>
    <mergeCell ref="A180:A182"/>
    <mergeCell ref="B218:B222"/>
    <mergeCell ref="C218:C222"/>
    <mergeCell ref="D218:D222"/>
    <mergeCell ref="E218:E222"/>
    <mergeCell ref="A223:A225"/>
    <mergeCell ref="B223:B225"/>
    <mergeCell ref="C223:C225"/>
    <mergeCell ref="D223:D225"/>
    <mergeCell ref="A248:A250"/>
    <mergeCell ref="J120:J122"/>
    <mergeCell ref="B248:B250"/>
    <mergeCell ref="C248:C250"/>
    <mergeCell ref="D248:D250"/>
    <mergeCell ref="E248:E250"/>
    <mergeCell ref="A239:A247"/>
    <mergeCell ref="C242:C244"/>
    <mergeCell ref="D242:D244"/>
    <mergeCell ref="E242:E244"/>
    <mergeCell ref="C245:C247"/>
    <mergeCell ref="D245:D247"/>
    <mergeCell ref="E245:E247"/>
    <mergeCell ref="E255:E256"/>
    <mergeCell ref="A253:A254"/>
    <mergeCell ref="B253:B254"/>
    <mergeCell ref="C253:C254"/>
    <mergeCell ref="D253:D254"/>
    <mergeCell ref="E253:E254"/>
    <mergeCell ref="A255:A256"/>
    <mergeCell ref="B255:B256"/>
    <mergeCell ref="C255:C256"/>
    <mergeCell ref="D255:D256"/>
    <mergeCell ref="B251:B252"/>
    <mergeCell ref="C251:C252"/>
    <mergeCell ref="D251:D252"/>
    <mergeCell ref="E251:E252"/>
    <mergeCell ref="A202:A203"/>
    <mergeCell ref="B202:B203"/>
    <mergeCell ref="C202:C203"/>
    <mergeCell ref="D202:D203"/>
    <mergeCell ref="E202:E203"/>
    <mergeCell ref="A204:A205"/>
    <mergeCell ref="B204:B205"/>
    <mergeCell ref="C204:C205"/>
    <mergeCell ref="D204:D205"/>
    <mergeCell ref="E204:E205"/>
    <mergeCell ref="A206:A207"/>
    <mergeCell ref="B206:B207"/>
    <mergeCell ref="C206:C207"/>
    <mergeCell ref="D206:D207"/>
    <mergeCell ref="E206:E207"/>
    <mergeCell ref="A213:A217"/>
    <mergeCell ref="E239:E241"/>
    <mergeCell ref="B208:B212"/>
    <mergeCell ref="C208:C212"/>
    <mergeCell ref="D208:D212"/>
    <mergeCell ref="E208:E212"/>
    <mergeCell ref="E223:E225"/>
    <mergeCell ref="A226:A228"/>
    <mergeCell ref="B226:B228"/>
    <mergeCell ref="C234:C238"/>
    <mergeCell ref="A208:A212"/>
    <mergeCell ref="D156:D157"/>
    <mergeCell ref="E156:E157"/>
    <mergeCell ref="C158:C159"/>
    <mergeCell ref="A160:A161"/>
    <mergeCell ref="A175:A179"/>
    <mergeCell ref="B175:B179"/>
    <mergeCell ref="C175:C179"/>
    <mergeCell ref="D175:D179"/>
    <mergeCell ref="E175:E179"/>
    <mergeCell ref="B160:B161"/>
    <mergeCell ref="C160:C161"/>
    <mergeCell ref="D160:D161"/>
    <mergeCell ref="A158:A159"/>
    <mergeCell ref="A164:A166"/>
    <mergeCell ref="B164:B166"/>
    <mergeCell ref="C164:C166"/>
    <mergeCell ref="D158:D159"/>
    <mergeCell ref="B158:B159"/>
    <mergeCell ref="E158:E159"/>
    <mergeCell ref="A167:A169"/>
    <mergeCell ref="B167:B169"/>
    <mergeCell ref="C167:C169"/>
    <mergeCell ref="D167:D169"/>
    <mergeCell ref="E167:E169"/>
    <mergeCell ref="A125:A127"/>
    <mergeCell ref="B125:B127"/>
    <mergeCell ref="C125:C127"/>
    <mergeCell ref="D125:D127"/>
    <mergeCell ref="E125:E127"/>
    <mergeCell ref="A131:A132"/>
    <mergeCell ref="B131:B132"/>
    <mergeCell ref="C131:C132"/>
    <mergeCell ref="D131:D132"/>
    <mergeCell ref="E131:E132"/>
    <mergeCell ref="A133:A137"/>
    <mergeCell ref="B133:B137"/>
    <mergeCell ref="C133:C137"/>
    <mergeCell ref="A128:A130"/>
    <mergeCell ref="B128:B130"/>
    <mergeCell ref="C128:C130"/>
    <mergeCell ref="A94:A95"/>
    <mergeCell ref="B94:B95"/>
    <mergeCell ref="C94:C95"/>
    <mergeCell ref="D94:D95"/>
    <mergeCell ref="E94:E95"/>
    <mergeCell ref="A117:A118"/>
    <mergeCell ref="B117:B118"/>
    <mergeCell ref="C117:C118"/>
    <mergeCell ref="D117:D118"/>
    <mergeCell ref="A111:A114"/>
    <mergeCell ref="B111:B114"/>
    <mergeCell ref="A115:A116"/>
    <mergeCell ref="B115:B116"/>
    <mergeCell ref="C115:C116"/>
    <mergeCell ref="D115:D116"/>
    <mergeCell ref="E115:E116"/>
    <mergeCell ref="A78:A82"/>
    <mergeCell ref="B78:B82"/>
    <mergeCell ref="C78:C82"/>
    <mergeCell ref="D78:D82"/>
    <mergeCell ref="E78:E82"/>
    <mergeCell ref="J78:J79"/>
    <mergeCell ref="J80:J82"/>
    <mergeCell ref="A83:A84"/>
    <mergeCell ref="B83:B84"/>
    <mergeCell ref="C83:C84"/>
    <mergeCell ref="D83:D84"/>
    <mergeCell ref="E83:E84"/>
    <mergeCell ref="A92:A93"/>
    <mergeCell ref="B92:B93"/>
    <mergeCell ref="C92:C93"/>
    <mergeCell ref="D92:D93"/>
    <mergeCell ref="E92:E93"/>
    <mergeCell ref="B87:B91"/>
    <mergeCell ref="C87:C91"/>
    <mergeCell ref="D87:D91"/>
    <mergeCell ref="E87:E91"/>
    <mergeCell ref="J83:J84"/>
    <mergeCell ref="A85:A86"/>
    <mergeCell ref="B85:B86"/>
    <mergeCell ref="A87:A91"/>
    <mergeCell ref="F79:F82"/>
    <mergeCell ref="G79:G82"/>
    <mergeCell ref="H79:H82"/>
    <mergeCell ref="F88:F91"/>
    <mergeCell ref="G88:G91"/>
    <mergeCell ref="H88:H91"/>
    <mergeCell ref="C85:C86"/>
    <mergeCell ref="A76:A77"/>
    <mergeCell ref="B76:B77"/>
    <mergeCell ref="C76:C77"/>
    <mergeCell ref="D76:D77"/>
    <mergeCell ref="E76:E77"/>
    <mergeCell ref="A62:A64"/>
    <mergeCell ref="B62:B64"/>
    <mergeCell ref="C62:C64"/>
    <mergeCell ref="D62:D64"/>
    <mergeCell ref="E62:E64"/>
    <mergeCell ref="A65:A69"/>
    <mergeCell ref="B65:B69"/>
    <mergeCell ref="C65:C69"/>
    <mergeCell ref="J65:J66"/>
    <mergeCell ref="E70:E75"/>
    <mergeCell ref="D70:D75"/>
    <mergeCell ref="C70:C75"/>
    <mergeCell ref="B70:B75"/>
    <mergeCell ref="A70:A75"/>
    <mergeCell ref="I70:I71"/>
    <mergeCell ref="H70:H71"/>
    <mergeCell ref="G70:G71"/>
    <mergeCell ref="F70:F71"/>
    <mergeCell ref="F66:F69"/>
    <mergeCell ref="G66:G69"/>
    <mergeCell ref="H66:H69"/>
    <mergeCell ref="I66:I69"/>
    <mergeCell ref="F72:F75"/>
    <mergeCell ref="G72:G75"/>
    <mergeCell ref="H72:H75"/>
    <mergeCell ref="A56:A58"/>
    <mergeCell ref="B56:B58"/>
    <mergeCell ref="C56:C58"/>
    <mergeCell ref="D56:D58"/>
    <mergeCell ref="E56:E58"/>
    <mergeCell ref="A59:A61"/>
    <mergeCell ref="B59:B61"/>
    <mergeCell ref="C59:C61"/>
    <mergeCell ref="D59:D61"/>
    <mergeCell ref="E59:E61"/>
    <mergeCell ref="D65:D69"/>
    <mergeCell ref="E65:E69"/>
    <mergeCell ref="J59:J60"/>
    <mergeCell ref="A50:A52"/>
    <mergeCell ref="B50:B52"/>
    <mergeCell ref="C50:C52"/>
    <mergeCell ref="D50:D52"/>
    <mergeCell ref="E50:E52"/>
    <mergeCell ref="J50:J52"/>
    <mergeCell ref="A53:A55"/>
    <mergeCell ref="B53:B55"/>
    <mergeCell ref="C53:C55"/>
    <mergeCell ref="D53:D55"/>
    <mergeCell ref="E53:E55"/>
    <mergeCell ref="J54:J55"/>
    <mergeCell ref="J56:J57"/>
    <mergeCell ref="O47:O49"/>
    <mergeCell ref="P47:P49"/>
    <mergeCell ref="C47:C49"/>
    <mergeCell ref="D47:D49"/>
    <mergeCell ref="E47:E49"/>
    <mergeCell ref="J47:J49"/>
    <mergeCell ref="L47:L49"/>
    <mergeCell ref="N65:N66"/>
    <mergeCell ref="O65:O66"/>
    <mergeCell ref="P65:P66"/>
    <mergeCell ref="N68:N69"/>
    <mergeCell ref="O68:O69"/>
    <mergeCell ref="P68:P69"/>
    <mergeCell ref="K50:K52"/>
    <mergeCell ref="N59:N60"/>
    <mergeCell ref="O59:O60"/>
    <mergeCell ref="P59:P60"/>
    <mergeCell ref="N50:N52"/>
    <mergeCell ref="O50:O52"/>
    <mergeCell ref="P50:P52"/>
    <mergeCell ref="K54:K55"/>
    <mergeCell ref="L54:L55"/>
    <mergeCell ref="M54:M55"/>
    <mergeCell ref="K59:K60"/>
    <mergeCell ref="K47:K49"/>
    <mergeCell ref="L59:L60"/>
    <mergeCell ref="O54:O55"/>
    <mergeCell ref="P54:P55"/>
    <mergeCell ref="K56:K57"/>
    <mergeCell ref="L56:L57"/>
    <mergeCell ref="M50:M52"/>
    <mergeCell ref="L50:L52"/>
    <mergeCell ref="D6:D7"/>
    <mergeCell ref="E6:E7"/>
    <mergeCell ref="O26:O28"/>
    <mergeCell ref="N44:N46"/>
    <mergeCell ref="O44:O46"/>
    <mergeCell ref="P44:P46"/>
    <mergeCell ref="M40:M43"/>
    <mergeCell ref="N40:N43"/>
    <mergeCell ref="O40:O43"/>
    <mergeCell ref="P40:P43"/>
    <mergeCell ref="D40:D43"/>
    <mergeCell ref="E40:E43"/>
    <mergeCell ref="J40:J43"/>
    <mergeCell ref="D44:D46"/>
    <mergeCell ref="E44:E46"/>
    <mergeCell ref="J44:J46"/>
    <mergeCell ref="D38:D39"/>
    <mergeCell ref="E38:E39"/>
    <mergeCell ref="K40:K43"/>
    <mergeCell ref="L40:L43"/>
    <mergeCell ref="D19:D22"/>
    <mergeCell ref="O33:O34"/>
    <mergeCell ref="E19:E22"/>
    <mergeCell ref="P26:P28"/>
    <mergeCell ref="K44:K46"/>
    <mergeCell ref="L44:L46"/>
    <mergeCell ref="M44:M46"/>
    <mergeCell ref="N29:N31"/>
    <mergeCell ref="P33:P34"/>
    <mergeCell ref="A1:P1"/>
    <mergeCell ref="A35:A37"/>
    <mergeCell ref="B35:B37"/>
    <mergeCell ref="C35:C37"/>
    <mergeCell ref="D35:D37"/>
    <mergeCell ref="E35:E37"/>
    <mergeCell ref="K5:K7"/>
    <mergeCell ref="L5:L7"/>
    <mergeCell ref="M5:M7"/>
    <mergeCell ref="N5:P5"/>
    <mergeCell ref="N6:N7"/>
    <mergeCell ref="O6:O7"/>
    <mergeCell ref="P6:P7"/>
    <mergeCell ref="C14:C16"/>
    <mergeCell ref="D14:D16"/>
    <mergeCell ref="E14:E16"/>
    <mergeCell ref="G5:G7"/>
    <mergeCell ref="H5:H7"/>
    <mergeCell ref="I5:I7"/>
    <mergeCell ref="A26:A28"/>
    <mergeCell ref="P29:P31"/>
    <mergeCell ref="B29:B31"/>
    <mergeCell ref="C29:C31"/>
    <mergeCell ref="D29:D31"/>
    <mergeCell ref="E29:E31"/>
    <mergeCell ref="J5:J7"/>
    <mergeCell ref="A5:A7"/>
    <mergeCell ref="P9:P25"/>
    <mergeCell ref="O29:O31"/>
    <mergeCell ref="D5:E5"/>
    <mergeCell ref="K33:K34"/>
    <mergeCell ref="J29:J31"/>
    <mergeCell ref="K29:K31"/>
    <mergeCell ref="L29:L31"/>
    <mergeCell ref="M29:M31"/>
    <mergeCell ref="A38:A39"/>
    <mergeCell ref="B38:B39"/>
    <mergeCell ref="M47:M49"/>
    <mergeCell ref="N47:N49"/>
    <mergeCell ref="M33:M34"/>
    <mergeCell ref="N33:N34"/>
    <mergeCell ref="C40:C43"/>
    <mergeCell ref="C44:C46"/>
    <mergeCell ref="C38:C39"/>
    <mergeCell ref="F36:F37"/>
    <mergeCell ref="G36:G37"/>
    <mergeCell ref="H36:H37"/>
    <mergeCell ref="I36:I37"/>
    <mergeCell ref="A40:A49"/>
    <mergeCell ref="B40:B49"/>
    <mergeCell ref="A32:A34"/>
    <mergeCell ref="B32:B34"/>
    <mergeCell ref="C32:C34"/>
    <mergeCell ref="D32:D34"/>
    <mergeCell ref="E32:E34"/>
    <mergeCell ref="J33:J34"/>
    <mergeCell ref="A29:A31"/>
    <mergeCell ref="L33:L34"/>
    <mergeCell ref="C26:C28"/>
    <mergeCell ref="D26:D28"/>
    <mergeCell ref="E26:E28"/>
    <mergeCell ref="K9:K25"/>
    <mergeCell ref="L9:L25"/>
    <mergeCell ref="M9:M25"/>
    <mergeCell ref="N9:N25"/>
    <mergeCell ref="O9:O25"/>
    <mergeCell ref="C23:C25"/>
    <mergeCell ref="D23:D25"/>
    <mergeCell ref="E23:E25"/>
    <mergeCell ref="A9:B25"/>
    <mergeCell ref="J9:J25"/>
    <mergeCell ref="C17:C18"/>
    <mergeCell ref="D17:D18"/>
    <mergeCell ref="E17:E18"/>
    <mergeCell ref="J26:J28"/>
    <mergeCell ref="K26:K28"/>
    <mergeCell ref="L26:L28"/>
    <mergeCell ref="M26:M28"/>
    <mergeCell ref="N26:N28"/>
    <mergeCell ref="C9:C13"/>
    <mergeCell ref="D9:D13"/>
    <mergeCell ref="E9:E13"/>
    <mergeCell ref="B5:B7"/>
    <mergeCell ref="C5:C7"/>
    <mergeCell ref="F5:F7"/>
    <mergeCell ref="C19:C22"/>
    <mergeCell ref="O56:O57"/>
    <mergeCell ref="P56:P57"/>
    <mergeCell ref="N99:N101"/>
    <mergeCell ref="N144:N145"/>
    <mergeCell ref="O144:O145"/>
    <mergeCell ref="P144:P145"/>
    <mergeCell ref="N164:N166"/>
    <mergeCell ref="O164:O166"/>
    <mergeCell ref="P164:P166"/>
    <mergeCell ref="N160:N161"/>
    <mergeCell ref="O160:O161"/>
    <mergeCell ref="P160:P161"/>
    <mergeCell ref="N167:N169"/>
    <mergeCell ref="O167:O169"/>
    <mergeCell ref="P167:P169"/>
    <mergeCell ref="N78:N79"/>
    <mergeCell ref="O78:O79"/>
    <mergeCell ref="P78:P79"/>
    <mergeCell ref="N80:N82"/>
    <mergeCell ref="P70:P71"/>
    <mergeCell ref="O70:O71"/>
    <mergeCell ref="N70:N71"/>
    <mergeCell ref="M128:M130"/>
    <mergeCell ref="P152:P155"/>
    <mergeCell ref="M167:M169"/>
    <mergeCell ref="O99:O101"/>
    <mergeCell ref="N89:N91"/>
    <mergeCell ref="B26:B28"/>
    <mergeCell ref="N206:N207"/>
    <mergeCell ref="L180:L182"/>
    <mergeCell ref="M180:M182"/>
    <mergeCell ref="N180:N182"/>
    <mergeCell ref="O180:O182"/>
    <mergeCell ref="P180:P182"/>
    <mergeCell ref="K164:K166"/>
    <mergeCell ref="L164:L166"/>
    <mergeCell ref="K167:K169"/>
    <mergeCell ref="M183:M185"/>
    <mergeCell ref="N183:N185"/>
    <mergeCell ref="O183:O185"/>
    <mergeCell ref="P183:P185"/>
    <mergeCell ref="M199:M201"/>
    <mergeCell ref="N199:N201"/>
    <mergeCell ref="O199:O201"/>
    <mergeCell ref="N189:N190"/>
    <mergeCell ref="O189:O190"/>
    <mergeCell ref="P189:P190"/>
    <mergeCell ref="M192:M195"/>
    <mergeCell ref="N175:N176"/>
    <mergeCell ref="O175:O176"/>
    <mergeCell ref="P204:P205"/>
    <mergeCell ref="O170:O171"/>
    <mergeCell ref="P170:P171"/>
    <mergeCell ref="A275:A279"/>
    <mergeCell ref="B275:B279"/>
    <mergeCell ref="C275:C279"/>
    <mergeCell ref="D275:D279"/>
    <mergeCell ref="E275:E279"/>
    <mergeCell ref="J125:J127"/>
    <mergeCell ref="J152:J155"/>
    <mergeCell ref="J135:J137"/>
    <mergeCell ref="M135:M137"/>
    <mergeCell ref="J140:J141"/>
    <mergeCell ref="K140:K141"/>
    <mergeCell ref="L140:L141"/>
    <mergeCell ref="M140:M141"/>
    <mergeCell ref="M142:M143"/>
    <mergeCell ref="J158:J159"/>
    <mergeCell ref="K158:K159"/>
    <mergeCell ref="L158:L159"/>
    <mergeCell ref="M158:M159"/>
    <mergeCell ref="L129:L130"/>
    <mergeCell ref="K152:K155"/>
    <mergeCell ref="L152:L155"/>
    <mergeCell ref="K125:K127"/>
    <mergeCell ref="L125:L127"/>
    <mergeCell ref="K160:K161"/>
    <mergeCell ref="A234:A238"/>
    <mergeCell ref="B234:B238"/>
    <mergeCell ref="M255:M256"/>
    <mergeCell ref="J220:J222"/>
    <mergeCell ref="K220:K222"/>
    <mergeCell ref="L220:L222"/>
    <mergeCell ref="L160:L161"/>
    <mergeCell ref="K135:K137"/>
    <mergeCell ref="P257:P261"/>
    <mergeCell ref="O257:O261"/>
    <mergeCell ref="N257:N261"/>
    <mergeCell ref="P255:P256"/>
    <mergeCell ref="J172:J174"/>
    <mergeCell ref="K172:K174"/>
    <mergeCell ref="L172:L174"/>
    <mergeCell ref="M178:M179"/>
    <mergeCell ref="M239:M247"/>
    <mergeCell ref="K223:K225"/>
    <mergeCell ref="L223:L225"/>
    <mergeCell ref="M223:M225"/>
    <mergeCell ref="J226:J228"/>
    <mergeCell ref="K226:K228"/>
    <mergeCell ref="L226:L228"/>
    <mergeCell ref="M226:M228"/>
    <mergeCell ref="P172:P174"/>
    <mergeCell ref="N213:N217"/>
    <mergeCell ref="P235:P238"/>
    <mergeCell ref="N218:N220"/>
    <mergeCell ref="O218:O220"/>
    <mergeCell ref="K231:K233"/>
    <mergeCell ref="L231:L233"/>
    <mergeCell ref="J209:J212"/>
    <mergeCell ref="K209:K212"/>
    <mergeCell ref="L209:L212"/>
    <mergeCell ref="M208:M212"/>
    <mergeCell ref="P208:P212"/>
    <mergeCell ref="O208:O212"/>
    <mergeCell ref="N208:N212"/>
    <mergeCell ref="P206:P207"/>
    <mergeCell ref="O206:O207"/>
    <mergeCell ref="J319:J322"/>
    <mergeCell ref="K319:K322"/>
    <mergeCell ref="L319:L322"/>
    <mergeCell ref="J239:J247"/>
    <mergeCell ref="K239:K247"/>
    <mergeCell ref="L239:L247"/>
    <mergeCell ref="J248:J250"/>
    <mergeCell ref="K248:K250"/>
    <mergeCell ref="L248:L250"/>
    <mergeCell ref="J280:J282"/>
    <mergeCell ref="K280:K282"/>
    <mergeCell ref="L280:L282"/>
    <mergeCell ref="J293:J295"/>
    <mergeCell ref="J298:J299"/>
    <mergeCell ref="J276:J279"/>
    <mergeCell ref="K276:K279"/>
    <mergeCell ref="L276:L279"/>
    <mergeCell ref="J296:J297"/>
    <mergeCell ref="K296:K297"/>
    <mergeCell ref="J316:J317"/>
    <mergeCell ref="J304:J305"/>
    <mergeCell ref="J300:J301"/>
    <mergeCell ref="K300:K301"/>
    <mergeCell ref="L300:L301"/>
    <mergeCell ref="K298:K299"/>
    <mergeCell ref="L298:L299"/>
    <mergeCell ref="L283:L284"/>
    <mergeCell ref="L296:L297"/>
    <mergeCell ref="J255:J256"/>
    <mergeCell ref="K255:K256"/>
    <mergeCell ref="L255:L256"/>
    <mergeCell ref="J258:J261"/>
    <mergeCell ref="J189:J190"/>
    <mergeCell ref="K189:K190"/>
    <mergeCell ref="L189:L190"/>
    <mergeCell ref="M189:M190"/>
    <mergeCell ref="M186:M187"/>
    <mergeCell ref="J180:J182"/>
    <mergeCell ref="P288:P292"/>
    <mergeCell ref="O288:O292"/>
    <mergeCell ref="N288:N292"/>
    <mergeCell ref="E2:M2"/>
    <mergeCell ref="E3:M3"/>
    <mergeCell ref="M306:M310"/>
    <mergeCell ref="J286:J287"/>
    <mergeCell ref="K286:K287"/>
    <mergeCell ref="L286:L287"/>
    <mergeCell ref="J307:J310"/>
    <mergeCell ref="K307:K310"/>
    <mergeCell ref="L307:L310"/>
    <mergeCell ref="L167:L169"/>
    <mergeCell ref="J183:J185"/>
    <mergeCell ref="K183:K185"/>
    <mergeCell ref="L183:L185"/>
    <mergeCell ref="J199:J201"/>
    <mergeCell ref="K199:K201"/>
    <mergeCell ref="L199:L201"/>
    <mergeCell ref="J160:J161"/>
    <mergeCell ref="J164:J166"/>
    <mergeCell ref="J167:J169"/>
    <mergeCell ref="M218:M222"/>
    <mergeCell ref="J129:J130"/>
    <mergeCell ref="K129:K130"/>
    <mergeCell ref="J123:J124"/>
    <mergeCell ref="P306:P310"/>
    <mergeCell ref="O306:O310"/>
    <mergeCell ref="N306:N310"/>
    <mergeCell ref="P283:P285"/>
    <mergeCell ref="O283:O285"/>
    <mergeCell ref="N283:N285"/>
    <mergeCell ref="P271:P272"/>
    <mergeCell ref="O271:O272"/>
    <mergeCell ref="N271:N272"/>
    <mergeCell ref="P269:P270"/>
    <mergeCell ref="O269:O270"/>
    <mergeCell ref="N269:N270"/>
    <mergeCell ref="N223:N225"/>
    <mergeCell ref="O223:O225"/>
    <mergeCell ref="P223:P225"/>
    <mergeCell ref="P275:P276"/>
    <mergeCell ref="N277:N279"/>
    <mergeCell ref="O277:O279"/>
    <mergeCell ref="P277:P279"/>
    <mergeCell ref="N226:N228"/>
    <mergeCell ref="O226:O228"/>
    <mergeCell ref="P226:P228"/>
    <mergeCell ref="P253:P254"/>
    <mergeCell ref="O253:O254"/>
    <mergeCell ref="N253:N254"/>
    <mergeCell ref="P251:P252"/>
    <mergeCell ref="O251:O252"/>
    <mergeCell ref="N251:N252"/>
    <mergeCell ref="P264:P268"/>
    <mergeCell ref="O255:O256"/>
    <mergeCell ref="N255:N256"/>
    <mergeCell ref="P296:P297"/>
    <mergeCell ref="N142:N143"/>
    <mergeCell ref="P138:P139"/>
    <mergeCell ref="O138:O139"/>
    <mergeCell ref="N138:N139"/>
    <mergeCell ref="P133:P137"/>
    <mergeCell ref="O133:O137"/>
    <mergeCell ref="N133:N137"/>
    <mergeCell ref="P117:P118"/>
    <mergeCell ref="O117:O118"/>
    <mergeCell ref="N117:N118"/>
    <mergeCell ref="P262:P263"/>
    <mergeCell ref="O262:O263"/>
    <mergeCell ref="N262:N263"/>
    <mergeCell ref="P273:P274"/>
    <mergeCell ref="O273:O274"/>
    <mergeCell ref="N273:N274"/>
    <mergeCell ref="N123:N124"/>
    <mergeCell ref="O123:O124"/>
    <mergeCell ref="P123:P124"/>
    <mergeCell ref="O221:O222"/>
    <mergeCell ref="O204:O205"/>
    <mergeCell ref="N204:N205"/>
    <mergeCell ref="P191:P195"/>
    <mergeCell ref="O191:O195"/>
    <mergeCell ref="N191:N195"/>
    <mergeCell ref="P186:P187"/>
    <mergeCell ref="O186:O187"/>
    <mergeCell ref="N186:N187"/>
    <mergeCell ref="P175:P176"/>
    <mergeCell ref="N178:N179"/>
    <mergeCell ref="O178:O179"/>
    <mergeCell ref="P178:P179"/>
  </mergeCells>
  <pageMargins left="0.15748031496062992" right="0.15748031496062992" top="0.15748031496062992" bottom="0.15748031496062992" header="0.31496062992125984" footer="0.31496062992125984"/>
  <pageSetup paperSize="9" scale="45" orientation="landscape" r:id="rId1"/>
  <rowBreaks count="15" manualBreakCount="15">
    <brk id="34" max="15" man="1"/>
    <brk id="55" max="15" man="1"/>
    <brk id="75" max="15" man="1"/>
    <brk id="93" max="15" man="1"/>
    <brk id="107" max="15" man="1"/>
    <brk id="130" max="15" man="1"/>
    <brk id="143" max="15" man="1"/>
    <brk id="161" max="15" man="1"/>
    <brk id="179" max="15" man="1"/>
    <brk id="217" max="15" man="1"/>
    <brk id="241" max="15" man="1"/>
    <brk id="261" max="15" man="1"/>
    <brk id="272" max="15" man="1"/>
    <brk id="285" max="15" man="1"/>
    <brk id="301" max="15"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10"/>
  <sheetViews>
    <sheetView zoomScale="85" zoomScaleNormal="85" workbookViewId="0">
      <selection activeCell="F13" sqref="F13"/>
    </sheetView>
  </sheetViews>
  <sheetFormatPr defaultRowHeight="15" outlineLevelCol="1" x14ac:dyDescent="0.25"/>
  <cols>
    <col min="1" max="1" width="10.85546875" style="52" bestFit="1" customWidth="1"/>
    <col min="2" max="2" width="45.140625" style="53" customWidth="1"/>
    <col min="3" max="3" width="20.7109375" style="53" customWidth="1"/>
    <col min="4" max="4" width="8.5703125" style="54" customWidth="1"/>
    <col min="5" max="5" width="9.85546875" style="54" customWidth="1"/>
    <col min="6" max="6" width="18" style="55" customWidth="1"/>
    <col min="7" max="7" width="22.140625" style="56" customWidth="1"/>
    <col min="8" max="8" width="13.7109375" style="56" hidden="1" customWidth="1" outlineLevel="1"/>
    <col min="9" max="9" width="17.42578125" style="56" hidden="1" customWidth="1" outlineLevel="1"/>
    <col min="10" max="10" width="49.5703125" style="89" customWidth="1" collapsed="1"/>
    <col min="11" max="11" width="21.42578125" style="58" customWidth="1"/>
    <col min="12" max="16384" width="9.140625" style="52"/>
  </cols>
  <sheetData>
    <row r="1" spans="1:11" ht="18.75" x14ac:dyDescent="0.25">
      <c r="J1" s="57" t="s">
        <v>638</v>
      </c>
    </row>
    <row r="2" spans="1:11" ht="18.75" x14ac:dyDescent="0.25">
      <c r="J2" s="57" t="s">
        <v>639</v>
      </c>
    </row>
    <row r="3" spans="1:11" ht="18.75" x14ac:dyDescent="0.25">
      <c r="J3" s="57" t="s">
        <v>640</v>
      </c>
    </row>
    <row r="4" spans="1:11" ht="18.75" x14ac:dyDescent="0.25">
      <c r="J4" s="57" t="s">
        <v>641</v>
      </c>
    </row>
    <row r="5" spans="1:11" ht="18.75" x14ac:dyDescent="0.25">
      <c r="J5" s="57" t="s">
        <v>642</v>
      </c>
    </row>
    <row r="6" spans="1:11" ht="18.75" x14ac:dyDescent="0.25">
      <c r="J6" s="57" t="s">
        <v>643</v>
      </c>
    </row>
    <row r="7" spans="1:11" ht="18.75" x14ac:dyDescent="0.25">
      <c r="J7" s="59"/>
    </row>
    <row r="9" spans="1:11" ht="23.25" x14ac:dyDescent="0.35">
      <c r="B9" s="60"/>
      <c r="C9" s="60"/>
      <c r="D9" s="61"/>
      <c r="E9" s="61"/>
      <c r="F9" s="62"/>
      <c r="G9" s="63"/>
      <c r="H9" s="63"/>
      <c r="I9" s="63"/>
      <c r="J9" s="64"/>
      <c r="K9" s="65"/>
    </row>
    <row r="10" spans="1:11" s="66" customFormat="1" ht="23.25" x14ac:dyDescent="0.25">
      <c r="A10" s="570" t="s">
        <v>644</v>
      </c>
      <c r="B10" s="570"/>
      <c r="C10" s="570"/>
      <c r="D10" s="570"/>
      <c r="E10" s="570"/>
      <c r="F10" s="570"/>
      <c r="G10" s="570"/>
      <c r="H10" s="570"/>
      <c r="I10" s="570"/>
      <c r="J10" s="570"/>
      <c r="K10" s="570"/>
    </row>
    <row r="11" spans="1:11" s="66" customFormat="1" ht="18.75" x14ac:dyDescent="0.25">
      <c r="A11" s="67"/>
      <c r="B11" s="68"/>
      <c r="C11" s="69"/>
      <c r="D11" s="70"/>
      <c r="E11" s="70"/>
      <c r="F11" s="71"/>
      <c r="G11" s="72"/>
      <c r="H11" s="72"/>
      <c r="I11" s="72"/>
      <c r="J11" s="73"/>
      <c r="K11" s="74"/>
    </row>
    <row r="12" spans="1:11" s="66" customFormat="1" ht="15.75" x14ac:dyDescent="0.25">
      <c r="A12" s="571" t="s">
        <v>645</v>
      </c>
      <c r="B12" s="572" t="s">
        <v>646</v>
      </c>
      <c r="C12" s="568" t="s">
        <v>647</v>
      </c>
      <c r="D12" s="574" t="s">
        <v>648</v>
      </c>
      <c r="E12" s="574"/>
      <c r="F12" s="575" t="s">
        <v>649</v>
      </c>
      <c r="G12" s="576"/>
      <c r="H12" s="577" t="s">
        <v>35</v>
      </c>
      <c r="I12" s="577" t="s">
        <v>650</v>
      </c>
      <c r="J12" s="568" t="s">
        <v>651</v>
      </c>
      <c r="K12" s="565" t="s">
        <v>652</v>
      </c>
    </row>
    <row r="13" spans="1:11" s="66" customFormat="1" ht="69" customHeight="1" x14ac:dyDescent="0.25">
      <c r="A13" s="571"/>
      <c r="B13" s="572"/>
      <c r="C13" s="573"/>
      <c r="D13" s="92" t="s">
        <v>519</v>
      </c>
      <c r="E13" s="92" t="s">
        <v>520</v>
      </c>
      <c r="F13" s="92" t="s">
        <v>653</v>
      </c>
      <c r="G13" s="92" t="s">
        <v>654</v>
      </c>
      <c r="H13" s="578"/>
      <c r="I13" s="578"/>
      <c r="J13" s="573"/>
      <c r="K13" s="565"/>
    </row>
    <row r="14" spans="1:11" s="66" customFormat="1" ht="15.75" x14ac:dyDescent="0.25">
      <c r="A14" s="94">
        <v>1</v>
      </c>
      <c r="B14" s="90">
        <v>2</v>
      </c>
      <c r="C14" s="90">
        <v>3</v>
      </c>
      <c r="D14" s="90">
        <v>4</v>
      </c>
      <c r="E14" s="90">
        <v>5</v>
      </c>
      <c r="F14" s="95">
        <v>6</v>
      </c>
      <c r="G14" s="95">
        <v>7</v>
      </c>
      <c r="H14" s="95" t="s">
        <v>655</v>
      </c>
      <c r="I14" s="95" t="s">
        <v>656</v>
      </c>
      <c r="J14" s="90">
        <v>8</v>
      </c>
      <c r="K14" s="96">
        <v>9</v>
      </c>
    </row>
    <row r="15" spans="1:11" s="75" customFormat="1" ht="15.75" x14ac:dyDescent="0.2">
      <c r="A15" s="585" t="s">
        <v>409</v>
      </c>
      <c r="B15" s="585"/>
      <c r="C15" s="586" t="s">
        <v>2</v>
      </c>
      <c r="D15" s="568" t="s">
        <v>68</v>
      </c>
      <c r="E15" s="589" t="s">
        <v>68</v>
      </c>
      <c r="F15" s="97" t="s">
        <v>2</v>
      </c>
      <c r="G15" s="98">
        <f>SUM(G16:G19)</f>
        <v>52590513.699999996</v>
      </c>
      <c r="H15" s="98" t="e">
        <f>SUM(H16:H19)</f>
        <v>#REF!</v>
      </c>
      <c r="I15" s="98" t="e">
        <f>H15/G15*100</f>
        <v>#REF!</v>
      </c>
      <c r="J15" s="592" t="s">
        <v>68</v>
      </c>
      <c r="K15" s="565" t="s">
        <v>68</v>
      </c>
    </row>
    <row r="16" spans="1:11" s="75" customFormat="1" ht="47.25" x14ac:dyDescent="0.2">
      <c r="A16" s="585"/>
      <c r="B16" s="585"/>
      <c r="C16" s="587"/>
      <c r="D16" s="569"/>
      <c r="E16" s="590"/>
      <c r="F16" s="97" t="s">
        <v>410</v>
      </c>
      <c r="G16" s="98">
        <f>G21+G26+G29</f>
        <v>28165422.099999998</v>
      </c>
      <c r="H16" s="98" t="e">
        <f>H21+#REF!+H26+H29</f>
        <v>#REF!</v>
      </c>
      <c r="I16" s="98" t="e">
        <f t="shared" ref="I16:I79" si="0">H16/G16*100</f>
        <v>#REF!</v>
      </c>
      <c r="J16" s="593"/>
      <c r="K16" s="565"/>
    </row>
    <row r="17" spans="1:11" s="75" customFormat="1" ht="110.25" x14ac:dyDescent="0.2">
      <c r="A17" s="585"/>
      <c r="B17" s="585"/>
      <c r="C17" s="587"/>
      <c r="D17" s="569"/>
      <c r="E17" s="590"/>
      <c r="F17" s="97" t="s">
        <v>411</v>
      </c>
      <c r="G17" s="98">
        <f>G22+G30</f>
        <v>1808238.4999999998</v>
      </c>
      <c r="H17" s="98" t="e">
        <f>H22+#REF!+#REF!+H30</f>
        <v>#REF!</v>
      </c>
      <c r="I17" s="98" t="e">
        <f t="shared" si="0"/>
        <v>#REF!</v>
      </c>
      <c r="J17" s="593"/>
      <c r="K17" s="565"/>
    </row>
    <row r="18" spans="1:11" s="75" customFormat="1" ht="94.5" x14ac:dyDescent="0.2">
      <c r="A18" s="585"/>
      <c r="B18" s="585"/>
      <c r="C18" s="587"/>
      <c r="D18" s="569"/>
      <c r="E18" s="590"/>
      <c r="F18" s="97" t="s">
        <v>412</v>
      </c>
      <c r="G18" s="98">
        <f>G27</f>
        <v>12914.1</v>
      </c>
      <c r="H18" s="98" t="e">
        <f>#REF!+#REF!+H27+#REF!</f>
        <v>#REF!</v>
      </c>
      <c r="I18" s="98" t="e">
        <f t="shared" si="0"/>
        <v>#REF!</v>
      </c>
      <c r="J18" s="593"/>
      <c r="K18" s="565"/>
    </row>
    <row r="19" spans="1:11" s="75" customFormat="1" ht="47.25" x14ac:dyDescent="0.2">
      <c r="A19" s="585"/>
      <c r="B19" s="585"/>
      <c r="C19" s="588"/>
      <c r="D19" s="573"/>
      <c r="E19" s="591"/>
      <c r="F19" s="97" t="s">
        <v>413</v>
      </c>
      <c r="G19" s="98">
        <f>G24</f>
        <v>22603938.999999996</v>
      </c>
      <c r="H19" s="98" t="e">
        <f>#REF!+H24+#REF!+#REF!</f>
        <v>#REF!</v>
      </c>
      <c r="I19" s="98" t="e">
        <f t="shared" si="0"/>
        <v>#REF!</v>
      </c>
      <c r="J19" s="593"/>
      <c r="K19" s="565"/>
    </row>
    <row r="20" spans="1:11" s="75" customFormat="1" ht="15.75" x14ac:dyDescent="0.2">
      <c r="A20" s="585"/>
      <c r="B20" s="585"/>
      <c r="C20" s="566" t="s">
        <v>62</v>
      </c>
      <c r="D20" s="568" t="s">
        <v>68</v>
      </c>
      <c r="E20" s="568" t="s">
        <v>68</v>
      </c>
      <c r="F20" s="97" t="s">
        <v>2</v>
      </c>
      <c r="G20" s="98">
        <f>SUM(G21:G22)</f>
        <v>28773581.400000002</v>
      </c>
      <c r="H20" s="98" t="e">
        <f>SUM(H21:H22)</f>
        <v>#REF!</v>
      </c>
      <c r="I20" s="98" t="e">
        <f t="shared" si="0"/>
        <v>#REF!</v>
      </c>
      <c r="J20" s="593"/>
      <c r="K20" s="565"/>
    </row>
    <row r="21" spans="1:11" s="75" customFormat="1" ht="15.75" x14ac:dyDescent="0.2">
      <c r="A21" s="585"/>
      <c r="B21" s="585"/>
      <c r="C21" s="567"/>
      <c r="D21" s="569"/>
      <c r="E21" s="569"/>
      <c r="F21" s="97" t="s">
        <v>5</v>
      </c>
      <c r="G21" s="98">
        <f>G32+G51+G135+G160+G166+G179+G192+G211+G225+G269+G100</f>
        <v>27010636.800000001</v>
      </c>
      <c r="H21" s="98" t="e">
        <f>H32+H51+H111+H135+H160+H166+H179+H192+H211+H225+H269+H100</f>
        <v>#REF!</v>
      </c>
      <c r="I21" s="98" t="e">
        <f t="shared" si="0"/>
        <v>#REF!</v>
      </c>
      <c r="J21" s="593"/>
      <c r="K21" s="565"/>
    </row>
    <row r="22" spans="1:11" s="75" customFormat="1" ht="15.75" x14ac:dyDescent="0.2">
      <c r="A22" s="585"/>
      <c r="B22" s="585"/>
      <c r="C22" s="567"/>
      <c r="D22" s="569"/>
      <c r="E22" s="569"/>
      <c r="F22" s="97" t="s">
        <v>6</v>
      </c>
      <c r="G22" s="98">
        <f>G33+G52+G136+G167+G180+G193+G212+G226+G101</f>
        <v>1762944.5999999999</v>
      </c>
      <c r="H22" s="98" t="e">
        <f>H33+H52+H136+#REF!+H167+H180+H193+H212+H226+#REF!+H101</f>
        <v>#REF!</v>
      </c>
      <c r="I22" s="98" t="e">
        <f t="shared" si="0"/>
        <v>#REF!</v>
      </c>
      <c r="J22" s="593"/>
      <c r="K22" s="565"/>
    </row>
    <row r="23" spans="1:11" s="75" customFormat="1" ht="15.75" x14ac:dyDescent="0.2">
      <c r="A23" s="585"/>
      <c r="B23" s="585"/>
      <c r="C23" s="594" t="s">
        <v>414</v>
      </c>
      <c r="D23" s="568" t="s">
        <v>68</v>
      </c>
      <c r="E23" s="568" t="s">
        <v>68</v>
      </c>
      <c r="F23" s="97" t="s">
        <v>2</v>
      </c>
      <c r="G23" s="98">
        <f>SUM(G24:G24)</f>
        <v>22603938.999999996</v>
      </c>
      <c r="H23" s="98" t="e">
        <f>SUM(H24:H24)</f>
        <v>#REF!</v>
      </c>
      <c r="I23" s="98" t="e">
        <f t="shared" si="0"/>
        <v>#REF!</v>
      </c>
      <c r="J23" s="593"/>
      <c r="K23" s="565"/>
    </row>
    <row r="24" spans="1:11" s="75" customFormat="1" ht="15.75" x14ac:dyDescent="0.2">
      <c r="A24" s="585"/>
      <c r="B24" s="585"/>
      <c r="C24" s="595"/>
      <c r="D24" s="573"/>
      <c r="E24" s="573"/>
      <c r="F24" s="97" t="s">
        <v>23</v>
      </c>
      <c r="G24" s="98">
        <f>G271</f>
        <v>22603938.999999996</v>
      </c>
      <c r="H24" s="98" t="e">
        <f>H271</f>
        <v>#REF!</v>
      </c>
      <c r="I24" s="98" t="e">
        <f t="shared" si="0"/>
        <v>#REF!</v>
      </c>
      <c r="J24" s="593"/>
      <c r="K24" s="565"/>
    </row>
    <row r="25" spans="1:11" s="75" customFormat="1" ht="15.75" x14ac:dyDescent="0.2">
      <c r="A25" s="585"/>
      <c r="B25" s="585"/>
      <c r="C25" s="566" t="s">
        <v>63</v>
      </c>
      <c r="D25" s="568" t="s">
        <v>68</v>
      </c>
      <c r="E25" s="568" t="s">
        <v>68</v>
      </c>
      <c r="F25" s="97" t="s">
        <v>2</v>
      </c>
      <c r="G25" s="98">
        <f>SUM(G26:G27)</f>
        <v>16316.5</v>
      </c>
      <c r="H25" s="98">
        <f>SUM(H26:H27)</f>
        <v>7304.9</v>
      </c>
      <c r="I25" s="98">
        <f t="shared" si="0"/>
        <v>44.770018079857806</v>
      </c>
      <c r="J25" s="593"/>
      <c r="K25" s="565"/>
    </row>
    <row r="26" spans="1:11" s="75" customFormat="1" ht="15.75" x14ac:dyDescent="0.2">
      <c r="A26" s="585"/>
      <c r="B26" s="585"/>
      <c r="C26" s="567"/>
      <c r="D26" s="569"/>
      <c r="E26" s="569"/>
      <c r="F26" s="97" t="s">
        <v>5</v>
      </c>
      <c r="G26" s="98">
        <f>G54</f>
        <v>3402.4</v>
      </c>
      <c r="H26" s="98">
        <f>H54</f>
        <v>2214.4</v>
      </c>
      <c r="I26" s="98">
        <f t="shared" si="0"/>
        <v>65.083470491417827</v>
      </c>
      <c r="J26" s="593"/>
      <c r="K26" s="565"/>
    </row>
    <row r="27" spans="1:11" s="75" customFormat="1" ht="15.75" x14ac:dyDescent="0.2">
      <c r="A27" s="585"/>
      <c r="B27" s="585"/>
      <c r="C27" s="567"/>
      <c r="D27" s="569"/>
      <c r="E27" s="569"/>
      <c r="F27" s="97" t="s">
        <v>22</v>
      </c>
      <c r="G27" s="98">
        <f>G55</f>
        <v>12914.1</v>
      </c>
      <c r="H27" s="98">
        <f>H55</f>
        <v>5090.5</v>
      </c>
      <c r="I27" s="98">
        <f t="shared" si="0"/>
        <v>39.418155349579145</v>
      </c>
      <c r="J27" s="593"/>
      <c r="K27" s="565"/>
    </row>
    <row r="28" spans="1:11" s="75" customFormat="1" ht="15.75" x14ac:dyDescent="0.2">
      <c r="A28" s="585"/>
      <c r="B28" s="585"/>
      <c r="C28" s="566" t="s">
        <v>415</v>
      </c>
      <c r="D28" s="568" t="s">
        <v>68</v>
      </c>
      <c r="E28" s="568" t="s">
        <v>68</v>
      </c>
      <c r="F28" s="97" t="s">
        <v>2</v>
      </c>
      <c r="G28" s="98">
        <f>SUM(G29:G30)</f>
        <v>1196676.7999999998</v>
      </c>
      <c r="H28" s="98">
        <f>SUM(H29:H30)</f>
        <v>492466.6</v>
      </c>
      <c r="I28" s="98">
        <f t="shared" si="0"/>
        <v>41.152849290635544</v>
      </c>
      <c r="J28" s="593"/>
      <c r="K28" s="565"/>
    </row>
    <row r="29" spans="1:11" s="75" customFormat="1" ht="15.75" x14ac:dyDescent="0.2">
      <c r="A29" s="585"/>
      <c r="B29" s="585"/>
      <c r="C29" s="567"/>
      <c r="D29" s="569"/>
      <c r="E29" s="569"/>
      <c r="F29" s="97" t="s">
        <v>5</v>
      </c>
      <c r="G29" s="98">
        <f>G228+G116</f>
        <v>1151382.8999999999</v>
      </c>
      <c r="H29" s="98">
        <f>H228+H116</f>
        <v>492466.6</v>
      </c>
      <c r="I29" s="98">
        <f t="shared" si="0"/>
        <v>42.771748651122053</v>
      </c>
      <c r="J29" s="593"/>
      <c r="K29" s="565"/>
    </row>
    <row r="30" spans="1:11" s="75" customFormat="1" ht="15.75" x14ac:dyDescent="0.2">
      <c r="A30" s="585"/>
      <c r="B30" s="585"/>
      <c r="C30" s="567"/>
      <c r="D30" s="569"/>
      <c r="E30" s="569"/>
      <c r="F30" s="97" t="s">
        <v>6</v>
      </c>
      <c r="G30" s="98">
        <f>G229</f>
        <v>45293.9</v>
      </c>
      <c r="H30" s="98">
        <f>H229</f>
        <v>0</v>
      </c>
      <c r="I30" s="98">
        <f t="shared" si="0"/>
        <v>0</v>
      </c>
      <c r="J30" s="593"/>
      <c r="K30" s="565"/>
    </row>
    <row r="31" spans="1:11" s="66" customFormat="1" ht="15.75" x14ac:dyDescent="0.25">
      <c r="A31" s="581">
        <v>1</v>
      </c>
      <c r="B31" s="582" t="s">
        <v>66</v>
      </c>
      <c r="C31" s="582" t="s">
        <v>67</v>
      </c>
      <c r="D31" s="572" t="s">
        <v>68</v>
      </c>
      <c r="E31" s="572" t="s">
        <v>68</v>
      </c>
      <c r="F31" s="97" t="s">
        <v>2</v>
      </c>
      <c r="G31" s="98">
        <f>G32+G33</f>
        <v>173019.50000000003</v>
      </c>
      <c r="H31" s="98" t="e">
        <f>H32+H33+#REF!+#REF!</f>
        <v>#REF!</v>
      </c>
      <c r="I31" s="98" t="e">
        <f t="shared" si="0"/>
        <v>#REF!</v>
      </c>
      <c r="J31" s="583" t="s">
        <v>68</v>
      </c>
      <c r="K31" s="360" t="s">
        <v>68</v>
      </c>
    </row>
    <row r="32" spans="1:11" s="66" customFormat="1" ht="15.75" x14ac:dyDescent="0.25">
      <c r="A32" s="581"/>
      <c r="B32" s="582"/>
      <c r="C32" s="582"/>
      <c r="D32" s="572"/>
      <c r="E32" s="572"/>
      <c r="F32" s="97" t="s">
        <v>5</v>
      </c>
      <c r="G32" s="98">
        <f>G35</f>
        <v>167587.00000000003</v>
      </c>
      <c r="H32" s="98">
        <f>H35</f>
        <v>68268.900000000009</v>
      </c>
      <c r="I32" s="98">
        <f t="shared" si="0"/>
        <v>40.73639363435111</v>
      </c>
      <c r="J32" s="584"/>
      <c r="K32" s="360" t="s">
        <v>68</v>
      </c>
    </row>
    <row r="33" spans="1:11" s="66" customFormat="1" ht="15.75" x14ac:dyDescent="0.25">
      <c r="A33" s="581"/>
      <c r="B33" s="582"/>
      <c r="C33" s="582"/>
      <c r="D33" s="572"/>
      <c r="E33" s="572"/>
      <c r="F33" s="97" t="s">
        <v>6</v>
      </c>
      <c r="G33" s="98">
        <f>G36</f>
        <v>5432.5</v>
      </c>
      <c r="H33" s="98">
        <f>H36</f>
        <v>5432.5</v>
      </c>
      <c r="I33" s="98">
        <f t="shared" si="0"/>
        <v>100</v>
      </c>
      <c r="J33" s="584"/>
      <c r="K33" s="360"/>
    </row>
    <row r="34" spans="1:11" s="66" customFormat="1" ht="15.75" x14ac:dyDescent="0.25">
      <c r="A34" s="581" t="s">
        <v>64</v>
      </c>
      <c r="B34" s="596" t="s">
        <v>69</v>
      </c>
      <c r="C34" s="596" t="s">
        <v>67</v>
      </c>
      <c r="D34" s="597" t="s">
        <v>68</v>
      </c>
      <c r="E34" s="597" t="s">
        <v>68</v>
      </c>
      <c r="F34" s="91" t="s">
        <v>2</v>
      </c>
      <c r="G34" s="98">
        <f>G35+G36</f>
        <v>173019.50000000003</v>
      </c>
      <c r="H34" s="98" t="e">
        <f>H35+H36+#REF!+#REF!</f>
        <v>#REF!</v>
      </c>
      <c r="I34" s="98" t="e">
        <f t="shared" si="0"/>
        <v>#REF!</v>
      </c>
      <c r="J34" s="583" t="s">
        <v>68</v>
      </c>
      <c r="K34" s="360" t="s">
        <v>68</v>
      </c>
    </row>
    <row r="35" spans="1:11" s="66" customFormat="1" ht="15.75" x14ac:dyDescent="0.25">
      <c r="A35" s="581"/>
      <c r="B35" s="596"/>
      <c r="C35" s="596"/>
      <c r="D35" s="597"/>
      <c r="E35" s="597"/>
      <c r="F35" s="91" t="s">
        <v>5</v>
      </c>
      <c r="G35" s="34">
        <f>G38+G41+G44</f>
        <v>167587.00000000003</v>
      </c>
      <c r="H35" s="34">
        <f>H38+H41+H44</f>
        <v>68268.900000000009</v>
      </c>
      <c r="I35" s="34">
        <f t="shared" si="0"/>
        <v>40.73639363435111</v>
      </c>
      <c r="J35" s="584" t="s">
        <v>68</v>
      </c>
      <c r="K35" s="360" t="s">
        <v>68</v>
      </c>
    </row>
    <row r="36" spans="1:11" s="66" customFormat="1" ht="15.75" x14ac:dyDescent="0.25">
      <c r="A36" s="581"/>
      <c r="B36" s="596"/>
      <c r="C36" s="596"/>
      <c r="D36" s="597"/>
      <c r="E36" s="597"/>
      <c r="F36" s="91" t="s">
        <v>6</v>
      </c>
      <c r="G36" s="34">
        <f>G39+G42+G45</f>
        <v>5432.5</v>
      </c>
      <c r="H36" s="34">
        <f>H39+H42+H45</f>
        <v>5432.5</v>
      </c>
      <c r="I36" s="34">
        <f t="shared" si="0"/>
        <v>100</v>
      </c>
      <c r="J36" s="584"/>
      <c r="K36" s="360"/>
    </row>
    <row r="37" spans="1:11" ht="31.5" x14ac:dyDescent="0.25">
      <c r="A37" s="581" t="s">
        <v>65</v>
      </c>
      <c r="B37" s="613" t="s">
        <v>416</v>
      </c>
      <c r="C37" s="579" t="s">
        <v>67</v>
      </c>
      <c r="D37" s="609" t="s">
        <v>657</v>
      </c>
      <c r="E37" s="609" t="s">
        <v>658</v>
      </c>
      <c r="F37" s="99" t="s">
        <v>2</v>
      </c>
      <c r="G37" s="98">
        <f>G38+G39</f>
        <v>9970.7000000000007</v>
      </c>
      <c r="H37" s="98" t="e">
        <f>H38+H39+#REF!+#REF!</f>
        <v>#REF!</v>
      </c>
      <c r="I37" s="98" t="e">
        <f t="shared" si="0"/>
        <v>#REF!</v>
      </c>
      <c r="J37" s="100" t="s">
        <v>659</v>
      </c>
      <c r="K37" s="101">
        <v>190</v>
      </c>
    </row>
    <row r="38" spans="1:11" ht="15.75" x14ac:dyDescent="0.25">
      <c r="A38" s="581"/>
      <c r="B38" s="613"/>
      <c r="C38" s="580"/>
      <c r="D38" s="610"/>
      <c r="E38" s="610"/>
      <c r="F38" s="91" t="s">
        <v>5</v>
      </c>
      <c r="G38" s="34">
        <v>4538.2</v>
      </c>
      <c r="H38" s="102">
        <v>2996.4</v>
      </c>
      <c r="I38" s="34">
        <f t="shared" si="0"/>
        <v>66.026177779736457</v>
      </c>
      <c r="J38" s="579" t="s">
        <v>660</v>
      </c>
      <c r="K38" s="603">
        <v>90</v>
      </c>
    </row>
    <row r="39" spans="1:11" ht="15.75" x14ac:dyDescent="0.25">
      <c r="A39" s="581"/>
      <c r="B39" s="613"/>
      <c r="C39" s="580"/>
      <c r="D39" s="610"/>
      <c r="E39" s="610"/>
      <c r="F39" s="91" t="s">
        <v>6</v>
      </c>
      <c r="G39" s="34">
        <v>5432.5</v>
      </c>
      <c r="H39" s="34">
        <v>5432.5</v>
      </c>
      <c r="I39" s="34">
        <f t="shared" si="0"/>
        <v>100</v>
      </c>
      <c r="J39" s="580"/>
      <c r="K39" s="604"/>
    </row>
    <row r="40" spans="1:11" ht="63" x14ac:dyDescent="0.25">
      <c r="A40" s="605" t="s">
        <v>70</v>
      </c>
      <c r="B40" s="607" t="s">
        <v>71</v>
      </c>
      <c r="C40" s="579" t="s">
        <v>67</v>
      </c>
      <c r="D40" s="609" t="s">
        <v>657</v>
      </c>
      <c r="E40" s="609" t="s">
        <v>658</v>
      </c>
      <c r="F40" s="103" t="s">
        <v>2</v>
      </c>
      <c r="G40" s="98">
        <f>G41</f>
        <v>154995.6</v>
      </c>
      <c r="H40" s="98" t="e">
        <f>H41+H42+#REF!+#REF!</f>
        <v>#REF!</v>
      </c>
      <c r="I40" s="98" t="e">
        <f t="shared" si="0"/>
        <v>#REF!</v>
      </c>
      <c r="J40" s="100" t="s">
        <v>661</v>
      </c>
      <c r="K40" s="101">
        <v>124865</v>
      </c>
    </row>
    <row r="41" spans="1:11" ht="47.25" x14ac:dyDescent="0.25">
      <c r="A41" s="606"/>
      <c r="B41" s="608"/>
      <c r="C41" s="580"/>
      <c r="D41" s="610"/>
      <c r="E41" s="610"/>
      <c r="F41" s="611" t="s">
        <v>5</v>
      </c>
      <c r="G41" s="598">
        <v>154995.6</v>
      </c>
      <c r="H41" s="102">
        <v>59505.4</v>
      </c>
      <c r="I41" s="34">
        <f t="shared" si="0"/>
        <v>38.391670473226334</v>
      </c>
      <c r="J41" s="104" t="s">
        <v>662</v>
      </c>
      <c r="K41" s="101">
        <v>50</v>
      </c>
    </row>
    <row r="42" spans="1:11" ht="47.25" x14ac:dyDescent="0.25">
      <c r="A42" s="606"/>
      <c r="B42" s="608"/>
      <c r="C42" s="580"/>
      <c r="D42" s="610"/>
      <c r="E42" s="610"/>
      <c r="F42" s="612"/>
      <c r="G42" s="599"/>
      <c r="H42" s="34">
        <v>0</v>
      </c>
      <c r="I42" s="34">
        <v>0</v>
      </c>
      <c r="J42" s="91" t="s">
        <v>663</v>
      </c>
      <c r="K42" s="101">
        <v>14</v>
      </c>
    </row>
    <row r="43" spans="1:11" ht="47.25" x14ac:dyDescent="0.25">
      <c r="A43" s="581" t="s">
        <v>72</v>
      </c>
      <c r="B43" s="607" t="s">
        <v>73</v>
      </c>
      <c r="C43" s="579" t="s">
        <v>67</v>
      </c>
      <c r="D43" s="609" t="s">
        <v>657</v>
      </c>
      <c r="E43" s="609" t="s">
        <v>658</v>
      </c>
      <c r="F43" s="103" t="s">
        <v>2</v>
      </c>
      <c r="G43" s="98">
        <f>G44</f>
        <v>8053.2</v>
      </c>
      <c r="H43" s="98" t="e">
        <f>H44+H45+#REF!+#REF!</f>
        <v>#REF!</v>
      </c>
      <c r="I43" s="98" t="e">
        <f t="shared" si="0"/>
        <v>#REF!</v>
      </c>
      <c r="J43" s="103" t="s">
        <v>664</v>
      </c>
      <c r="K43" s="101">
        <v>4</v>
      </c>
    </row>
    <row r="44" spans="1:11" ht="15.75" x14ac:dyDescent="0.25">
      <c r="A44" s="581"/>
      <c r="B44" s="608"/>
      <c r="C44" s="580"/>
      <c r="D44" s="610"/>
      <c r="E44" s="610"/>
      <c r="F44" s="611" t="s">
        <v>5</v>
      </c>
      <c r="G44" s="598">
        <v>8053.2</v>
      </c>
      <c r="H44" s="102">
        <v>5767.1</v>
      </c>
      <c r="I44" s="34">
        <f t="shared" si="0"/>
        <v>71.612526697461888</v>
      </c>
      <c r="J44" s="579" t="s">
        <v>665</v>
      </c>
      <c r="K44" s="601">
        <v>100</v>
      </c>
    </row>
    <row r="45" spans="1:11" ht="15.75" x14ac:dyDescent="0.25">
      <c r="A45" s="581"/>
      <c r="B45" s="608"/>
      <c r="C45" s="580"/>
      <c r="D45" s="610"/>
      <c r="E45" s="610"/>
      <c r="F45" s="612"/>
      <c r="G45" s="599"/>
      <c r="H45" s="34">
        <v>0</v>
      </c>
      <c r="I45" s="34">
        <v>0</v>
      </c>
      <c r="J45" s="600"/>
      <c r="K45" s="602"/>
    </row>
    <row r="46" spans="1:11" s="66" customFormat="1" ht="15.75" x14ac:dyDescent="0.25">
      <c r="A46" s="581" t="s">
        <v>74</v>
      </c>
      <c r="B46" s="582" t="s">
        <v>75</v>
      </c>
      <c r="C46" s="566" t="s">
        <v>2</v>
      </c>
      <c r="D46" s="572" t="s">
        <v>68</v>
      </c>
      <c r="E46" s="572" t="s">
        <v>68</v>
      </c>
      <c r="F46" s="97" t="s">
        <v>2</v>
      </c>
      <c r="G46" s="98">
        <f>SUM(G47:G49)</f>
        <v>6492451.7999999989</v>
      </c>
      <c r="H46" s="98" t="e">
        <f>SUM(H47:H49)</f>
        <v>#REF!</v>
      </c>
      <c r="I46" s="98" t="e">
        <f t="shared" si="0"/>
        <v>#REF!</v>
      </c>
      <c r="J46" s="572" t="s">
        <v>68</v>
      </c>
      <c r="K46" s="565" t="s">
        <v>68</v>
      </c>
    </row>
    <row r="47" spans="1:11" s="66" customFormat="1" ht="15.75" x14ac:dyDescent="0.25">
      <c r="A47" s="581"/>
      <c r="B47" s="582"/>
      <c r="C47" s="567"/>
      <c r="D47" s="572"/>
      <c r="E47" s="572"/>
      <c r="F47" s="97" t="s">
        <v>5</v>
      </c>
      <c r="G47" s="98">
        <f>G51+G54</f>
        <v>6274769.1999999993</v>
      </c>
      <c r="H47" s="98">
        <f>H51+H54</f>
        <v>4236615.9000000004</v>
      </c>
      <c r="I47" s="98">
        <f t="shared" si="0"/>
        <v>67.518274616379529</v>
      </c>
      <c r="J47" s="572" t="s">
        <v>68</v>
      </c>
      <c r="K47" s="565"/>
    </row>
    <row r="48" spans="1:11" s="66" customFormat="1" ht="15.75" x14ac:dyDescent="0.25">
      <c r="A48" s="581"/>
      <c r="B48" s="582"/>
      <c r="C48" s="567"/>
      <c r="D48" s="572"/>
      <c r="E48" s="572"/>
      <c r="F48" s="97" t="s">
        <v>6</v>
      </c>
      <c r="G48" s="98">
        <f>G52</f>
        <v>204768.5</v>
      </c>
      <c r="H48" s="98" t="e">
        <f>H52+#REF!</f>
        <v>#REF!</v>
      </c>
      <c r="I48" s="98" t="e">
        <f t="shared" si="0"/>
        <v>#REF!</v>
      </c>
      <c r="J48" s="572" t="s">
        <v>68</v>
      </c>
      <c r="K48" s="565"/>
    </row>
    <row r="49" spans="1:11" s="66" customFormat="1" ht="15.75" x14ac:dyDescent="0.25">
      <c r="A49" s="581"/>
      <c r="B49" s="582"/>
      <c r="C49" s="567"/>
      <c r="D49" s="572"/>
      <c r="E49" s="572"/>
      <c r="F49" s="97" t="s">
        <v>22</v>
      </c>
      <c r="G49" s="98">
        <f>G55</f>
        <v>12914.1</v>
      </c>
      <c r="H49" s="98" t="e">
        <f>#REF!+H55</f>
        <v>#REF!</v>
      </c>
      <c r="I49" s="98" t="e">
        <f t="shared" si="0"/>
        <v>#REF!</v>
      </c>
      <c r="J49" s="572"/>
      <c r="K49" s="565"/>
    </row>
    <row r="50" spans="1:11" s="66" customFormat="1" ht="15.75" x14ac:dyDescent="0.25">
      <c r="A50" s="581"/>
      <c r="B50" s="582"/>
      <c r="C50" s="582" t="s">
        <v>67</v>
      </c>
      <c r="D50" s="572" t="s">
        <v>68</v>
      </c>
      <c r="E50" s="572" t="s">
        <v>68</v>
      </c>
      <c r="F50" s="97" t="s">
        <v>2</v>
      </c>
      <c r="G50" s="98">
        <f>SUM(G51:G52)</f>
        <v>6476135.2999999989</v>
      </c>
      <c r="H50" s="98" t="e">
        <f>SUM(H51:H52)</f>
        <v>#REF!</v>
      </c>
      <c r="I50" s="98" t="e">
        <f t="shared" si="0"/>
        <v>#REF!</v>
      </c>
      <c r="J50" s="572" t="s">
        <v>68</v>
      </c>
      <c r="K50" s="565" t="s">
        <v>68</v>
      </c>
    </row>
    <row r="51" spans="1:11" s="66" customFormat="1" ht="15.75" x14ac:dyDescent="0.25">
      <c r="A51" s="581"/>
      <c r="B51" s="582"/>
      <c r="C51" s="582"/>
      <c r="D51" s="572"/>
      <c r="E51" s="572"/>
      <c r="F51" s="97" t="s">
        <v>5</v>
      </c>
      <c r="G51" s="98">
        <f>G57+G90+G84</f>
        <v>6271366.7999999989</v>
      </c>
      <c r="H51" s="98">
        <f>H57+H90+H84</f>
        <v>4234401.5</v>
      </c>
      <c r="I51" s="98">
        <f t="shared" si="0"/>
        <v>67.519595568863892</v>
      </c>
      <c r="J51" s="572" t="s">
        <v>68</v>
      </c>
      <c r="K51" s="565"/>
    </row>
    <row r="52" spans="1:11" s="66" customFormat="1" ht="15.75" x14ac:dyDescent="0.25">
      <c r="A52" s="581"/>
      <c r="B52" s="582"/>
      <c r="C52" s="582"/>
      <c r="D52" s="572"/>
      <c r="E52" s="572"/>
      <c r="F52" s="97" t="s">
        <v>6</v>
      </c>
      <c r="G52" s="98">
        <f>G58</f>
        <v>204768.5</v>
      </c>
      <c r="H52" s="98" t="e">
        <f>H58+#REF!+#REF!</f>
        <v>#REF!</v>
      </c>
      <c r="I52" s="98" t="e">
        <f t="shared" si="0"/>
        <v>#REF!</v>
      </c>
      <c r="J52" s="572" t="s">
        <v>68</v>
      </c>
      <c r="K52" s="565"/>
    </row>
    <row r="53" spans="1:11" s="66" customFormat="1" ht="15.75" x14ac:dyDescent="0.25">
      <c r="A53" s="581"/>
      <c r="B53" s="582"/>
      <c r="C53" s="582" t="s">
        <v>76</v>
      </c>
      <c r="D53" s="572" t="s">
        <v>68</v>
      </c>
      <c r="E53" s="572" t="s">
        <v>68</v>
      </c>
      <c r="F53" s="97" t="s">
        <v>2</v>
      </c>
      <c r="G53" s="98">
        <f>SUM(G54:G55)</f>
        <v>16316.5</v>
      </c>
      <c r="H53" s="98">
        <f>SUM(H54:H55)</f>
        <v>7304.9</v>
      </c>
      <c r="I53" s="98">
        <f t="shared" si="0"/>
        <v>44.770018079857806</v>
      </c>
      <c r="J53" s="572" t="s">
        <v>68</v>
      </c>
      <c r="K53" s="565" t="s">
        <v>68</v>
      </c>
    </row>
    <row r="54" spans="1:11" s="66" customFormat="1" ht="15.75" x14ac:dyDescent="0.25">
      <c r="A54" s="581"/>
      <c r="B54" s="582"/>
      <c r="C54" s="582"/>
      <c r="D54" s="572"/>
      <c r="E54" s="572"/>
      <c r="F54" s="97" t="s">
        <v>5</v>
      </c>
      <c r="G54" s="98">
        <f>G94</f>
        <v>3402.4</v>
      </c>
      <c r="H54" s="98">
        <f>H94</f>
        <v>2214.4</v>
      </c>
      <c r="I54" s="98">
        <f t="shared" si="0"/>
        <v>65.083470491417827</v>
      </c>
      <c r="J54" s="572" t="s">
        <v>68</v>
      </c>
      <c r="K54" s="565"/>
    </row>
    <row r="55" spans="1:11" s="66" customFormat="1" ht="15.75" x14ac:dyDescent="0.25">
      <c r="A55" s="581"/>
      <c r="B55" s="582"/>
      <c r="C55" s="582"/>
      <c r="D55" s="572"/>
      <c r="E55" s="572"/>
      <c r="F55" s="97" t="s">
        <v>22</v>
      </c>
      <c r="G55" s="98">
        <f>G95</f>
        <v>12914.1</v>
      </c>
      <c r="H55" s="98">
        <f>H95</f>
        <v>5090.5</v>
      </c>
      <c r="I55" s="98">
        <f t="shared" si="0"/>
        <v>39.418155349579145</v>
      </c>
      <c r="J55" s="572"/>
      <c r="K55" s="565"/>
    </row>
    <row r="56" spans="1:11" s="66" customFormat="1" ht="15.75" x14ac:dyDescent="0.25">
      <c r="A56" s="581" t="s">
        <v>77</v>
      </c>
      <c r="B56" s="596" t="s">
        <v>417</v>
      </c>
      <c r="C56" s="579" t="s">
        <v>67</v>
      </c>
      <c r="D56" s="597" t="s">
        <v>68</v>
      </c>
      <c r="E56" s="597" t="s">
        <v>68</v>
      </c>
      <c r="F56" s="91" t="s">
        <v>2</v>
      </c>
      <c r="G56" s="98">
        <f>SUM(G57:G58)</f>
        <v>5853440.5999999987</v>
      </c>
      <c r="H56" s="98" t="e">
        <f>SUM(H57:H58)</f>
        <v>#REF!</v>
      </c>
      <c r="I56" s="98" t="e">
        <f t="shared" si="0"/>
        <v>#REF!</v>
      </c>
      <c r="J56" s="583" t="s">
        <v>68</v>
      </c>
      <c r="K56" s="614" t="s">
        <v>68</v>
      </c>
    </row>
    <row r="57" spans="1:11" s="66" customFormat="1" ht="15.75" x14ac:dyDescent="0.25">
      <c r="A57" s="581"/>
      <c r="B57" s="596"/>
      <c r="C57" s="580"/>
      <c r="D57" s="597"/>
      <c r="E57" s="597"/>
      <c r="F57" s="91" t="s">
        <v>5</v>
      </c>
      <c r="G57" s="34">
        <f>G60+G72+G76+G80+G82+G63+G66+G69</f>
        <v>5648672.0999999987</v>
      </c>
      <c r="H57" s="34">
        <f>H60+H72+H76+H80+H82+H63+H66+H69</f>
        <v>3795025.4999999995</v>
      </c>
      <c r="I57" s="34">
        <f t="shared" si="0"/>
        <v>67.18438303402317</v>
      </c>
      <c r="J57" s="584"/>
      <c r="K57" s="614" t="s">
        <v>68</v>
      </c>
    </row>
    <row r="58" spans="1:11" s="66" customFormat="1" ht="15.75" x14ac:dyDescent="0.25">
      <c r="A58" s="581"/>
      <c r="B58" s="596"/>
      <c r="C58" s="580"/>
      <c r="D58" s="597"/>
      <c r="E58" s="597"/>
      <c r="F58" s="91" t="s">
        <v>6</v>
      </c>
      <c r="G58" s="34">
        <f>G61+G73+G77+G64+G67+G70</f>
        <v>204768.5</v>
      </c>
      <c r="H58" s="34" t="e">
        <f>H61+H73+H77+#REF!+#REF!+H64+H67+H70</f>
        <v>#REF!</v>
      </c>
      <c r="I58" s="34" t="e">
        <f t="shared" si="0"/>
        <v>#REF!</v>
      </c>
      <c r="J58" s="584"/>
      <c r="K58" s="614"/>
    </row>
    <row r="59" spans="1:11" ht="15.75" x14ac:dyDescent="0.25">
      <c r="A59" s="581" t="s">
        <v>78</v>
      </c>
      <c r="B59" s="613" t="s">
        <v>418</v>
      </c>
      <c r="C59" s="579" t="s">
        <v>67</v>
      </c>
      <c r="D59" s="609" t="s">
        <v>657</v>
      </c>
      <c r="E59" s="609" t="s">
        <v>658</v>
      </c>
      <c r="F59" s="99" t="s">
        <v>2</v>
      </c>
      <c r="G59" s="98">
        <f>SUM(G60:G61)</f>
        <v>913733</v>
      </c>
      <c r="H59" s="98">
        <f>SUM(H60:H61)</f>
        <v>536830.4</v>
      </c>
      <c r="I59" s="98">
        <f t="shared" si="0"/>
        <v>58.751342022231881</v>
      </c>
      <c r="J59" s="103" t="s">
        <v>666</v>
      </c>
      <c r="K59" s="101">
        <v>3728</v>
      </c>
    </row>
    <row r="60" spans="1:11" ht="15.75" x14ac:dyDescent="0.25">
      <c r="A60" s="581"/>
      <c r="B60" s="613"/>
      <c r="C60" s="580"/>
      <c r="D60" s="610"/>
      <c r="E60" s="610"/>
      <c r="F60" s="91" t="s">
        <v>5</v>
      </c>
      <c r="G60" s="34">
        <v>794901.2</v>
      </c>
      <c r="H60" s="102">
        <v>457017.9</v>
      </c>
      <c r="I60" s="34">
        <f t="shared" si="0"/>
        <v>57.49367342759075</v>
      </c>
      <c r="J60" s="579" t="s">
        <v>667</v>
      </c>
      <c r="K60" s="615">
        <v>5</v>
      </c>
    </row>
    <row r="61" spans="1:11" ht="15.75" x14ac:dyDescent="0.25">
      <c r="A61" s="581"/>
      <c r="B61" s="613"/>
      <c r="C61" s="580"/>
      <c r="D61" s="610"/>
      <c r="E61" s="610"/>
      <c r="F61" s="91" t="s">
        <v>6</v>
      </c>
      <c r="G61" s="34">
        <v>118831.8</v>
      </c>
      <c r="H61" s="102">
        <v>79812.5</v>
      </c>
      <c r="I61" s="34">
        <f t="shared" si="0"/>
        <v>67.164260745019433</v>
      </c>
      <c r="J61" s="580"/>
      <c r="K61" s="615"/>
    </row>
    <row r="62" spans="1:11" ht="15.75" x14ac:dyDescent="0.25">
      <c r="A62" s="581" t="s">
        <v>79</v>
      </c>
      <c r="B62" s="613" t="s">
        <v>488</v>
      </c>
      <c r="C62" s="579" t="s">
        <v>67</v>
      </c>
      <c r="D62" s="609" t="s">
        <v>657</v>
      </c>
      <c r="E62" s="609" t="s">
        <v>658</v>
      </c>
      <c r="F62" s="105" t="s">
        <v>2</v>
      </c>
      <c r="G62" s="98">
        <f>G63+G64</f>
        <v>82531.199999999997</v>
      </c>
      <c r="H62" s="98" t="e">
        <f>H63+H64+#REF!+#REF!</f>
        <v>#REF!</v>
      </c>
      <c r="I62" s="98" t="e">
        <f t="shared" si="0"/>
        <v>#REF!</v>
      </c>
      <c r="J62" s="579" t="s">
        <v>668</v>
      </c>
      <c r="K62" s="616">
        <v>580000</v>
      </c>
    </row>
    <row r="63" spans="1:11" ht="15.75" x14ac:dyDescent="0.25">
      <c r="A63" s="581"/>
      <c r="B63" s="613"/>
      <c r="C63" s="580"/>
      <c r="D63" s="610"/>
      <c r="E63" s="610"/>
      <c r="F63" s="91" t="s">
        <v>5</v>
      </c>
      <c r="G63" s="34">
        <v>26671</v>
      </c>
      <c r="H63" s="102">
        <v>22833</v>
      </c>
      <c r="I63" s="34">
        <f t="shared" si="0"/>
        <v>85.609838401259793</v>
      </c>
      <c r="J63" s="600"/>
      <c r="K63" s="616"/>
    </row>
    <row r="64" spans="1:11" ht="47.25" x14ac:dyDescent="0.25">
      <c r="A64" s="581"/>
      <c r="B64" s="613"/>
      <c r="C64" s="580"/>
      <c r="D64" s="610"/>
      <c r="E64" s="610"/>
      <c r="F64" s="91" t="s">
        <v>6</v>
      </c>
      <c r="G64" s="34">
        <v>55860.2</v>
      </c>
      <c r="H64" s="102">
        <v>55860.2</v>
      </c>
      <c r="I64" s="34">
        <f t="shared" si="0"/>
        <v>100</v>
      </c>
      <c r="J64" s="106" t="s">
        <v>669</v>
      </c>
      <c r="K64" s="107">
        <v>79.5</v>
      </c>
    </row>
    <row r="65" spans="1:11" ht="15.75" x14ac:dyDescent="0.25">
      <c r="A65" s="581" t="s">
        <v>80</v>
      </c>
      <c r="B65" s="613" t="s">
        <v>670</v>
      </c>
      <c r="C65" s="579" t="s">
        <v>67</v>
      </c>
      <c r="D65" s="609" t="s">
        <v>657</v>
      </c>
      <c r="E65" s="609" t="s">
        <v>658</v>
      </c>
      <c r="F65" s="105" t="s">
        <v>2</v>
      </c>
      <c r="G65" s="98">
        <f>G66+G67</f>
        <v>42786.5</v>
      </c>
      <c r="H65" s="98" t="e">
        <f>H66+H67+#REF!+#REF!</f>
        <v>#REF!</v>
      </c>
      <c r="I65" s="98" t="e">
        <f t="shared" si="0"/>
        <v>#REF!</v>
      </c>
      <c r="J65" s="579" t="s">
        <v>671</v>
      </c>
      <c r="K65" s="616">
        <v>790</v>
      </c>
    </row>
    <row r="66" spans="1:11" ht="15.75" x14ac:dyDescent="0.25">
      <c r="A66" s="581"/>
      <c r="B66" s="613"/>
      <c r="C66" s="580"/>
      <c r="D66" s="610"/>
      <c r="E66" s="610"/>
      <c r="F66" s="91" t="s">
        <v>5</v>
      </c>
      <c r="G66" s="34">
        <v>13475.6</v>
      </c>
      <c r="H66" s="102">
        <v>11874.9</v>
      </c>
      <c r="I66" s="34">
        <f t="shared" si="0"/>
        <v>88.121493662619841</v>
      </c>
      <c r="J66" s="600"/>
      <c r="K66" s="616"/>
    </row>
    <row r="67" spans="1:11" ht="78.75" x14ac:dyDescent="0.25">
      <c r="A67" s="581"/>
      <c r="B67" s="613"/>
      <c r="C67" s="580"/>
      <c r="D67" s="610"/>
      <c r="E67" s="610"/>
      <c r="F67" s="91" t="s">
        <v>6</v>
      </c>
      <c r="G67" s="34">
        <v>29310.9</v>
      </c>
      <c r="H67" s="102">
        <v>29310.799999999999</v>
      </c>
      <c r="I67" s="34">
        <f t="shared" si="0"/>
        <v>99.99965882999156</v>
      </c>
      <c r="J67" s="106" t="s">
        <v>672</v>
      </c>
      <c r="K67" s="101">
        <v>95</v>
      </c>
    </row>
    <row r="68" spans="1:11" ht="31.5" x14ac:dyDescent="0.25">
      <c r="A68" s="581" t="s">
        <v>81</v>
      </c>
      <c r="B68" s="613" t="s">
        <v>537</v>
      </c>
      <c r="C68" s="579" t="s">
        <v>67</v>
      </c>
      <c r="D68" s="609" t="s">
        <v>657</v>
      </c>
      <c r="E68" s="609" t="s">
        <v>658</v>
      </c>
      <c r="F68" s="105" t="s">
        <v>2</v>
      </c>
      <c r="G68" s="98">
        <f>G69+G70</f>
        <v>969.2</v>
      </c>
      <c r="H68" s="98" t="e">
        <f>H69+H70+#REF!+#REF!</f>
        <v>#REF!</v>
      </c>
      <c r="I68" s="98" t="e">
        <f t="shared" si="0"/>
        <v>#REF!</v>
      </c>
      <c r="J68" s="93" t="s">
        <v>673</v>
      </c>
      <c r="K68" s="108">
        <v>15</v>
      </c>
    </row>
    <row r="69" spans="1:11" ht="47.25" x14ac:dyDescent="0.25">
      <c r="A69" s="581"/>
      <c r="B69" s="613"/>
      <c r="C69" s="580"/>
      <c r="D69" s="610"/>
      <c r="E69" s="610"/>
      <c r="F69" s="91" t="s">
        <v>5</v>
      </c>
      <c r="G69" s="34">
        <v>203.6</v>
      </c>
      <c r="H69" s="102">
        <v>0</v>
      </c>
      <c r="I69" s="34">
        <f t="shared" si="0"/>
        <v>0</v>
      </c>
      <c r="J69" s="109" t="s">
        <v>674</v>
      </c>
      <c r="K69" s="101">
        <v>70</v>
      </c>
    </row>
    <row r="70" spans="1:11" ht="63" x14ac:dyDescent="0.25">
      <c r="A70" s="581"/>
      <c r="B70" s="613"/>
      <c r="C70" s="580"/>
      <c r="D70" s="610"/>
      <c r="E70" s="610"/>
      <c r="F70" s="91" t="s">
        <v>6</v>
      </c>
      <c r="G70" s="34">
        <v>765.6</v>
      </c>
      <c r="H70" s="102">
        <v>0</v>
      </c>
      <c r="I70" s="34">
        <f t="shared" si="0"/>
        <v>0</v>
      </c>
      <c r="J70" s="106" t="s">
        <v>675</v>
      </c>
      <c r="K70" s="110" t="s">
        <v>447</v>
      </c>
    </row>
    <row r="71" spans="1:11" ht="15.75" x14ac:dyDescent="0.25">
      <c r="A71" s="581" t="s">
        <v>82</v>
      </c>
      <c r="B71" s="613" t="s">
        <v>83</v>
      </c>
      <c r="C71" s="579" t="s">
        <v>67</v>
      </c>
      <c r="D71" s="609" t="s">
        <v>657</v>
      </c>
      <c r="E71" s="609" t="s">
        <v>658</v>
      </c>
      <c r="F71" s="105" t="s">
        <v>2</v>
      </c>
      <c r="G71" s="98">
        <f>G72</f>
        <v>305263.2</v>
      </c>
      <c r="H71" s="98" t="e">
        <f>H72+H73+H74+#REF!</f>
        <v>#REF!</v>
      </c>
      <c r="I71" s="98" t="e">
        <f t="shared" si="0"/>
        <v>#REF!</v>
      </c>
      <c r="J71" s="579" t="s">
        <v>676</v>
      </c>
      <c r="K71" s="616">
        <v>84576</v>
      </c>
    </row>
    <row r="72" spans="1:11" ht="15.75" x14ac:dyDescent="0.25">
      <c r="A72" s="581"/>
      <c r="B72" s="613"/>
      <c r="C72" s="580"/>
      <c r="D72" s="610"/>
      <c r="E72" s="610"/>
      <c r="F72" s="611" t="s">
        <v>5</v>
      </c>
      <c r="G72" s="598">
        <v>305263.2</v>
      </c>
      <c r="H72" s="102">
        <v>212652.6</v>
      </c>
      <c r="I72" s="34">
        <f t="shared" si="0"/>
        <v>69.662049012131163</v>
      </c>
      <c r="J72" s="600"/>
      <c r="K72" s="616"/>
    </row>
    <row r="73" spans="1:11" ht="31.5" x14ac:dyDescent="0.25">
      <c r="A73" s="581"/>
      <c r="B73" s="613"/>
      <c r="C73" s="580"/>
      <c r="D73" s="610"/>
      <c r="E73" s="610"/>
      <c r="F73" s="618"/>
      <c r="G73" s="617"/>
      <c r="H73" s="34">
        <v>0</v>
      </c>
      <c r="I73" s="34">
        <v>0</v>
      </c>
      <c r="J73" s="111" t="s">
        <v>677</v>
      </c>
      <c r="K73" s="101">
        <v>838300</v>
      </c>
    </row>
    <row r="74" spans="1:11" ht="31.5" x14ac:dyDescent="0.25">
      <c r="A74" s="581"/>
      <c r="B74" s="613"/>
      <c r="C74" s="580"/>
      <c r="D74" s="610"/>
      <c r="E74" s="610"/>
      <c r="F74" s="612"/>
      <c r="G74" s="599"/>
      <c r="H74" s="34">
        <v>0</v>
      </c>
      <c r="I74" s="34">
        <v>0</v>
      </c>
      <c r="J74" s="111" t="s">
        <v>678</v>
      </c>
      <c r="K74" s="101">
        <v>13500</v>
      </c>
    </row>
    <row r="75" spans="1:11" ht="94.5" x14ac:dyDescent="0.25">
      <c r="A75" s="581" t="s">
        <v>84</v>
      </c>
      <c r="B75" s="613" t="s">
        <v>86</v>
      </c>
      <c r="C75" s="579" t="s">
        <v>67</v>
      </c>
      <c r="D75" s="609" t="s">
        <v>657</v>
      </c>
      <c r="E75" s="609" t="s">
        <v>658</v>
      </c>
      <c r="F75" s="99" t="s">
        <v>2</v>
      </c>
      <c r="G75" s="98">
        <f>G76</f>
        <v>914392.9</v>
      </c>
      <c r="H75" s="98" t="e">
        <f>H76+H77+H78+#REF!</f>
        <v>#REF!</v>
      </c>
      <c r="I75" s="98" t="e">
        <f t="shared" si="0"/>
        <v>#REF!</v>
      </c>
      <c r="J75" s="103" t="s">
        <v>679</v>
      </c>
      <c r="K75" s="101" t="s">
        <v>680</v>
      </c>
    </row>
    <row r="76" spans="1:11" ht="31.5" x14ac:dyDescent="0.25">
      <c r="A76" s="581"/>
      <c r="B76" s="613"/>
      <c r="C76" s="580"/>
      <c r="D76" s="610"/>
      <c r="E76" s="610"/>
      <c r="F76" s="611" t="s">
        <v>5</v>
      </c>
      <c r="G76" s="598">
        <v>914392.9</v>
      </c>
      <c r="H76" s="102">
        <v>644200.5</v>
      </c>
      <c r="I76" s="34">
        <f t="shared" si="0"/>
        <v>70.45117038857147</v>
      </c>
      <c r="J76" s="109" t="s">
        <v>681</v>
      </c>
      <c r="K76" s="112">
        <v>255468</v>
      </c>
    </row>
    <row r="77" spans="1:11" ht="31.5" x14ac:dyDescent="0.25">
      <c r="A77" s="581"/>
      <c r="B77" s="613"/>
      <c r="C77" s="580"/>
      <c r="D77" s="610"/>
      <c r="E77" s="610"/>
      <c r="F77" s="618"/>
      <c r="G77" s="617"/>
      <c r="H77" s="34">
        <v>0</v>
      </c>
      <c r="I77" s="34">
        <v>0</v>
      </c>
      <c r="J77" s="109" t="s">
        <v>682</v>
      </c>
      <c r="K77" s="112">
        <v>6710</v>
      </c>
    </row>
    <row r="78" spans="1:11" ht="78.75" x14ac:dyDescent="0.25">
      <c r="A78" s="581"/>
      <c r="B78" s="613"/>
      <c r="C78" s="580"/>
      <c r="D78" s="610"/>
      <c r="E78" s="610"/>
      <c r="F78" s="612"/>
      <c r="G78" s="599"/>
      <c r="H78" s="34">
        <v>0</v>
      </c>
      <c r="I78" s="34">
        <v>0</v>
      </c>
      <c r="J78" s="109" t="s">
        <v>683</v>
      </c>
      <c r="K78" s="113">
        <v>5</v>
      </c>
    </row>
    <row r="79" spans="1:11" ht="31.5" x14ac:dyDescent="0.25">
      <c r="A79" s="581" t="s">
        <v>85</v>
      </c>
      <c r="B79" s="613" t="s">
        <v>88</v>
      </c>
      <c r="C79" s="579" t="s">
        <v>67</v>
      </c>
      <c r="D79" s="609" t="s">
        <v>657</v>
      </c>
      <c r="E79" s="609" t="s">
        <v>658</v>
      </c>
      <c r="F79" s="105" t="s">
        <v>2</v>
      </c>
      <c r="G79" s="98">
        <f>G80</f>
        <v>56438.2</v>
      </c>
      <c r="H79" s="98" t="e">
        <f>H80+#REF!+#REF!+#REF!</f>
        <v>#REF!</v>
      </c>
      <c r="I79" s="98" t="e">
        <f t="shared" si="0"/>
        <v>#REF!</v>
      </c>
      <c r="J79" s="109" t="s">
        <v>684</v>
      </c>
      <c r="K79" s="114">
        <v>5953</v>
      </c>
    </row>
    <row r="80" spans="1:11" ht="78.75" x14ac:dyDescent="0.25">
      <c r="A80" s="581"/>
      <c r="B80" s="613"/>
      <c r="C80" s="580"/>
      <c r="D80" s="610"/>
      <c r="E80" s="610"/>
      <c r="F80" s="91" t="s">
        <v>5</v>
      </c>
      <c r="G80" s="34">
        <v>56438.2</v>
      </c>
      <c r="H80" s="102">
        <v>38511.800000000003</v>
      </c>
      <c r="I80" s="34">
        <f t="shared" ref="I80:I107" si="1">H80/G80*100</f>
        <v>68.237115995903494</v>
      </c>
      <c r="J80" s="109" t="s">
        <v>667</v>
      </c>
      <c r="K80" s="113">
        <v>5</v>
      </c>
    </row>
    <row r="81" spans="1:11" ht="15.75" x14ac:dyDescent="0.25">
      <c r="A81" s="581" t="s">
        <v>87</v>
      </c>
      <c r="B81" s="613" t="s">
        <v>89</v>
      </c>
      <c r="C81" s="579" t="s">
        <v>67</v>
      </c>
      <c r="D81" s="609" t="s">
        <v>657</v>
      </c>
      <c r="E81" s="609" t="s">
        <v>658</v>
      </c>
      <c r="F81" s="99" t="s">
        <v>2</v>
      </c>
      <c r="G81" s="98">
        <f>G82</f>
        <v>3537326.4</v>
      </c>
      <c r="H81" s="98" t="e">
        <f>H82+#REF!+#REF!+#REF!</f>
        <v>#REF!</v>
      </c>
      <c r="I81" s="98" t="e">
        <f t="shared" si="1"/>
        <v>#REF!</v>
      </c>
      <c r="J81" s="115" t="s">
        <v>666</v>
      </c>
      <c r="K81" s="114">
        <v>41194</v>
      </c>
    </row>
    <row r="82" spans="1:11" ht="78.75" x14ac:dyDescent="0.25">
      <c r="A82" s="581"/>
      <c r="B82" s="613"/>
      <c r="C82" s="580"/>
      <c r="D82" s="610"/>
      <c r="E82" s="610"/>
      <c r="F82" s="91" t="s">
        <v>5</v>
      </c>
      <c r="G82" s="34">
        <v>3537326.4</v>
      </c>
      <c r="H82" s="102">
        <v>2407934.7999999998</v>
      </c>
      <c r="I82" s="34">
        <f t="shared" si="1"/>
        <v>68.072168856116861</v>
      </c>
      <c r="J82" s="103" t="s">
        <v>667</v>
      </c>
      <c r="K82" s="112">
        <v>5</v>
      </c>
    </row>
    <row r="83" spans="1:11" s="66" customFormat="1" ht="15.75" x14ac:dyDescent="0.25">
      <c r="A83" s="581" t="s">
        <v>90</v>
      </c>
      <c r="B83" s="596" t="s">
        <v>91</v>
      </c>
      <c r="C83" s="579" t="s">
        <v>67</v>
      </c>
      <c r="D83" s="597" t="s">
        <v>68</v>
      </c>
      <c r="E83" s="597" t="s">
        <v>68</v>
      </c>
      <c r="F83" s="91" t="s">
        <v>2</v>
      </c>
      <c r="G83" s="98">
        <f>G84</f>
        <v>247559.9</v>
      </c>
      <c r="H83" s="98" t="e">
        <f>H84+#REF!+#REF!+#REF!</f>
        <v>#REF!</v>
      </c>
      <c r="I83" s="98" t="e">
        <f t="shared" si="1"/>
        <v>#REF!</v>
      </c>
      <c r="J83" s="583" t="s">
        <v>68</v>
      </c>
      <c r="K83" s="614" t="s">
        <v>68</v>
      </c>
    </row>
    <row r="84" spans="1:11" s="66" customFormat="1" ht="15.75" x14ac:dyDescent="0.25">
      <c r="A84" s="581"/>
      <c r="B84" s="596"/>
      <c r="C84" s="580"/>
      <c r="D84" s="597"/>
      <c r="E84" s="597"/>
      <c r="F84" s="91" t="s">
        <v>5</v>
      </c>
      <c r="G84" s="34">
        <f>G86+G88</f>
        <v>247559.9</v>
      </c>
      <c r="H84" s="34">
        <f>H86+H88</f>
        <v>168147.8</v>
      </c>
      <c r="I84" s="34">
        <f t="shared" si="1"/>
        <v>67.922066538239832</v>
      </c>
      <c r="J84" s="584"/>
      <c r="K84" s="614"/>
    </row>
    <row r="85" spans="1:11" s="66" customFormat="1" ht="15.75" x14ac:dyDescent="0.25">
      <c r="A85" s="581" t="s">
        <v>92</v>
      </c>
      <c r="B85" s="613" t="s">
        <v>93</v>
      </c>
      <c r="C85" s="579" t="s">
        <v>67</v>
      </c>
      <c r="D85" s="609" t="s">
        <v>657</v>
      </c>
      <c r="E85" s="609" t="s">
        <v>658</v>
      </c>
      <c r="F85" s="91" t="s">
        <v>2</v>
      </c>
      <c r="G85" s="98">
        <f>G86</f>
        <v>137101.79999999999</v>
      </c>
      <c r="H85" s="98" t="e">
        <f>H86+#REF!+#REF!+#REF!</f>
        <v>#REF!</v>
      </c>
      <c r="I85" s="98" t="e">
        <f>H85/G85*100</f>
        <v>#REF!</v>
      </c>
      <c r="J85" s="109" t="s">
        <v>666</v>
      </c>
      <c r="K85" s="114">
        <v>88115</v>
      </c>
    </row>
    <row r="86" spans="1:11" s="66" customFormat="1" ht="47.25" x14ac:dyDescent="0.25">
      <c r="A86" s="581"/>
      <c r="B86" s="613"/>
      <c r="C86" s="580"/>
      <c r="D86" s="610"/>
      <c r="E86" s="610"/>
      <c r="F86" s="91" t="s">
        <v>5</v>
      </c>
      <c r="G86" s="34">
        <v>137101.79999999999</v>
      </c>
      <c r="H86" s="102">
        <v>98442.6</v>
      </c>
      <c r="I86" s="34">
        <f>H86/G86*100</f>
        <v>71.802558390918293</v>
      </c>
      <c r="J86" s="109" t="s">
        <v>685</v>
      </c>
      <c r="K86" s="114" t="s">
        <v>448</v>
      </c>
    </row>
    <row r="87" spans="1:11" ht="31.5" x14ac:dyDescent="0.25">
      <c r="A87" s="581" t="s">
        <v>94</v>
      </c>
      <c r="B87" s="613" t="s">
        <v>95</v>
      </c>
      <c r="C87" s="579" t="s">
        <v>67</v>
      </c>
      <c r="D87" s="609" t="s">
        <v>657</v>
      </c>
      <c r="E87" s="609" t="s">
        <v>658</v>
      </c>
      <c r="F87" s="91" t="s">
        <v>2</v>
      </c>
      <c r="G87" s="98">
        <f>G88</f>
        <v>110458.1</v>
      </c>
      <c r="H87" s="98" t="e">
        <f>H88+#REF!+#REF!+#REF!</f>
        <v>#REF!</v>
      </c>
      <c r="I87" s="98" t="e">
        <f t="shared" si="1"/>
        <v>#REF!</v>
      </c>
      <c r="J87" s="109" t="s">
        <v>686</v>
      </c>
      <c r="K87" s="114">
        <v>185</v>
      </c>
    </row>
    <row r="88" spans="1:11" ht="31.5" x14ac:dyDescent="0.25">
      <c r="A88" s="581"/>
      <c r="B88" s="613"/>
      <c r="C88" s="580"/>
      <c r="D88" s="610"/>
      <c r="E88" s="610"/>
      <c r="F88" s="91" t="s">
        <v>5</v>
      </c>
      <c r="G88" s="34">
        <v>110458.1</v>
      </c>
      <c r="H88" s="102">
        <v>69705.2</v>
      </c>
      <c r="I88" s="34">
        <f t="shared" si="1"/>
        <v>63.105557672999979</v>
      </c>
      <c r="J88" s="109" t="s">
        <v>687</v>
      </c>
      <c r="K88" s="114" t="s">
        <v>449</v>
      </c>
    </row>
    <row r="89" spans="1:11" s="66" customFormat="1" ht="15.75" x14ac:dyDescent="0.25">
      <c r="A89" s="581" t="s">
        <v>96</v>
      </c>
      <c r="B89" s="596" t="s">
        <v>97</v>
      </c>
      <c r="C89" s="579" t="s">
        <v>67</v>
      </c>
      <c r="D89" s="597" t="s">
        <v>68</v>
      </c>
      <c r="E89" s="597" t="s">
        <v>68</v>
      </c>
      <c r="F89" s="91" t="s">
        <v>2</v>
      </c>
      <c r="G89" s="98">
        <f>G90</f>
        <v>375134.8</v>
      </c>
      <c r="H89" s="98" t="e">
        <f>H90+#REF!+#REF!+#REF!</f>
        <v>#REF!</v>
      </c>
      <c r="I89" s="98" t="e">
        <f t="shared" si="1"/>
        <v>#REF!</v>
      </c>
      <c r="J89" s="583" t="s">
        <v>68</v>
      </c>
      <c r="K89" s="614" t="s">
        <v>68</v>
      </c>
    </row>
    <row r="90" spans="1:11" s="66" customFormat="1" ht="15.75" x14ac:dyDescent="0.25">
      <c r="A90" s="581"/>
      <c r="B90" s="596"/>
      <c r="C90" s="580"/>
      <c r="D90" s="597"/>
      <c r="E90" s="597"/>
      <c r="F90" s="91" t="s">
        <v>5</v>
      </c>
      <c r="G90" s="34">
        <v>375134.8</v>
      </c>
      <c r="H90" s="34">
        <f>H92</f>
        <v>271228.2</v>
      </c>
      <c r="I90" s="34">
        <f t="shared" si="1"/>
        <v>72.301530010012399</v>
      </c>
      <c r="J90" s="584"/>
      <c r="K90" s="614"/>
    </row>
    <row r="91" spans="1:11" ht="63" x14ac:dyDescent="0.25">
      <c r="A91" s="581" t="s">
        <v>98</v>
      </c>
      <c r="B91" s="613" t="s">
        <v>99</v>
      </c>
      <c r="C91" s="579" t="s">
        <v>67</v>
      </c>
      <c r="D91" s="609" t="s">
        <v>657</v>
      </c>
      <c r="E91" s="609" t="s">
        <v>658</v>
      </c>
      <c r="F91" s="91" t="s">
        <v>2</v>
      </c>
      <c r="G91" s="98">
        <f>G92</f>
        <v>375134.8</v>
      </c>
      <c r="H91" s="98">
        <f>H92</f>
        <v>271228.2</v>
      </c>
      <c r="I91" s="98">
        <f t="shared" si="1"/>
        <v>72.301530010012399</v>
      </c>
      <c r="J91" s="109" t="s">
        <v>688</v>
      </c>
      <c r="K91" s="114">
        <v>31850</v>
      </c>
    </row>
    <row r="92" spans="1:11" ht="126" x14ac:dyDescent="0.25">
      <c r="A92" s="581"/>
      <c r="B92" s="613"/>
      <c r="C92" s="580"/>
      <c r="D92" s="610"/>
      <c r="E92" s="610"/>
      <c r="F92" s="91" t="s">
        <v>5</v>
      </c>
      <c r="G92" s="34">
        <v>375134.8</v>
      </c>
      <c r="H92" s="102">
        <v>271228.2</v>
      </c>
      <c r="I92" s="34">
        <f t="shared" si="1"/>
        <v>72.301530010012399</v>
      </c>
      <c r="J92" s="109" t="s">
        <v>689</v>
      </c>
      <c r="K92" s="114" t="s">
        <v>450</v>
      </c>
    </row>
    <row r="93" spans="1:11" s="66" customFormat="1" ht="15.75" x14ac:dyDescent="0.25">
      <c r="A93" s="581" t="s">
        <v>100</v>
      </c>
      <c r="B93" s="596" t="s">
        <v>101</v>
      </c>
      <c r="C93" s="579" t="s">
        <v>76</v>
      </c>
      <c r="D93" s="597" t="s">
        <v>68</v>
      </c>
      <c r="E93" s="597" t="s">
        <v>68</v>
      </c>
      <c r="F93" s="91" t="s">
        <v>2</v>
      </c>
      <c r="G93" s="98">
        <f>G94+G95</f>
        <v>16316.5</v>
      </c>
      <c r="H93" s="98" t="e">
        <f>H94+#REF!+H95+#REF!</f>
        <v>#REF!</v>
      </c>
      <c r="I93" s="98" t="e">
        <f t="shared" si="1"/>
        <v>#REF!</v>
      </c>
      <c r="J93" s="583" t="s">
        <v>68</v>
      </c>
      <c r="K93" s="360" t="s">
        <v>68</v>
      </c>
    </row>
    <row r="94" spans="1:11" s="66" customFormat="1" ht="15.75" x14ac:dyDescent="0.25">
      <c r="A94" s="581"/>
      <c r="B94" s="596"/>
      <c r="C94" s="580"/>
      <c r="D94" s="597"/>
      <c r="E94" s="597"/>
      <c r="F94" s="91" t="s">
        <v>5</v>
      </c>
      <c r="G94" s="34">
        <f>G97</f>
        <v>3402.4</v>
      </c>
      <c r="H94" s="34">
        <f>H97</f>
        <v>2214.4</v>
      </c>
      <c r="I94" s="34">
        <f t="shared" si="1"/>
        <v>65.083470491417827</v>
      </c>
      <c r="J94" s="584"/>
      <c r="K94" s="360" t="s">
        <v>68</v>
      </c>
    </row>
    <row r="95" spans="1:11" s="66" customFormat="1" ht="15.75" x14ac:dyDescent="0.25">
      <c r="A95" s="581"/>
      <c r="B95" s="596"/>
      <c r="C95" s="580"/>
      <c r="D95" s="597"/>
      <c r="E95" s="597"/>
      <c r="F95" s="91" t="s">
        <v>22</v>
      </c>
      <c r="G95" s="34">
        <f>G98</f>
        <v>12914.1</v>
      </c>
      <c r="H95" s="34">
        <f>H98</f>
        <v>5090.5</v>
      </c>
      <c r="I95" s="34">
        <f t="shared" si="1"/>
        <v>39.418155349579145</v>
      </c>
      <c r="J95" s="584"/>
      <c r="K95" s="360"/>
    </row>
    <row r="96" spans="1:11" ht="63" x14ac:dyDescent="0.25">
      <c r="A96" s="581" t="s">
        <v>102</v>
      </c>
      <c r="B96" s="613" t="s">
        <v>538</v>
      </c>
      <c r="C96" s="579" t="s">
        <v>76</v>
      </c>
      <c r="D96" s="609" t="s">
        <v>657</v>
      </c>
      <c r="E96" s="609" t="s">
        <v>658</v>
      </c>
      <c r="F96" s="99" t="s">
        <v>2</v>
      </c>
      <c r="G96" s="98">
        <f>G97+G98</f>
        <v>16316.5</v>
      </c>
      <c r="H96" s="98" t="e">
        <f>H97+#REF!+H98+#REF!</f>
        <v>#REF!</v>
      </c>
      <c r="I96" s="98" t="e">
        <f t="shared" si="1"/>
        <v>#REF!</v>
      </c>
      <c r="J96" s="109" t="s">
        <v>690</v>
      </c>
      <c r="K96" s="114">
        <v>10</v>
      </c>
    </row>
    <row r="97" spans="1:11" ht="15.75" x14ac:dyDescent="0.25">
      <c r="A97" s="581"/>
      <c r="B97" s="613"/>
      <c r="C97" s="580"/>
      <c r="D97" s="610"/>
      <c r="E97" s="610"/>
      <c r="F97" s="91" t="s">
        <v>5</v>
      </c>
      <c r="G97" s="34">
        <v>3402.4</v>
      </c>
      <c r="H97" s="102">
        <v>2214.4</v>
      </c>
      <c r="I97" s="34">
        <f t="shared" si="1"/>
        <v>65.083470491417827</v>
      </c>
      <c r="J97" s="579" t="s">
        <v>691</v>
      </c>
      <c r="K97" s="601">
        <v>100</v>
      </c>
    </row>
    <row r="98" spans="1:11" ht="15.75" x14ac:dyDescent="0.25">
      <c r="A98" s="581"/>
      <c r="B98" s="613"/>
      <c r="C98" s="580"/>
      <c r="D98" s="610"/>
      <c r="E98" s="610"/>
      <c r="F98" s="91" t="s">
        <v>22</v>
      </c>
      <c r="G98" s="34">
        <v>12914.1</v>
      </c>
      <c r="H98" s="102">
        <v>5090.5</v>
      </c>
      <c r="I98" s="34">
        <f t="shared" si="1"/>
        <v>39.418155349579145</v>
      </c>
      <c r="J98" s="600"/>
      <c r="K98" s="602"/>
    </row>
    <row r="99" spans="1:11" ht="15.75" x14ac:dyDescent="0.25">
      <c r="A99" s="625">
        <v>3</v>
      </c>
      <c r="B99" s="566" t="s">
        <v>534</v>
      </c>
      <c r="C99" s="566" t="s">
        <v>67</v>
      </c>
      <c r="D99" s="568" t="s">
        <v>68</v>
      </c>
      <c r="E99" s="568" t="s">
        <v>68</v>
      </c>
      <c r="F99" s="97" t="s">
        <v>2</v>
      </c>
      <c r="G99" s="98">
        <f>G100+G101</f>
        <v>177260.7</v>
      </c>
      <c r="H99" s="98" t="e">
        <f>H100+H101+#REF!+#REF!</f>
        <v>#REF!</v>
      </c>
      <c r="I99" s="98" t="e">
        <f t="shared" si="1"/>
        <v>#REF!</v>
      </c>
      <c r="J99" s="583" t="s">
        <v>152</v>
      </c>
      <c r="K99" s="360" t="s">
        <v>152</v>
      </c>
    </row>
    <row r="100" spans="1:11" ht="15.75" x14ac:dyDescent="0.25">
      <c r="A100" s="626"/>
      <c r="B100" s="567"/>
      <c r="C100" s="567"/>
      <c r="D100" s="569"/>
      <c r="E100" s="569"/>
      <c r="F100" s="97" t="s">
        <v>5</v>
      </c>
      <c r="G100" s="98">
        <f>G103</f>
        <v>37224.800000000003</v>
      </c>
      <c r="H100" s="98" t="e">
        <f>H103+#REF!</f>
        <v>#REF!</v>
      </c>
      <c r="I100" s="98" t="e">
        <f t="shared" si="1"/>
        <v>#REF!</v>
      </c>
      <c r="J100" s="584"/>
      <c r="K100" s="360"/>
    </row>
    <row r="101" spans="1:11" ht="15.75" x14ac:dyDescent="0.25">
      <c r="A101" s="626"/>
      <c r="B101" s="567"/>
      <c r="C101" s="567"/>
      <c r="D101" s="569"/>
      <c r="E101" s="569"/>
      <c r="F101" s="97" t="s">
        <v>6</v>
      </c>
      <c r="G101" s="98">
        <f>G104</f>
        <v>140035.9</v>
      </c>
      <c r="H101" s="98" t="e">
        <f>H104+#REF!</f>
        <v>#REF!</v>
      </c>
      <c r="I101" s="98" t="e">
        <f t="shared" si="1"/>
        <v>#REF!</v>
      </c>
      <c r="J101" s="584"/>
      <c r="K101" s="360"/>
    </row>
    <row r="102" spans="1:11" ht="15.75" x14ac:dyDescent="0.25">
      <c r="A102" s="619" t="s">
        <v>419</v>
      </c>
      <c r="B102" s="621" t="s">
        <v>692</v>
      </c>
      <c r="C102" s="621" t="s">
        <v>67</v>
      </c>
      <c r="D102" s="623" t="s">
        <v>152</v>
      </c>
      <c r="E102" s="623" t="s">
        <v>152</v>
      </c>
      <c r="F102" s="91" t="s">
        <v>2</v>
      </c>
      <c r="G102" s="98">
        <f>G103+G104</f>
        <v>177260.7</v>
      </c>
      <c r="H102" s="98" t="e">
        <f>H103+H104+#REF!+#REF!</f>
        <v>#REF!</v>
      </c>
      <c r="I102" s="98" t="e">
        <f t="shared" si="1"/>
        <v>#REF!</v>
      </c>
      <c r="J102" s="623" t="s">
        <v>152</v>
      </c>
      <c r="K102" s="597" t="s">
        <v>152</v>
      </c>
    </row>
    <row r="103" spans="1:11" ht="15.75" x14ac:dyDescent="0.25">
      <c r="A103" s="620"/>
      <c r="B103" s="622"/>
      <c r="C103" s="622"/>
      <c r="D103" s="624"/>
      <c r="E103" s="624"/>
      <c r="F103" s="91" t="s">
        <v>5</v>
      </c>
      <c r="G103" s="34">
        <f>G106</f>
        <v>37224.800000000003</v>
      </c>
      <c r="H103" s="34" t="e">
        <f>H106+#REF!</f>
        <v>#REF!</v>
      </c>
      <c r="I103" s="34" t="e">
        <f t="shared" si="1"/>
        <v>#REF!</v>
      </c>
      <c r="J103" s="624"/>
      <c r="K103" s="597"/>
    </row>
    <row r="104" spans="1:11" ht="15.75" x14ac:dyDescent="0.25">
      <c r="A104" s="620"/>
      <c r="B104" s="622"/>
      <c r="C104" s="622"/>
      <c r="D104" s="624"/>
      <c r="E104" s="624"/>
      <c r="F104" s="91" t="s">
        <v>6</v>
      </c>
      <c r="G104" s="34">
        <f>G107</f>
        <v>140035.9</v>
      </c>
      <c r="H104" s="34" t="e">
        <f>H107+#REF!</f>
        <v>#REF!</v>
      </c>
      <c r="I104" s="34" t="e">
        <f t="shared" si="1"/>
        <v>#REF!</v>
      </c>
      <c r="J104" s="624"/>
      <c r="K104" s="597"/>
    </row>
    <row r="105" spans="1:11" ht="31.5" x14ac:dyDescent="0.25">
      <c r="A105" s="629" t="s">
        <v>420</v>
      </c>
      <c r="B105" s="631" t="s">
        <v>421</v>
      </c>
      <c r="C105" s="631" t="s">
        <v>67</v>
      </c>
      <c r="D105" s="609" t="s">
        <v>657</v>
      </c>
      <c r="E105" s="609" t="s">
        <v>658</v>
      </c>
      <c r="F105" s="91" t="s">
        <v>2</v>
      </c>
      <c r="G105" s="98">
        <f>G106+G107</f>
        <v>177260.7</v>
      </c>
      <c r="H105" s="98" t="e">
        <f>H106+H107+#REF!+#REF!</f>
        <v>#REF!</v>
      </c>
      <c r="I105" s="98" t="e">
        <f t="shared" si="1"/>
        <v>#REF!</v>
      </c>
      <c r="J105" s="109" t="s">
        <v>686</v>
      </c>
      <c r="K105" s="114">
        <v>300</v>
      </c>
    </row>
    <row r="106" spans="1:11" ht="15.75" x14ac:dyDescent="0.25">
      <c r="A106" s="630"/>
      <c r="B106" s="632"/>
      <c r="C106" s="632"/>
      <c r="D106" s="610"/>
      <c r="E106" s="610"/>
      <c r="F106" s="91" t="s">
        <v>5</v>
      </c>
      <c r="G106" s="34">
        <v>37224.800000000003</v>
      </c>
      <c r="H106" s="34">
        <v>26057.3</v>
      </c>
      <c r="I106" s="34">
        <f t="shared" si="1"/>
        <v>69.999838817132655</v>
      </c>
      <c r="J106" s="633" t="s">
        <v>687</v>
      </c>
      <c r="K106" s="616" t="s">
        <v>449</v>
      </c>
    </row>
    <row r="107" spans="1:11" ht="15.75" x14ac:dyDescent="0.25">
      <c r="A107" s="630"/>
      <c r="B107" s="632"/>
      <c r="C107" s="632"/>
      <c r="D107" s="610"/>
      <c r="E107" s="610"/>
      <c r="F107" s="91" t="s">
        <v>6</v>
      </c>
      <c r="G107" s="34">
        <v>140035.9</v>
      </c>
      <c r="H107" s="34">
        <v>98025</v>
      </c>
      <c r="I107" s="34">
        <f t="shared" si="1"/>
        <v>69.999907166662268</v>
      </c>
      <c r="J107" s="633"/>
      <c r="K107" s="616"/>
    </row>
    <row r="108" spans="1:11" ht="15.75" x14ac:dyDescent="0.25">
      <c r="A108" s="625" t="s">
        <v>113</v>
      </c>
      <c r="B108" s="566" t="s">
        <v>422</v>
      </c>
      <c r="C108" s="566" t="s">
        <v>423</v>
      </c>
      <c r="D108" s="568" t="s">
        <v>68</v>
      </c>
      <c r="E108" s="568" t="s">
        <v>68</v>
      </c>
      <c r="F108" s="97" t="s">
        <v>2</v>
      </c>
      <c r="G108" s="98">
        <f>G109</f>
        <v>233886.2</v>
      </c>
      <c r="H108" s="98">
        <v>0</v>
      </c>
      <c r="I108" s="98">
        <v>0</v>
      </c>
      <c r="J108" s="583" t="s">
        <v>152</v>
      </c>
      <c r="K108" s="360" t="s">
        <v>152</v>
      </c>
    </row>
    <row r="109" spans="1:11" ht="15.75" x14ac:dyDescent="0.25">
      <c r="A109" s="626"/>
      <c r="B109" s="567"/>
      <c r="C109" s="567"/>
      <c r="D109" s="569"/>
      <c r="E109" s="569"/>
      <c r="F109" s="97" t="s">
        <v>5</v>
      </c>
      <c r="G109" s="98">
        <f>G111+G116</f>
        <v>233886.2</v>
      </c>
      <c r="H109" s="98">
        <f>H131</f>
        <v>0</v>
      </c>
      <c r="I109" s="98">
        <f>I131</f>
        <v>0</v>
      </c>
      <c r="J109" s="584"/>
      <c r="K109" s="360"/>
    </row>
    <row r="110" spans="1:11" ht="15.75" x14ac:dyDescent="0.25">
      <c r="A110" s="626"/>
      <c r="B110" s="567"/>
      <c r="C110" s="621" t="s">
        <v>67</v>
      </c>
      <c r="D110" s="623" t="s">
        <v>68</v>
      </c>
      <c r="E110" s="623" t="s">
        <v>68</v>
      </c>
      <c r="F110" s="91" t="s">
        <v>2</v>
      </c>
      <c r="G110" s="34">
        <f>G111+G112</f>
        <v>0</v>
      </c>
      <c r="H110" s="34">
        <v>0</v>
      </c>
      <c r="I110" s="34">
        <v>0</v>
      </c>
      <c r="J110" s="584"/>
      <c r="K110" s="360"/>
    </row>
    <row r="111" spans="1:11" ht="15.75" x14ac:dyDescent="0.25">
      <c r="A111" s="626"/>
      <c r="B111" s="567"/>
      <c r="C111" s="622"/>
      <c r="D111" s="624"/>
      <c r="E111" s="624"/>
      <c r="F111" s="91" t="s">
        <v>5</v>
      </c>
      <c r="G111" s="34">
        <f>G125</f>
        <v>0</v>
      </c>
      <c r="H111" s="34">
        <v>0</v>
      </c>
      <c r="I111" s="34">
        <v>0</v>
      </c>
      <c r="J111" s="584"/>
      <c r="K111" s="360"/>
    </row>
    <row r="112" spans="1:11" ht="15.75" x14ac:dyDescent="0.25">
      <c r="A112" s="626"/>
      <c r="B112" s="567"/>
      <c r="C112" s="622"/>
      <c r="D112" s="624"/>
      <c r="E112" s="624"/>
      <c r="F112" s="91" t="s">
        <v>6</v>
      </c>
      <c r="G112" s="34">
        <f>G126</f>
        <v>0</v>
      </c>
      <c r="H112" s="34">
        <v>0</v>
      </c>
      <c r="I112" s="34">
        <v>0</v>
      </c>
      <c r="J112" s="584"/>
      <c r="K112" s="360"/>
    </row>
    <row r="113" spans="1:11" ht="15.75" x14ac:dyDescent="0.25">
      <c r="A113" s="626"/>
      <c r="B113" s="567"/>
      <c r="C113" s="622"/>
      <c r="D113" s="624"/>
      <c r="E113" s="624"/>
      <c r="F113" s="91" t="s">
        <v>22</v>
      </c>
      <c r="G113" s="34">
        <f>G127</f>
        <v>0</v>
      </c>
      <c r="H113" s="34">
        <v>0</v>
      </c>
      <c r="I113" s="34">
        <v>0</v>
      </c>
      <c r="J113" s="584"/>
      <c r="K113" s="360"/>
    </row>
    <row r="114" spans="1:11" ht="15.75" x14ac:dyDescent="0.25">
      <c r="A114" s="626"/>
      <c r="B114" s="567"/>
      <c r="C114" s="627"/>
      <c r="D114" s="628"/>
      <c r="E114" s="628"/>
      <c r="F114" s="91" t="s">
        <v>23</v>
      </c>
      <c r="G114" s="34">
        <f>G128</f>
        <v>0</v>
      </c>
      <c r="H114" s="34">
        <v>0</v>
      </c>
      <c r="I114" s="34">
        <v>0</v>
      </c>
      <c r="J114" s="584"/>
      <c r="K114" s="360"/>
    </row>
    <row r="115" spans="1:11" ht="15.75" x14ac:dyDescent="0.25">
      <c r="A115" s="626"/>
      <c r="B115" s="567"/>
      <c r="C115" s="621" t="s">
        <v>424</v>
      </c>
      <c r="D115" s="623" t="s">
        <v>68</v>
      </c>
      <c r="E115" s="623" t="s">
        <v>68</v>
      </c>
      <c r="F115" s="91" t="s">
        <v>2</v>
      </c>
      <c r="G115" s="34">
        <f>G116</f>
        <v>233886.2</v>
      </c>
      <c r="H115" s="34">
        <v>0</v>
      </c>
      <c r="I115" s="34">
        <v>0</v>
      </c>
      <c r="J115" s="584"/>
      <c r="K115" s="360"/>
    </row>
    <row r="116" spans="1:11" ht="33.75" customHeight="1" x14ac:dyDescent="0.25">
      <c r="A116" s="626"/>
      <c r="B116" s="567"/>
      <c r="C116" s="622"/>
      <c r="D116" s="624"/>
      <c r="E116" s="624"/>
      <c r="F116" s="91" t="s">
        <v>5</v>
      </c>
      <c r="G116" s="34">
        <f>G118</f>
        <v>233886.2</v>
      </c>
      <c r="H116" s="34">
        <v>0</v>
      </c>
      <c r="I116" s="34">
        <v>0</v>
      </c>
      <c r="J116" s="584"/>
      <c r="K116" s="360"/>
    </row>
    <row r="117" spans="1:11" ht="15.75" x14ac:dyDescent="0.25">
      <c r="A117" s="619" t="s">
        <v>115</v>
      </c>
      <c r="B117" s="621" t="s">
        <v>425</v>
      </c>
      <c r="C117" s="621" t="s">
        <v>424</v>
      </c>
      <c r="D117" s="623" t="s">
        <v>68</v>
      </c>
      <c r="E117" s="623" t="s">
        <v>68</v>
      </c>
      <c r="F117" s="91" t="s">
        <v>2</v>
      </c>
      <c r="G117" s="34">
        <f>G118+G119</f>
        <v>233886.2</v>
      </c>
      <c r="H117" s="34">
        <v>0</v>
      </c>
      <c r="I117" s="34">
        <v>0</v>
      </c>
      <c r="J117" s="583" t="s">
        <v>152</v>
      </c>
      <c r="K117" s="360" t="s">
        <v>152</v>
      </c>
    </row>
    <row r="118" spans="1:11" ht="15.75" x14ac:dyDescent="0.25">
      <c r="A118" s="620"/>
      <c r="B118" s="622"/>
      <c r="C118" s="622"/>
      <c r="D118" s="624"/>
      <c r="E118" s="624"/>
      <c r="F118" s="91" t="s">
        <v>5</v>
      </c>
      <c r="G118" s="34">
        <f>G123</f>
        <v>233886.2</v>
      </c>
      <c r="H118" s="34">
        <v>0</v>
      </c>
      <c r="I118" s="34">
        <v>0</v>
      </c>
      <c r="J118" s="584"/>
      <c r="K118" s="360"/>
    </row>
    <row r="119" spans="1:11" ht="15.75" x14ac:dyDescent="0.25">
      <c r="A119" s="620"/>
      <c r="B119" s="622"/>
      <c r="C119" s="622"/>
      <c r="D119" s="624"/>
      <c r="E119" s="624"/>
      <c r="F119" s="91" t="s">
        <v>6</v>
      </c>
      <c r="G119" s="34">
        <f>G126</f>
        <v>0</v>
      </c>
      <c r="H119" s="34">
        <v>0</v>
      </c>
      <c r="I119" s="34">
        <v>0</v>
      </c>
      <c r="J119" s="584"/>
      <c r="K119" s="360"/>
    </row>
    <row r="120" spans="1:11" ht="15.75" x14ac:dyDescent="0.25">
      <c r="A120" s="620"/>
      <c r="B120" s="622"/>
      <c r="C120" s="622"/>
      <c r="D120" s="624"/>
      <c r="E120" s="624"/>
      <c r="F120" s="91" t="s">
        <v>22</v>
      </c>
      <c r="G120" s="34">
        <v>0</v>
      </c>
      <c r="H120" s="34">
        <v>0</v>
      </c>
      <c r="I120" s="34">
        <v>0</v>
      </c>
      <c r="J120" s="584"/>
      <c r="K120" s="360"/>
    </row>
    <row r="121" spans="1:11" ht="15.75" x14ac:dyDescent="0.25">
      <c r="A121" s="635"/>
      <c r="B121" s="627"/>
      <c r="C121" s="627"/>
      <c r="D121" s="628"/>
      <c r="E121" s="628"/>
      <c r="F121" s="91" t="s">
        <v>23</v>
      </c>
      <c r="G121" s="34">
        <v>0</v>
      </c>
      <c r="H121" s="34">
        <v>0</v>
      </c>
      <c r="I121" s="34">
        <v>0</v>
      </c>
      <c r="J121" s="634"/>
      <c r="K121" s="360"/>
    </row>
    <row r="122" spans="1:11" ht="47.25" x14ac:dyDescent="0.25">
      <c r="A122" s="619" t="s">
        <v>117</v>
      </c>
      <c r="B122" s="621" t="s">
        <v>174</v>
      </c>
      <c r="C122" s="621" t="s">
        <v>424</v>
      </c>
      <c r="D122" s="609" t="s">
        <v>657</v>
      </c>
      <c r="E122" s="609" t="s">
        <v>658</v>
      </c>
      <c r="F122" s="91" t="s">
        <v>2</v>
      </c>
      <c r="G122" s="34">
        <f>G123</f>
        <v>233886.2</v>
      </c>
      <c r="H122" s="34">
        <v>0</v>
      </c>
      <c r="I122" s="34">
        <v>0</v>
      </c>
      <c r="J122" s="116" t="s">
        <v>693</v>
      </c>
      <c r="K122" s="117">
        <v>1</v>
      </c>
    </row>
    <row r="123" spans="1:11" ht="31.5" x14ac:dyDescent="0.25">
      <c r="A123" s="620"/>
      <c r="B123" s="622"/>
      <c r="C123" s="622"/>
      <c r="D123" s="610"/>
      <c r="E123" s="610"/>
      <c r="F123" s="91" t="s">
        <v>5</v>
      </c>
      <c r="G123" s="34">
        <v>233886.2</v>
      </c>
      <c r="H123" s="34">
        <v>0</v>
      </c>
      <c r="I123" s="34">
        <v>0</v>
      </c>
      <c r="J123" s="116" t="s">
        <v>694</v>
      </c>
      <c r="K123" s="117">
        <v>5</v>
      </c>
    </row>
    <row r="124" spans="1:11" ht="15.75" x14ac:dyDescent="0.25">
      <c r="A124" s="619" t="s">
        <v>375</v>
      </c>
      <c r="B124" s="621" t="s">
        <v>491</v>
      </c>
      <c r="C124" s="621" t="s">
        <v>67</v>
      </c>
      <c r="D124" s="623" t="s">
        <v>68</v>
      </c>
      <c r="E124" s="623" t="s">
        <v>68</v>
      </c>
      <c r="F124" s="91" t="s">
        <v>2</v>
      </c>
      <c r="G124" s="34">
        <f>G125+G126</f>
        <v>0</v>
      </c>
      <c r="H124" s="34">
        <v>0</v>
      </c>
      <c r="I124" s="34">
        <v>0</v>
      </c>
      <c r="J124" s="583" t="s">
        <v>152</v>
      </c>
      <c r="K124" s="360" t="s">
        <v>152</v>
      </c>
    </row>
    <row r="125" spans="1:11" ht="15.75" x14ac:dyDescent="0.25">
      <c r="A125" s="620"/>
      <c r="B125" s="622"/>
      <c r="C125" s="622"/>
      <c r="D125" s="624"/>
      <c r="E125" s="624"/>
      <c r="F125" s="91" t="s">
        <v>5</v>
      </c>
      <c r="G125" s="34">
        <f>G130</f>
        <v>0</v>
      </c>
      <c r="H125" s="34">
        <v>0</v>
      </c>
      <c r="I125" s="34">
        <v>0</v>
      </c>
      <c r="J125" s="584"/>
      <c r="K125" s="360"/>
    </row>
    <row r="126" spans="1:11" ht="15.75" x14ac:dyDescent="0.25">
      <c r="A126" s="620"/>
      <c r="B126" s="622"/>
      <c r="C126" s="622"/>
      <c r="D126" s="624"/>
      <c r="E126" s="624"/>
      <c r="F126" s="91" t="s">
        <v>6</v>
      </c>
      <c r="G126" s="34">
        <f>G131</f>
        <v>0</v>
      </c>
      <c r="H126" s="34">
        <v>0</v>
      </c>
      <c r="I126" s="34">
        <v>0</v>
      </c>
      <c r="J126" s="584"/>
      <c r="K126" s="360"/>
    </row>
    <row r="127" spans="1:11" ht="15.75" x14ac:dyDescent="0.25">
      <c r="A127" s="620"/>
      <c r="B127" s="622"/>
      <c r="C127" s="622"/>
      <c r="D127" s="624"/>
      <c r="E127" s="624"/>
      <c r="F127" s="91" t="s">
        <v>22</v>
      </c>
      <c r="G127" s="34">
        <v>0</v>
      </c>
      <c r="H127" s="34">
        <v>0</v>
      </c>
      <c r="I127" s="34">
        <v>0</v>
      </c>
      <c r="J127" s="584"/>
      <c r="K127" s="360"/>
    </row>
    <row r="128" spans="1:11" ht="15.75" x14ac:dyDescent="0.25">
      <c r="A128" s="635"/>
      <c r="B128" s="627"/>
      <c r="C128" s="627"/>
      <c r="D128" s="628"/>
      <c r="E128" s="628"/>
      <c r="F128" s="91" t="s">
        <v>23</v>
      </c>
      <c r="G128" s="34">
        <v>0</v>
      </c>
      <c r="H128" s="34">
        <v>0</v>
      </c>
      <c r="I128" s="34">
        <v>0</v>
      </c>
      <c r="J128" s="634"/>
      <c r="K128" s="360"/>
    </row>
    <row r="129" spans="1:11" ht="15.75" x14ac:dyDescent="0.25">
      <c r="A129" s="619" t="s">
        <v>376</v>
      </c>
      <c r="B129" s="621" t="s">
        <v>426</v>
      </c>
      <c r="C129" s="621" t="s">
        <v>67</v>
      </c>
      <c r="D129" s="609" t="s">
        <v>657</v>
      </c>
      <c r="E129" s="609" t="s">
        <v>658</v>
      </c>
      <c r="F129" s="91" t="s">
        <v>2</v>
      </c>
      <c r="G129" s="34">
        <f>G130+G131</f>
        <v>0</v>
      </c>
      <c r="H129" s="34">
        <v>0</v>
      </c>
      <c r="I129" s="34">
        <v>0</v>
      </c>
      <c r="J129" s="637" t="s">
        <v>695</v>
      </c>
      <c r="K129" s="638">
        <v>7</v>
      </c>
    </row>
    <row r="130" spans="1:11" ht="15.75" x14ac:dyDescent="0.25">
      <c r="A130" s="620"/>
      <c r="B130" s="622"/>
      <c r="C130" s="622"/>
      <c r="D130" s="610"/>
      <c r="E130" s="610"/>
      <c r="F130" s="91" t="s">
        <v>5</v>
      </c>
      <c r="G130" s="34">
        <v>0</v>
      </c>
      <c r="H130" s="34">
        <v>0</v>
      </c>
      <c r="I130" s="34">
        <v>0</v>
      </c>
      <c r="J130" s="637"/>
      <c r="K130" s="638"/>
    </row>
    <row r="131" spans="1:11" ht="15.75" x14ac:dyDescent="0.25">
      <c r="A131" s="620"/>
      <c r="B131" s="622"/>
      <c r="C131" s="622"/>
      <c r="D131" s="610"/>
      <c r="E131" s="610"/>
      <c r="F131" s="91" t="s">
        <v>6</v>
      </c>
      <c r="G131" s="34">
        <v>0</v>
      </c>
      <c r="H131" s="34">
        <v>0</v>
      </c>
      <c r="I131" s="34">
        <v>0</v>
      </c>
      <c r="J131" s="637"/>
      <c r="K131" s="638"/>
    </row>
    <row r="132" spans="1:11" ht="15.75" x14ac:dyDescent="0.25">
      <c r="A132" s="620"/>
      <c r="B132" s="622"/>
      <c r="C132" s="622"/>
      <c r="D132" s="610"/>
      <c r="E132" s="610"/>
      <c r="F132" s="91" t="s">
        <v>22</v>
      </c>
      <c r="G132" s="34">
        <v>0</v>
      </c>
      <c r="H132" s="34">
        <v>0</v>
      </c>
      <c r="I132" s="34">
        <v>0</v>
      </c>
      <c r="J132" s="637" t="s">
        <v>696</v>
      </c>
      <c r="K132" s="638">
        <v>100</v>
      </c>
    </row>
    <row r="133" spans="1:11" ht="15.75" x14ac:dyDescent="0.25">
      <c r="A133" s="635"/>
      <c r="B133" s="627"/>
      <c r="C133" s="627"/>
      <c r="D133" s="636"/>
      <c r="E133" s="636"/>
      <c r="F133" s="91" t="s">
        <v>23</v>
      </c>
      <c r="G133" s="34">
        <v>0</v>
      </c>
      <c r="H133" s="34">
        <v>0</v>
      </c>
      <c r="I133" s="34">
        <v>0</v>
      </c>
      <c r="J133" s="637"/>
      <c r="K133" s="638"/>
    </row>
    <row r="134" spans="1:11" s="66" customFormat="1" ht="15.75" x14ac:dyDescent="0.25">
      <c r="A134" s="581">
        <v>5</v>
      </c>
      <c r="B134" s="582" t="s">
        <v>104</v>
      </c>
      <c r="C134" s="641" t="s">
        <v>67</v>
      </c>
      <c r="D134" s="572" t="s">
        <v>68</v>
      </c>
      <c r="E134" s="572" t="s">
        <v>68</v>
      </c>
      <c r="F134" s="97" t="s">
        <v>2</v>
      </c>
      <c r="G134" s="98">
        <f>G135+G136</f>
        <v>772155.79999999993</v>
      </c>
      <c r="H134" s="98" t="e">
        <f>H135+H136+#REF!+#REF!</f>
        <v>#REF!</v>
      </c>
      <c r="I134" s="98" t="e">
        <f t="shared" ref="I134:I149" si="2">H134/G134*100</f>
        <v>#REF!</v>
      </c>
      <c r="J134" s="583" t="s">
        <v>68</v>
      </c>
      <c r="K134" s="360" t="s">
        <v>68</v>
      </c>
    </row>
    <row r="135" spans="1:11" s="66" customFormat="1" ht="15.75" x14ac:dyDescent="0.25">
      <c r="A135" s="581"/>
      <c r="B135" s="582"/>
      <c r="C135" s="642"/>
      <c r="D135" s="572"/>
      <c r="E135" s="572"/>
      <c r="F135" s="97" t="s">
        <v>5</v>
      </c>
      <c r="G135" s="98">
        <f>G138+G141+G147</f>
        <v>574946.19999999995</v>
      </c>
      <c r="H135" s="98">
        <f>H138+H141+H147</f>
        <v>352035.20000000007</v>
      </c>
      <c r="I135" s="98">
        <f t="shared" si="2"/>
        <v>61.229241970813987</v>
      </c>
      <c r="J135" s="584"/>
      <c r="K135" s="360" t="s">
        <v>68</v>
      </c>
    </row>
    <row r="136" spans="1:11" s="66" customFormat="1" ht="15.75" x14ac:dyDescent="0.25">
      <c r="A136" s="581"/>
      <c r="B136" s="582"/>
      <c r="C136" s="642"/>
      <c r="D136" s="572"/>
      <c r="E136" s="572"/>
      <c r="F136" s="97" t="s">
        <v>6</v>
      </c>
      <c r="G136" s="98">
        <f>G139</f>
        <v>197209.60000000001</v>
      </c>
      <c r="H136" s="98" t="e">
        <f>H139+#REF!+#REF!</f>
        <v>#REF!</v>
      </c>
      <c r="I136" s="98">
        <v>0</v>
      </c>
      <c r="J136" s="584"/>
      <c r="K136" s="360"/>
    </row>
    <row r="137" spans="1:11" s="66" customFormat="1" ht="47.25" x14ac:dyDescent="0.25">
      <c r="A137" s="605" t="s">
        <v>121</v>
      </c>
      <c r="B137" s="639" t="s">
        <v>697</v>
      </c>
      <c r="C137" s="579" t="s">
        <v>67</v>
      </c>
      <c r="D137" s="609" t="s">
        <v>657</v>
      </c>
      <c r="E137" s="609" t="s">
        <v>658</v>
      </c>
      <c r="F137" s="91" t="s">
        <v>2</v>
      </c>
      <c r="G137" s="98">
        <f>G138+G139</f>
        <v>249632.40000000002</v>
      </c>
      <c r="H137" s="98" t="e">
        <f>H138+H139+#REF!+#REF!</f>
        <v>#REF!</v>
      </c>
      <c r="I137" s="98" t="e">
        <f t="shared" si="2"/>
        <v>#REF!</v>
      </c>
      <c r="J137" s="103" t="s">
        <v>698</v>
      </c>
      <c r="K137" s="118">
        <v>278</v>
      </c>
    </row>
    <row r="138" spans="1:11" s="66" customFormat="1" ht="15.75" x14ac:dyDescent="0.25">
      <c r="A138" s="606"/>
      <c r="B138" s="640"/>
      <c r="C138" s="580"/>
      <c r="D138" s="610"/>
      <c r="E138" s="610"/>
      <c r="F138" s="91" t="s">
        <v>5</v>
      </c>
      <c r="G138" s="34">
        <v>52422.8</v>
      </c>
      <c r="H138" s="102">
        <v>683.5</v>
      </c>
      <c r="I138" s="98">
        <f t="shared" si="2"/>
        <v>1.3038220011140191</v>
      </c>
      <c r="J138" s="633" t="s">
        <v>699</v>
      </c>
      <c r="K138" s="616" t="s">
        <v>700</v>
      </c>
    </row>
    <row r="139" spans="1:11" s="66" customFormat="1" ht="15.75" x14ac:dyDescent="0.25">
      <c r="A139" s="606"/>
      <c r="B139" s="640"/>
      <c r="C139" s="580"/>
      <c r="D139" s="610"/>
      <c r="E139" s="610"/>
      <c r="F139" s="91" t="s">
        <v>6</v>
      </c>
      <c r="G139" s="34">
        <v>197209.60000000001</v>
      </c>
      <c r="H139" s="34">
        <v>2571.5</v>
      </c>
      <c r="I139" s="98">
        <f t="shared" si="2"/>
        <v>1.3039426072564417</v>
      </c>
      <c r="J139" s="633"/>
      <c r="K139" s="616"/>
    </row>
    <row r="140" spans="1:11" s="66" customFormat="1" ht="15.75" x14ac:dyDescent="0.25">
      <c r="A140" s="581" t="s">
        <v>427</v>
      </c>
      <c r="B140" s="596" t="s">
        <v>105</v>
      </c>
      <c r="C140" s="579" t="s">
        <v>67</v>
      </c>
      <c r="D140" s="597" t="s">
        <v>68</v>
      </c>
      <c r="E140" s="597" t="s">
        <v>68</v>
      </c>
      <c r="F140" s="91" t="s">
        <v>2</v>
      </c>
      <c r="G140" s="98">
        <f>G141</f>
        <v>56530.700000000004</v>
      </c>
      <c r="H140" s="98" t="e">
        <f>H141+#REF!+#REF!+#REF!</f>
        <v>#REF!</v>
      </c>
      <c r="I140" s="98" t="e">
        <f t="shared" si="2"/>
        <v>#REF!</v>
      </c>
      <c r="J140" s="583" t="s">
        <v>68</v>
      </c>
      <c r="K140" s="360" t="s">
        <v>68</v>
      </c>
    </row>
    <row r="141" spans="1:11" s="66" customFormat="1" ht="15.75" x14ac:dyDescent="0.25">
      <c r="A141" s="581"/>
      <c r="B141" s="596"/>
      <c r="C141" s="580"/>
      <c r="D141" s="597"/>
      <c r="E141" s="597"/>
      <c r="F141" s="91" t="s">
        <v>5</v>
      </c>
      <c r="G141" s="34">
        <f>G143+G145</f>
        <v>56530.700000000004</v>
      </c>
      <c r="H141" s="34">
        <f>H143+H145</f>
        <v>40052.9</v>
      </c>
      <c r="I141" s="34">
        <f t="shared" si="2"/>
        <v>70.851590374787492</v>
      </c>
      <c r="J141" s="584"/>
      <c r="K141" s="360" t="s">
        <v>68</v>
      </c>
    </row>
    <row r="142" spans="1:11" ht="31.5" x14ac:dyDescent="0.25">
      <c r="A142" s="581" t="s">
        <v>428</v>
      </c>
      <c r="B142" s="613" t="s">
        <v>106</v>
      </c>
      <c r="C142" s="579" t="s">
        <v>67</v>
      </c>
      <c r="D142" s="609" t="s">
        <v>657</v>
      </c>
      <c r="E142" s="609" t="s">
        <v>658</v>
      </c>
      <c r="F142" s="91" t="s">
        <v>2</v>
      </c>
      <c r="G142" s="98">
        <f>G143</f>
        <v>51907.4</v>
      </c>
      <c r="H142" s="98" t="e">
        <f>H143+#REF!+#REF!+#REF!</f>
        <v>#REF!</v>
      </c>
      <c r="I142" s="98" t="e">
        <f t="shared" si="2"/>
        <v>#REF!</v>
      </c>
      <c r="J142" s="109" t="s">
        <v>701</v>
      </c>
      <c r="K142" s="114">
        <v>1338</v>
      </c>
    </row>
    <row r="143" spans="1:11" ht="78.75" x14ac:dyDescent="0.25">
      <c r="A143" s="581"/>
      <c r="B143" s="613"/>
      <c r="C143" s="580"/>
      <c r="D143" s="610"/>
      <c r="E143" s="610"/>
      <c r="F143" s="91" t="s">
        <v>5</v>
      </c>
      <c r="G143" s="34">
        <v>51907.4</v>
      </c>
      <c r="H143" s="102">
        <v>36738.6</v>
      </c>
      <c r="I143" s="34">
        <f t="shared" si="2"/>
        <v>70.77719169135807</v>
      </c>
      <c r="J143" s="109" t="s">
        <v>702</v>
      </c>
      <c r="K143" s="113">
        <v>5</v>
      </c>
    </row>
    <row r="144" spans="1:11" ht="15.75" x14ac:dyDescent="0.25">
      <c r="A144" s="581" t="s">
        <v>429</v>
      </c>
      <c r="B144" s="613" t="s">
        <v>107</v>
      </c>
      <c r="C144" s="579" t="s">
        <v>67</v>
      </c>
      <c r="D144" s="609" t="s">
        <v>657</v>
      </c>
      <c r="E144" s="609" t="s">
        <v>658</v>
      </c>
      <c r="F144" s="91" t="s">
        <v>2</v>
      </c>
      <c r="G144" s="98">
        <f>G145</f>
        <v>4623.3</v>
      </c>
      <c r="H144" s="98" t="e">
        <f>H145+#REF!+#REF!+#REF!</f>
        <v>#REF!</v>
      </c>
      <c r="I144" s="98" t="e">
        <f t="shared" si="2"/>
        <v>#REF!</v>
      </c>
      <c r="J144" s="109" t="s">
        <v>666</v>
      </c>
      <c r="K144" s="114">
        <v>138</v>
      </c>
    </row>
    <row r="145" spans="1:11" ht="63" x14ac:dyDescent="0.25">
      <c r="A145" s="581"/>
      <c r="B145" s="613"/>
      <c r="C145" s="580"/>
      <c r="D145" s="610"/>
      <c r="E145" s="610"/>
      <c r="F145" s="91" t="s">
        <v>5</v>
      </c>
      <c r="G145" s="34">
        <v>4623.3</v>
      </c>
      <c r="H145" s="102">
        <v>3314.3</v>
      </c>
      <c r="I145" s="34">
        <f t="shared" si="2"/>
        <v>71.686890316440639</v>
      </c>
      <c r="J145" s="109" t="s">
        <v>703</v>
      </c>
      <c r="K145" s="114">
        <v>35</v>
      </c>
    </row>
    <row r="146" spans="1:11" s="66" customFormat="1" ht="15.75" x14ac:dyDescent="0.25">
      <c r="A146" s="581" t="s">
        <v>704</v>
      </c>
      <c r="B146" s="596" t="s">
        <v>705</v>
      </c>
      <c r="C146" s="579" t="s">
        <v>67</v>
      </c>
      <c r="D146" s="597" t="s">
        <v>68</v>
      </c>
      <c r="E146" s="597" t="s">
        <v>68</v>
      </c>
      <c r="F146" s="91" t="s">
        <v>2</v>
      </c>
      <c r="G146" s="98">
        <f>G147</f>
        <v>465992.69999999995</v>
      </c>
      <c r="H146" s="98" t="e">
        <f>H147+#REF!+#REF!+#REF!</f>
        <v>#REF!</v>
      </c>
      <c r="I146" s="98" t="e">
        <f t="shared" si="2"/>
        <v>#REF!</v>
      </c>
      <c r="J146" s="583" t="s">
        <v>68</v>
      </c>
      <c r="K146" s="614" t="s">
        <v>68</v>
      </c>
    </row>
    <row r="147" spans="1:11" s="66" customFormat="1" ht="15.75" x14ac:dyDescent="0.25">
      <c r="A147" s="581"/>
      <c r="B147" s="596"/>
      <c r="C147" s="580"/>
      <c r="D147" s="597"/>
      <c r="E147" s="597"/>
      <c r="F147" s="91" t="s">
        <v>5</v>
      </c>
      <c r="G147" s="34">
        <f>G149+G151+G153+G156+G158</f>
        <v>465992.69999999995</v>
      </c>
      <c r="H147" s="34">
        <f>H149+H151+H153+H156+H158</f>
        <v>311298.80000000005</v>
      </c>
      <c r="I147" s="34">
        <f t="shared" si="2"/>
        <v>66.803364087033998</v>
      </c>
      <c r="J147" s="584"/>
      <c r="K147" s="614"/>
    </row>
    <row r="148" spans="1:11" ht="47.25" x14ac:dyDescent="0.25">
      <c r="A148" s="581" t="s">
        <v>706</v>
      </c>
      <c r="B148" s="613" t="s">
        <v>108</v>
      </c>
      <c r="C148" s="579" t="s">
        <v>67</v>
      </c>
      <c r="D148" s="609" t="s">
        <v>657</v>
      </c>
      <c r="E148" s="609" t="s">
        <v>658</v>
      </c>
      <c r="F148" s="91" t="s">
        <v>2</v>
      </c>
      <c r="G148" s="98">
        <f>G149</f>
        <v>28496.1</v>
      </c>
      <c r="H148" s="98" t="e">
        <f>H149+#REF!+#REF!+#REF!</f>
        <v>#REF!</v>
      </c>
      <c r="I148" s="98" t="e">
        <f t="shared" si="2"/>
        <v>#REF!</v>
      </c>
      <c r="J148" s="109" t="s">
        <v>707</v>
      </c>
      <c r="K148" s="119">
        <v>8112</v>
      </c>
    </row>
    <row r="149" spans="1:11" ht="110.25" x14ac:dyDescent="0.25">
      <c r="A149" s="581"/>
      <c r="B149" s="613"/>
      <c r="C149" s="580"/>
      <c r="D149" s="610"/>
      <c r="E149" s="610"/>
      <c r="F149" s="91" t="s">
        <v>5</v>
      </c>
      <c r="G149" s="34">
        <v>28496.1</v>
      </c>
      <c r="H149" s="102">
        <v>17172.599999999999</v>
      </c>
      <c r="I149" s="34">
        <f t="shared" si="2"/>
        <v>60.262983355617081</v>
      </c>
      <c r="J149" s="109" t="s">
        <v>708</v>
      </c>
      <c r="K149" s="119">
        <v>100</v>
      </c>
    </row>
    <row r="150" spans="1:11" ht="47.25" x14ac:dyDescent="0.25">
      <c r="A150" s="581" t="s">
        <v>709</v>
      </c>
      <c r="B150" s="613" t="s">
        <v>109</v>
      </c>
      <c r="C150" s="579" t="s">
        <v>67</v>
      </c>
      <c r="D150" s="609" t="s">
        <v>657</v>
      </c>
      <c r="E150" s="609" t="s">
        <v>658</v>
      </c>
      <c r="F150" s="91" t="s">
        <v>2</v>
      </c>
      <c r="G150" s="98">
        <f>G151</f>
        <v>20100</v>
      </c>
      <c r="H150" s="98" t="e">
        <f>H151+#REF!+#REF!+#REF!</f>
        <v>#REF!</v>
      </c>
      <c r="I150" s="98" t="e">
        <f>H150/G150*100</f>
        <v>#REF!</v>
      </c>
      <c r="J150" s="109" t="s">
        <v>707</v>
      </c>
      <c r="K150" s="119">
        <v>4987</v>
      </c>
    </row>
    <row r="151" spans="1:11" ht="78.75" x14ac:dyDescent="0.25">
      <c r="A151" s="581"/>
      <c r="B151" s="613"/>
      <c r="C151" s="580"/>
      <c r="D151" s="610"/>
      <c r="E151" s="610"/>
      <c r="F151" s="91" t="s">
        <v>5</v>
      </c>
      <c r="G151" s="34">
        <v>20100</v>
      </c>
      <c r="H151" s="102">
        <v>17057.7</v>
      </c>
      <c r="I151" s="34">
        <f>H151/G151*100</f>
        <v>84.864179104477614</v>
      </c>
      <c r="J151" s="109" t="s">
        <v>710</v>
      </c>
      <c r="K151" s="114">
        <v>100</v>
      </c>
    </row>
    <row r="152" spans="1:11" ht="31.5" x14ac:dyDescent="0.25">
      <c r="A152" s="581" t="s">
        <v>711</v>
      </c>
      <c r="B152" s="613" t="s">
        <v>110</v>
      </c>
      <c r="C152" s="579" t="s">
        <v>67</v>
      </c>
      <c r="D152" s="609" t="s">
        <v>657</v>
      </c>
      <c r="E152" s="609" t="s">
        <v>658</v>
      </c>
      <c r="F152" s="91" t="s">
        <v>2</v>
      </c>
      <c r="G152" s="98">
        <f>G153</f>
        <v>375402.8</v>
      </c>
      <c r="H152" s="98" t="e">
        <f>H153+H154+#REF!+#REF!</f>
        <v>#REF!</v>
      </c>
      <c r="I152" s="98" t="e">
        <f>H152/G152*100</f>
        <v>#REF!</v>
      </c>
      <c r="J152" s="109" t="s">
        <v>712</v>
      </c>
      <c r="K152" s="114">
        <v>114245</v>
      </c>
    </row>
    <row r="153" spans="1:11" ht="31.5" x14ac:dyDescent="0.25">
      <c r="A153" s="581"/>
      <c r="B153" s="613"/>
      <c r="C153" s="580"/>
      <c r="D153" s="610"/>
      <c r="E153" s="610"/>
      <c r="F153" s="611" t="s">
        <v>5</v>
      </c>
      <c r="G153" s="598">
        <v>375402.8</v>
      </c>
      <c r="H153" s="102">
        <v>249623.1</v>
      </c>
      <c r="I153" s="34">
        <f>H153/G153*100</f>
        <v>66.494735787799129</v>
      </c>
      <c r="J153" s="109" t="s">
        <v>713</v>
      </c>
      <c r="K153" s="114">
        <v>100</v>
      </c>
    </row>
    <row r="154" spans="1:11" ht="31.5" x14ac:dyDescent="0.25">
      <c r="A154" s="581"/>
      <c r="B154" s="613"/>
      <c r="C154" s="580"/>
      <c r="D154" s="610"/>
      <c r="E154" s="610"/>
      <c r="F154" s="612"/>
      <c r="G154" s="599"/>
      <c r="H154" s="34">
        <v>0</v>
      </c>
      <c r="I154" s="34">
        <v>0</v>
      </c>
      <c r="J154" s="100" t="s">
        <v>714</v>
      </c>
      <c r="K154" s="101">
        <v>300</v>
      </c>
    </row>
    <row r="155" spans="1:11" ht="31.5" x14ac:dyDescent="0.25">
      <c r="A155" s="581" t="s">
        <v>715</v>
      </c>
      <c r="B155" s="613" t="s">
        <v>111</v>
      </c>
      <c r="C155" s="633" t="s">
        <v>67</v>
      </c>
      <c r="D155" s="609" t="s">
        <v>657</v>
      </c>
      <c r="E155" s="609" t="s">
        <v>658</v>
      </c>
      <c r="F155" s="91" t="s">
        <v>2</v>
      </c>
      <c r="G155" s="98">
        <f>G156</f>
        <v>4738</v>
      </c>
      <c r="H155" s="98" t="e">
        <f>H156+#REF!+#REF!+#REF!</f>
        <v>#REF!</v>
      </c>
      <c r="I155" s="98" t="e">
        <f>H155/G155*100</f>
        <v>#REF!</v>
      </c>
      <c r="J155" s="109" t="s">
        <v>701</v>
      </c>
      <c r="K155" s="114">
        <v>2792</v>
      </c>
    </row>
    <row r="156" spans="1:11" ht="31.5" x14ac:dyDescent="0.25">
      <c r="A156" s="581"/>
      <c r="B156" s="613"/>
      <c r="C156" s="633"/>
      <c r="D156" s="610"/>
      <c r="E156" s="610"/>
      <c r="F156" s="91" t="s">
        <v>5</v>
      </c>
      <c r="G156" s="34">
        <v>4738</v>
      </c>
      <c r="H156" s="102">
        <v>3037</v>
      </c>
      <c r="I156" s="34">
        <f>H156/G156*100</f>
        <v>64.098775854791043</v>
      </c>
      <c r="J156" s="109" t="s">
        <v>716</v>
      </c>
      <c r="K156" s="114">
        <v>20</v>
      </c>
    </row>
    <row r="157" spans="1:11" ht="31.5" x14ac:dyDescent="0.25">
      <c r="A157" s="581" t="s">
        <v>717</v>
      </c>
      <c r="B157" s="613" t="s">
        <v>112</v>
      </c>
      <c r="C157" s="633" t="s">
        <v>67</v>
      </c>
      <c r="D157" s="609" t="s">
        <v>657</v>
      </c>
      <c r="E157" s="609" t="s">
        <v>658</v>
      </c>
      <c r="F157" s="91" t="s">
        <v>2</v>
      </c>
      <c r="G157" s="98">
        <f>G158</f>
        <v>37255.800000000003</v>
      </c>
      <c r="H157" s="98" t="e">
        <f>H158+#REF!+#REF!+#REF!</f>
        <v>#REF!</v>
      </c>
      <c r="I157" s="98" t="e">
        <f>H157/G157*100</f>
        <v>#REF!</v>
      </c>
      <c r="J157" s="109" t="s">
        <v>718</v>
      </c>
      <c r="K157" s="114">
        <v>579</v>
      </c>
    </row>
    <row r="158" spans="1:11" ht="47.25" x14ac:dyDescent="0.25">
      <c r="A158" s="581"/>
      <c r="B158" s="613"/>
      <c r="C158" s="633"/>
      <c r="D158" s="610"/>
      <c r="E158" s="610"/>
      <c r="F158" s="91" t="s">
        <v>5</v>
      </c>
      <c r="G158" s="34">
        <v>37255.800000000003</v>
      </c>
      <c r="H158" s="102">
        <v>24408.400000000001</v>
      </c>
      <c r="I158" s="34">
        <f>H158/G158*100</f>
        <v>65.515704937217834</v>
      </c>
      <c r="J158" s="109" t="s">
        <v>719</v>
      </c>
      <c r="K158" s="114" t="s">
        <v>451</v>
      </c>
    </row>
    <row r="159" spans="1:11" s="66" customFormat="1" ht="15.75" x14ac:dyDescent="0.25">
      <c r="A159" s="581" t="s">
        <v>124</v>
      </c>
      <c r="B159" s="582" t="s">
        <v>114</v>
      </c>
      <c r="C159" s="641" t="s">
        <v>67</v>
      </c>
      <c r="D159" s="572" t="s">
        <v>68</v>
      </c>
      <c r="E159" s="572" t="s">
        <v>68</v>
      </c>
      <c r="F159" s="97" t="s">
        <v>2</v>
      </c>
      <c r="G159" s="98">
        <f>G160</f>
        <v>48441.8</v>
      </c>
      <c r="H159" s="98" t="e">
        <f>H160+#REF!+#REF!+#REF!</f>
        <v>#REF!</v>
      </c>
      <c r="I159" s="98" t="e">
        <f t="shared" ref="I159:I222" si="3">H159/G159*100</f>
        <v>#REF!</v>
      </c>
      <c r="J159" s="583" t="s">
        <v>68</v>
      </c>
      <c r="K159" s="360" t="s">
        <v>68</v>
      </c>
    </row>
    <row r="160" spans="1:11" s="66" customFormat="1" ht="15.75" x14ac:dyDescent="0.25">
      <c r="A160" s="581"/>
      <c r="B160" s="582"/>
      <c r="C160" s="642"/>
      <c r="D160" s="572"/>
      <c r="E160" s="572"/>
      <c r="F160" s="97" t="s">
        <v>5</v>
      </c>
      <c r="G160" s="98">
        <f>G162</f>
        <v>48441.8</v>
      </c>
      <c r="H160" s="98">
        <f>H162</f>
        <v>34134.800000000003</v>
      </c>
      <c r="I160" s="98">
        <f t="shared" si="3"/>
        <v>70.465589635397535</v>
      </c>
      <c r="J160" s="584"/>
      <c r="K160" s="360"/>
    </row>
    <row r="161" spans="1:11" s="66" customFormat="1" ht="15.75" x14ac:dyDescent="0.25">
      <c r="A161" s="581" t="s">
        <v>126</v>
      </c>
      <c r="B161" s="596" t="s">
        <v>116</v>
      </c>
      <c r="C161" s="579" t="s">
        <v>67</v>
      </c>
      <c r="D161" s="597" t="s">
        <v>68</v>
      </c>
      <c r="E161" s="597" t="s">
        <v>68</v>
      </c>
      <c r="F161" s="91" t="s">
        <v>2</v>
      </c>
      <c r="G161" s="98">
        <f>G162</f>
        <v>48441.8</v>
      </c>
      <c r="H161" s="98" t="e">
        <f>H162+#REF!+#REF!+#REF!</f>
        <v>#REF!</v>
      </c>
      <c r="I161" s="98" t="e">
        <f t="shared" si="3"/>
        <v>#REF!</v>
      </c>
      <c r="J161" s="583" t="s">
        <v>68</v>
      </c>
      <c r="K161" s="360" t="s">
        <v>68</v>
      </c>
    </row>
    <row r="162" spans="1:11" s="66" customFormat="1" ht="15.75" x14ac:dyDescent="0.25">
      <c r="A162" s="581"/>
      <c r="B162" s="596"/>
      <c r="C162" s="580"/>
      <c r="D162" s="597"/>
      <c r="E162" s="597"/>
      <c r="F162" s="91" t="s">
        <v>5</v>
      </c>
      <c r="G162" s="34">
        <f>G164</f>
        <v>48441.8</v>
      </c>
      <c r="H162" s="34">
        <f>H164</f>
        <v>34134.800000000003</v>
      </c>
      <c r="I162" s="34">
        <f t="shared" si="3"/>
        <v>70.465589635397535</v>
      </c>
      <c r="J162" s="584"/>
      <c r="K162" s="360"/>
    </row>
    <row r="163" spans="1:11" ht="31.5" x14ac:dyDescent="0.25">
      <c r="A163" s="581" t="s">
        <v>128</v>
      </c>
      <c r="B163" s="613" t="s">
        <v>118</v>
      </c>
      <c r="C163" s="579" t="s">
        <v>67</v>
      </c>
      <c r="D163" s="609" t="s">
        <v>657</v>
      </c>
      <c r="E163" s="609" t="s">
        <v>658</v>
      </c>
      <c r="F163" s="91" t="s">
        <v>2</v>
      </c>
      <c r="G163" s="98">
        <f>G164</f>
        <v>48441.8</v>
      </c>
      <c r="H163" s="98" t="e">
        <f>H164+#REF!+#REF!+#REF!</f>
        <v>#REF!</v>
      </c>
      <c r="I163" s="98" t="e">
        <f t="shared" si="3"/>
        <v>#REF!</v>
      </c>
      <c r="J163" s="109" t="s">
        <v>712</v>
      </c>
      <c r="K163" s="114">
        <v>11050</v>
      </c>
    </row>
    <row r="164" spans="1:11" ht="31.5" x14ac:dyDescent="0.25">
      <c r="A164" s="581"/>
      <c r="B164" s="613"/>
      <c r="C164" s="580"/>
      <c r="D164" s="610"/>
      <c r="E164" s="610"/>
      <c r="F164" s="91" t="s">
        <v>5</v>
      </c>
      <c r="G164" s="34">
        <v>48441.8</v>
      </c>
      <c r="H164" s="102">
        <v>34134.800000000003</v>
      </c>
      <c r="I164" s="34">
        <f t="shared" si="3"/>
        <v>70.465589635397535</v>
      </c>
      <c r="J164" s="109" t="s">
        <v>720</v>
      </c>
      <c r="K164" s="114">
        <v>365</v>
      </c>
    </row>
    <row r="165" spans="1:11" s="66" customFormat="1" ht="15.75" x14ac:dyDescent="0.25">
      <c r="A165" s="581" t="s">
        <v>130</v>
      </c>
      <c r="B165" s="582" t="s">
        <v>120</v>
      </c>
      <c r="C165" s="641" t="s">
        <v>67</v>
      </c>
      <c r="D165" s="572" t="s">
        <v>68</v>
      </c>
      <c r="E165" s="572" t="s">
        <v>68</v>
      </c>
      <c r="F165" s="97" t="s">
        <v>2</v>
      </c>
      <c r="G165" s="98">
        <f>G166+G167</f>
        <v>341084.9</v>
      </c>
      <c r="H165" s="98" t="e">
        <f>H166+H167+#REF!+#REF!</f>
        <v>#REF!</v>
      </c>
      <c r="I165" s="98" t="e">
        <f t="shared" si="3"/>
        <v>#REF!</v>
      </c>
      <c r="J165" s="583" t="s">
        <v>68</v>
      </c>
      <c r="K165" s="360" t="s">
        <v>68</v>
      </c>
    </row>
    <row r="166" spans="1:11" s="66" customFormat="1" ht="15.75" x14ac:dyDescent="0.25">
      <c r="A166" s="581"/>
      <c r="B166" s="582"/>
      <c r="C166" s="642"/>
      <c r="D166" s="572"/>
      <c r="E166" s="572"/>
      <c r="F166" s="97" t="s">
        <v>5</v>
      </c>
      <c r="G166" s="98">
        <f>G169</f>
        <v>263651.20000000001</v>
      </c>
      <c r="H166" s="98">
        <f>H169</f>
        <v>184555.3</v>
      </c>
      <c r="I166" s="98">
        <f t="shared" si="3"/>
        <v>69.99979518393998</v>
      </c>
      <c r="J166" s="584"/>
      <c r="K166" s="360"/>
    </row>
    <row r="167" spans="1:11" s="66" customFormat="1" ht="15.75" x14ac:dyDescent="0.25">
      <c r="A167" s="581"/>
      <c r="B167" s="582"/>
      <c r="C167" s="642"/>
      <c r="D167" s="572"/>
      <c r="E167" s="572"/>
      <c r="F167" s="97" t="s">
        <v>6</v>
      </c>
      <c r="G167" s="98">
        <f>G170</f>
        <v>77433.7</v>
      </c>
      <c r="H167" s="98">
        <f>H170</f>
        <v>255.2</v>
      </c>
      <c r="I167" s="98">
        <v>0</v>
      </c>
      <c r="J167" s="584"/>
      <c r="K167" s="360"/>
    </row>
    <row r="168" spans="1:11" s="66" customFormat="1" ht="15.75" x14ac:dyDescent="0.25">
      <c r="A168" s="581" t="s">
        <v>132</v>
      </c>
      <c r="B168" s="596" t="s">
        <v>122</v>
      </c>
      <c r="C168" s="579" t="s">
        <v>67</v>
      </c>
      <c r="D168" s="597" t="s">
        <v>68</v>
      </c>
      <c r="E168" s="597" t="s">
        <v>68</v>
      </c>
      <c r="F168" s="91" t="s">
        <v>2</v>
      </c>
      <c r="G168" s="98">
        <f>G169+G170</f>
        <v>341084.9</v>
      </c>
      <c r="H168" s="98" t="e">
        <f>H169+H170+#REF!+#REF!</f>
        <v>#REF!</v>
      </c>
      <c r="I168" s="98" t="e">
        <f t="shared" si="3"/>
        <v>#REF!</v>
      </c>
      <c r="J168" s="583" t="s">
        <v>68</v>
      </c>
      <c r="K168" s="360" t="s">
        <v>68</v>
      </c>
    </row>
    <row r="169" spans="1:11" s="66" customFormat="1" ht="15.75" x14ac:dyDescent="0.25">
      <c r="A169" s="581"/>
      <c r="B169" s="596"/>
      <c r="C169" s="580"/>
      <c r="D169" s="597"/>
      <c r="E169" s="597"/>
      <c r="F169" s="91" t="s">
        <v>5</v>
      </c>
      <c r="G169" s="34">
        <f>G172</f>
        <v>263651.20000000001</v>
      </c>
      <c r="H169" s="34">
        <f>H172</f>
        <v>184555.3</v>
      </c>
      <c r="I169" s="34">
        <f t="shared" si="3"/>
        <v>69.99979518393998</v>
      </c>
      <c r="J169" s="584"/>
      <c r="K169" s="360"/>
    </row>
    <row r="170" spans="1:11" s="66" customFormat="1" ht="15.75" x14ac:dyDescent="0.25">
      <c r="A170" s="581"/>
      <c r="B170" s="596"/>
      <c r="C170" s="580"/>
      <c r="D170" s="597"/>
      <c r="E170" s="597"/>
      <c r="F170" s="91" t="s">
        <v>6</v>
      </c>
      <c r="G170" s="34">
        <f>G173+G175</f>
        <v>77433.7</v>
      </c>
      <c r="H170" s="34">
        <f>H173+H176</f>
        <v>255.2</v>
      </c>
      <c r="I170" s="34">
        <f t="shared" si="3"/>
        <v>0.32957226633881631</v>
      </c>
      <c r="J170" s="584"/>
      <c r="K170" s="360"/>
    </row>
    <row r="171" spans="1:11" ht="31.5" x14ac:dyDescent="0.25">
      <c r="A171" s="581" t="s">
        <v>134</v>
      </c>
      <c r="B171" s="613" t="s">
        <v>123</v>
      </c>
      <c r="C171" s="579" t="s">
        <v>67</v>
      </c>
      <c r="D171" s="609" t="s">
        <v>657</v>
      </c>
      <c r="E171" s="609" t="s">
        <v>658</v>
      </c>
      <c r="F171" s="91" t="s">
        <v>2</v>
      </c>
      <c r="G171" s="98">
        <f>G172+G173</f>
        <v>263651.20000000001</v>
      </c>
      <c r="H171" s="98" t="e">
        <f>H172+H173+#REF!+#REF!</f>
        <v>#REF!</v>
      </c>
      <c r="I171" s="98" t="e">
        <f t="shared" si="3"/>
        <v>#REF!</v>
      </c>
      <c r="J171" s="109" t="s">
        <v>721</v>
      </c>
      <c r="K171" s="114">
        <v>111866</v>
      </c>
    </row>
    <row r="172" spans="1:11" ht="31.5" x14ac:dyDescent="0.25">
      <c r="A172" s="581"/>
      <c r="B172" s="613"/>
      <c r="C172" s="580"/>
      <c r="D172" s="610"/>
      <c r="E172" s="610"/>
      <c r="F172" s="611" t="s">
        <v>5</v>
      </c>
      <c r="G172" s="598">
        <v>263651.20000000001</v>
      </c>
      <c r="H172" s="102">
        <v>184555.3</v>
      </c>
      <c r="I172" s="34">
        <f t="shared" si="3"/>
        <v>69.99979518393998</v>
      </c>
      <c r="J172" s="111" t="s">
        <v>701</v>
      </c>
      <c r="K172" s="101">
        <v>2320</v>
      </c>
    </row>
    <row r="173" spans="1:11" ht="47.25" x14ac:dyDescent="0.25">
      <c r="A173" s="581"/>
      <c r="B173" s="613"/>
      <c r="C173" s="580"/>
      <c r="D173" s="610"/>
      <c r="E173" s="610"/>
      <c r="F173" s="612"/>
      <c r="G173" s="599"/>
      <c r="H173" s="34">
        <v>0</v>
      </c>
      <c r="I173" s="34">
        <v>0</v>
      </c>
      <c r="J173" s="109" t="s">
        <v>722</v>
      </c>
      <c r="K173" s="114">
        <v>20</v>
      </c>
    </row>
    <row r="174" spans="1:11" ht="47.25" x14ac:dyDescent="0.25">
      <c r="A174" s="581" t="s">
        <v>723</v>
      </c>
      <c r="B174" s="613" t="s">
        <v>724</v>
      </c>
      <c r="C174" s="579" t="s">
        <v>67</v>
      </c>
      <c r="D174" s="609" t="s">
        <v>657</v>
      </c>
      <c r="E174" s="609" t="s">
        <v>658</v>
      </c>
      <c r="F174" s="91" t="s">
        <v>2</v>
      </c>
      <c r="G174" s="98">
        <f>G175+G177</f>
        <v>77433.7</v>
      </c>
      <c r="H174" s="98" t="e">
        <f>H175+H176+#REF!+H177</f>
        <v>#REF!</v>
      </c>
      <c r="I174" s="98" t="e">
        <f t="shared" si="3"/>
        <v>#REF!</v>
      </c>
      <c r="J174" s="103" t="s">
        <v>725</v>
      </c>
      <c r="K174" s="101">
        <v>1622</v>
      </c>
    </row>
    <row r="175" spans="1:11" ht="47.25" x14ac:dyDescent="0.25">
      <c r="A175" s="581"/>
      <c r="B175" s="613"/>
      <c r="C175" s="580"/>
      <c r="D175" s="610"/>
      <c r="E175" s="610"/>
      <c r="F175" s="643" t="s">
        <v>6</v>
      </c>
      <c r="G175" s="644">
        <v>77433.7</v>
      </c>
      <c r="H175" s="102">
        <v>0</v>
      </c>
      <c r="I175" s="34">
        <v>0</v>
      </c>
      <c r="J175" s="120" t="s">
        <v>726</v>
      </c>
      <c r="K175" s="101">
        <v>761</v>
      </c>
    </row>
    <row r="176" spans="1:11" ht="78.75" x14ac:dyDescent="0.25">
      <c r="A176" s="581"/>
      <c r="B176" s="613"/>
      <c r="C176" s="580"/>
      <c r="D176" s="610"/>
      <c r="E176" s="610"/>
      <c r="F176" s="643"/>
      <c r="G176" s="644"/>
      <c r="H176" s="34">
        <v>255.2</v>
      </c>
      <c r="I176" s="34">
        <f>H176/G175*100</f>
        <v>0.32957226633881631</v>
      </c>
      <c r="J176" s="109" t="s">
        <v>727</v>
      </c>
      <c r="K176" s="114">
        <v>100</v>
      </c>
    </row>
    <row r="177" spans="1:11" ht="47.25" x14ac:dyDescent="0.25">
      <c r="A177" s="581"/>
      <c r="B177" s="613"/>
      <c r="C177" s="600"/>
      <c r="D177" s="636"/>
      <c r="E177" s="636"/>
      <c r="F177" s="643"/>
      <c r="G177" s="644"/>
      <c r="H177" s="34">
        <v>0</v>
      </c>
      <c r="I177" s="34">
        <v>0</v>
      </c>
      <c r="J177" s="109" t="s">
        <v>728</v>
      </c>
      <c r="K177" s="101">
        <v>100</v>
      </c>
    </row>
    <row r="178" spans="1:11" s="66" customFormat="1" ht="15.75" x14ac:dyDescent="0.25">
      <c r="A178" s="645" t="s">
        <v>139</v>
      </c>
      <c r="B178" s="582" t="s">
        <v>125</v>
      </c>
      <c r="C178" s="641" t="s">
        <v>67</v>
      </c>
      <c r="D178" s="572" t="s">
        <v>68</v>
      </c>
      <c r="E178" s="572" t="s">
        <v>68</v>
      </c>
      <c r="F178" s="97" t="s">
        <v>2</v>
      </c>
      <c r="G178" s="98">
        <f>G179+G180</f>
        <v>93659.7</v>
      </c>
      <c r="H178" s="98" t="e">
        <f>H179+H180+#REF!+#REF!</f>
        <v>#REF!</v>
      </c>
      <c r="I178" s="98" t="e">
        <f t="shared" si="3"/>
        <v>#REF!</v>
      </c>
      <c r="J178" s="583" t="s">
        <v>68</v>
      </c>
      <c r="K178" s="360" t="s">
        <v>68</v>
      </c>
    </row>
    <row r="179" spans="1:11" s="66" customFormat="1" ht="15.75" x14ac:dyDescent="0.25">
      <c r="A179" s="581"/>
      <c r="B179" s="582"/>
      <c r="C179" s="642"/>
      <c r="D179" s="572"/>
      <c r="E179" s="572"/>
      <c r="F179" s="97" t="s">
        <v>5</v>
      </c>
      <c r="G179" s="98">
        <f>G182</f>
        <v>49029.7</v>
      </c>
      <c r="H179" s="98">
        <f>H182</f>
        <v>7392</v>
      </c>
      <c r="I179" s="98">
        <f t="shared" si="3"/>
        <v>15.076576034526013</v>
      </c>
      <c r="J179" s="584"/>
      <c r="K179" s="360"/>
    </row>
    <row r="180" spans="1:11" s="66" customFormat="1" ht="15.75" x14ac:dyDescent="0.25">
      <c r="A180" s="581"/>
      <c r="B180" s="582"/>
      <c r="C180" s="642"/>
      <c r="D180" s="572"/>
      <c r="E180" s="572"/>
      <c r="F180" s="97" t="s">
        <v>6</v>
      </c>
      <c r="G180" s="98">
        <f>G183</f>
        <v>44630</v>
      </c>
      <c r="H180" s="98" t="e">
        <f>H183</f>
        <v>#REF!</v>
      </c>
      <c r="I180" s="98" t="e">
        <f>I183</f>
        <v>#REF!</v>
      </c>
      <c r="J180" s="584"/>
      <c r="K180" s="360"/>
    </row>
    <row r="181" spans="1:11" s="66" customFormat="1" ht="15.75" x14ac:dyDescent="0.25">
      <c r="A181" s="581" t="s">
        <v>141</v>
      </c>
      <c r="B181" s="596" t="s">
        <v>127</v>
      </c>
      <c r="C181" s="579" t="s">
        <v>67</v>
      </c>
      <c r="D181" s="597" t="s">
        <v>68</v>
      </c>
      <c r="E181" s="597" t="s">
        <v>68</v>
      </c>
      <c r="F181" s="91" t="s">
        <v>2</v>
      </c>
      <c r="G181" s="98">
        <f>G182+G183</f>
        <v>93659.7</v>
      </c>
      <c r="H181" s="98" t="e">
        <f>H182+H183+#REF!+#REF!</f>
        <v>#REF!</v>
      </c>
      <c r="I181" s="98" t="e">
        <f t="shared" si="3"/>
        <v>#REF!</v>
      </c>
      <c r="J181" s="583" t="s">
        <v>68</v>
      </c>
      <c r="K181" s="360" t="s">
        <v>68</v>
      </c>
    </row>
    <row r="182" spans="1:11" s="66" customFormat="1" ht="15.75" x14ac:dyDescent="0.25">
      <c r="A182" s="581"/>
      <c r="B182" s="596"/>
      <c r="C182" s="580"/>
      <c r="D182" s="597"/>
      <c r="E182" s="597"/>
      <c r="F182" s="91" t="s">
        <v>5</v>
      </c>
      <c r="G182" s="34">
        <f>G185+G187+G190</f>
        <v>49029.7</v>
      </c>
      <c r="H182" s="34">
        <f>H185+H187</f>
        <v>7392</v>
      </c>
      <c r="I182" s="34">
        <f t="shared" si="3"/>
        <v>15.076576034526013</v>
      </c>
      <c r="J182" s="584"/>
      <c r="K182" s="360"/>
    </row>
    <row r="183" spans="1:11" s="66" customFormat="1" ht="15.75" x14ac:dyDescent="0.25">
      <c r="A183" s="581"/>
      <c r="B183" s="596"/>
      <c r="C183" s="580"/>
      <c r="D183" s="597"/>
      <c r="E183" s="597"/>
      <c r="F183" s="91" t="s">
        <v>6</v>
      </c>
      <c r="G183" s="34">
        <f>G188</f>
        <v>44630</v>
      </c>
      <c r="H183" s="34" t="e">
        <f>#REF!+H188</f>
        <v>#REF!</v>
      </c>
      <c r="I183" s="34" t="e">
        <f>#REF!+I188</f>
        <v>#REF!</v>
      </c>
      <c r="J183" s="584"/>
      <c r="K183" s="360"/>
    </row>
    <row r="184" spans="1:11" ht="78.75" x14ac:dyDescent="0.25">
      <c r="A184" s="581" t="s">
        <v>143</v>
      </c>
      <c r="B184" s="613" t="s">
        <v>129</v>
      </c>
      <c r="C184" s="579" t="s">
        <v>67</v>
      </c>
      <c r="D184" s="609" t="s">
        <v>657</v>
      </c>
      <c r="E184" s="609" t="s">
        <v>658</v>
      </c>
      <c r="F184" s="91" t="s">
        <v>2</v>
      </c>
      <c r="G184" s="98">
        <f>G185</f>
        <v>9375.7000000000007</v>
      </c>
      <c r="H184" s="98" t="e">
        <f>H185+#REF!+#REF!+#REF!</f>
        <v>#REF!</v>
      </c>
      <c r="I184" s="98" t="e">
        <f t="shared" si="3"/>
        <v>#REF!</v>
      </c>
      <c r="J184" s="109" t="s">
        <v>729</v>
      </c>
      <c r="K184" s="114">
        <v>1900</v>
      </c>
    </row>
    <row r="185" spans="1:11" ht="110.25" x14ac:dyDescent="0.25">
      <c r="A185" s="581"/>
      <c r="B185" s="613"/>
      <c r="C185" s="580"/>
      <c r="D185" s="610"/>
      <c r="E185" s="610"/>
      <c r="F185" s="91" t="s">
        <v>5</v>
      </c>
      <c r="G185" s="34">
        <v>9375.7000000000007</v>
      </c>
      <c r="H185" s="102">
        <v>1644.4</v>
      </c>
      <c r="I185" s="34">
        <f t="shared" si="3"/>
        <v>17.538957091203855</v>
      </c>
      <c r="J185" s="109" t="s">
        <v>730</v>
      </c>
      <c r="K185" s="114">
        <v>30</v>
      </c>
    </row>
    <row r="186" spans="1:11" ht="31.5" x14ac:dyDescent="0.25">
      <c r="A186" s="581" t="s">
        <v>377</v>
      </c>
      <c r="B186" s="613" t="s">
        <v>731</v>
      </c>
      <c r="C186" s="579" t="s">
        <v>67</v>
      </c>
      <c r="D186" s="609" t="s">
        <v>657</v>
      </c>
      <c r="E186" s="609" t="s">
        <v>658</v>
      </c>
      <c r="F186" s="91" t="s">
        <v>2</v>
      </c>
      <c r="G186" s="98">
        <f>G187+G188</f>
        <v>80000</v>
      </c>
      <c r="H186" s="98" t="e">
        <f>H187+H188+#REF!+#REF!</f>
        <v>#REF!</v>
      </c>
      <c r="I186" s="98" t="e">
        <f t="shared" si="3"/>
        <v>#REF!</v>
      </c>
      <c r="J186" s="103" t="s">
        <v>732</v>
      </c>
      <c r="K186" s="101">
        <v>80</v>
      </c>
    </row>
    <row r="187" spans="1:11" ht="15.75" x14ac:dyDescent="0.25">
      <c r="A187" s="581"/>
      <c r="B187" s="613"/>
      <c r="C187" s="580"/>
      <c r="D187" s="610"/>
      <c r="E187" s="610"/>
      <c r="F187" s="91" t="s">
        <v>5</v>
      </c>
      <c r="G187" s="34">
        <v>35370</v>
      </c>
      <c r="H187" s="102">
        <v>5747.6</v>
      </c>
      <c r="I187" s="34">
        <f t="shared" si="3"/>
        <v>16.249929318631608</v>
      </c>
      <c r="J187" s="633" t="s">
        <v>733</v>
      </c>
      <c r="K187" s="616">
        <v>11.3</v>
      </c>
    </row>
    <row r="188" spans="1:11" ht="15.75" x14ac:dyDescent="0.25">
      <c r="A188" s="581"/>
      <c r="B188" s="613"/>
      <c r="C188" s="580"/>
      <c r="D188" s="610"/>
      <c r="E188" s="610"/>
      <c r="F188" s="91" t="s">
        <v>6</v>
      </c>
      <c r="G188" s="34">
        <v>44630</v>
      </c>
      <c r="H188" s="102">
        <v>7252.4</v>
      </c>
      <c r="I188" s="34">
        <v>0</v>
      </c>
      <c r="J188" s="633"/>
      <c r="K188" s="616"/>
    </row>
    <row r="189" spans="1:11" ht="78.75" x14ac:dyDescent="0.25">
      <c r="A189" s="581" t="s">
        <v>734</v>
      </c>
      <c r="B189" s="613" t="s">
        <v>735</v>
      </c>
      <c r="C189" s="579" t="s">
        <v>67</v>
      </c>
      <c r="D189" s="609" t="s">
        <v>657</v>
      </c>
      <c r="E189" s="609" t="s">
        <v>658</v>
      </c>
      <c r="F189" s="91" t="s">
        <v>2</v>
      </c>
      <c r="G189" s="98">
        <f>G190</f>
        <v>4284</v>
      </c>
      <c r="H189" s="98" t="e">
        <f>H190+#REF!+#REF!+#REF!</f>
        <v>#REF!</v>
      </c>
      <c r="I189" s="98"/>
      <c r="J189" s="109" t="s">
        <v>736</v>
      </c>
      <c r="K189" s="114">
        <v>335</v>
      </c>
    </row>
    <row r="190" spans="1:11" ht="63" x14ac:dyDescent="0.25">
      <c r="A190" s="581"/>
      <c r="B190" s="613"/>
      <c r="C190" s="580"/>
      <c r="D190" s="610"/>
      <c r="E190" s="610"/>
      <c r="F190" s="91" t="s">
        <v>5</v>
      </c>
      <c r="G190" s="34">
        <v>4284</v>
      </c>
      <c r="H190" s="102">
        <v>0</v>
      </c>
      <c r="I190" s="34"/>
      <c r="J190" s="109" t="s">
        <v>737</v>
      </c>
      <c r="K190" s="114">
        <v>70</v>
      </c>
    </row>
    <row r="191" spans="1:11" s="66" customFormat="1" ht="15.75" x14ac:dyDescent="0.25">
      <c r="A191" s="581" t="s">
        <v>145</v>
      </c>
      <c r="B191" s="582" t="s">
        <v>131</v>
      </c>
      <c r="C191" s="641" t="s">
        <v>67</v>
      </c>
      <c r="D191" s="572" t="s">
        <v>68</v>
      </c>
      <c r="E191" s="572" t="s">
        <v>68</v>
      </c>
      <c r="F191" s="97" t="s">
        <v>2</v>
      </c>
      <c r="G191" s="98">
        <f>SUM(G192:G193)</f>
        <v>1986145.9</v>
      </c>
      <c r="H191" s="98" t="e">
        <f>SUM(H192:H193)</f>
        <v>#REF!</v>
      </c>
      <c r="I191" s="98" t="e">
        <f t="shared" si="3"/>
        <v>#REF!</v>
      </c>
      <c r="J191" s="583" t="s">
        <v>68</v>
      </c>
      <c r="K191" s="614" t="s">
        <v>68</v>
      </c>
    </row>
    <row r="192" spans="1:11" s="66" customFormat="1" ht="15.75" x14ac:dyDescent="0.25">
      <c r="A192" s="581"/>
      <c r="B192" s="582"/>
      <c r="C192" s="642"/>
      <c r="D192" s="572"/>
      <c r="E192" s="572"/>
      <c r="F192" s="97" t="s">
        <v>5</v>
      </c>
      <c r="G192" s="98">
        <f>G195</f>
        <v>950536.7</v>
      </c>
      <c r="H192" s="98" t="e">
        <f>H195</f>
        <v>#REF!</v>
      </c>
      <c r="I192" s="98" t="e">
        <f t="shared" si="3"/>
        <v>#REF!</v>
      </c>
      <c r="J192" s="584"/>
      <c r="K192" s="614"/>
    </row>
    <row r="193" spans="1:11" s="66" customFormat="1" ht="15.75" x14ac:dyDescent="0.25">
      <c r="A193" s="581"/>
      <c r="B193" s="582"/>
      <c r="C193" s="642"/>
      <c r="D193" s="572"/>
      <c r="E193" s="572"/>
      <c r="F193" s="97" t="s">
        <v>6</v>
      </c>
      <c r="G193" s="98">
        <f>G196</f>
        <v>1035609.2000000001</v>
      </c>
      <c r="H193" s="98" t="e">
        <f>H196</f>
        <v>#REF!</v>
      </c>
      <c r="I193" s="98" t="e">
        <f t="shared" si="3"/>
        <v>#REF!</v>
      </c>
      <c r="J193" s="584"/>
      <c r="K193" s="614"/>
    </row>
    <row r="194" spans="1:11" s="66" customFormat="1" ht="15.75" x14ac:dyDescent="0.25">
      <c r="A194" s="581" t="s">
        <v>147</v>
      </c>
      <c r="B194" s="596" t="s">
        <v>133</v>
      </c>
      <c r="C194" s="579" t="s">
        <v>67</v>
      </c>
      <c r="D194" s="597" t="s">
        <v>68</v>
      </c>
      <c r="E194" s="597" t="s">
        <v>68</v>
      </c>
      <c r="F194" s="91" t="s">
        <v>2</v>
      </c>
      <c r="G194" s="98">
        <f>SUM(G195:G196)</f>
        <v>1986145.9</v>
      </c>
      <c r="H194" s="98" t="e">
        <f>SUM(H195:H196)</f>
        <v>#REF!</v>
      </c>
      <c r="I194" s="98" t="e">
        <f t="shared" si="3"/>
        <v>#REF!</v>
      </c>
      <c r="J194" s="583" t="s">
        <v>68</v>
      </c>
      <c r="K194" s="614" t="s">
        <v>68</v>
      </c>
    </row>
    <row r="195" spans="1:11" s="66" customFormat="1" ht="15.75" x14ac:dyDescent="0.25">
      <c r="A195" s="581"/>
      <c r="B195" s="596"/>
      <c r="C195" s="580"/>
      <c r="D195" s="597"/>
      <c r="E195" s="597"/>
      <c r="F195" s="91" t="s">
        <v>5</v>
      </c>
      <c r="G195" s="98">
        <f>G198+G200+G202+G208</f>
        <v>950536.7</v>
      </c>
      <c r="H195" s="98" t="e">
        <f>H198+H200+H202+#REF!+#REF!+H208</f>
        <v>#REF!</v>
      </c>
      <c r="I195" s="98" t="e">
        <f t="shared" si="3"/>
        <v>#REF!</v>
      </c>
      <c r="J195" s="584"/>
      <c r="K195" s="614"/>
    </row>
    <row r="196" spans="1:11" s="66" customFormat="1" ht="15.75" x14ac:dyDescent="0.25">
      <c r="A196" s="581"/>
      <c r="B196" s="596"/>
      <c r="C196" s="580"/>
      <c r="D196" s="597"/>
      <c r="E196" s="597"/>
      <c r="F196" s="91" t="s">
        <v>6</v>
      </c>
      <c r="G196" s="98">
        <f>G204+G206+G209</f>
        <v>1035609.2000000001</v>
      </c>
      <c r="H196" s="98" t="e">
        <f>#REF!+#REF!+#REF!+H204+H206+H209</f>
        <v>#REF!</v>
      </c>
      <c r="I196" s="98" t="e">
        <f t="shared" si="3"/>
        <v>#REF!</v>
      </c>
      <c r="J196" s="584"/>
      <c r="K196" s="614"/>
    </row>
    <row r="197" spans="1:11" ht="63" x14ac:dyDescent="0.25">
      <c r="A197" s="581" t="s">
        <v>149</v>
      </c>
      <c r="B197" s="613" t="s">
        <v>135</v>
      </c>
      <c r="C197" s="579" t="s">
        <v>67</v>
      </c>
      <c r="D197" s="609" t="s">
        <v>657</v>
      </c>
      <c r="E197" s="609" t="s">
        <v>658</v>
      </c>
      <c r="F197" s="91" t="s">
        <v>2</v>
      </c>
      <c r="G197" s="98">
        <f>G198</f>
        <v>829886.5</v>
      </c>
      <c r="H197" s="98" t="e">
        <f>H198+#REF!+#REF!+#REF!</f>
        <v>#REF!</v>
      </c>
      <c r="I197" s="98" t="e">
        <f t="shared" si="3"/>
        <v>#REF!</v>
      </c>
      <c r="J197" s="109" t="s">
        <v>738</v>
      </c>
      <c r="K197" s="114">
        <v>64446</v>
      </c>
    </row>
    <row r="198" spans="1:11" ht="63" x14ac:dyDescent="0.25">
      <c r="A198" s="581"/>
      <c r="B198" s="613"/>
      <c r="C198" s="580"/>
      <c r="D198" s="610"/>
      <c r="E198" s="610"/>
      <c r="F198" s="91" t="s">
        <v>5</v>
      </c>
      <c r="G198" s="34">
        <v>829886.5</v>
      </c>
      <c r="H198" s="102">
        <v>751683.6</v>
      </c>
      <c r="I198" s="34">
        <f t="shared" si="3"/>
        <v>90.576675244144838</v>
      </c>
      <c r="J198" s="109" t="s">
        <v>739</v>
      </c>
      <c r="K198" s="121">
        <v>95.5</v>
      </c>
    </row>
    <row r="199" spans="1:11" ht="15.75" x14ac:dyDescent="0.25">
      <c r="A199" s="581" t="s">
        <v>430</v>
      </c>
      <c r="B199" s="613" t="s">
        <v>136</v>
      </c>
      <c r="C199" s="579" t="s">
        <v>67</v>
      </c>
      <c r="D199" s="609" t="s">
        <v>657</v>
      </c>
      <c r="E199" s="609" t="s">
        <v>658</v>
      </c>
      <c r="F199" s="91" t="s">
        <v>2</v>
      </c>
      <c r="G199" s="98">
        <f>G200</f>
        <v>6664.1</v>
      </c>
      <c r="H199" s="98" t="e">
        <f>H200+#REF!+#REF!+#REF!</f>
        <v>#REF!</v>
      </c>
      <c r="I199" s="98" t="e">
        <f t="shared" si="3"/>
        <v>#REF!</v>
      </c>
      <c r="J199" s="109" t="s">
        <v>740</v>
      </c>
      <c r="K199" s="114">
        <v>3999</v>
      </c>
    </row>
    <row r="200" spans="1:11" ht="78.75" x14ac:dyDescent="0.25">
      <c r="A200" s="581"/>
      <c r="B200" s="613"/>
      <c r="C200" s="580"/>
      <c r="D200" s="610"/>
      <c r="E200" s="610"/>
      <c r="F200" s="91" t="s">
        <v>5</v>
      </c>
      <c r="G200" s="34">
        <v>6664.1</v>
      </c>
      <c r="H200" s="102">
        <v>5749</v>
      </c>
      <c r="I200" s="34">
        <f t="shared" si="3"/>
        <v>86.268213262105903</v>
      </c>
      <c r="J200" s="109" t="s">
        <v>741</v>
      </c>
      <c r="K200" s="114" t="s">
        <v>450</v>
      </c>
    </row>
    <row r="201" spans="1:11" ht="47.25" x14ac:dyDescent="0.25">
      <c r="A201" s="581" t="s">
        <v>431</v>
      </c>
      <c r="B201" s="613" t="s">
        <v>137</v>
      </c>
      <c r="C201" s="579" t="s">
        <v>67</v>
      </c>
      <c r="D201" s="609" t="s">
        <v>657</v>
      </c>
      <c r="E201" s="609" t="s">
        <v>658</v>
      </c>
      <c r="F201" s="91" t="s">
        <v>2</v>
      </c>
      <c r="G201" s="98">
        <f>G202</f>
        <v>112289.7</v>
      </c>
      <c r="H201" s="98" t="e">
        <f>H202+#REF!+#REF!+#REF!</f>
        <v>#REF!</v>
      </c>
      <c r="I201" s="98" t="e">
        <f t="shared" si="3"/>
        <v>#REF!</v>
      </c>
      <c r="J201" s="109" t="s">
        <v>742</v>
      </c>
      <c r="K201" s="114">
        <v>82</v>
      </c>
    </row>
    <row r="202" spans="1:11" ht="63" x14ac:dyDescent="0.25">
      <c r="A202" s="581"/>
      <c r="B202" s="613"/>
      <c r="C202" s="580"/>
      <c r="D202" s="610"/>
      <c r="E202" s="610"/>
      <c r="F202" s="91" t="s">
        <v>5</v>
      </c>
      <c r="G202" s="34">
        <v>112289.7</v>
      </c>
      <c r="H202" s="102">
        <v>102672.5</v>
      </c>
      <c r="I202" s="34">
        <f t="shared" si="3"/>
        <v>91.435367624991429</v>
      </c>
      <c r="J202" s="109" t="s">
        <v>739</v>
      </c>
      <c r="K202" s="121">
        <v>95.5</v>
      </c>
    </row>
    <row r="203" spans="1:11" ht="63" x14ac:dyDescent="0.25">
      <c r="A203" s="581" t="s">
        <v>432</v>
      </c>
      <c r="B203" s="613" t="s">
        <v>138</v>
      </c>
      <c r="C203" s="579" t="s">
        <v>67</v>
      </c>
      <c r="D203" s="609" t="s">
        <v>657</v>
      </c>
      <c r="E203" s="609" t="s">
        <v>658</v>
      </c>
      <c r="F203" s="91" t="s">
        <v>2</v>
      </c>
      <c r="G203" s="98">
        <f>G204</f>
        <v>326018.40000000002</v>
      </c>
      <c r="H203" s="98" t="e">
        <f>#REF!+H204+#REF!+#REF!</f>
        <v>#REF!</v>
      </c>
      <c r="I203" s="98" t="e">
        <f t="shared" si="3"/>
        <v>#REF!</v>
      </c>
      <c r="J203" s="109" t="s">
        <v>738</v>
      </c>
      <c r="K203" s="114">
        <v>26978</v>
      </c>
    </row>
    <row r="204" spans="1:11" ht="94.5" x14ac:dyDescent="0.25">
      <c r="A204" s="581"/>
      <c r="B204" s="613"/>
      <c r="C204" s="580"/>
      <c r="D204" s="610"/>
      <c r="E204" s="610"/>
      <c r="F204" s="91" t="s">
        <v>6</v>
      </c>
      <c r="G204" s="34">
        <v>326018.40000000002</v>
      </c>
      <c r="H204" s="102">
        <v>170116.8</v>
      </c>
      <c r="I204" s="34">
        <f t="shared" si="3"/>
        <v>52.18012234892263</v>
      </c>
      <c r="J204" s="109" t="s">
        <v>743</v>
      </c>
      <c r="K204" s="121">
        <v>95.5</v>
      </c>
    </row>
    <row r="205" spans="1:11" ht="63" x14ac:dyDescent="0.25">
      <c r="A205" s="581" t="s">
        <v>433</v>
      </c>
      <c r="B205" s="613" t="s">
        <v>184</v>
      </c>
      <c r="C205" s="579" t="s">
        <v>67</v>
      </c>
      <c r="D205" s="609" t="s">
        <v>657</v>
      </c>
      <c r="E205" s="609" t="s">
        <v>658</v>
      </c>
      <c r="F205" s="91" t="s">
        <v>2</v>
      </c>
      <c r="G205" s="98">
        <f>G206</f>
        <v>703209.4</v>
      </c>
      <c r="H205" s="98" t="e">
        <f>#REF!+H206+#REF!+#REF!</f>
        <v>#REF!</v>
      </c>
      <c r="I205" s="98" t="e">
        <f t="shared" si="3"/>
        <v>#REF!</v>
      </c>
      <c r="J205" s="109" t="s">
        <v>738</v>
      </c>
      <c r="K205" s="114">
        <v>43064</v>
      </c>
    </row>
    <row r="206" spans="1:11" ht="94.5" x14ac:dyDescent="0.25">
      <c r="A206" s="581"/>
      <c r="B206" s="613"/>
      <c r="C206" s="580"/>
      <c r="D206" s="610"/>
      <c r="E206" s="610"/>
      <c r="F206" s="91" t="s">
        <v>6</v>
      </c>
      <c r="G206" s="34">
        <v>703209.4</v>
      </c>
      <c r="H206" s="102">
        <v>430215</v>
      </c>
      <c r="I206" s="34">
        <f t="shared" si="3"/>
        <v>61.178789703323076</v>
      </c>
      <c r="J206" s="109" t="s">
        <v>743</v>
      </c>
      <c r="K206" s="121">
        <v>95.5</v>
      </c>
    </row>
    <row r="207" spans="1:11" ht="15.75" x14ac:dyDescent="0.25">
      <c r="A207" s="581" t="s">
        <v>434</v>
      </c>
      <c r="B207" s="613" t="s">
        <v>744</v>
      </c>
      <c r="C207" s="579" t="s">
        <v>67</v>
      </c>
      <c r="D207" s="609" t="s">
        <v>657</v>
      </c>
      <c r="E207" s="609" t="s">
        <v>658</v>
      </c>
      <c r="F207" s="91" t="s">
        <v>2</v>
      </c>
      <c r="G207" s="98">
        <f>G208+G209</f>
        <v>8077.7999999999993</v>
      </c>
      <c r="H207" s="98" t="e">
        <f>H208+H209+#REF!+#REF!</f>
        <v>#REF!</v>
      </c>
      <c r="I207" s="98" t="e">
        <f t="shared" si="3"/>
        <v>#REF!</v>
      </c>
      <c r="J207" s="579" t="s">
        <v>745</v>
      </c>
      <c r="K207" s="601">
        <v>1383</v>
      </c>
    </row>
    <row r="208" spans="1:11" ht="15.75" x14ac:dyDescent="0.25">
      <c r="A208" s="581"/>
      <c r="B208" s="613"/>
      <c r="C208" s="580"/>
      <c r="D208" s="610"/>
      <c r="E208" s="610"/>
      <c r="F208" s="91" t="s">
        <v>5</v>
      </c>
      <c r="G208" s="34">
        <v>1696.4</v>
      </c>
      <c r="H208" s="102">
        <v>929.4</v>
      </c>
      <c r="I208" s="34">
        <f t="shared" si="3"/>
        <v>54.786606932327274</v>
      </c>
      <c r="J208" s="600"/>
      <c r="K208" s="602"/>
    </row>
    <row r="209" spans="1:11" ht="141.75" x14ac:dyDescent="0.25">
      <c r="A209" s="581"/>
      <c r="B209" s="613"/>
      <c r="C209" s="580"/>
      <c r="D209" s="610"/>
      <c r="E209" s="610"/>
      <c r="F209" s="91" t="s">
        <v>6</v>
      </c>
      <c r="G209" s="34">
        <v>6381.4</v>
      </c>
      <c r="H209" s="102">
        <v>3496</v>
      </c>
      <c r="I209" s="34">
        <f t="shared" si="3"/>
        <v>54.784216629579717</v>
      </c>
      <c r="J209" s="109" t="s">
        <v>746</v>
      </c>
      <c r="K209" s="121">
        <v>95.5</v>
      </c>
    </row>
    <row r="210" spans="1:11" s="66" customFormat="1" ht="15.75" x14ac:dyDescent="0.25">
      <c r="A210" s="581" t="s">
        <v>153</v>
      </c>
      <c r="B210" s="582" t="s">
        <v>140</v>
      </c>
      <c r="C210" s="641" t="s">
        <v>67</v>
      </c>
      <c r="D210" s="572" t="s">
        <v>68</v>
      </c>
      <c r="E210" s="572" t="s">
        <v>68</v>
      </c>
      <c r="F210" s="97" t="s">
        <v>2</v>
      </c>
      <c r="G210" s="98">
        <f>G211+G212</f>
        <v>76850.8</v>
      </c>
      <c r="H210" s="98" t="e">
        <f>H211+H212+#REF!+#REF!</f>
        <v>#REF!</v>
      </c>
      <c r="I210" s="98" t="e">
        <f t="shared" si="3"/>
        <v>#REF!</v>
      </c>
      <c r="J210" s="583" t="s">
        <v>68</v>
      </c>
      <c r="K210" s="360" t="s">
        <v>68</v>
      </c>
    </row>
    <row r="211" spans="1:11" s="66" customFormat="1" ht="15.75" x14ac:dyDescent="0.25">
      <c r="A211" s="581"/>
      <c r="B211" s="582"/>
      <c r="C211" s="642"/>
      <c r="D211" s="572"/>
      <c r="E211" s="572"/>
      <c r="F211" s="97" t="s">
        <v>5</v>
      </c>
      <c r="G211" s="98">
        <f>G214</f>
        <v>48850.8</v>
      </c>
      <c r="H211" s="98">
        <f>H214</f>
        <v>33848.300000000003</v>
      </c>
      <c r="I211" s="98">
        <f t="shared" si="3"/>
        <v>69.289141631252718</v>
      </c>
      <c r="J211" s="584"/>
      <c r="K211" s="360"/>
    </row>
    <row r="212" spans="1:11" s="66" customFormat="1" ht="15.75" x14ac:dyDescent="0.25">
      <c r="A212" s="581"/>
      <c r="B212" s="582"/>
      <c r="C212" s="642"/>
      <c r="D212" s="572"/>
      <c r="E212" s="572"/>
      <c r="F212" s="97" t="s">
        <v>6</v>
      </c>
      <c r="G212" s="98">
        <f>G215</f>
        <v>28000</v>
      </c>
      <c r="H212" s="98">
        <f>H215</f>
        <v>0</v>
      </c>
      <c r="I212" s="98">
        <f>I215</f>
        <v>0</v>
      </c>
      <c r="J212" s="584"/>
      <c r="K212" s="360"/>
    </row>
    <row r="213" spans="1:11" s="66" customFormat="1" ht="15.75" x14ac:dyDescent="0.25">
      <c r="A213" s="581" t="s">
        <v>156</v>
      </c>
      <c r="B213" s="596" t="s">
        <v>142</v>
      </c>
      <c r="C213" s="579" t="s">
        <v>67</v>
      </c>
      <c r="D213" s="597" t="s">
        <v>68</v>
      </c>
      <c r="E213" s="597" t="s">
        <v>68</v>
      </c>
      <c r="F213" s="91" t="s">
        <v>2</v>
      </c>
      <c r="G213" s="98">
        <f>G214+G215</f>
        <v>76850.8</v>
      </c>
      <c r="H213" s="98" t="e">
        <f>H214+H215+#REF!+#REF!</f>
        <v>#REF!</v>
      </c>
      <c r="I213" s="98" t="e">
        <f t="shared" si="3"/>
        <v>#REF!</v>
      </c>
      <c r="J213" s="583" t="s">
        <v>68</v>
      </c>
      <c r="K213" s="360" t="s">
        <v>68</v>
      </c>
    </row>
    <row r="214" spans="1:11" s="66" customFormat="1" ht="15.75" x14ac:dyDescent="0.25">
      <c r="A214" s="581"/>
      <c r="B214" s="596"/>
      <c r="C214" s="580"/>
      <c r="D214" s="597"/>
      <c r="E214" s="597"/>
      <c r="F214" s="91" t="s">
        <v>5</v>
      </c>
      <c r="G214" s="34">
        <f>G217</f>
        <v>48850.8</v>
      </c>
      <c r="H214" s="34">
        <f>H217</f>
        <v>33848.300000000003</v>
      </c>
      <c r="I214" s="34">
        <f t="shared" si="3"/>
        <v>69.289141631252718</v>
      </c>
      <c r="J214" s="584"/>
      <c r="K214" s="360"/>
    </row>
    <row r="215" spans="1:11" s="66" customFormat="1" ht="15.75" x14ac:dyDescent="0.25">
      <c r="A215" s="581"/>
      <c r="B215" s="596"/>
      <c r="C215" s="580"/>
      <c r="D215" s="597"/>
      <c r="E215" s="597"/>
      <c r="F215" s="91" t="s">
        <v>6</v>
      </c>
      <c r="G215" s="34">
        <f>G218+G220</f>
        <v>28000</v>
      </c>
      <c r="H215" s="34">
        <f>H218</f>
        <v>0</v>
      </c>
      <c r="I215" s="34">
        <f>I218</f>
        <v>0</v>
      </c>
      <c r="J215" s="584"/>
      <c r="K215" s="360"/>
    </row>
    <row r="216" spans="1:11" ht="31.5" x14ac:dyDescent="0.25">
      <c r="A216" s="581" t="s">
        <v>158</v>
      </c>
      <c r="B216" s="613" t="s">
        <v>144</v>
      </c>
      <c r="C216" s="579" t="s">
        <v>67</v>
      </c>
      <c r="D216" s="609" t="s">
        <v>657</v>
      </c>
      <c r="E216" s="609" t="s">
        <v>658</v>
      </c>
      <c r="F216" s="91" t="s">
        <v>2</v>
      </c>
      <c r="G216" s="98">
        <f>G217+G218</f>
        <v>48850.8</v>
      </c>
      <c r="H216" s="98" t="e">
        <f>H217+H218+#REF!+#REF!</f>
        <v>#REF!</v>
      </c>
      <c r="I216" s="98" t="e">
        <f t="shared" si="3"/>
        <v>#REF!</v>
      </c>
      <c r="J216" s="103" t="s">
        <v>747</v>
      </c>
      <c r="K216" s="101">
        <v>10</v>
      </c>
    </row>
    <row r="217" spans="1:11" ht="31.5" x14ac:dyDescent="0.25">
      <c r="A217" s="581"/>
      <c r="B217" s="613"/>
      <c r="C217" s="580"/>
      <c r="D217" s="610"/>
      <c r="E217" s="610"/>
      <c r="F217" s="611" t="s">
        <v>5</v>
      </c>
      <c r="G217" s="598">
        <v>48850.8</v>
      </c>
      <c r="H217" s="102">
        <v>33848.300000000003</v>
      </c>
      <c r="I217" s="34">
        <f t="shared" si="3"/>
        <v>69.289141631252718</v>
      </c>
      <c r="J217" s="109" t="s">
        <v>748</v>
      </c>
      <c r="K217" s="114">
        <v>13828</v>
      </c>
    </row>
    <row r="218" spans="1:11" ht="31.5" x14ac:dyDescent="0.25">
      <c r="A218" s="581"/>
      <c r="B218" s="613"/>
      <c r="C218" s="580"/>
      <c r="D218" s="610"/>
      <c r="E218" s="610"/>
      <c r="F218" s="612"/>
      <c r="G218" s="599"/>
      <c r="H218" s="34">
        <v>0</v>
      </c>
      <c r="I218" s="34">
        <v>0</v>
      </c>
      <c r="J218" s="109" t="s">
        <v>749</v>
      </c>
      <c r="K218" s="114">
        <v>100</v>
      </c>
    </row>
    <row r="219" spans="1:11" ht="63" x14ac:dyDescent="0.25">
      <c r="A219" s="581" t="s">
        <v>750</v>
      </c>
      <c r="B219" s="613" t="s">
        <v>751</v>
      </c>
      <c r="C219" s="579" t="s">
        <v>67</v>
      </c>
      <c r="D219" s="609" t="s">
        <v>657</v>
      </c>
      <c r="E219" s="609" t="s">
        <v>658</v>
      </c>
      <c r="F219" s="91" t="s">
        <v>2</v>
      </c>
      <c r="G219" s="98">
        <f>G220</f>
        <v>28000</v>
      </c>
      <c r="H219" s="98" t="e">
        <f>#REF!+H220+#REF!+#REF!</f>
        <v>#REF!</v>
      </c>
      <c r="I219" s="98"/>
      <c r="J219" s="109" t="s">
        <v>752</v>
      </c>
      <c r="K219" s="114">
        <v>81</v>
      </c>
    </row>
    <row r="220" spans="1:11" ht="110.25" x14ac:dyDescent="0.25">
      <c r="A220" s="581"/>
      <c r="B220" s="613"/>
      <c r="C220" s="580"/>
      <c r="D220" s="610"/>
      <c r="E220" s="610"/>
      <c r="F220" s="91" t="s">
        <v>6</v>
      </c>
      <c r="G220" s="34">
        <v>28000</v>
      </c>
      <c r="H220" s="34">
        <v>0</v>
      </c>
      <c r="I220" s="34"/>
      <c r="J220" s="109" t="s">
        <v>753</v>
      </c>
      <c r="K220" s="114">
        <v>100</v>
      </c>
    </row>
    <row r="221" spans="1:11" s="66" customFormat="1" ht="15.75" x14ac:dyDescent="0.25">
      <c r="A221" s="581" t="s">
        <v>217</v>
      </c>
      <c r="B221" s="582" t="s">
        <v>154</v>
      </c>
      <c r="C221" s="566" t="s">
        <v>2</v>
      </c>
      <c r="D221" s="574" t="s">
        <v>68</v>
      </c>
      <c r="E221" s="574" t="s">
        <v>68</v>
      </c>
      <c r="F221" s="97" t="s">
        <v>2</v>
      </c>
      <c r="G221" s="98">
        <f>SUM(G222:G223)</f>
        <v>2817676.1</v>
      </c>
      <c r="H221" s="98" t="e">
        <f>SUM(H222:H223)</f>
        <v>#REF!</v>
      </c>
      <c r="I221" s="98" t="e">
        <f t="shared" si="3"/>
        <v>#REF!</v>
      </c>
      <c r="J221" s="583" t="s">
        <v>68</v>
      </c>
      <c r="K221" s="614" t="s">
        <v>68</v>
      </c>
    </row>
    <row r="222" spans="1:11" s="66" customFormat="1" ht="15.75" x14ac:dyDescent="0.25">
      <c r="A222" s="581"/>
      <c r="B222" s="582"/>
      <c r="C222" s="567"/>
      <c r="D222" s="574"/>
      <c r="E222" s="574"/>
      <c r="F222" s="97" t="s">
        <v>5</v>
      </c>
      <c r="G222" s="98">
        <f>G225+G228</f>
        <v>2742557</v>
      </c>
      <c r="H222" s="98" t="e">
        <f>H225+H228</f>
        <v>#REF!</v>
      </c>
      <c r="I222" s="98" t="e">
        <f t="shared" si="3"/>
        <v>#REF!</v>
      </c>
      <c r="J222" s="584"/>
      <c r="K222" s="614"/>
    </row>
    <row r="223" spans="1:11" s="66" customFormat="1" ht="15.75" x14ac:dyDescent="0.25">
      <c r="A223" s="581"/>
      <c r="B223" s="582"/>
      <c r="C223" s="567"/>
      <c r="D223" s="574"/>
      <c r="E223" s="574"/>
      <c r="F223" s="97" t="s">
        <v>6</v>
      </c>
      <c r="G223" s="98">
        <f>G226+G229</f>
        <v>75119.100000000006</v>
      </c>
      <c r="H223" s="98" t="e">
        <f>H226+H229</f>
        <v>#REF!</v>
      </c>
      <c r="I223" s="98" t="e">
        <f t="shared" ref="I223:I244" si="4">H223/G223*100</f>
        <v>#REF!</v>
      </c>
      <c r="J223" s="584"/>
      <c r="K223" s="614"/>
    </row>
    <row r="224" spans="1:11" s="66" customFormat="1" ht="15.75" x14ac:dyDescent="0.25">
      <c r="A224" s="581"/>
      <c r="B224" s="582"/>
      <c r="C224" s="566" t="s">
        <v>67</v>
      </c>
      <c r="D224" s="574" t="s">
        <v>68</v>
      </c>
      <c r="E224" s="574" t="s">
        <v>68</v>
      </c>
      <c r="F224" s="97" t="s">
        <v>2</v>
      </c>
      <c r="G224" s="98">
        <f>SUM(G225:G226)</f>
        <v>1854885.4999999998</v>
      </c>
      <c r="H224" s="98" t="e">
        <f>SUM(H225:H226)</f>
        <v>#REF!</v>
      </c>
      <c r="I224" s="98" t="e">
        <f t="shared" si="4"/>
        <v>#REF!</v>
      </c>
      <c r="J224" s="584"/>
      <c r="K224" s="614"/>
    </row>
    <row r="225" spans="1:11" s="66" customFormat="1" ht="15.75" x14ac:dyDescent="0.25">
      <c r="A225" s="581"/>
      <c r="B225" s="582"/>
      <c r="C225" s="567"/>
      <c r="D225" s="574"/>
      <c r="E225" s="574"/>
      <c r="F225" s="97" t="s">
        <v>5</v>
      </c>
      <c r="G225" s="98">
        <f>G231</f>
        <v>1825060.2999999998</v>
      </c>
      <c r="H225" s="98" t="e">
        <f>H231</f>
        <v>#REF!</v>
      </c>
      <c r="I225" s="98" t="e">
        <f t="shared" si="4"/>
        <v>#REF!</v>
      </c>
      <c r="J225" s="584"/>
      <c r="K225" s="614"/>
    </row>
    <row r="226" spans="1:11" s="66" customFormat="1" ht="15.75" x14ac:dyDescent="0.25">
      <c r="A226" s="581"/>
      <c r="B226" s="582"/>
      <c r="C226" s="567"/>
      <c r="D226" s="574"/>
      <c r="E226" s="574"/>
      <c r="F226" s="97" t="s">
        <v>6</v>
      </c>
      <c r="G226" s="98">
        <f>G232</f>
        <v>29825.200000000001</v>
      </c>
      <c r="H226" s="98" t="e">
        <f>H232</f>
        <v>#REF!</v>
      </c>
      <c r="I226" s="98" t="e">
        <f t="shared" si="4"/>
        <v>#REF!</v>
      </c>
      <c r="J226" s="584"/>
      <c r="K226" s="614"/>
    </row>
    <row r="227" spans="1:11" s="66" customFormat="1" ht="15.75" x14ac:dyDescent="0.25">
      <c r="A227" s="581"/>
      <c r="B227" s="582"/>
      <c r="C227" s="566" t="s">
        <v>155</v>
      </c>
      <c r="D227" s="574" t="s">
        <v>68</v>
      </c>
      <c r="E227" s="574" t="s">
        <v>68</v>
      </c>
      <c r="F227" s="97" t="s">
        <v>2</v>
      </c>
      <c r="G227" s="98">
        <f>SUM(G228:G229)</f>
        <v>962790.6</v>
      </c>
      <c r="H227" s="98">
        <f>SUM(H228:H229)</f>
        <v>492466.6</v>
      </c>
      <c r="I227" s="98">
        <f t="shared" si="4"/>
        <v>51.149917749508568</v>
      </c>
      <c r="J227" s="584"/>
      <c r="K227" s="614"/>
    </row>
    <row r="228" spans="1:11" s="66" customFormat="1" ht="15.75" x14ac:dyDescent="0.25">
      <c r="A228" s="581"/>
      <c r="B228" s="582"/>
      <c r="C228" s="567"/>
      <c r="D228" s="574"/>
      <c r="E228" s="574"/>
      <c r="F228" s="97" t="s">
        <v>5</v>
      </c>
      <c r="G228" s="98">
        <f>G255+G261</f>
        <v>917496.7</v>
      </c>
      <c r="H228" s="98">
        <f>H255</f>
        <v>492466.6</v>
      </c>
      <c r="I228" s="98">
        <f t="shared" si="4"/>
        <v>53.675026842058394</v>
      </c>
      <c r="J228" s="584"/>
      <c r="K228" s="614"/>
    </row>
    <row r="229" spans="1:11" s="66" customFormat="1" ht="15.75" x14ac:dyDescent="0.25">
      <c r="A229" s="581"/>
      <c r="B229" s="582"/>
      <c r="C229" s="567"/>
      <c r="D229" s="574"/>
      <c r="E229" s="574"/>
      <c r="F229" s="97" t="s">
        <v>6</v>
      </c>
      <c r="G229" s="98">
        <f>G256</f>
        <v>45293.9</v>
      </c>
      <c r="H229" s="98">
        <f>H256</f>
        <v>0</v>
      </c>
      <c r="I229" s="98">
        <f t="shared" si="4"/>
        <v>0</v>
      </c>
      <c r="J229" s="584"/>
      <c r="K229" s="614"/>
    </row>
    <row r="230" spans="1:11" s="66" customFormat="1" ht="15.75" x14ac:dyDescent="0.25">
      <c r="A230" s="581" t="s">
        <v>378</v>
      </c>
      <c r="B230" s="596" t="s">
        <v>157</v>
      </c>
      <c r="C230" s="596" t="s">
        <v>67</v>
      </c>
      <c r="D230" s="597" t="s">
        <v>68</v>
      </c>
      <c r="E230" s="597" t="s">
        <v>68</v>
      </c>
      <c r="F230" s="91" t="s">
        <v>2</v>
      </c>
      <c r="G230" s="98">
        <f>SUM(G231:G232)</f>
        <v>1854885.4999999998</v>
      </c>
      <c r="H230" s="98" t="e">
        <f>SUM(H231:H232)</f>
        <v>#REF!</v>
      </c>
      <c r="I230" s="98" t="e">
        <f t="shared" si="4"/>
        <v>#REF!</v>
      </c>
      <c r="J230" s="360" t="s">
        <v>68</v>
      </c>
      <c r="K230" s="614" t="s">
        <v>68</v>
      </c>
    </row>
    <row r="231" spans="1:11" s="66" customFormat="1" ht="15.75" x14ac:dyDescent="0.25">
      <c r="A231" s="581"/>
      <c r="B231" s="596"/>
      <c r="C231" s="596"/>
      <c r="D231" s="597"/>
      <c r="E231" s="597"/>
      <c r="F231" s="91" t="s">
        <v>5</v>
      </c>
      <c r="G231" s="34">
        <f>G234+G236+G238+G242+G244+G249+G251+G247</f>
        <v>1825060.2999999998</v>
      </c>
      <c r="H231" s="34" t="e">
        <f>H234+H236+H238+#REF!+H242+H244+H249+H251+H247</f>
        <v>#REF!</v>
      </c>
      <c r="I231" s="34" t="e">
        <f t="shared" si="4"/>
        <v>#REF!</v>
      </c>
      <c r="J231" s="360"/>
      <c r="K231" s="614"/>
    </row>
    <row r="232" spans="1:11" s="66" customFormat="1" ht="15.75" x14ac:dyDescent="0.25">
      <c r="A232" s="581"/>
      <c r="B232" s="596"/>
      <c r="C232" s="596"/>
      <c r="D232" s="597"/>
      <c r="E232" s="597"/>
      <c r="F232" s="91" t="s">
        <v>6</v>
      </c>
      <c r="G232" s="34">
        <f>G240+G245+G253</f>
        <v>29825.200000000001</v>
      </c>
      <c r="H232" s="34" t="e">
        <f>#REF!+#REF!+#REF!+H240+#REF!+H245+#REF!+#REF!</f>
        <v>#REF!</v>
      </c>
      <c r="I232" s="34" t="e">
        <f t="shared" si="4"/>
        <v>#REF!</v>
      </c>
      <c r="J232" s="360"/>
      <c r="K232" s="614"/>
    </row>
    <row r="233" spans="1:11" ht="47.25" x14ac:dyDescent="0.25">
      <c r="A233" s="581" t="s">
        <v>379</v>
      </c>
      <c r="B233" s="613" t="s">
        <v>159</v>
      </c>
      <c r="C233" s="579" t="s">
        <v>67</v>
      </c>
      <c r="D233" s="609" t="s">
        <v>657</v>
      </c>
      <c r="E233" s="609" t="s">
        <v>658</v>
      </c>
      <c r="F233" s="91" t="s">
        <v>2</v>
      </c>
      <c r="G233" s="98">
        <f>G234</f>
        <v>536783.19999999995</v>
      </c>
      <c r="H233" s="98" t="e">
        <f>H234+#REF!+#REF!+#REF!</f>
        <v>#REF!</v>
      </c>
      <c r="I233" s="98" t="e">
        <f t="shared" si="4"/>
        <v>#REF!</v>
      </c>
      <c r="J233" s="109" t="s">
        <v>754</v>
      </c>
      <c r="K233" s="114">
        <v>52</v>
      </c>
    </row>
    <row r="234" spans="1:11" ht="47.25" x14ac:dyDescent="0.25">
      <c r="A234" s="581"/>
      <c r="B234" s="613"/>
      <c r="C234" s="580"/>
      <c r="D234" s="610"/>
      <c r="E234" s="610"/>
      <c r="F234" s="91" t="s">
        <v>5</v>
      </c>
      <c r="G234" s="34">
        <v>536783.19999999995</v>
      </c>
      <c r="H234" s="102">
        <v>143889.70000000001</v>
      </c>
      <c r="I234" s="34">
        <f t="shared" si="4"/>
        <v>26.805924626553146</v>
      </c>
      <c r="J234" s="109" t="s">
        <v>755</v>
      </c>
      <c r="K234" s="114">
        <v>8</v>
      </c>
    </row>
    <row r="235" spans="1:11" ht="31.5" x14ac:dyDescent="0.25">
      <c r="A235" s="581" t="s">
        <v>380</v>
      </c>
      <c r="B235" s="613" t="s">
        <v>160</v>
      </c>
      <c r="C235" s="579" t="s">
        <v>67</v>
      </c>
      <c r="D235" s="609" t="s">
        <v>657</v>
      </c>
      <c r="E235" s="609" t="s">
        <v>658</v>
      </c>
      <c r="F235" s="91" t="s">
        <v>2</v>
      </c>
      <c r="G235" s="98">
        <f>G236</f>
        <v>9608.5</v>
      </c>
      <c r="H235" s="98" t="e">
        <f>H236+#REF!+#REF!+#REF!</f>
        <v>#REF!</v>
      </c>
      <c r="I235" s="98" t="e">
        <f t="shared" si="4"/>
        <v>#REF!</v>
      </c>
      <c r="J235" s="109" t="s">
        <v>756</v>
      </c>
      <c r="K235" s="114">
        <v>270</v>
      </c>
    </row>
    <row r="236" spans="1:11" ht="47.25" x14ac:dyDescent="0.25">
      <c r="A236" s="581"/>
      <c r="B236" s="613"/>
      <c r="C236" s="580"/>
      <c r="D236" s="610"/>
      <c r="E236" s="610"/>
      <c r="F236" s="91" t="s">
        <v>5</v>
      </c>
      <c r="G236" s="34">
        <v>9608.5</v>
      </c>
      <c r="H236" s="102">
        <v>4898.7</v>
      </c>
      <c r="I236" s="34">
        <f t="shared" si="4"/>
        <v>50.982983816412556</v>
      </c>
      <c r="J236" s="109" t="s">
        <v>757</v>
      </c>
      <c r="K236" s="114">
        <v>100</v>
      </c>
    </row>
    <row r="237" spans="1:11" ht="15.75" x14ac:dyDescent="0.25">
      <c r="A237" s="581" t="s">
        <v>381</v>
      </c>
      <c r="B237" s="613" t="s">
        <v>161</v>
      </c>
      <c r="C237" s="579" t="s">
        <v>67</v>
      </c>
      <c r="D237" s="609" t="s">
        <v>657</v>
      </c>
      <c r="E237" s="609" t="s">
        <v>658</v>
      </c>
      <c r="F237" s="91" t="s">
        <v>2</v>
      </c>
      <c r="G237" s="98">
        <f>G238</f>
        <v>34993.1</v>
      </c>
      <c r="H237" s="98" t="e">
        <f>H238+#REF!+#REF!+#REF!</f>
        <v>#REF!</v>
      </c>
      <c r="I237" s="98" t="e">
        <f t="shared" si="4"/>
        <v>#REF!</v>
      </c>
      <c r="J237" s="579" t="s">
        <v>758</v>
      </c>
      <c r="K237" s="601">
        <v>1554</v>
      </c>
    </row>
    <row r="238" spans="1:11" ht="15.75" x14ac:dyDescent="0.25">
      <c r="A238" s="581"/>
      <c r="B238" s="613"/>
      <c r="C238" s="580"/>
      <c r="D238" s="610"/>
      <c r="E238" s="610"/>
      <c r="F238" s="91" t="s">
        <v>5</v>
      </c>
      <c r="G238" s="34">
        <v>34993.1</v>
      </c>
      <c r="H238" s="102">
        <v>29380</v>
      </c>
      <c r="I238" s="34">
        <f t="shared" si="4"/>
        <v>83.959409140659162</v>
      </c>
      <c r="J238" s="600"/>
      <c r="K238" s="602"/>
    </row>
    <row r="239" spans="1:11" ht="47.25" x14ac:dyDescent="0.25">
      <c r="A239" s="581" t="s">
        <v>382</v>
      </c>
      <c r="B239" s="613" t="s">
        <v>162</v>
      </c>
      <c r="C239" s="633" t="s">
        <v>67</v>
      </c>
      <c r="D239" s="609" t="s">
        <v>657</v>
      </c>
      <c r="E239" s="609" t="s">
        <v>658</v>
      </c>
      <c r="F239" s="91" t="s">
        <v>2</v>
      </c>
      <c r="G239" s="98">
        <f>G240</f>
        <v>3653.2</v>
      </c>
      <c r="H239" s="98" t="e">
        <f>#REF!+H240+#REF!+#REF!</f>
        <v>#REF!</v>
      </c>
      <c r="I239" s="98" t="e">
        <f t="shared" si="4"/>
        <v>#REF!</v>
      </c>
      <c r="J239" s="109" t="s">
        <v>759</v>
      </c>
      <c r="K239" s="114">
        <v>377</v>
      </c>
    </row>
    <row r="240" spans="1:11" ht="47.25" x14ac:dyDescent="0.25">
      <c r="A240" s="581"/>
      <c r="B240" s="613"/>
      <c r="C240" s="633"/>
      <c r="D240" s="610"/>
      <c r="E240" s="610"/>
      <c r="F240" s="91" t="s">
        <v>6</v>
      </c>
      <c r="G240" s="34">
        <v>3653.2</v>
      </c>
      <c r="H240" s="102">
        <v>2545.6</v>
      </c>
      <c r="I240" s="34">
        <f t="shared" si="4"/>
        <v>69.681375232672721</v>
      </c>
      <c r="J240" s="109" t="s">
        <v>760</v>
      </c>
      <c r="K240" s="114">
        <v>0</v>
      </c>
    </row>
    <row r="241" spans="1:11" ht="47.25" x14ac:dyDescent="0.25">
      <c r="A241" s="581" t="s">
        <v>383</v>
      </c>
      <c r="B241" s="613" t="s">
        <v>163</v>
      </c>
      <c r="C241" s="579" t="s">
        <v>67</v>
      </c>
      <c r="D241" s="609" t="s">
        <v>657</v>
      </c>
      <c r="E241" s="609" t="s">
        <v>658</v>
      </c>
      <c r="F241" s="91" t="s">
        <v>2</v>
      </c>
      <c r="G241" s="98">
        <f>G242</f>
        <v>132851.79999999999</v>
      </c>
      <c r="H241" s="98" t="e">
        <f>H242+#REF!+#REF!+#REF!</f>
        <v>#REF!</v>
      </c>
      <c r="I241" s="98" t="e">
        <f t="shared" si="4"/>
        <v>#REF!</v>
      </c>
      <c r="J241" s="109" t="s">
        <v>761</v>
      </c>
      <c r="K241" s="114">
        <v>58</v>
      </c>
    </row>
    <row r="242" spans="1:11" ht="47.25" x14ac:dyDescent="0.25">
      <c r="A242" s="581"/>
      <c r="B242" s="613"/>
      <c r="C242" s="580"/>
      <c r="D242" s="610"/>
      <c r="E242" s="610"/>
      <c r="F242" s="91" t="s">
        <v>5</v>
      </c>
      <c r="G242" s="34">
        <v>132851.79999999999</v>
      </c>
      <c r="H242" s="102">
        <v>85085</v>
      </c>
      <c r="I242" s="34">
        <f t="shared" si="4"/>
        <v>64.045048693356065</v>
      </c>
      <c r="J242" s="109" t="s">
        <v>762</v>
      </c>
      <c r="K242" s="114">
        <v>5</v>
      </c>
    </row>
    <row r="243" spans="1:11" ht="31.5" x14ac:dyDescent="0.25">
      <c r="A243" s="581" t="s">
        <v>384</v>
      </c>
      <c r="B243" s="613" t="s">
        <v>164</v>
      </c>
      <c r="C243" s="579" t="s">
        <v>67</v>
      </c>
      <c r="D243" s="609" t="s">
        <v>657</v>
      </c>
      <c r="E243" s="609" t="s">
        <v>658</v>
      </c>
      <c r="F243" s="91" t="s">
        <v>2</v>
      </c>
      <c r="G243" s="98">
        <f>G244+G245</f>
        <v>84967.8</v>
      </c>
      <c r="H243" s="98" t="e">
        <f>H244+H245+#REF!+#REF!</f>
        <v>#REF!</v>
      </c>
      <c r="I243" s="98" t="e">
        <f t="shared" si="4"/>
        <v>#REF!</v>
      </c>
      <c r="J243" s="103" t="s">
        <v>763</v>
      </c>
      <c r="K243" s="101">
        <v>6984</v>
      </c>
    </row>
    <row r="244" spans="1:11" ht="31.5" x14ac:dyDescent="0.25">
      <c r="A244" s="581"/>
      <c r="B244" s="613"/>
      <c r="C244" s="580"/>
      <c r="D244" s="610"/>
      <c r="E244" s="610"/>
      <c r="F244" s="611" t="s">
        <v>5</v>
      </c>
      <c r="G244" s="598">
        <v>84967.8</v>
      </c>
      <c r="H244" s="102">
        <v>69443.899999999994</v>
      </c>
      <c r="I244" s="34">
        <f t="shared" si="4"/>
        <v>81.729667003264765</v>
      </c>
      <c r="J244" s="100" t="s">
        <v>764</v>
      </c>
      <c r="K244" s="101">
        <v>1400</v>
      </c>
    </row>
    <row r="245" spans="1:11" ht="31.5" x14ac:dyDescent="0.25">
      <c r="A245" s="581"/>
      <c r="B245" s="613"/>
      <c r="C245" s="580"/>
      <c r="D245" s="610"/>
      <c r="E245" s="610"/>
      <c r="F245" s="612"/>
      <c r="G245" s="599"/>
      <c r="H245" s="34">
        <v>0</v>
      </c>
      <c r="I245" s="34">
        <v>0</v>
      </c>
      <c r="J245" s="109" t="s">
        <v>765</v>
      </c>
      <c r="K245" s="114">
        <v>98</v>
      </c>
    </row>
    <row r="246" spans="1:11" ht="15.75" x14ac:dyDescent="0.25">
      <c r="A246" s="581" t="s">
        <v>385</v>
      </c>
      <c r="B246" s="613" t="s">
        <v>165</v>
      </c>
      <c r="C246" s="579" t="s">
        <v>67</v>
      </c>
      <c r="D246" s="609" t="s">
        <v>657</v>
      </c>
      <c r="E246" s="609" t="s">
        <v>658</v>
      </c>
      <c r="F246" s="91" t="s">
        <v>2</v>
      </c>
      <c r="G246" s="98">
        <f>G247</f>
        <v>240742.39999999999</v>
      </c>
      <c r="H246" s="98" t="e">
        <f>H247+#REF!+#REF!+#REF!</f>
        <v>#REF!</v>
      </c>
      <c r="I246" s="98" t="e">
        <f t="shared" ref="I246:I252" si="5">H246/G246*100</f>
        <v>#REF!</v>
      </c>
      <c r="J246" s="109" t="s">
        <v>740</v>
      </c>
      <c r="K246" s="114">
        <v>47000</v>
      </c>
    </row>
    <row r="247" spans="1:11" ht="47.25" x14ac:dyDescent="0.25">
      <c r="A247" s="581"/>
      <c r="B247" s="613"/>
      <c r="C247" s="580"/>
      <c r="D247" s="610"/>
      <c r="E247" s="610"/>
      <c r="F247" s="91" t="s">
        <v>5</v>
      </c>
      <c r="G247" s="34">
        <f>239742.4+1000</f>
        <v>240742.39999999999</v>
      </c>
      <c r="H247" s="102">
        <v>166795.29999999999</v>
      </c>
      <c r="I247" s="34">
        <f t="shared" si="5"/>
        <v>69.28372401371756</v>
      </c>
      <c r="J247" s="109" t="s">
        <v>766</v>
      </c>
      <c r="K247" s="114" t="s">
        <v>452</v>
      </c>
    </row>
    <row r="248" spans="1:11" ht="47.25" x14ac:dyDescent="0.25">
      <c r="A248" s="646" t="s">
        <v>386</v>
      </c>
      <c r="B248" s="613" t="s">
        <v>166</v>
      </c>
      <c r="C248" s="579" t="s">
        <v>67</v>
      </c>
      <c r="D248" s="609" t="s">
        <v>657</v>
      </c>
      <c r="E248" s="609" t="s">
        <v>658</v>
      </c>
      <c r="F248" s="91" t="s">
        <v>2</v>
      </c>
      <c r="G248" s="98">
        <f>G249</f>
        <v>66460.100000000006</v>
      </c>
      <c r="H248" s="98" t="e">
        <f>H249+#REF!+#REF!+#REF!</f>
        <v>#REF!</v>
      </c>
      <c r="I248" s="98" t="e">
        <f t="shared" si="5"/>
        <v>#REF!</v>
      </c>
      <c r="J248" s="109" t="s">
        <v>767</v>
      </c>
      <c r="K248" s="114">
        <v>1</v>
      </c>
    </row>
    <row r="249" spans="1:11" ht="78.75" x14ac:dyDescent="0.25">
      <c r="A249" s="581"/>
      <c r="B249" s="613"/>
      <c r="C249" s="580"/>
      <c r="D249" s="610"/>
      <c r="E249" s="610"/>
      <c r="F249" s="91" t="s">
        <v>5</v>
      </c>
      <c r="G249" s="34">
        <v>66460.100000000006</v>
      </c>
      <c r="H249" s="102">
        <v>43295.1</v>
      </c>
      <c r="I249" s="34">
        <f t="shared" si="5"/>
        <v>65.144500233974966</v>
      </c>
      <c r="J249" s="109" t="s">
        <v>768</v>
      </c>
      <c r="K249" s="114">
        <v>100</v>
      </c>
    </row>
    <row r="250" spans="1:11" ht="47.25" x14ac:dyDescent="0.25">
      <c r="A250" s="581" t="s">
        <v>387</v>
      </c>
      <c r="B250" s="613" t="s">
        <v>769</v>
      </c>
      <c r="C250" s="647" t="s">
        <v>67</v>
      </c>
      <c r="D250" s="609" t="s">
        <v>657</v>
      </c>
      <c r="E250" s="609" t="s">
        <v>658</v>
      </c>
      <c r="F250" s="91" t="s">
        <v>2</v>
      </c>
      <c r="G250" s="98">
        <f>G251</f>
        <v>718653.4</v>
      </c>
      <c r="H250" s="98" t="e">
        <f>H251+#REF!+#REF!+#REF!</f>
        <v>#REF!</v>
      </c>
      <c r="I250" s="98" t="e">
        <f t="shared" si="5"/>
        <v>#REF!</v>
      </c>
      <c r="J250" s="109" t="s">
        <v>770</v>
      </c>
      <c r="K250" s="114">
        <v>280</v>
      </c>
    </row>
    <row r="251" spans="1:11" ht="47.25" x14ac:dyDescent="0.25">
      <c r="A251" s="581"/>
      <c r="B251" s="613"/>
      <c r="C251" s="648"/>
      <c r="D251" s="610"/>
      <c r="E251" s="610"/>
      <c r="F251" s="91" t="s">
        <v>5</v>
      </c>
      <c r="G251" s="34">
        <v>718653.4</v>
      </c>
      <c r="H251" s="102">
        <v>191455.1</v>
      </c>
      <c r="I251" s="34">
        <f t="shared" si="5"/>
        <v>26.640811829457707</v>
      </c>
      <c r="J251" s="109" t="s">
        <v>699</v>
      </c>
      <c r="K251" s="121">
        <v>100</v>
      </c>
    </row>
    <row r="252" spans="1:11" ht="47.25" x14ac:dyDescent="0.25">
      <c r="A252" s="581" t="s">
        <v>771</v>
      </c>
      <c r="B252" s="613" t="s">
        <v>772</v>
      </c>
      <c r="C252" s="647" t="s">
        <v>67</v>
      </c>
      <c r="D252" s="609" t="s">
        <v>657</v>
      </c>
      <c r="E252" s="609" t="s">
        <v>658</v>
      </c>
      <c r="F252" s="91" t="s">
        <v>2</v>
      </c>
      <c r="G252" s="98">
        <f>G253</f>
        <v>26172</v>
      </c>
      <c r="H252" s="98" t="e">
        <f>#REF!+H253+#REF!+#REF!</f>
        <v>#REF!</v>
      </c>
      <c r="I252" s="98" t="e">
        <f t="shared" si="5"/>
        <v>#REF!</v>
      </c>
      <c r="J252" s="109" t="s">
        <v>773</v>
      </c>
      <c r="K252" s="114">
        <v>4</v>
      </c>
    </row>
    <row r="253" spans="1:11" ht="63" x14ac:dyDescent="0.25">
      <c r="A253" s="581"/>
      <c r="B253" s="613"/>
      <c r="C253" s="648"/>
      <c r="D253" s="610"/>
      <c r="E253" s="610"/>
      <c r="F253" s="91" t="s">
        <v>6</v>
      </c>
      <c r="G253" s="34">
        <v>26172</v>
      </c>
      <c r="H253" s="34">
        <v>0</v>
      </c>
      <c r="I253" s="34">
        <v>0</v>
      </c>
      <c r="J253" s="109" t="s">
        <v>774</v>
      </c>
      <c r="K253" s="121">
        <v>100</v>
      </c>
    </row>
    <row r="254" spans="1:11" s="66" customFormat="1" ht="15.75" x14ac:dyDescent="0.25">
      <c r="A254" s="581" t="s">
        <v>388</v>
      </c>
      <c r="B254" s="596" t="s">
        <v>311</v>
      </c>
      <c r="C254" s="633" t="s">
        <v>155</v>
      </c>
      <c r="D254" s="597" t="s">
        <v>68</v>
      </c>
      <c r="E254" s="597" t="s">
        <v>68</v>
      </c>
      <c r="F254" s="91" t="s">
        <v>2</v>
      </c>
      <c r="G254" s="98">
        <f>G255+G256</f>
        <v>957790.6</v>
      </c>
      <c r="H254" s="98" t="e">
        <f>H255+H256+#REF!+#REF!</f>
        <v>#REF!</v>
      </c>
      <c r="I254" s="98" t="e">
        <f t="shared" ref="I254:I263" si="6">H254/G254*100</f>
        <v>#REF!</v>
      </c>
      <c r="J254" s="583" t="s">
        <v>68</v>
      </c>
      <c r="K254" s="614" t="s">
        <v>68</v>
      </c>
    </row>
    <row r="255" spans="1:11" s="66" customFormat="1" ht="15.75" x14ac:dyDescent="0.25">
      <c r="A255" s="581"/>
      <c r="B255" s="596"/>
      <c r="C255" s="633"/>
      <c r="D255" s="597"/>
      <c r="E255" s="597"/>
      <c r="F255" s="91" t="s">
        <v>5</v>
      </c>
      <c r="G255" s="34">
        <f>G258</f>
        <v>912496.7</v>
      </c>
      <c r="H255" s="34">
        <f>H258</f>
        <v>492466.6</v>
      </c>
      <c r="I255" s="34">
        <f t="shared" si="6"/>
        <v>53.969137641812836</v>
      </c>
      <c r="J255" s="584"/>
      <c r="K255" s="614"/>
    </row>
    <row r="256" spans="1:11" s="66" customFormat="1" ht="15.75" x14ac:dyDescent="0.25">
      <c r="A256" s="581"/>
      <c r="B256" s="596"/>
      <c r="C256" s="633"/>
      <c r="D256" s="597"/>
      <c r="E256" s="597"/>
      <c r="F256" s="91" t="s">
        <v>6</v>
      </c>
      <c r="G256" s="34">
        <v>45293.9</v>
      </c>
      <c r="H256" s="34">
        <f>H259</f>
        <v>0</v>
      </c>
      <c r="I256" s="34">
        <f t="shared" si="6"/>
        <v>0</v>
      </c>
      <c r="J256" s="584"/>
      <c r="K256" s="614"/>
    </row>
    <row r="257" spans="1:11" ht="15.75" x14ac:dyDescent="0.25">
      <c r="A257" s="581" t="s">
        <v>389</v>
      </c>
      <c r="B257" s="613" t="s">
        <v>169</v>
      </c>
      <c r="C257" s="579" t="s">
        <v>155</v>
      </c>
      <c r="D257" s="609" t="s">
        <v>657</v>
      </c>
      <c r="E257" s="609" t="s">
        <v>658</v>
      </c>
      <c r="F257" s="91" t="s">
        <v>2</v>
      </c>
      <c r="G257" s="98">
        <f>G258+G259</f>
        <v>957790.6</v>
      </c>
      <c r="H257" s="98" t="e">
        <f>H258+H259+#REF!+#REF!</f>
        <v>#REF!</v>
      </c>
      <c r="I257" s="98" t="e">
        <f t="shared" si="6"/>
        <v>#REF!</v>
      </c>
      <c r="J257" s="633" t="s">
        <v>693</v>
      </c>
      <c r="K257" s="616">
        <v>17</v>
      </c>
    </row>
    <row r="258" spans="1:11" ht="15.75" x14ac:dyDescent="0.25">
      <c r="A258" s="581"/>
      <c r="B258" s="613"/>
      <c r="C258" s="580"/>
      <c r="D258" s="610"/>
      <c r="E258" s="610"/>
      <c r="F258" s="91" t="s">
        <v>5</v>
      </c>
      <c r="G258" s="34">
        <v>912496.7</v>
      </c>
      <c r="H258" s="102">
        <v>492466.6</v>
      </c>
      <c r="I258" s="34">
        <f t="shared" si="6"/>
        <v>53.969137641812836</v>
      </c>
      <c r="J258" s="633"/>
      <c r="K258" s="616"/>
    </row>
    <row r="259" spans="1:11" ht="31.5" x14ac:dyDescent="0.25">
      <c r="A259" s="581"/>
      <c r="B259" s="613"/>
      <c r="C259" s="580"/>
      <c r="D259" s="610"/>
      <c r="E259" s="610"/>
      <c r="F259" s="91" t="s">
        <v>6</v>
      </c>
      <c r="G259" s="34">
        <v>45293.9</v>
      </c>
      <c r="H259" s="102">
        <v>0</v>
      </c>
      <c r="I259" s="34">
        <f t="shared" si="6"/>
        <v>0</v>
      </c>
      <c r="J259" s="103" t="s">
        <v>775</v>
      </c>
      <c r="K259" s="101">
        <v>2</v>
      </c>
    </row>
    <row r="260" spans="1:11" ht="15.75" x14ac:dyDescent="0.25">
      <c r="A260" s="581" t="s">
        <v>390</v>
      </c>
      <c r="B260" s="649" t="s">
        <v>562</v>
      </c>
      <c r="C260" s="633" t="s">
        <v>155</v>
      </c>
      <c r="D260" s="597" t="s">
        <v>68</v>
      </c>
      <c r="E260" s="597" t="s">
        <v>68</v>
      </c>
      <c r="F260" s="91" t="s">
        <v>2</v>
      </c>
      <c r="G260" s="98">
        <f>G261</f>
        <v>5000</v>
      </c>
      <c r="H260" s="98" t="e">
        <f>H261+#REF!+#REF!+#REF!</f>
        <v>#REF!</v>
      </c>
      <c r="I260" s="98" t="e">
        <f t="shared" si="6"/>
        <v>#REF!</v>
      </c>
      <c r="J260" s="583" t="s">
        <v>68</v>
      </c>
      <c r="K260" s="614" t="s">
        <v>68</v>
      </c>
    </row>
    <row r="261" spans="1:11" ht="15.75" x14ac:dyDescent="0.25">
      <c r="A261" s="581"/>
      <c r="B261" s="649"/>
      <c r="C261" s="633"/>
      <c r="D261" s="597"/>
      <c r="E261" s="597"/>
      <c r="F261" s="91" t="s">
        <v>5</v>
      </c>
      <c r="G261" s="34">
        <f>G263</f>
        <v>5000</v>
      </c>
      <c r="H261" s="34">
        <f>H263</f>
        <v>0</v>
      </c>
      <c r="I261" s="34">
        <f t="shared" si="6"/>
        <v>0</v>
      </c>
      <c r="J261" s="584"/>
      <c r="K261" s="614"/>
    </row>
    <row r="262" spans="1:11" ht="47.25" x14ac:dyDescent="0.25">
      <c r="A262" s="646" t="s">
        <v>391</v>
      </c>
      <c r="B262" s="613" t="s">
        <v>776</v>
      </c>
      <c r="C262" s="579" t="s">
        <v>155</v>
      </c>
      <c r="D262" s="609" t="s">
        <v>657</v>
      </c>
      <c r="E262" s="609" t="s">
        <v>658</v>
      </c>
      <c r="F262" s="91" t="s">
        <v>2</v>
      </c>
      <c r="G262" s="98">
        <f>G263+G264</f>
        <v>5000</v>
      </c>
      <c r="H262" s="98" t="e">
        <f>H263+H264+#REF!+#REF!</f>
        <v>#REF!</v>
      </c>
      <c r="I262" s="98" t="e">
        <f t="shared" si="6"/>
        <v>#REF!</v>
      </c>
      <c r="J262" s="109" t="s">
        <v>693</v>
      </c>
      <c r="K262" s="114">
        <v>1</v>
      </c>
    </row>
    <row r="263" spans="1:11" ht="31.5" x14ac:dyDescent="0.25">
      <c r="A263" s="581"/>
      <c r="B263" s="613"/>
      <c r="C263" s="580"/>
      <c r="D263" s="610"/>
      <c r="E263" s="610"/>
      <c r="F263" s="611" t="s">
        <v>5</v>
      </c>
      <c r="G263" s="598">
        <v>5000</v>
      </c>
      <c r="H263" s="102">
        <v>0</v>
      </c>
      <c r="I263" s="34">
        <f t="shared" si="6"/>
        <v>0</v>
      </c>
      <c r="J263" s="100" t="s">
        <v>777</v>
      </c>
      <c r="K263" s="101">
        <v>10</v>
      </c>
    </row>
    <row r="264" spans="1:11" ht="15.75" x14ac:dyDescent="0.25">
      <c r="A264" s="581"/>
      <c r="B264" s="613"/>
      <c r="C264" s="580"/>
      <c r="D264" s="610"/>
      <c r="E264" s="610"/>
      <c r="F264" s="612"/>
      <c r="G264" s="599"/>
      <c r="H264" s="102">
        <v>0</v>
      </c>
      <c r="I264" s="34">
        <v>0</v>
      </c>
      <c r="J264" s="109" t="s">
        <v>778</v>
      </c>
      <c r="K264" s="114">
        <v>3765</v>
      </c>
    </row>
    <row r="265" spans="1:11" ht="15.75" x14ac:dyDescent="0.25">
      <c r="A265" s="605" t="s">
        <v>219</v>
      </c>
      <c r="B265" s="651" t="s">
        <v>435</v>
      </c>
      <c r="C265" s="566" t="s">
        <v>2</v>
      </c>
      <c r="D265" s="574" t="s">
        <v>68</v>
      </c>
      <c r="E265" s="574" t="s">
        <v>68</v>
      </c>
      <c r="F265" s="97" t="s">
        <v>2</v>
      </c>
      <c r="G265" s="98">
        <f>SUM(G266:G267)</f>
        <v>39377880.5</v>
      </c>
      <c r="H265" s="98" t="e">
        <f>SUM(H266:H267)</f>
        <v>#REF!</v>
      </c>
      <c r="I265" s="98" t="e">
        <f t="shared" ref="I265:I285" si="7">H265/G265*100</f>
        <v>#REF!</v>
      </c>
      <c r="J265" s="583" t="s">
        <v>68</v>
      </c>
      <c r="K265" s="614" t="s">
        <v>68</v>
      </c>
    </row>
    <row r="266" spans="1:11" ht="15.75" x14ac:dyDescent="0.25">
      <c r="A266" s="606"/>
      <c r="B266" s="652"/>
      <c r="C266" s="567"/>
      <c r="D266" s="574"/>
      <c r="E266" s="574"/>
      <c r="F266" s="97" t="s">
        <v>5</v>
      </c>
      <c r="G266" s="98">
        <f>G269</f>
        <v>16773941.5</v>
      </c>
      <c r="H266" s="98" t="e">
        <f>H269+#REF!</f>
        <v>#REF!</v>
      </c>
      <c r="I266" s="98" t="e">
        <f t="shared" si="7"/>
        <v>#REF!</v>
      </c>
      <c r="J266" s="584"/>
      <c r="K266" s="614"/>
    </row>
    <row r="267" spans="1:11" ht="15.75" x14ac:dyDescent="0.25">
      <c r="A267" s="606"/>
      <c r="B267" s="652"/>
      <c r="C267" s="654"/>
      <c r="D267" s="574"/>
      <c r="E267" s="574"/>
      <c r="F267" s="122" t="s">
        <v>23</v>
      </c>
      <c r="G267" s="98">
        <f>G271</f>
        <v>22603938.999999996</v>
      </c>
      <c r="H267" s="98" t="e">
        <f>#REF!+H271</f>
        <v>#REF!</v>
      </c>
      <c r="I267" s="98" t="e">
        <f t="shared" si="7"/>
        <v>#REF!</v>
      </c>
      <c r="J267" s="634"/>
      <c r="K267" s="614"/>
    </row>
    <row r="268" spans="1:11" s="66" customFormat="1" ht="15.75" x14ac:dyDescent="0.25">
      <c r="A268" s="606"/>
      <c r="B268" s="652"/>
      <c r="C268" s="641" t="s">
        <v>67</v>
      </c>
      <c r="D268" s="572" t="s">
        <v>68</v>
      </c>
      <c r="E268" s="572" t="s">
        <v>68</v>
      </c>
      <c r="F268" s="97" t="s">
        <v>2</v>
      </c>
      <c r="G268" s="98">
        <f>G269</f>
        <v>16773941.5</v>
      </c>
      <c r="H268" s="98" t="e">
        <f>H269+#REF!+#REF!+#REF!</f>
        <v>#REF!</v>
      </c>
      <c r="I268" s="98" t="e">
        <f t="shared" si="7"/>
        <v>#REF!</v>
      </c>
      <c r="J268" s="583" t="s">
        <v>68</v>
      </c>
      <c r="K268" s="614" t="s">
        <v>68</v>
      </c>
    </row>
    <row r="269" spans="1:11" s="66" customFormat="1" ht="15.75" x14ac:dyDescent="0.25">
      <c r="A269" s="606"/>
      <c r="B269" s="652"/>
      <c r="C269" s="642"/>
      <c r="D269" s="572"/>
      <c r="E269" s="572"/>
      <c r="F269" s="97" t="s">
        <v>5</v>
      </c>
      <c r="G269" s="98">
        <f>G273</f>
        <v>16773941.5</v>
      </c>
      <c r="H269" s="98">
        <f>H273</f>
        <v>12580456.1</v>
      </c>
      <c r="I269" s="98">
        <f t="shared" si="7"/>
        <v>74.999999850959298</v>
      </c>
      <c r="J269" s="584"/>
      <c r="K269" s="614"/>
    </row>
    <row r="270" spans="1:11" s="66" customFormat="1" ht="15.75" x14ac:dyDescent="0.25">
      <c r="A270" s="606"/>
      <c r="B270" s="652"/>
      <c r="C270" s="655" t="s">
        <v>779</v>
      </c>
      <c r="D270" s="572" t="s">
        <v>68</v>
      </c>
      <c r="E270" s="572" t="s">
        <v>68</v>
      </c>
      <c r="F270" s="97" t="s">
        <v>2</v>
      </c>
      <c r="G270" s="98">
        <f>G271</f>
        <v>22603938.999999996</v>
      </c>
      <c r="H270" s="98" t="e">
        <f>#REF!+#REF!+#REF!+H271</f>
        <v>#REF!</v>
      </c>
      <c r="I270" s="98" t="e">
        <f t="shared" si="7"/>
        <v>#REF!</v>
      </c>
      <c r="J270" s="583" t="s">
        <v>68</v>
      </c>
      <c r="K270" s="614" t="s">
        <v>68</v>
      </c>
    </row>
    <row r="271" spans="1:11" s="66" customFormat="1" ht="15.75" x14ac:dyDescent="0.25">
      <c r="A271" s="650"/>
      <c r="B271" s="653"/>
      <c r="C271" s="655"/>
      <c r="D271" s="572"/>
      <c r="E271" s="572"/>
      <c r="F271" s="122" t="s">
        <v>23</v>
      </c>
      <c r="G271" s="98">
        <f>G277+G283</f>
        <v>22603938.999999996</v>
      </c>
      <c r="H271" s="98" t="e">
        <f>H277+H283</f>
        <v>#REF!</v>
      </c>
      <c r="I271" s="98" t="e">
        <f t="shared" si="7"/>
        <v>#REF!</v>
      </c>
      <c r="J271" s="634"/>
      <c r="K271" s="614"/>
    </row>
    <row r="272" spans="1:11" s="66" customFormat="1" ht="15.75" x14ac:dyDescent="0.25">
      <c r="A272" s="605" t="s">
        <v>437</v>
      </c>
      <c r="B272" s="613" t="s">
        <v>487</v>
      </c>
      <c r="C272" s="579" t="s">
        <v>67</v>
      </c>
      <c r="D272" s="597" t="s">
        <v>68</v>
      </c>
      <c r="E272" s="597" t="s">
        <v>68</v>
      </c>
      <c r="F272" s="91" t="s">
        <v>2</v>
      </c>
      <c r="G272" s="98">
        <f>G273</f>
        <v>16773941.5</v>
      </c>
      <c r="H272" s="98" t="e">
        <f>H273+#REF!+#REF!+#REF!</f>
        <v>#REF!</v>
      </c>
      <c r="I272" s="98" t="e">
        <f t="shared" si="7"/>
        <v>#REF!</v>
      </c>
      <c r="J272" s="583" t="s">
        <v>68</v>
      </c>
      <c r="K272" s="614" t="s">
        <v>68</v>
      </c>
    </row>
    <row r="273" spans="1:18" s="66" customFormat="1" ht="50.25" customHeight="1" x14ac:dyDescent="0.25">
      <c r="A273" s="606"/>
      <c r="B273" s="613"/>
      <c r="C273" s="580"/>
      <c r="D273" s="597"/>
      <c r="E273" s="597"/>
      <c r="F273" s="91" t="s">
        <v>5</v>
      </c>
      <c r="G273" s="34">
        <f>G275</f>
        <v>16773941.5</v>
      </c>
      <c r="H273" s="34">
        <f>H275</f>
        <v>12580456.1</v>
      </c>
      <c r="I273" s="34">
        <f t="shared" si="7"/>
        <v>74.999999850959298</v>
      </c>
      <c r="J273" s="584"/>
      <c r="K273" s="614"/>
    </row>
    <row r="274" spans="1:18" s="66" customFormat="1" ht="50.25" customHeight="1" x14ac:dyDescent="0.25">
      <c r="A274" s="581" t="s">
        <v>438</v>
      </c>
      <c r="B274" s="613" t="s">
        <v>167</v>
      </c>
      <c r="C274" s="579" t="s">
        <v>67</v>
      </c>
      <c r="D274" s="609" t="s">
        <v>657</v>
      </c>
      <c r="E274" s="609" t="s">
        <v>658</v>
      </c>
      <c r="F274" s="91" t="s">
        <v>2</v>
      </c>
      <c r="G274" s="98">
        <f>G275</f>
        <v>16773941.5</v>
      </c>
      <c r="H274" s="98" t="e">
        <f>H275+#REF!+#REF!+#REF!</f>
        <v>#REF!</v>
      </c>
      <c r="I274" s="98" t="e">
        <f t="shared" si="7"/>
        <v>#REF!</v>
      </c>
      <c r="J274" s="109" t="s">
        <v>780</v>
      </c>
      <c r="K274" s="114">
        <v>1579036</v>
      </c>
    </row>
    <row r="275" spans="1:18" s="66" customFormat="1" ht="40.5" customHeight="1" x14ac:dyDescent="0.25">
      <c r="A275" s="581"/>
      <c r="B275" s="613"/>
      <c r="C275" s="580"/>
      <c r="D275" s="610"/>
      <c r="E275" s="610"/>
      <c r="F275" s="91" t="s">
        <v>5</v>
      </c>
      <c r="G275" s="34">
        <v>16773941.5</v>
      </c>
      <c r="H275" s="102">
        <v>12580456.1</v>
      </c>
      <c r="I275" s="34">
        <f t="shared" si="7"/>
        <v>74.999999850959298</v>
      </c>
      <c r="J275" s="109" t="s">
        <v>781</v>
      </c>
      <c r="K275" s="114">
        <v>100</v>
      </c>
    </row>
    <row r="276" spans="1:18" s="66" customFormat="1" ht="15.75" x14ac:dyDescent="0.25">
      <c r="A276" s="581" t="s">
        <v>439</v>
      </c>
      <c r="B276" s="596" t="s">
        <v>440</v>
      </c>
      <c r="C276" s="633" t="s">
        <v>441</v>
      </c>
      <c r="D276" s="597" t="s">
        <v>68</v>
      </c>
      <c r="E276" s="597" t="s">
        <v>68</v>
      </c>
      <c r="F276" s="91" t="s">
        <v>2</v>
      </c>
      <c r="G276" s="98">
        <f>SUM(G277:G277)</f>
        <v>22313243.099999998</v>
      </c>
      <c r="H276" s="98" t="e">
        <f>SUM(H277:H277)</f>
        <v>#REF!</v>
      </c>
      <c r="I276" s="98" t="e">
        <f t="shared" si="7"/>
        <v>#REF!</v>
      </c>
      <c r="J276" s="656" t="s">
        <v>68</v>
      </c>
      <c r="K276" s="614" t="s">
        <v>68</v>
      </c>
    </row>
    <row r="277" spans="1:18" s="66" customFormat="1" ht="43.5" customHeight="1" x14ac:dyDescent="0.25">
      <c r="A277" s="581"/>
      <c r="B277" s="596"/>
      <c r="C277" s="633"/>
      <c r="D277" s="597"/>
      <c r="E277" s="597"/>
      <c r="F277" s="103" t="s">
        <v>23</v>
      </c>
      <c r="G277" s="98">
        <f>G279+G281</f>
        <v>22313243.099999998</v>
      </c>
      <c r="H277" s="98" t="e">
        <f>H279+H281+#REF!</f>
        <v>#REF!</v>
      </c>
      <c r="I277" s="98" t="e">
        <f t="shared" si="7"/>
        <v>#REF!</v>
      </c>
      <c r="J277" s="657" t="s">
        <v>68</v>
      </c>
      <c r="K277" s="614" t="s">
        <v>68</v>
      </c>
    </row>
    <row r="278" spans="1:18" ht="59.25" customHeight="1" x14ac:dyDescent="0.25">
      <c r="A278" s="581" t="s">
        <v>442</v>
      </c>
      <c r="B278" s="613" t="s">
        <v>151</v>
      </c>
      <c r="C278" s="633" t="s">
        <v>441</v>
      </c>
      <c r="D278" s="609" t="s">
        <v>657</v>
      </c>
      <c r="E278" s="609" t="s">
        <v>658</v>
      </c>
      <c r="F278" s="91" t="s">
        <v>2</v>
      </c>
      <c r="G278" s="98">
        <f>G279</f>
        <v>19896.7</v>
      </c>
      <c r="H278" s="98" t="e">
        <f>#REF!+#REF!+#REF!+H279</f>
        <v>#REF!</v>
      </c>
      <c r="I278" s="98" t="e">
        <f t="shared" si="7"/>
        <v>#REF!</v>
      </c>
      <c r="J278" s="109" t="s">
        <v>782</v>
      </c>
      <c r="K278" s="114">
        <v>149</v>
      </c>
    </row>
    <row r="279" spans="1:18" ht="44.25" customHeight="1" x14ac:dyDescent="0.25">
      <c r="A279" s="605"/>
      <c r="B279" s="607"/>
      <c r="C279" s="633"/>
      <c r="D279" s="636"/>
      <c r="E279" s="636"/>
      <c r="F279" s="109" t="s">
        <v>23</v>
      </c>
      <c r="G279" s="102">
        <v>19896.7</v>
      </c>
      <c r="H279" s="102">
        <v>0</v>
      </c>
      <c r="I279" s="102">
        <f t="shared" si="7"/>
        <v>0</v>
      </c>
      <c r="J279" s="109" t="s">
        <v>783</v>
      </c>
      <c r="K279" s="114">
        <v>0</v>
      </c>
    </row>
    <row r="280" spans="1:18" ht="40.5" customHeight="1" x14ac:dyDescent="0.25">
      <c r="A280" s="581" t="s">
        <v>443</v>
      </c>
      <c r="B280" s="613" t="s">
        <v>150</v>
      </c>
      <c r="C280" s="633" t="s">
        <v>441</v>
      </c>
      <c r="D280" s="609" t="s">
        <v>657</v>
      </c>
      <c r="E280" s="609" t="s">
        <v>658</v>
      </c>
      <c r="F280" s="91" t="s">
        <v>2</v>
      </c>
      <c r="G280" s="98">
        <f>G281</f>
        <v>22293346.399999999</v>
      </c>
      <c r="H280" s="98" t="e">
        <f>#REF!+#REF!+#REF!+H281</f>
        <v>#REF!</v>
      </c>
      <c r="I280" s="98" t="e">
        <f t="shared" si="7"/>
        <v>#REF!</v>
      </c>
      <c r="J280" s="109" t="s">
        <v>784</v>
      </c>
      <c r="K280" s="114">
        <v>2521846</v>
      </c>
    </row>
    <row r="281" spans="1:18" ht="60.75" customHeight="1" x14ac:dyDescent="0.25">
      <c r="A281" s="581"/>
      <c r="B281" s="613"/>
      <c r="C281" s="633"/>
      <c r="D281" s="636"/>
      <c r="E281" s="636"/>
      <c r="F281" s="103" t="s">
        <v>23</v>
      </c>
      <c r="G281" s="34">
        <v>22293346.399999999</v>
      </c>
      <c r="H281" s="34">
        <v>14816829.199999999</v>
      </c>
      <c r="I281" s="34">
        <f t="shared" si="7"/>
        <v>66.463010685555929</v>
      </c>
      <c r="J281" s="109" t="s">
        <v>785</v>
      </c>
      <c r="K281" s="114">
        <v>100</v>
      </c>
    </row>
    <row r="282" spans="1:18" ht="15.75" x14ac:dyDescent="0.25">
      <c r="A282" s="581" t="s">
        <v>444</v>
      </c>
      <c r="B282" s="613" t="s">
        <v>542</v>
      </c>
      <c r="C282" s="633" t="s">
        <v>441</v>
      </c>
      <c r="D282" s="609" t="s">
        <v>657</v>
      </c>
      <c r="E282" s="609" t="s">
        <v>658</v>
      </c>
      <c r="F282" s="91" t="s">
        <v>2</v>
      </c>
      <c r="G282" s="98">
        <f>G283</f>
        <v>290695.90000000002</v>
      </c>
      <c r="H282" s="98" t="e">
        <f>#REF!+#REF!+#REF!+H283</f>
        <v>#REF!</v>
      </c>
      <c r="I282" s="98" t="e">
        <f t="shared" si="7"/>
        <v>#REF!</v>
      </c>
      <c r="J282" s="614" t="s">
        <v>152</v>
      </c>
      <c r="K282" s="614" t="s">
        <v>152</v>
      </c>
    </row>
    <row r="283" spans="1:18" ht="85.5" customHeight="1" x14ac:dyDescent="0.25">
      <c r="A283" s="581"/>
      <c r="B283" s="613"/>
      <c r="C283" s="633"/>
      <c r="D283" s="636"/>
      <c r="E283" s="636"/>
      <c r="F283" s="103" t="s">
        <v>23</v>
      </c>
      <c r="G283" s="34">
        <f>G285</f>
        <v>290695.90000000002</v>
      </c>
      <c r="H283" s="34">
        <f>H285</f>
        <v>139341.29999999999</v>
      </c>
      <c r="I283" s="34">
        <f t="shared" si="7"/>
        <v>47.933699787303496</v>
      </c>
      <c r="J283" s="614"/>
      <c r="K283" s="614"/>
    </row>
    <row r="284" spans="1:18" ht="37.5" customHeight="1" x14ac:dyDescent="0.25">
      <c r="A284" s="646" t="s">
        <v>445</v>
      </c>
      <c r="B284" s="613" t="s">
        <v>446</v>
      </c>
      <c r="C284" s="633" t="s">
        <v>441</v>
      </c>
      <c r="D284" s="609" t="s">
        <v>657</v>
      </c>
      <c r="E284" s="609" t="s">
        <v>658</v>
      </c>
      <c r="F284" s="91" t="s">
        <v>2</v>
      </c>
      <c r="G284" s="98">
        <f>G285</f>
        <v>290695.90000000002</v>
      </c>
      <c r="H284" s="98" t="e">
        <f>#REF!+#REF!+#REF!+H285</f>
        <v>#REF!</v>
      </c>
      <c r="I284" s="98" t="e">
        <f t="shared" si="7"/>
        <v>#REF!</v>
      </c>
      <c r="J284" s="103" t="s">
        <v>786</v>
      </c>
      <c r="K284" s="101">
        <v>52</v>
      </c>
      <c r="L284" s="658"/>
      <c r="M284" s="658"/>
      <c r="N284" s="658"/>
      <c r="O284" s="658"/>
      <c r="P284" s="658"/>
      <c r="Q284" s="658"/>
      <c r="R284" s="658"/>
    </row>
    <row r="285" spans="1:18" ht="60" customHeight="1" x14ac:dyDescent="0.25">
      <c r="A285" s="581"/>
      <c r="B285" s="613"/>
      <c r="C285" s="633"/>
      <c r="D285" s="636"/>
      <c r="E285" s="636"/>
      <c r="F285" s="103" t="s">
        <v>23</v>
      </c>
      <c r="G285" s="34">
        <v>290695.90000000002</v>
      </c>
      <c r="H285" s="34">
        <v>139341.29999999999</v>
      </c>
      <c r="I285" s="34">
        <f t="shared" si="7"/>
        <v>47.933699787303496</v>
      </c>
      <c r="J285" s="103" t="s">
        <v>787</v>
      </c>
      <c r="K285" s="107">
        <v>17.399999999999999</v>
      </c>
    </row>
    <row r="288" spans="1:18" s="76" customFormat="1" ht="18.75" x14ac:dyDescent="0.3">
      <c r="A288" s="76" t="s">
        <v>788</v>
      </c>
      <c r="B288" s="77"/>
      <c r="C288" s="77"/>
      <c r="D288" s="78"/>
      <c r="E288" s="78"/>
      <c r="F288" s="79"/>
      <c r="G288" s="80"/>
      <c r="H288" s="80"/>
      <c r="I288" s="80"/>
      <c r="J288" s="81" t="s">
        <v>789</v>
      </c>
      <c r="K288" s="82"/>
    </row>
    <row r="290" spans="1:11" s="83" customFormat="1" x14ac:dyDescent="0.25">
      <c r="A290" s="83" t="s">
        <v>195</v>
      </c>
      <c r="I290" s="84"/>
      <c r="K290" s="85"/>
    </row>
    <row r="291" spans="1:11" s="83" customFormat="1" x14ac:dyDescent="0.25">
      <c r="I291" s="84"/>
      <c r="K291" s="85"/>
    </row>
    <row r="292" spans="1:11" s="83" customFormat="1" x14ac:dyDescent="0.25">
      <c r="A292" s="86" t="s">
        <v>790</v>
      </c>
      <c r="I292" s="84"/>
      <c r="J292" s="83" t="s">
        <v>196</v>
      </c>
      <c r="K292" s="85"/>
    </row>
    <row r="293" spans="1:11" s="83" customFormat="1" x14ac:dyDescent="0.25">
      <c r="A293" s="86" t="s">
        <v>791</v>
      </c>
      <c r="I293" s="84"/>
      <c r="K293" s="85"/>
    </row>
    <row r="294" spans="1:11" s="83" customFormat="1" x14ac:dyDescent="0.25">
      <c r="I294" s="84"/>
      <c r="K294" s="85"/>
    </row>
    <row r="295" spans="1:11" s="83" customFormat="1" x14ac:dyDescent="0.25">
      <c r="A295" s="86" t="s">
        <v>321</v>
      </c>
      <c r="B295" s="87"/>
      <c r="C295" s="87"/>
      <c r="D295" s="87"/>
      <c r="E295" s="87"/>
      <c r="F295" s="87"/>
      <c r="G295" s="87"/>
      <c r="H295" s="87"/>
      <c r="J295" s="83" t="s">
        <v>198</v>
      </c>
    </row>
    <row r="296" spans="1:11" s="83" customFormat="1" x14ac:dyDescent="0.25">
      <c r="A296" s="86" t="s">
        <v>322</v>
      </c>
      <c r="B296" s="87"/>
      <c r="C296" s="87"/>
      <c r="D296" s="87"/>
      <c r="E296" s="87"/>
      <c r="F296" s="87"/>
      <c r="G296" s="87"/>
      <c r="H296" s="87"/>
      <c r="I296" s="87"/>
    </row>
    <row r="297" spans="1:11" s="83" customFormat="1" x14ac:dyDescent="0.25">
      <c r="I297" s="84"/>
      <c r="K297" s="85"/>
    </row>
    <row r="298" spans="1:11" s="83" customFormat="1" x14ac:dyDescent="0.25">
      <c r="A298" s="86" t="s">
        <v>197</v>
      </c>
      <c r="B298" s="87"/>
      <c r="C298" s="87"/>
      <c r="D298" s="87"/>
      <c r="E298" s="87"/>
      <c r="F298" s="87"/>
      <c r="G298" s="87"/>
      <c r="H298" s="87"/>
      <c r="I298" s="87"/>
    </row>
    <row r="299" spans="1:11" s="83" customFormat="1" x14ac:dyDescent="0.25">
      <c r="A299" s="86"/>
      <c r="B299" s="87"/>
      <c r="C299" s="87"/>
      <c r="D299" s="87"/>
      <c r="E299" s="87"/>
      <c r="F299" s="87"/>
      <c r="G299" s="87"/>
      <c r="H299" s="87"/>
      <c r="I299" s="87"/>
    </row>
    <row r="300" spans="1:11" s="83" customFormat="1" x14ac:dyDescent="0.25">
      <c r="A300" s="86" t="s">
        <v>194</v>
      </c>
      <c r="B300" s="87"/>
      <c r="C300" s="87"/>
      <c r="D300" s="87"/>
      <c r="E300" s="87"/>
      <c r="F300" s="87"/>
      <c r="G300" s="87"/>
      <c r="H300" s="87"/>
      <c r="I300" s="87"/>
      <c r="J300" s="83" t="s">
        <v>789</v>
      </c>
    </row>
    <row r="301" spans="1:11" s="83" customFormat="1" x14ac:dyDescent="0.25">
      <c r="A301" s="86"/>
      <c r="B301" s="87"/>
      <c r="C301" s="87"/>
      <c r="D301" s="87"/>
      <c r="E301" s="87"/>
      <c r="F301" s="87"/>
      <c r="G301" s="87"/>
      <c r="H301" s="87"/>
      <c r="I301" s="87"/>
    </row>
    <row r="302" spans="1:11" s="83" customFormat="1" x14ac:dyDescent="0.25">
      <c r="A302" s="86" t="s">
        <v>323</v>
      </c>
      <c r="B302" s="87"/>
      <c r="C302" s="87"/>
      <c r="D302" s="87"/>
      <c r="E302" s="87"/>
      <c r="F302" s="87"/>
      <c r="G302" s="87"/>
      <c r="H302" s="87"/>
      <c r="I302" s="87"/>
    </row>
    <row r="303" spans="1:11" s="83" customFormat="1" x14ac:dyDescent="0.25">
      <c r="A303" s="86" t="s">
        <v>791</v>
      </c>
      <c r="B303" s="87"/>
      <c r="C303" s="87"/>
      <c r="D303" s="87"/>
      <c r="E303" s="87"/>
      <c r="F303" s="87"/>
      <c r="G303" s="87"/>
      <c r="H303" s="87"/>
      <c r="I303" s="87"/>
      <c r="J303" s="83" t="s">
        <v>200</v>
      </c>
    </row>
    <row r="304" spans="1:11" s="83" customFormat="1" x14ac:dyDescent="0.25">
      <c r="A304" s="86"/>
      <c r="B304" s="87"/>
      <c r="C304" s="87"/>
      <c r="D304" s="87"/>
      <c r="E304" s="87"/>
      <c r="F304" s="87"/>
      <c r="G304" s="87"/>
      <c r="H304" s="87"/>
      <c r="I304" s="87"/>
    </row>
    <row r="305" spans="1:10" s="83" customFormat="1" x14ac:dyDescent="0.25">
      <c r="A305" s="86" t="s">
        <v>325</v>
      </c>
      <c r="B305" s="87"/>
      <c r="C305" s="87"/>
      <c r="D305" s="87"/>
      <c r="E305" s="87"/>
      <c r="F305" s="87"/>
      <c r="G305" s="87"/>
      <c r="H305" s="87"/>
      <c r="J305" s="83" t="s">
        <v>792</v>
      </c>
    </row>
    <row r="306" spans="1:10" s="83" customFormat="1" x14ac:dyDescent="0.25">
      <c r="A306" s="86" t="s">
        <v>322</v>
      </c>
      <c r="B306" s="87"/>
      <c r="C306" s="87"/>
      <c r="D306" s="87"/>
      <c r="E306" s="87"/>
      <c r="F306" s="87"/>
      <c r="G306" s="87"/>
      <c r="H306" s="87"/>
    </row>
    <row r="307" spans="1:10" s="83" customFormat="1" x14ac:dyDescent="0.25">
      <c r="A307" s="86"/>
      <c r="B307" s="87"/>
      <c r="C307" s="87"/>
      <c r="D307" s="87"/>
      <c r="E307" s="87"/>
      <c r="F307" s="87"/>
      <c r="G307" s="87"/>
      <c r="H307" s="87"/>
    </row>
    <row r="308" spans="1:10" s="83" customFormat="1" x14ac:dyDescent="0.25">
      <c r="A308" s="86"/>
      <c r="B308" s="87"/>
      <c r="C308" s="87"/>
      <c r="D308" s="87"/>
      <c r="E308" s="87"/>
      <c r="F308" s="87"/>
      <c r="G308" s="87"/>
      <c r="H308" s="87"/>
    </row>
    <row r="309" spans="1:10" s="83" customFormat="1" x14ac:dyDescent="0.25">
      <c r="A309" s="88" t="s">
        <v>793</v>
      </c>
      <c r="B309" s="87"/>
      <c r="C309" s="87"/>
      <c r="D309" s="87"/>
      <c r="E309" s="87"/>
      <c r="F309" s="87"/>
      <c r="G309" s="87"/>
      <c r="H309" s="87"/>
      <c r="J309" s="83" t="s">
        <v>501</v>
      </c>
    </row>
    <row r="310" spans="1:10" s="83" customFormat="1" x14ac:dyDescent="0.25">
      <c r="A310" s="86"/>
      <c r="B310" s="87"/>
      <c r="C310" s="87"/>
      <c r="D310" s="87"/>
      <c r="E310" s="87"/>
      <c r="F310" s="87"/>
      <c r="G310" s="87"/>
      <c r="H310" s="87"/>
    </row>
  </sheetData>
  <mergeCells count="622">
    <mergeCell ref="L284:R284"/>
    <mergeCell ref="J282:J283"/>
    <mergeCell ref="K282:K283"/>
    <mergeCell ref="A284:A285"/>
    <mergeCell ref="B284:B285"/>
    <mergeCell ref="C284:C285"/>
    <mergeCell ref="D284:D285"/>
    <mergeCell ref="E284:E285"/>
    <mergeCell ref="A280:A281"/>
    <mergeCell ref="B280:B281"/>
    <mergeCell ref="C280:C281"/>
    <mergeCell ref="D280:D281"/>
    <mergeCell ref="E280:E281"/>
    <mergeCell ref="A282:A283"/>
    <mergeCell ref="B282:B283"/>
    <mergeCell ref="C282:C283"/>
    <mergeCell ref="D282:D283"/>
    <mergeCell ref="E282:E283"/>
    <mergeCell ref="J276:J277"/>
    <mergeCell ref="K276:K277"/>
    <mergeCell ref="A278:A279"/>
    <mergeCell ref="B278:B279"/>
    <mergeCell ref="C278:C279"/>
    <mergeCell ref="D278:D279"/>
    <mergeCell ref="E278:E279"/>
    <mergeCell ref="A274:A275"/>
    <mergeCell ref="B274:B275"/>
    <mergeCell ref="C274:C275"/>
    <mergeCell ref="D274:D275"/>
    <mergeCell ref="E274:E275"/>
    <mergeCell ref="A276:A277"/>
    <mergeCell ref="B276:B277"/>
    <mergeCell ref="C276:C277"/>
    <mergeCell ref="D276:D277"/>
    <mergeCell ref="E276:E277"/>
    <mergeCell ref="K270:K271"/>
    <mergeCell ref="A272:A273"/>
    <mergeCell ref="B272:B273"/>
    <mergeCell ref="C272:C273"/>
    <mergeCell ref="D272:D273"/>
    <mergeCell ref="E272:E273"/>
    <mergeCell ref="J272:J273"/>
    <mergeCell ref="K272:K273"/>
    <mergeCell ref="K265:K267"/>
    <mergeCell ref="C268:C269"/>
    <mergeCell ref="D268:D269"/>
    <mergeCell ref="E268:E269"/>
    <mergeCell ref="J268:J269"/>
    <mergeCell ref="K268:K269"/>
    <mergeCell ref="A265:A271"/>
    <mergeCell ref="B265:B271"/>
    <mergeCell ref="C265:C267"/>
    <mergeCell ref="D265:D267"/>
    <mergeCell ref="E265:E267"/>
    <mergeCell ref="J265:J267"/>
    <mergeCell ref="C270:C271"/>
    <mergeCell ref="D270:D271"/>
    <mergeCell ref="E270:E271"/>
    <mergeCell ref="J270:J271"/>
    <mergeCell ref="K260:K261"/>
    <mergeCell ref="A262:A264"/>
    <mergeCell ref="B262:B264"/>
    <mergeCell ref="C262:C264"/>
    <mergeCell ref="D262:D264"/>
    <mergeCell ref="E262:E264"/>
    <mergeCell ref="F263:F264"/>
    <mergeCell ref="G263:G264"/>
    <mergeCell ref="A260:A261"/>
    <mergeCell ref="B260:B261"/>
    <mergeCell ref="C260:C261"/>
    <mergeCell ref="D260:D261"/>
    <mergeCell ref="E260:E261"/>
    <mergeCell ref="J260:J261"/>
    <mergeCell ref="J254:J256"/>
    <mergeCell ref="K254:K256"/>
    <mergeCell ref="A257:A259"/>
    <mergeCell ref="B257:B259"/>
    <mergeCell ref="C257:C259"/>
    <mergeCell ref="D257:D259"/>
    <mergeCell ref="E257:E259"/>
    <mergeCell ref="J257:J258"/>
    <mergeCell ref="K257:K258"/>
    <mergeCell ref="A252:A253"/>
    <mergeCell ref="B252:B253"/>
    <mergeCell ref="C252:C253"/>
    <mergeCell ref="D252:D253"/>
    <mergeCell ref="E252:E253"/>
    <mergeCell ref="A254:A256"/>
    <mergeCell ref="B254:B256"/>
    <mergeCell ref="C254:C256"/>
    <mergeCell ref="D254:D256"/>
    <mergeCell ref="E254:E256"/>
    <mergeCell ref="A248:A249"/>
    <mergeCell ref="B248:B249"/>
    <mergeCell ref="C248:C249"/>
    <mergeCell ref="D248:D249"/>
    <mergeCell ref="E248:E249"/>
    <mergeCell ref="A250:A251"/>
    <mergeCell ref="B250:B251"/>
    <mergeCell ref="C250:C251"/>
    <mergeCell ref="D250:D251"/>
    <mergeCell ref="E250:E251"/>
    <mergeCell ref="F244:F245"/>
    <mergeCell ref="G244:G245"/>
    <mergeCell ref="A246:A247"/>
    <mergeCell ref="B246:B247"/>
    <mergeCell ref="C246:C247"/>
    <mergeCell ref="D246:D247"/>
    <mergeCell ref="E246:E247"/>
    <mergeCell ref="A241:A242"/>
    <mergeCell ref="B241:B242"/>
    <mergeCell ref="C241:C242"/>
    <mergeCell ref="D241:D242"/>
    <mergeCell ref="E241:E242"/>
    <mergeCell ref="A243:A245"/>
    <mergeCell ref="B243:B245"/>
    <mergeCell ref="C243:C245"/>
    <mergeCell ref="D243:D245"/>
    <mergeCell ref="E243:E245"/>
    <mergeCell ref="J237:J238"/>
    <mergeCell ref="K237:K238"/>
    <mergeCell ref="A239:A240"/>
    <mergeCell ref="B239:B240"/>
    <mergeCell ref="C239:C240"/>
    <mergeCell ref="D239:D240"/>
    <mergeCell ref="E239:E240"/>
    <mergeCell ref="A235:A236"/>
    <mergeCell ref="B235:B236"/>
    <mergeCell ref="C235:C236"/>
    <mergeCell ref="D235:D236"/>
    <mergeCell ref="E235:E236"/>
    <mergeCell ref="A237:A238"/>
    <mergeCell ref="B237:B238"/>
    <mergeCell ref="C237:C238"/>
    <mergeCell ref="D237:D238"/>
    <mergeCell ref="E237:E238"/>
    <mergeCell ref="K230:K232"/>
    <mergeCell ref="A233:A234"/>
    <mergeCell ref="B233:B234"/>
    <mergeCell ref="C233:C234"/>
    <mergeCell ref="D233:D234"/>
    <mergeCell ref="E233:E234"/>
    <mergeCell ref="A230:A232"/>
    <mergeCell ref="B230:B232"/>
    <mergeCell ref="C230:C232"/>
    <mergeCell ref="D230:D232"/>
    <mergeCell ref="E230:E232"/>
    <mergeCell ref="J230:J232"/>
    <mergeCell ref="J221:J229"/>
    <mergeCell ref="K221:K229"/>
    <mergeCell ref="C224:C226"/>
    <mergeCell ref="D224:D226"/>
    <mergeCell ref="E224:E226"/>
    <mergeCell ref="C227:C229"/>
    <mergeCell ref="D227:D229"/>
    <mergeCell ref="E227:E229"/>
    <mergeCell ref="A219:A220"/>
    <mergeCell ref="B219:B220"/>
    <mergeCell ref="C219:C220"/>
    <mergeCell ref="D219:D220"/>
    <mergeCell ref="E219:E220"/>
    <mergeCell ref="A221:A229"/>
    <mergeCell ref="B221:B229"/>
    <mergeCell ref="C221:C223"/>
    <mergeCell ref="D221:D223"/>
    <mergeCell ref="E221:E223"/>
    <mergeCell ref="K213:K215"/>
    <mergeCell ref="A216:A218"/>
    <mergeCell ref="B216:B218"/>
    <mergeCell ref="C216:C218"/>
    <mergeCell ref="D216:D218"/>
    <mergeCell ref="E216:E218"/>
    <mergeCell ref="F217:F218"/>
    <mergeCell ref="G217:G218"/>
    <mergeCell ref="A213:A215"/>
    <mergeCell ref="B213:B215"/>
    <mergeCell ref="C213:C215"/>
    <mergeCell ref="D213:D215"/>
    <mergeCell ref="E213:E215"/>
    <mergeCell ref="J213:J215"/>
    <mergeCell ref="J207:J208"/>
    <mergeCell ref="K207:K208"/>
    <mergeCell ref="A210:A212"/>
    <mergeCell ref="B210:B212"/>
    <mergeCell ref="C210:C212"/>
    <mergeCell ref="D210:D212"/>
    <mergeCell ref="E210:E212"/>
    <mergeCell ref="J210:J212"/>
    <mergeCell ref="K210:K212"/>
    <mergeCell ref="A205:A206"/>
    <mergeCell ref="B205:B206"/>
    <mergeCell ref="C205:C206"/>
    <mergeCell ref="D205:D206"/>
    <mergeCell ref="E205:E206"/>
    <mergeCell ref="A207:A209"/>
    <mergeCell ref="B207:B209"/>
    <mergeCell ref="C207:C209"/>
    <mergeCell ref="D207:D209"/>
    <mergeCell ref="E207:E209"/>
    <mergeCell ref="A201:A202"/>
    <mergeCell ref="B201:B202"/>
    <mergeCell ref="C201:C202"/>
    <mergeCell ref="D201:D202"/>
    <mergeCell ref="E201:E202"/>
    <mergeCell ref="A203:A204"/>
    <mergeCell ref="B203:B204"/>
    <mergeCell ref="C203:C204"/>
    <mergeCell ref="D203:D204"/>
    <mergeCell ref="E203:E204"/>
    <mergeCell ref="A197:A198"/>
    <mergeCell ref="B197:B198"/>
    <mergeCell ref="C197:C198"/>
    <mergeCell ref="D197:D198"/>
    <mergeCell ref="E197:E198"/>
    <mergeCell ref="A199:A200"/>
    <mergeCell ref="B199:B200"/>
    <mergeCell ref="C199:C200"/>
    <mergeCell ref="D199:D200"/>
    <mergeCell ref="E199:E200"/>
    <mergeCell ref="K191:K193"/>
    <mergeCell ref="A194:A196"/>
    <mergeCell ref="B194:B196"/>
    <mergeCell ref="C194:C196"/>
    <mergeCell ref="D194:D196"/>
    <mergeCell ref="E194:E196"/>
    <mergeCell ref="J194:J196"/>
    <mergeCell ref="K194:K196"/>
    <mergeCell ref="A191:A193"/>
    <mergeCell ref="B191:B193"/>
    <mergeCell ref="C191:C193"/>
    <mergeCell ref="D191:D193"/>
    <mergeCell ref="E191:E193"/>
    <mergeCell ref="J191:J193"/>
    <mergeCell ref="J187:J188"/>
    <mergeCell ref="K187:K188"/>
    <mergeCell ref="A189:A190"/>
    <mergeCell ref="B189:B190"/>
    <mergeCell ref="C189:C190"/>
    <mergeCell ref="D189:D190"/>
    <mergeCell ref="E189:E190"/>
    <mergeCell ref="A184:A185"/>
    <mergeCell ref="B184:B185"/>
    <mergeCell ref="C184:C185"/>
    <mergeCell ref="D184:D185"/>
    <mergeCell ref="E184:E185"/>
    <mergeCell ref="A186:A188"/>
    <mergeCell ref="B186:B188"/>
    <mergeCell ref="C186:C188"/>
    <mergeCell ref="D186:D188"/>
    <mergeCell ref="E186:E188"/>
    <mergeCell ref="K178:K180"/>
    <mergeCell ref="A181:A183"/>
    <mergeCell ref="B181:B183"/>
    <mergeCell ref="C181:C183"/>
    <mergeCell ref="D181:D183"/>
    <mergeCell ref="E181:E183"/>
    <mergeCell ref="J181:J183"/>
    <mergeCell ref="K181:K183"/>
    <mergeCell ref="A178:A180"/>
    <mergeCell ref="B178:B180"/>
    <mergeCell ref="C178:C180"/>
    <mergeCell ref="D178:D180"/>
    <mergeCell ref="E178:E180"/>
    <mergeCell ref="J178:J180"/>
    <mergeCell ref="G172:G173"/>
    <mergeCell ref="A174:A177"/>
    <mergeCell ref="B174:B177"/>
    <mergeCell ref="C174:C177"/>
    <mergeCell ref="D174:D177"/>
    <mergeCell ref="E174:E177"/>
    <mergeCell ref="F175:F177"/>
    <mergeCell ref="G175:G177"/>
    <mergeCell ref="A171:A173"/>
    <mergeCell ref="B171:B173"/>
    <mergeCell ref="C171:C173"/>
    <mergeCell ref="D171:D173"/>
    <mergeCell ref="E171:E173"/>
    <mergeCell ref="F172:F173"/>
    <mergeCell ref="J165:J167"/>
    <mergeCell ref="K165:K167"/>
    <mergeCell ref="A168:A170"/>
    <mergeCell ref="B168:B170"/>
    <mergeCell ref="C168:C170"/>
    <mergeCell ref="D168:D170"/>
    <mergeCell ref="E168:E170"/>
    <mergeCell ref="J168:J170"/>
    <mergeCell ref="K168:K170"/>
    <mergeCell ref="A163:A164"/>
    <mergeCell ref="B163:B164"/>
    <mergeCell ref="C163:C164"/>
    <mergeCell ref="D163:D164"/>
    <mergeCell ref="E163:E164"/>
    <mergeCell ref="A165:A167"/>
    <mergeCell ref="B165:B167"/>
    <mergeCell ref="C165:C167"/>
    <mergeCell ref="D165:D167"/>
    <mergeCell ref="E165:E167"/>
    <mergeCell ref="J159:J160"/>
    <mergeCell ref="K159:K160"/>
    <mergeCell ref="A161:A162"/>
    <mergeCell ref="B161:B162"/>
    <mergeCell ref="C161:C162"/>
    <mergeCell ref="D161:D162"/>
    <mergeCell ref="E161:E162"/>
    <mergeCell ref="J161:J162"/>
    <mergeCell ref="K161:K162"/>
    <mergeCell ref="A157:A158"/>
    <mergeCell ref="B157:B158"/>
    <mergeCell ref="C157:C158"/>
    <mergeCell ref="D157:D158"/>
    <mergeCell ref="E157:E158"/>
    <mergeCell ref="A159:A160"/>
    <mergeCell ref="B159:B160"/>
    <mergeCell ref="C159:C160"/>
    <mergeCell ref="D159:D160"/>
    <mergeCell ref="E159:E160"/>
    <mergeCell ref="F153:F154"/>
    <mergeCell ref="G153:G154"/>
    <mergeCell ref="A155:A156"/>
    <mergeCell ref="B155:B156"/>
    <mergeCell ref="C155:C156"/>
    <mergeCell ref="D155:D156"/>
    <mergeCell ref="E155:E156"/>
    <mergeCell ref="A150:A151"/>
    <mergeCell ref="B150:B151"/>
    <mergeCell ref="C150:C151"/>
    <mergeCell ref="D150:D151"/>
    <mergeCell ref="E150:E151"/>
    <mergeCell ref="A152:A154"/>
    <mergeCell ref="B152:B154"/>
    <mergeCell ref="C152:C154"/>
    <mergeCell ref="D152:D154"/>
    <mergeCell ref="E152:E154"/>
    <mergeCell ref="J146:J147"/>
    <mergeCell ref="K146:K147"/>
    <mergeCell ref="A148:A149"/>
    <mergeCell ref="B148:B149"/>
    <mergeCell ref="C148:C149"/>
    <mergeCell ref="D148:D149"/>
    <mergeCell ref="E148:E149"/>
    <mergeCell ref="A144:A145"/>
    <mergeCell ref="B144:B145"/>
    <mergeCell ref="C144:C145"/>
    <mergeCell ref="D144:D145"/>
    <mergeCell ref="E144:E145"/>
    <mergeCell ref="A146:A147"/>
    <mergeCell ref="B146:B147"/>
    <mergeCell ref="C146:C147"/>
    <mergeCell ref="D146:D147"/>
    <mergeCell ref="E146:E147"/>
    <mergeCell ref="K140:K141"/>
    <mergeCell ref="A142:A143"/>
    <mergeCell ref="B142:B143"/>
    <mergeCell ref="C142:C143"/>
    <mergeCell ref="D142:D143"/>
    <mergeCell ref="E142:E143"/>
    <mergeCell ref="A140:A141"/>
    <mergeCell ref="B140:B141"/>
    <mergeCell ref="C140:C141"/>
    <mergeCell ref="D140:D141"/>
    <mergeCell ref="E140:E141"/>
    <mergeCell ref="J140:J141"/>
    <mergeCell ref="K134:K136"/>
    <mergeCell ref="A137:A139"/>
    <mergeCell ref="B137:B139"/>
    <mergeCell ref="C137:C139"/>
    <mergeCell ref="D137:D139"/>
    <mergeCell ref="E137:E139"/>
    <mergeCell ref="J138:J139"/>
    <mergeCell ref="K138:K139"/>
    <mergeCell ref="A134:A136"/>
    <mergeCell ref="B134:B136"/>
    <mergeCell ref="C134:C136"/>
    <mergeCell ref="D134:D136"/>
    <mergeCell ref="E134:E136"/>
    <mergeCell ref="J134:J136"/>
    <mergeCell ref="K124:K128"/>
    <mergeCell ref="A129:A133"/>
    <mergeCell ref="B129:B133"/>
    <mergeCell ref="C129:C133"/>
    <mergeCell ref="D129:D133"/>
    <mergeCell ref="E129:E133"/>
    <mergeCell ref="J129:J131"/>
    <mergeCell ref="K129:K131"/>
    <mergeCell ref="J132:J133"/>
    <mergeCell ref="K132:K133"/>
    <mergeCell ref="A124:A128"/>
    <mergeCell ref="B124:B128"/>
    <mergeCell ref="C124:C128"/>
    <mergeCell ref="D124:D128"/>
    <mergeCell ref="E124:E128"/>
    <mergeCell ref="J124:J128"/>
    <mergeCell ref="J117:J121"/>
    <mergeCell ref="K117:K121"/>
    <mergeCell ref="A122:A123"/>
    <mergeCell ref="B122:B123"/>
    <mergeCell ref="C122:C123"/>
    <mergeCell ref="D122:D123"/>
    <mergeCell ref="E122:E123"/>
    <mergeCell ref="E110:E114"/>
    <mergeCell ref="C115:C116"/>
    <mergeCell ref="D115:D116"/>
    <mergeCell ref="E115:E116"/>
    <mergeCell ref="A117:A121"/>
    <mergeCell ref="B117:B121"/>
    <mergeCell ref="C117:C121"/>
    <mergeCell ref="D117:D121"/>
    <mergeCell ref="E117:E121"/>
    <mergeCell ref="K106:K107"/>
    <mergeCell ref="A108:A116"/>
    <mergeCell ref="B108:B116"/>
    <mergeCell ref="C108:C109"/>
    <mergeCell ref="D108:D109"/>
    <mergeCell ref="E108:E109"/>
    <mergeCell ref="J108:J116"/>
    <mergeCell ref="K108:K116"/>
    <mergeCell ref="C110:C114"/>
    <mergeCell ref="D110:D114"/>
    <mergeCell ref="A105:A107"/>
    <mergeCell ref="B105:B107"/>
    <mergeCell ref="C105:C107"/>
    <mergeCell ref="D105:D107"/>
    <mergeCell ref="E105:E107"/>
    <mergeCell ref="J106:J107"/>
    <mergeCell ref="K99:K101"/>
    <mergeCell ref="A102:A104"/>
    <mergeCell ref="B102:B104"/>
    <mergeCell ref="C102:C104"/>
    <mergeCell ref="D102:D104"/>
    <mergeCell ref="E102:E104"/>
    <mergeCell ref="J102:J104"/>
    <mergeCell ref="K102:K104"/>
    <mergeCell ref="A99:A101"/>
    <mergeCell ref="B99:B101"/>
    <mergeCell ref="C99:C101"/>
    <mergeCell ref="D99:D101"/>
    <mergeCell ref="E99:E101"/>
    <mergeCell ref="J99:J101"/>
    <mergeCell ref="K93:K95"/>
    <mergeCell ref="A96:A98"/>
    <mergeCell ref="B96:B98"/>
    <mergeCell ref="C96:C98"/>
    <mergeCell ref="D96:D98"/>
    <mergeCell ref="E96:E98"/>
    <mergeCell ref="J97:J98"/>
    <mergeCell ref="K97:K98"/>
    <mergeCell ref="A93:A95"/>
    <mergeCell ref="B93:B95"/>
    <mergeCell ref="C93:C95"/>
    <mergeCell ref="D93:D95"/>
    <mergeCell ref="E93:E95"/>
    <mergeCell ref="J93:J95"/>
    <mergeCell ref="J89:J90"/>
    <mergeCell ref="K89:K90"/>
    <mergeCell ref="A91:A92"/>
    <mergeCell ref="B91:B92"/>
    <mergeCell ref="C91:C92"/>
    <mergeCell ref="D91:D92"/>
    <mergeCell ref="E91:E92"/>
    <mergeCell ref="A87:A88"/>
    <mergeCell ref="B87:B88"/>
    <mergeCell ref="C87:C88"/>
    <mergeCell ref="D87:D88"/>
    <mergeCell ref="E87:E88"/>
    <mergeCell ref="A89:A90"/>
    <mergeCell ref="B89:B90"/>
    <mergeCell ref="C89:C90"/>
    <mergeCell ref="D89:D90"/>
    <mergeCell ref="E89:E90"/>
    <mergeCell ref="J83:J84"/>
    <mergeCell ref="K83:K84"/>
    <mergeCell ref="A85:A86"/>
    <mergeCell ref="B85:B86"/>
    <mergeCell ref="C85:C86"/>
    <mergeCell ref="D85:D86"/>
    <mergeCell ref="E85:E86"/>
    <mergeCell ref="A81:A82"/>
    <mergeCell ref="B81:B82"/>
    <mergeCell ref="C81:C82"/>
    <mergeCell ref="D81:D82"/>
    <mergeCell ref="E81:E82"/>
    <mergeCell ref="A83:A84"/>
    <mergeCell ref="B83:B84"/>
    <mergeCell ref="C83:C84"/>
    <mergeCell ref="D83:D84"/>
    <mergeCell ref="E83:E84"/>
    <mergeCell ref="G76:G78"/>
    <mergeCell ref="A79:A80"/>
    <mergeCell ref="B79:B80"/>
    <mergeCell ref="C79:C80"/>
    <mergeCell ref="D79:D80"/>
    <mergeCell ref="E79:E80"/>
    <mergeCell ref="J71:J72"/>
    <mergeCell ref="K71:K72"/>
    <mergeCell ref="F72:F74"/>
    <mergeCell ref="G72:G74"/>
    <mergeCell ref="A75:A78"/>
    <mergeCell ref="B75:B78"/>
    <mergeCell ref="C75:C78"/>
    <mergeCell ref="D75:D78"/>
    <mergeCell ref="E75:E78"/>
    <mergeCell ref="F76:F78"/>
    <mergeCell ref="A68:A70"/>
    <mergeCell ref="B68:B70"/>
    <mergeCell ref="C68:C70"/>
    <mergeCell ref="D68:D70"/>
    <mergeCell ref="E68:E70"/>
    <mergeCell ref="A71:A74"/>
    <mergeCell ref="B71:B74"/>
    <mergeCell ref="C71:C74"/>
    <mergeCell ref="D71:D74"/>
    <mergeCell ref="E71:E74"/>
    <mergeCell ref="K62:K63"/>
    <mergeCell ref="A65:A67"/>
    <mergeCell ref="B65:B67"/>
    <mergeCell ref="C65:C67"/>
    <mergeCell ref="D65:D67"/>
    <mergeCell ref="E65:E67"/>
    <mergeCell ref="J65:J66"/>
    <mergeCell ref="K65:K66"/>
    <mergeCell ref="A62:A64"/>
    <mergeCell ref="B62:B64"/>
    <mergeCell ref="C62:C64"/>
    <mergeCell ref="D62:D64"/>
    <mergeCell ref="E62:E64"/>
    <mergeCell ref="J62:J63"/>
    <mergeCell ref="K56:K58"/>
    <mergeCell ref="A59:A61"/>
    <mergeCell ref="B59:B61"/>
    <mergeCell ref="C59:C61"/>
    <mergeCell ref="D59:D61"/>
    <mergeCell ref="E59:E61"/>
    <mergeCell ref="J60:J61"/>
    <mergeCell ref="K60:K61"/>
    <mergeCell ref="A56:A58"/>
    <mergeCell ref="B56:B58"/>
    <mergeCell ref="C56:C58"/>
    <mergeCell ref="D56:D58"/>
    <mergeCell ref="E56:E58"/>
    <mergeCell ref="J56:J58"/>
    <mergeCell ref="A46:A55"/>
    <mergeCell ref="B46:B55"/>
    <mergeCell ref="C46:C49"/>
    <mergeCell ref="D46:D49"/>
    <mergeCell ref="E46:E49"/>
    <mergeCell ref="J46:J49"/>
    <mergeCell ref="K46:K49"/>
    <mergeCell ref="A43:A45"/>
    <mergeCell ref="B43:B45"/>
    <mergeCell ref="C43:C45"/>
    <mergeCell ref="D43:D45"/>
    <mergeCell ref="E43:E45"/>
    <mergeCell ref="F44:F45"/>
    <mergeCell ref="C50:C52"/>
    <mergeCell ref="D50:D52"/>
    <mergeCell ref="E50:E52"/>
    <mergeCell ref="J50:J52"/>
    <mergeCell ref="K50:K52"/>
    <mergeCell ref="C53:C55"/>
    <mergeCell ref="D53:D55"/>
    <mergeCell ref="E53:E55"/>
    <mergeCell ref="J53:J55"/>
    <mergeCell ref="K53:K55"/>
    <mergeCell ref="K31:K33"/>
    <mergeCell ref="A34:A36"/>
    <mergeCell ref="B34:B36"/>
    <mergeCell ref="C34:C36"/>
    <mergeCell ref="D34:D36"/>
    <mergeCell ref="E34:E36"/>
    <mergeCell ref="J34:J36"/>
    <mergeCell ref="K34:K36"/>
    <mergeCell ref="G44:G45"/>
    <mergeCell ref="J44:J45"/>
    <mergeCell ref="K44:K45"/>
    <mergeCell ref="K38:K39"/>
    <mergeCell ref="A40:A42"/>
    <mergeCell ref="B40:B42"/>
    <mergeCell ref="C40:C42"/>
    <mergeCell ref="D40:D42"/>
    <mergeCell ref="E40:E42"/>
    <mergeCell ref="F41:F42"/>
    <mergeCell ref="G41:G42"/>
    <mergeCell ref="A37:A39"/>
    <mergeCell ref="B37:B39"/>
    <mergeCell ref="C37:C39"/>
    <mergeCell ref="D37:D39"/>
    <mergeCell ref="E37:E39"/>
    <mergeCell ref="J38:J39"/>
    <mergeCell ref="A31:A33"/>
    <mergeCell ref="B31:B33"/>
    <mergeCell ref="C31:C33"/>
    <mergeCell ref="D31:D33"/>
    <mergeCell ref="E31:E33"/>
    <mergeCell ref="J31:J33"/>
    <mergeCell ref="D23:D24"/>
    <mergeCell ref="E23:E24"/>
    <mergeCell ref="C25:C27"/>
    <mergeCell ref="D25:D27"/>
    <mergeCell ref="E25:E27"/>
    <mergeCell ref="C28:C30"/>
    <mergeCell ref="D28:D30"/>
    <mergeCell ref="E28:E30"/>
    <mergeCell ref="A15:B30"/>
    <mergeCell ref="C15:C19"/>
    <mergeCell ref="D15:D19"/>
    <mergeCell ref="E15:E19"/>
    <mergeCell ref="J15:J30"/>
    <mergeCell ref="E20:E22"/>
    <mergeCell ref="C23:C24"/>
    <mergeCell ref="K15:K30"/>
    <mergeCell ref="C20:C22"/>
    <mergeCell ref="D20:D22"/>
    <mergeCell ref="A10:K10"/>
    <mergeCell ref="A12:A13"/>
    <mergeCell ref="B12:B13"/>
    <mergeCell ref="C12:C13"/>
    <mergeCell ref="D12:E12"/>
    <mergeCell ref="F12:G12"/>
    <mergeCell ref="H12:H13"/>
    <mergeCell ref="I12:I13"/>
    <mergeCell ref="J12:J13"/>
    <mergeCell ref="K12:K13"/>
  </mergeCells>
  <pageMargins left="0.7" right="0.7" top="0.75" bottom="0.75" header="0.3" footer="0.3"/>
  <pageSetup paperSize="9" scale="4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R117"/>
  <sheetViews>
    <sheetView view="pageBreakPreview" zoomScale="70" zoomScaleNormal="80" zoomScaleSheetLayoutView="70" workbookViewId="0">
      <selection sqref="A1:XFD1048576"/>
    </sheetView>
  </sheetViews>
  <sheetFormatPr defaultRowHeight="15.75" x14ac:dyDescent="0.25"/>
  <cols>
    <col min="1" max="1" width="33.85546875" style="16" customWidth="1"/>
    <col min="2" max="2" width="15.28515625" style="1" customWidth="1"/>
    <col min="3" max="3" width="10.85546875" style="1" customWidth="1"/>
    <col min="4" max="4" width="15" style="1" customWidth="1"/>
    <col min="5" max="5" width="14.42578125" style="1" customWidth="1"/>
    <col min="6" max="6" width="17" style="1" customWidth="1"/>
    <col min="7" max="7" width="15.7109375" style="1" customWidth="1"/>
    <col min="8" max="8" width="14" style="1" customWidth="1"/>
    <col min="9" max="9" width="14.7109375" style="1" customWidth="1"/>
    <col min="10" max="10" width="18.85546875" style="1" customWidth="1"/>
    <col min="11" max="11" width="22.140625" style="51" customWidth="1"/>
    <col min="12" max="12" width="20.140625" style="16" customWidth="1"/>
    <col min="13" max="13" width="12.42578125" style="1" customWidth="1"/>
    <col min="14" max="14" width="16.42578125" style="19" customWidth="1"/>
    <col min="15" max="15" width="13.140625" style="1" customWidth="1"/>
    <col min="16" max="16" width="11.7109375" style="1" customWidth="1"/>
    <col min="17" max="16384" width="9.140625" style="1"/>
  </cols>
  <sheetData>
    <row r="2" spans="1:15" ht="46.5" customHeight="1" x14ac:dyDescent="0.25">
      <c r="A2" s="661" t="s">
        <v>880</v>
      </c>
      <c r="B2" s="661"/>
      <c r="C2" s="661"/>
      <c r="D2" s="661"/>
      <c r="E2" s="661"/>
      <c r="F2" s="661"/>
      <c r="G2" s="661"/>
      <c r="H2" s="661"/>
      <c r="I2" s="661"/>
      <c r="J2" s="661"/>
      <c r="K2" s="661"/>
      <c r="L2" s="661"/>
      <c r="M2" s="661"/>
      <c r="N2" s="661"/>
      <c r="O2" s="661"/>
    </row>
    <row r="3" spans="1:15" ht="18.75" x14ac:dyDescent="0.25">
      <c r="A3" s="662"/>
      <c r="B3" s="662"/>
      <c r="C3" s="662"/>
      <c r="D3" s="662"/>
      <c r="E3" s="662"/>
      <c r="F3" s="662"/>
      <c r="G3" s="662"/>
      <c r="H3" s="662"/>
      <c r="I3" s="662"/>
      <c r="J3" s="662"/>
      <c r="K3" s="662"/>
      <c r="L3" s="662"/>
      <c r="M3" s="662"/>
      <c r="N3" s="662"/>
      <c r="O3" s="662"/>
    </row>
    <row r="4" spans="1:15" ht="41.25" customHeight="1" x14ac:dyDescent="0.25">
      <c r="A4" s="663" t="s">
        <v>10</v>
      </c>
      <c r="B4" s="664" t="s">
        <v>11</v>
      </c>
      <c r="C4" s="663" t="s">
        <v>12</v>
      </c>
      <c r="D4" s="663" t="s">
        <v>582</v>
      </c>
      <c r="E4" s="663" t="s">
        <v>13</v>
      </c>
      <c r="F4" s="663" t="s">
        <v>14</v>
      </c>
      <c r="G4" s="663" t="s">
        <v>15</v>
      </c>
      <c r="H4" s="664" t="s">
        <v>16</v>
      </c>
      <c r="I4" s="664" t="s">
        <v>17</v>
      </c>
      <c r="J4" s="663" t="s">
        <v>18</v>
      </c>
      <c r="K4" s="663" t="s">
        <v>583</v>
      </c>
      <c r="L4" s="663" t="s">
        <v>584</v>
      </c>
      <c r="M4" s="663" t="s">
        <v>19</v>
      </c>
      <c r="N4" s="667" t="s">
        <v>1128</v>
      </c>
      <c r="O4" s="668"/>
    </row>
    <row r="5" spans="1:15" ht="34.5" customHeight="1" x14ac:dyDescent="0.25">
      <c r="A5" s="663"/>
      <c r="B5" s="665"/>
      <c r="C5" s="663"/>
      <c r="D5" s="663"/>
      <c r="E5" s="663"/>
      <c r="F5" s="663"/>
      <c r="G5" s="663"/>
      <c r="H5" s="665"/>
      <c r="I5" s="665"/>
      <c r="J5" s="663"/>
      <c r="K5" s="663"/>
      <c r="L5" s="663"/>
      <c r="M5" s="663"/>
      <c r="N5" s="669"/>
      <c r="O5" s="670"/>
    </row>
    <row r="6" spans="1:15" ht="52.5" customHeight="1" x14ac:dyDescent="0.25">
      <c r="A6" s="663"/>
      <c r="B6" s="666"/>
      <c r="C6" s="663"/>
      <c r="D6" s="663"/>
      <c r="E6" s="663"/>
      <c r="F6" s="663"/>
      <c r="G6" s="663"/>
      <c r="H6" s="666"/>
      <c r="I6" s="666"/>
      <c r="J6" s="663"/>
      <c r="K6" s="663"/>
      <c r="L6" s="663"/>
      <c r="M6" s="663"/>
      <c r="N6" s="315" t="s">
        <v>20</v>
      </c>
      <c r="O6" s="315" t="s">
        <v>21</v>
      </c>
    </row>
    <row r="7" spans="1:15" x14ac:dyDescent="0.25">
      <c r="A7" s="315">
        <v>1</v>
      </c>
      <c r="B7" s="315">
        <v>2</v>
      </c>
      <c r="C7" s="315">
        <v>3</v>
      </c>
      <c r="D7" s="315">
        <v>4</v>
      </c>
      <c r="E7" s="315">
        <v>5</v>
      </c>
      <c r="F7" s="315">
        <v>6</v>
      </c>
      <c r="G7" s="315">
        <v>7</v>
      </c>
      <c r="H7" s="315">
        <v>8</v>
      </c>
      <c r="I7" s="315">
        <v>9</v>
      </c>
      <c r="J7" s="315">
        <v>10</v>
      </c>
      <c r="K7" s="315">
        <v>11</v>
      </c>
      <c r="L7" s="315">
        <v>12</v>
      </c>
      <c r="M7" s="315">
        <v>13</v>
      </c>
      <c r="N7" s="315">
        <v>14</v>
      </c>
      <c r="O7" s="315">
        <v>15</v>
      </c>
    </row>
    <row r="8" spans="1:15" ht="21.75" customHeight="1" x14ac:dyDescent="0.25">
      <c r="A8" s="671" t="s">
        <v>889</v>
      </c>
      <c r="B8" s="672"/>
      <c r="C8" s="672"/>
      <c r="D8" s="672"/>
      <c r="E8" s="672"/>
      <c r="F8" s="672"/>
      <c r="G8" s="672"/>
      <c r="H8" s="672"/>
      <c r="I8" s="672"/>
      <c r="J8" s="672"/>
      <c r="K8" s="673"/>
      <c r="L8" s="574" t="s">
        <v>460</v>
      </c>
      <c r="M8" s="46" t="s">
        <v>2</v>
      </c>
      <c r="N8" s="47">
        <f>SUM(N9:N12)</f>
        <v>1196676.8</v>
      </c>
      <c r="O8" s="47">
        <f>SUM(O9:O12)</f>
        <v>921039.81682000007</v>
      </c>
    </row>
    <row r="9" spans="1:15" ht="21.75" customHeight="1" x14ac:dyDescent="0.25">
      <c r="A9" s="674"/>
      <c r="B9" s="675"/>
      <c r="C9" s="675"/>
      <c r="D9" s="675"/>
      <c r="E9" s="675"/>
      <c r="F9" s="675"/>
      <c r="G9" s="675"/>
      <c r="H9" s="675"/>
      <c r="I9" s="675"/>
      <c r="J9" s="675"/>
      <c r="K9" s="676"/>
      <c r="L9" s="574"/>
      <c r="M9" s="48" t="s">
        <v>461</v>
      </c>
      <c r="N9" s="47">
        <f>N14+N104</f>
        <v>1151382.9000000001</v>
      </c>
      <c r="O9" s="47">
        <f>O14+O104</f>
        <v>875745.91682000004</v>
      </c>
    </row>
    <row r="10" spans="1:15" ht="21.75" customHeight="1" x14ac:dyDescent="0.25">
      <c r="A10" s="674"/>
      <c r="B10" s="675"/>
      <c r="C10" s="675"/>
      <c r="D10" s="675"/>
      <c r="E10" s="675"/>
      <c r="F10" s="675"/>
      <c r="G10" s="675"/>
      <c r="H10" s="675"/>
      <c r="I10" s="675"/>
      <c r="J10" s="675"/>
      <c r="K10" s="676"/>
      <c r="L10" s="574"/>
      <c r="M10" s="48" t="s">
        <v>462</v>
      </c>
      <c r="N10" s="47">
        <f>N15+N105</f>
        <v>45293.9</v>
      </c>
      <c r="O10" s="47">
        <f>O15+O105</f>
        <v>45293.9</v>
      </c>
    </row>
    <row r="11" spans="1:15" ht="21.75" customHeight="1" x14ac:dyDescent="0.25">
      <c r="A11" s="674"/>
      <c r="B11" s="675"/>
      <c r="C11" s="675"/>
      <c r="D11" s="675"/>
      <c r="E11" s="675"/>
      <c r="F11" s="675"/>
      <c r="G11" s="675"/>
      <c r="H11" s="675"/>
      <c r="I11" s="675"/>
      <c r="J11" s="675"/>
      <c r="K11" s="676"/>
      <c r="L11" s="574"/>
      <c r="M11" s="48" t="s">
        <v>463</v>
      </c>
      <c r="N11" s="47">
        <v>0</v>
      </c>
      <c r="O11" s="47">
        <v>0</v>
      </c>
    </row>
    <row r="12" spans="1:15" ht="21.75" customHeight="1" x14ac:dyDescent="0.25">
      <c r="A12" s="677"/>
      <c r="B12" s="678"/>
      <c r="C12" s="678"/>
      <c r="D12" s="678"/>
      <c r="E12" s="678"/>
      <c r="F12" s="678"/>
      <c r="G12" s="678"/>
      <c r="H12" s="678"/>
      <c r="I12" s="678"/>
      <c r="J12" s="678"/>
      <c r="K12" s="679"/>
      <c r="L12" s="574"/>
      <c r="M12" s="48" t="s">
        <v>464</v>
      </c>
      <c r="N12" s="47">
        <v>0</v>
      </c>
      <c r="O12" s="47">
        <v>0</v>
      </c>
    </row>
    <row r="13" spans="1:15" ht="21.75" customHeight="1" x14ac:dyDescent="0.25">
      <c r="A13" s="671" t="s">
        <v>185</v>
      </c>
      <c r="B13" s="672"/>
      <c r="C13" s="672"/>
      <c r="D13" s="672"/>
      <c r="E13" s="672"/>
      <c r="F13" s="672"/>
      <c r="G13" s="672"/>
      <c r="H13" s="672"/>
      <c r="I13" s="672"/>
      <c r="J13" s="672"/>
      <c r="K13" s="673"/>
      <c r="L13" s="574" t="s">
        <v>460</v>
      </c>
      <c r="M13" s="46" t="s">
        <v>2</v>
      </c>
      <c r="N13" s="47">
        <f>N14+N15</f>
        <v>962790.60000000009</v>
      </c>
      <c r="O13" s="47">
        <f>O14+O15</f>
        <v>890151.91729000001</v>
      </c>
    </row>
    <row r="14" spans="1:15" ht="21.75" customHeight="1" x14ac:dyDescent="0.25">
      <c r="A14" s="674"/>
      <c r="B14" s="675"/>
      <c r="C14" s="675"/>
      <c r="D14" s="675"/>
      <c r="E14" s="675"/>
      <c r="F14" s="675"/>
      <c r="G14" s="675"/>
      <c r="H14" s="675"/>
      <c r="I14" s="675"/>
      <c r="J14" s="675"/>
      <c r="K14" s="676"/>
      <c r="L14" s="574"/>
      <c r="M14" s="48" t="s">
        <v>461</v>
      </c>
      <c r="N14" s="47">
        <f>N19+N29</f>
        <v>917496.70000000007</v>
      </c>
      <c r="O14" s="47">
        <f>O19+O29</f>
        <v>844858.01728999999</v>
      </c>
    </row>
    <row r="15" spans="1:15" ht="21.75" customHeight="1" x14ac:dyDescent="0.25">
      <c r="A15" s="674"/>
      <c r="B15" s="675"/>
      <c r="C15" s="675"/>
      <c r="D15" s="675"/>
      <c r="E15" s="675"/>
      <c r="F15" s="675"/>
      <c r="G15" s="675"/>
      <c r="H15" s="675"/>
      <c r="I15" s="675"/>
      <c r="J15" s="675"/>
      <c r="K15" s="676"/>
      <c r="L15" s="574"/>
      <c r="M15" s="48" t="s">
        <v>462</v>
      </c>
      <c r="N15" s="47">
        <f>N20+N30</f>
        <v>45293.9</v>
      </c>
      <c r="O15" s="47">
        <f>O20+O30</f>
        <v>45293.9</v>
      </c>
    </row>
    <row r="16" spans="1:15" ht="21.75" customHeight="1" x14ac:dyDescent="0.25">
      <c r="A16" s="674"/>
      <c r="B16" s="675"/>
      <c r="C16" s="675"/>
      <c r="D16" s="675"/>
      <c r="E16" s="675"/>
      <c r="F16" s="675"/>
      <c r="G16" s="675"/>
      <c r="H16" s="675"/>
      <c r="I16" s="675"/>
      <c r="J16" s="675"/>
      <c r="K16" s="676"/>
      <c r="L16" s="574"/>
      <c r="M16" s="48" t="s">
        <v>463</v>
      </c>
      <c r="N16" s="47">
        <v>0</v>
      </c>
      <c r="O16" s="47">
        <v>0</v>
      </c>
    </row>
    <row r="17" spans="1:18" ht="21.75" customHeight="1" x14ac:dyDescent="0.25">
      <c r="A17" s="677"/>
      <c r="B17" s="678"/>
      <c r="C17" s="678"/>
      <c r="D17" s="678"/>
      <c r="E17" s="678"/>
      <c r="F17" s="678"/>
      <c r="G17" s="678"/>
      <c r="H17" s="678"/>
      <c r="I17" s="678"/>
      <c r="J17" s="678"/>
      <c r="K17" s="679"/>
      <c r="L17" s="574"/>
      <c r="M17" s="48" t="s">
        <v>464</v>
      </c>
      <c r="N17" s="47">
        <v>0</v>
      </c>
      <c r="O17" s="47">
        <v>0</v>
      </c>
    </row>
    <row r="18" spans="1:18" ht="21.75" customHeight="1" x14ac:dyDescent="0.25">
      <c r="A18" s="671" t="s">
        <v>465</v>
      </c>
      <c r="B18" s="672"/>
      <c r="C18" s="672"/>
      <c r="D18" s="672"/>
      <c r="E18" s="672"/>
      <c r="F18" s="672"/>
      <c r="G18" s="672"/>
      <c r="H18" s="672"/>
      <c r="I18" s="672"/>
      <c r="J18" s="672"/>
      <c r="K18" s="673"/>
      <c r="L18" s="574" t="s">
        <v>460</v>
      </c>
      <c r="M18" s="46" t="s">
        <v>2</v>
      </c>
      <c r="N18" s="47">
        <f>N19</f>
        <v>5000</v>
      </c>
      <c r="O18" s="47">
        <f>O19</f>
        <v>4999.9920000000002</v>
      </c>
    </row>
    <row r="19" spans="1:18" ht="21.75" customHeight="1" x14ac:dyDescent="0.25">
      <c r="A19" s="674"/>
      <c r="B19" s="675"/>
      <c r="C19" s="675"/>
      <c r="D19" s="675"/>
      <c r="E19" s="675"/>
      <c r="F19" s="675"/>
      <c r="G19" s="675"/>
      <c r="H19" s="675"/>
      <c r="I19" s="675"/>
      <c r="J19" s="675"/>
      <c r="K19" s="676"/>
      <c r="L19" s="574"/>
      <c r="M19" s="48" t="s">
        <v>461</v>
      </c>
      <c r="N19" s="47">
        <f>N24</f>
        <v>5000</v>
      </c>
      <c r="O19" s="47">
        <f>O24</f>
        <v>4999.9920000000002</v>
      </c>
    </row>
    <row r="20" spans="1:18" ht="21.75" customHeight="1" x14ac:dyDescent="0.25">
      <c r="A20" s="674"/>
      <c r="B20" s="675"/>
      <c r="C20" s="675"/>
      <c r="D20" s="675"/>
      <c r="E20" s="675"/>
      <c r="F20" s="675"/>
      <c r="G20" s="675"/>
      <c r="H20" s="675"/>
      <c r="I20" s="675"/>
      <c r="J20" s="675"/>
      <c r="K20" s="676"/>
      <c r="L20" s="574"/>
      <c r="M20" s="48" t="s">
        <v>466</v>
      </c>
      <c r="N20" s="47">
        <v>0</v>
      </c>
      <c r="O20" s="47">
        <v>0</v>
      </c>
    </row>
    <row r="21" spans="1:18" ht="21.75" customHeight="1" x14ac:dyDescent="0.25">
      <c r="A21" s="674"/>
      <c r="B21" s="675"/>
      <c r="C21" s="675"/>
      <c r="D21" s="675"/>
      <c r="E21" s="675"/>
      <c r="F21" s="675"/>
      <c r="G21" s="675"/>
      <c r="H21" s="675"/>
      <c r="I21" s="675"/>
      <c r="J21" s="675"/>
      <c r="K21" s="676"/>
      <c r="L21" s="574"/>
      <c r="M21" s="48" t="s">
        <v>463</v>
      </c>
      <c r="N21" s="47">
        <v>0</v>
      </c>
      <c r="O21" s="47">
        <v>0</v>
      </c>
    </row>
    <row r="22" spans="1:18" ht="21.75" customHeight="1" x14ac:dyDescent="0.25">
      <c r="A22" s="677"/>
      <c r="B22" s="678"/>
      <c r="C22" s="678"/>
      <c r="D22" s="678"/>
      <c r="E22" s="678"/>
      <c r="F22" s="678"/>
      <c r="G22" s="678"/>
      <c r="H22" s="678"/>
      <c r="I22" s="678"/>
      <c r="J22" s="678"/>
      <c r="K22" s="679"/>
      <c r="L22" s="574"/>
      <c r="M22" s="48" t="s">
        <v>464</v>
      </c>
      <c r="N22" s="47">
        <v>0</v>
      </c>
      <c r="O22" s="47">
        <v>0</v>
      </c>
    </row>
    <row r="23" spans="1:18" ht="21" customHeight="1" x14ac:dyDescent="0.25">
      <c r="A23" s="611" t="s">
        <v>467</v>
      </c>
      <c r="B23" s="583">
        <v>2017</v>
      </c>
      <c r="C23" s="583">
        <v>2019</v>
      </c>
      <c r="D23" s="583" t="s">
        <v>38</v>
      </c>
      <c r="E23" s="583" t="s">
        <v>38</v>
      </c>
      <c r="F23" s="583" t="s">
        <v>1049</v>
      </c>
      <c r="G23" s="583" t="s">
        <v>186</v>
      </c>
      <c r="H23" s="682">
        <v>116415.7</v>
      </c>
      <c r="I23" s="682">
        <v>111415.7</v>
      </c>
      <c r="J23" s="683">
        <v>0.1</v>
      </c>
      <c r="K23" s="583" t="s">
        <v>539</v>
      </c>
      <c r="L23" s="360" t="s">
        <v>460</v>
      </c>
      <c r="M23" s="314" t="s">
        <v>2</v>
      </c>
      <c r="N23" s="49">
        <f>N24</f>
        <v>5000</v>
      </c>
      <c r="O23" s="177">
        <f>SUM(O24:O27)</f>
        <v>4999.9920000000002</v>
      </c>
      <c r="P23" s="659" t="s">
        <v>1047</v>
      </c>
      <c r="Q23" s="660"/>
      <c r="R23" s="660"/>
    </row>
    <row r="24" spans="1:18" ht="21" customHeight="1" x14ac:dyDescent="0.25">
      <c r="A24" s="618"/>
      <c r="B24" s="680"/>
      <c r="C24" s="680"/>
      <c r="D24" s="680"/>
      <c r="E24" s="680"/>
      <c r="F24" s="680"/>
      <c r="G24" s="680"/>
      <c r="H24" s="680"/>
      <c r="I24" s="680"/>
      <c r="J24" s="684"/>
      <c r="K24" s="584"/>
      <c r="L24" s="360"/>
      <c r="M24" s="50" t="s">
        <v>461</v>
      </c>
      <c r="N24" s="49">
        <v>5000</v>
      </c>
      <c r="O24" s="177">
        <f>4999992/1000</f>
        <v>4999.9920000000002</v>
      </c>
      <c r="P24" s="659"/>
      <c r="Q24" s="660"/>
      <c r="R24" s="660"/>
    </row>
    <row r="25" spans="1:18" ht="21" customHeight="1" x14ac:dyDescent="0.25">
      <c r="A25" s="618"/>
      <c r="B25" s="680"/>
      <c r="C25" s="680"/>
      <c r="D25" s="680"/>
      <c r="E25" s="680"/>
      <c r="F25" s="680"/>
      <c r="G25" s="680"/>
      <c r="H25" s="680"/>
      <c r="I25" s="680"/>
      <c r="J25" s="684"/>
      <c r="K25" s="584"/>
      <c r="L25" s="360"/>
      <c r="M25" s="50" t="s">
        <v>466</v>
      </c>
      <c r="N25" s="49">
        <v>0</v>
      </c>
      <c r="O25" s="177">
        <v>0</v>
      </c>
    </row>
    <row r="26" spans="1:18" ht="21" customHeight="1" x14ac:dyDescent="0.25">
      <c r="A26" s="618"/>
      <c r="B26" s="680"/>
      <c r="C26" s="680"/>
      <c r="D26" s="680"/>
      <c r="E26" s="680"/>
      <c r="F26" s="680"/>
      <c r="G26" s="680"/>
      <c r="H26" s="680"/>
      <c r="I26" s="680"/>
      <c r="J26" s="684"/>
      <c r="K26" s="584"/>
      <c r="L26" s="360"/>
      <c r="M26" s="50" t="s">
        <v>463</v>
      </c>
      <c r="N26" s="49">
        <v>0</v>
      </c>
      <c r="O26" s="177">
        <v>0</v>
      </c>
    </row>
    <row r="27" spans="1:18" ht="21" customHeight="1" x14ac:dyDescent="0.25">
      <c r="A27" s="612"/>
      <c r="B27" s="681"/>
      <c r="C27" s="681"/>
      <c r="D27" s="681"/>
      <c r="E27" s="681"/>
      <c r="F27" s="681"/>
      <c r="G27" s="681"/>
      <c r="H27" s="681"/>
      <c r="I27" s="681"/>
      <c r="J27" s="685"/>
      <c r="K27" s="634"/>
      <c r="L27" s="360"/>
      <c r="M27" s="50" t="s">
        <v>464</v>
      </c>
      <c r="N27" s="49">
        <v>0</v>
      </c>
      <c r="O27" s="177">
        <v>0</v>
      </c>
    </row>
    <row r="28" spans="1:18" ht="21" customHeight="1" x14ac:dyDescent="0.25">
      <c r="A28" s="671" t="s">
        <v>168</v>
      </c>
      <c r="B28" s="672"/>
      <c r="C28" s="672"/>
      <c r="D28" s="672"/>
      <c r="E28" s="672"/>
      <c r="F28" s="672"/>
      <c r="G28" s="672"/>
      <c r="H28" s="672"/>
      <c r="I28" s="672"/>
      <c r="J28" s="672"/>
      <c r="K28" s="673"/>
      <c r="L28" s="360" t="s">
        <v>460</v>
      </c>
      <c r="M28" s="46" t="s">
        <v>2</v>
      </c>
      <c r="N28" s="47">
        <f>SUM(N29:N30)</f>
        <v>957790.60000000009</v>
      </c>
      <c r="O28" s="47">
        <f>SUM(O29:O30)</f>
        <v>885151.92529000004</v>
      </c>
    </row>
    <row r="29" spans="1:18" ht="21" customHeight="1" x14ac:dyDescent="0.25">
      <c r="A29" s="674"/>
      <c r="B29" s="675"/>
      <c r="C29" s="675"/>
      <c r="D29" s="675"/>
      <c r="E29" s="675"/>
      <c r="F29" s="675"/>
      <c r="G29" s="675"/>
      <c r="H29" s="675"/>
      <c r="I29" s="675"/>
      <c r="J29" s="675"/>
      <c r="K29" s="676"/>
      <c r="L29" s="360"/>
      <c r="M29" s="48" t="s">
        <v>461</v>
      </c>
      <c r="N29" s="47">
        <f>N34+N39+N44+N49+N54+N59+N64+N69+N74+N79+N84+N89+N94+N99</f>
        <v>912496.70000000007</v>
      </c>
      <c r="O29" s="47">
        <f>O34+O39+O44+O49+O54+O59+O64+O69+O74+O79+O84+O89+O94+O99</f>
        <v>839858.02529000002</v>
      </c>
    </row>
    <row r="30" spans="1:18" ht="21" customHeight="1" x14ac:dyDescent="0.25">
      <c r="A30" s="674"/>
      <c r="B30" s="675"/>
      <c r="C30" s="675"/>
      <c r="D30" s="675"/>
      <c r="E30" s="675"/>
      <c r="F30" s="675"/>
      <c r="G30" s="675"/>
      <c r="H30" s="675"/>
      <c r="I30" s="675"/>
      <c r="J30" s="675"/>
      <c r="K30" s="676"/>
      <c r="L30" s="360"/>
      <c r="M30" s="48" t="s">
        <v>462</v>
      </c>
      <c r="N30" s="47">
        <f>N35+N40+N45+N50+N55+N60+N65+N70+N75+N80+N85+N90+N95+N100</f>
        <v>45293.9</v>
      </c>
      <c r="O30" s="47">
        <f>O35+O40+O45+O50+O55+O60+O65+O70+O75+O80+O85+O90+O95+O100</f>
        <v>45293.9</v>
      </c>
    </row>
    <row r="31" spans="1:18" ht="21" customHeight="1" x14ac:dyDescent="0.25">
      <c r="A31" s="674"/>
      <c r="B31" s="675"/>
      <c r="C31" s="675"/>
      <c r="D31" s="675"/>
      <c r="E31" s="675"/>
      <c r="F31" s="675"/>
      <c r="G31" s="675"/>
      <c r="H31" s="675"/>
      <c r="I31" s="675"/>
      <c r="J31" s="675"/>
      <c r="K31" s="676"/>
      <c r="L31" s="360"/>
      <c r="M31" s="48" t="s">
        <v>463</v>
      </c>
      <c r="N31" s="47">
        <v>0</v>
      </c>
      <c r="O31" s="47">
        <v>0</v>
      </c>
    </row>
    <row r="32" spans="1:18" ht="20.25" customHeight="1" x14ac:dyDescent="0.25">
      <c r="A32" s="677"/>
      <c r="B32" s="678"/>
      <c r="C32" s="678"/>
      <c r="D32" s="678"/>
      <c r="E32" s="678"/>
      <c r="F32" s="678"/>
      <c r="G32" s="678"/>
      <c r="H32" s="678"/>
      <c r="I32" s="678"/>
      <c r="J32" s="678"/>
      <c r="K32" s="679"/>
      <c r="L32" s="360"/>
      <c r="M32" s="48" t="s">
        <v>464</v>
      </c>
      <c r="N32" s="47">
        <v>0</v>
      </c>
      <c r="O32" s="47">
        <v>0</v>
      </c>
    </row>
    <row r="33" spans="1:15" ht="20.25" customHeight="1" x14ac:dyDescent="0.25">
      <c r="A33" s="643" t="s">
        <v>187</v>
      </c>
      <c r="B33" s="583">
        <v>2015</v>
      </c>
      <c r="C33" s="583">
        <v>2019</v>
      </c>
      <c r="D33" s="583" t="s">
        <v>188</v>
      </c>
      <c r="E33" s="583" t="s">
        <v>189</v>
      </c>
      <c r="F33" s="583" t="s">
        <v>1048</v>
      </c>
      <c r="G33" s="583" t="s">
        <v>186</v>
      </c>
      <c r="H33" s="682">
        <v>900669.14</v>
      </c>
      <c r="I33" s="682">
        <v>100000</v>
      </c>
      <c r="J33" s="683">
        <v>0.7</v>
      </c>
      <c r="K33" s="583" t="s">
        <v>539</v>
      </c>
      <c r="L33" s="360" t="s">
        <v>460</v>
      </c>
      <c r="M33" s="314" t="s">
        <v>2</v>
      </c>
      <c r="N33" s="49">
        <f>N34</f>
        <v>22248.2</v>
      </c>
      <c r="O33" s="49">
        <f>O34</f>
        <v>22171.442050000001</v>
      </c>
    </row>
    <row r="34" spans="1:15" ht="20.25" customHeight="1" x14ac:dyDescent="0.25">
      <c r="A34" s="643"/>
      <c r="B34" s="680"/>
      <c r="C34" s="680"/>
      <c r="D34" s="680"/>
      <c r="E34" s="680"/>
      <c r="F34" s="680"/>
      <c r="G34" s="680"/>
      <c r="H34" s="680"/>
      <c r="I34" s="680"/>
      <c r="J34" s="680"/>
      <c r="K34" s="584"/>
      <c r="L34" s="360"/>
      <c r="M34" s="50" t="s">
        <v>461</v>
      </c>
      <c r="N34" s="49">
        <f>(675100+21573100)/1000</f>
        <v>22248.2</v>
      </c>
      <c r="O34" s="49">
        <f>(21573048.62+598393.43)/1000</f>
        <v>22171.442050000001</v>
      </c>
    </row>
    <row r="35" spans="1:15" ht="20.25" customHeight="1" x14ac:dyDescent="0.25">
      <c r="A35" s="643"/>
      <c r="B35" s="680"/>
      <c r="C35" s="680"/>
      <c r="D35" s="680"/>
      <c r="E35" s="680"/>
      <c r="F35" s="680"/>
      <c r="G35" s="680"/>
      <c r="H35" s="680"/>
      <c r="I35" s="680"/>
      <c r="J35" s="680"/>
      <c r="K35" s="584"/>
      <c r="L35" s="360"/>
      <c r="M35" s="50" t="s">
        <v>466</v>
      </c>
      <c r="N35" s="49">
        <v>0</v>
      </c>
      <c r="O35" s="49">
        <v>0</v>
      </c>
    </row>
    <row r="36" spans="1:15" ht="20.25" customHeight="1" x14ac:dyDescent="0.25">
      <c r="A36" s="643"/>
      <c r="B36" s="680"/>
      <c r="C36" s="680"/>
      <c r="D36" s="680"/>
      <c r="E36" s="680"/>
      <c r="F36" s="680"/>
      <c r="G36" s="680"/>
      <c r="H36" s="680"/>
      <c r="I36" s="680"/>
      <c r="J36" s="680"/>
      <c r="K36" s="584"/>
      <c r="L36" s="360"/>
      <c r="M36" s="50" t="s">
        <v>463</v>
      </c>
      <c r="N36" s="49">
        <v>0</v>
      </c>
      <c r="O36" s="49">
        <v>0</v>
      </c>
    </row>
    <row r="37" spans="1:15" ht="20.25" customHeight="1" x14ac:dyDescent="0.25">
      <c r="A37" s="643"/>
      <c r="B37" s="681"/>
      <c r="C37" s="681"/>
      <c r="D37" s="681"/>
      <c r="E37" s="681"/>
      <c r="F37" s="681"/>
      <c r="G37" s="681"/>
      <c r="H37" s="681"/>
      <c r="I37" s="681"/>
      <c r="J37" s="681"/>
      <c r="K37" s="634"/>
      <c r="L37" s="360"/>
      <c r="M37" s="50" t="s">
        <v>464</v>
      </c>
      <c r="N37" s="49">
        <v>0</v>
      </c>
      <c r="O37" s="49">
        <v>0</v>
      </c>
    </row>
    <row r="38" spans="1:15" ht="20.25" customHeight="1" x14ac:dyDescent="0.25">
      <c r="A38" s="643" t="s">
        <v>471</v>
      </c>
      <c r="B38" s="583">
        <v>2015</v>
      </c>
      <c r="C38" s="583">
        <v>2019</v>
      </c>
      <c r="D38" s="583" t="s">
        <v>472</v>
      </c>
      <c r="E38" s="583" t="s">
        <v>473</v>
      </c>
      <c r="F38" s="583" t="s">
        <v>1048</v>
      </c>
      <c r="G38" s="583" t="s">
        <v>186</v>
      </c>
      <c r="H38" s="682">
        <v>629482.28</v>
      </c>
      <c r="I38" s="682">
        <v>300000</v>
      </c>
      <c r="J38" s="683">
        <v>0.6</v>
      </c>
      <c r="K38" s="358" t="s">
        <v>539</v>
      </c>
      <c r="L38" s="360" t="s">
        <v>460</v>
      </c>
      <c r="M38" s="314" t="s">
        <v>2</v>
      </c>
      <c r="N38" s="49">
        <f>N39</f>
        <v>316158.7</v>
      </c>
      <c r="O38" s="49">
        <f>O39</f>
        <v>316158.44017000002</v>
      </c>
    </row>
    <row r="39" spans="1:15" ht="20.25" customHeight="1" x14ac:dyDescent="0.25">
      <c r="A39" s="643"/>
      <c r="B39" s="680"/>
      <c r="C39" s="680"/>
      <c r="D39" s="680"/>
      <c r="E39" s="680"/>
      <c r="F39" s="680"/>
      <c r="G39" s="680"/>
      <c r="H39" s="680"/>
      <c r="I39" s="680"/>
      <c r="J39" s="680"/>
      <c r="K39" s="686"/>
      <c r="L39" s="360"/>
      <c r="M39" s="50" t="s">
        <v>461</v>
      </c>
      <c r="N39" s="49">
        <f>(33368600+282790100)/1000</f>
        <v>316158.7</v>
      </c>
      <c r="O39" s="49">
        <f>(33368524.24+282789915.93)/1000</f>
        <v>316158.44017000002</v>
      </c>
    </row>
    <row r="40" spans="1:15" ht="20.25" customHeight="1" x14ac:dyDescent="0.25">
      <c r="A40" s="643"/>
      <c r="B40" s="680"/>
      <c r="C40" s="680"/>
      <c r="D40" s="680"/>
      <c r="E40" s="680"/>
      <c r="F40" s="680"/>
      <c r="G40" s="680"/>
      <c r="H40" s="680"/>
      <c r="I40" s="680"/>
      <c r="J40" s="680"/>
      <c r="K40" s="686" t="s">
        <v>539</v>
      </c>
      <c r="L40" s="360"/>
      <c r="M40" s="50" t="s">
        <v>466</v>
      </c>
      <c r="N40" s="49">
        <v>0</v>
      </c>
      <c r="O40" s="49">
        <v>0</v>
      </c>
    </row>
    <row r="41" spans="1:15" ht="20.25" customHeight="1" x14ac:dyDescent="0.25">
      <c r="A41" s="643"/>
      <c r="B41" s="680"/>
      <c r="C41" s="680"/>
      <c r="D41" s="680"/>
      <c r="E41" s="680"/>
      <c r="F41" s="680"/>
      <c r="G41" s="680"/>
      <c r="H41" s="680"/>
      <c r="I41" s="680"/>
      <c r="J41" s="680"/>
      <c r="K41" s="686"/>
      <c r="L41" s="360"/>
      <c r="M41" s="50" t="s">
        <v>463</v>
      </c>
      <c r="N41" s="49">
        <v>0</v>
      </c>
      <c r="O41" s="49">
        <v>0</v>
      </c>
    </row>
    <row r="42" spans="1:15" ht="20.25" customHeight="1" x14ac:dyDescent="0.25">
      <c r="A42" s="643"/>
      <c r="B42" s="681"/>
      <c r="C42" s="681"/>
      <c r="D42" s="681"/>
      <c r="E42" s="681"/>
      <c r="F42" s="681"/>
      <c r="G42" s="681"/>
      <c r="H42" s="681"/>
      <c r="I42" s="681"/>
      <c r="J42" s="681"/>
      <c r="K42" s="359"/>
      <c r="L42" s="360"/>
      <c r="M42" s="50" t="s">
        <v>464</v>
      </c>
      <c r="N42" s="49">
        <v>0</v>
      </c>
      <c r="O42" s="49">
        <v>0</v>
      </c>
    </row>
    <row r="43" spans="1:15" ht="20.25" customHeight="1" x14ac:dyDescent="0.25">
      <c r="A43" s="643" t="s">
        <v>190</v>
      </c>
      <c r="B43" s="583" t="s">
        <v>38</v>
      </c>
      <c r="C43" s="583" t="s">
        <v>38</v>
      </c>
      <c r="D43" s="360" t="s">
        <v>38</v>
      </c>
      <c r="E43" s="623" t="s">
        <v>38</v>
      </c>
      <c r="F43" s="360" t="s">
        <v>474</v>
      </c>
      <c r="G43" s="583" t="s">
        <v>186</v>
      </c>
      <c r="H43" s="360" t="s">
        <v>38</v>
      </c>
      <c r="I43" s="360" t="s">
        <v>38</v>
      </c>
      <c r="J43" s="683">
        <v>0</v>
      </c>
      <c r="K43" s="358" t="s">
        <v>38</v>
      </c>
      <c r="L43" s="360" t="s">
        <v>460</v>
      </c>
      <c r="M43" s="314" t="s">
        <v>2</v>
      </c>
      <c r="N43" s="49">
        <f>N44</f>
        <v>27635.3</v>
      </c>
      <c r="O43" s="49">
        <f>O44</f>
        <v>24044.879089999999</v>
      </c>
    </row>
    <row r="44" spans="1:15" ht="20.25" customHeight="1" x14ac:dyDescent="0.25">
      <c r="A44" s="643"/>
      <c r="B44" s="680"/>
      <c r="C44" s="684"/>
      <c r="D44" s="687"/>
      <c r="E44" s="688"/>
      <c r="F44" s="360"/>
      <c r="G44" s="680"/>
      <c r="H44" s="687"/>
      <c r="I44" s="687"/>
      <c r="J44" s="680"/>
      <c r="K44" s="686"/>
      <c r="L44" s="360"/>
      <c r="M44" s="50" t="s">
        <v>461</v>
      </c>
      <c r="N44" s="49">
        <f>(25789300+1846000)/1000</f>
        <v>27635.3</v>
      </c>
      <c r="O44" s="49">
        <f>(22210826.09+1834053)/1000</f>
        <v>24044.879089999999</v>
      </c>
    </row>
    <row r="45" spans="1:15" ht="20.25" customHeight="1" x14ac:dyDescent="0.25">
      <c r="A45" s="643"/>
      <c r="B45" s="680"/>
      <c r="C45" s="684"/>
      <c r="D45" s="687"/>
      <c r="E45" s="688"/>
      <c r="F45" s="360"/>
      <c r="G45" s="680"/>
      <c r="H45" s="687"/>
      <c r="I45" s="687"/>
      <c r="J45" s="680"/>
      <c r="K45" s="686"/>
      <c r="L45" s="360"/>
      <c r="M45" s="50" t="s">
        <v>466</v>
      </c>
      <c r="N45" s="49">
        <v>0</v>
      </c>
      <c r="O45" s="49">
        <v>0</v>
      </c>
    </row>
    <row r="46" spans="1:15" ht="20.25" customHeight="1" x14ac:dyDescent="0.25">
      <c r="A46" s="643"/>
      <c r="B46" s="680"/>
      <c r="C46" s="684"/>
      <c r="D46" s="687"/>
      <c r="E46" s="688"/>
      <c r="F46" s="360"/>
      <c r="G46" s="680"/>
      <c r="H46" s="687"/>
      <c r="I46" s="687"/>
      <c r="J46" s="680"/>
      <c r="K46" s="686"/>
      <c r="L46" s="360"/>
      <c r="M46" s="50" t="s">
        <v>463</v>
      </c>
      <c r="N46" s="49">
        <v>0</v>
      </c>
      <c r="O46" s="49">
        <v>0</v>
      </c>
    </row>
    <row r="47" spans="1:15" ht="20.25" customHeight="1" x14ac:dyDescent="0.25">
      <c r="A47" s="643"/>
      <c r="B47" s="681"/>
      <c r="C47" s="685"/>
      <c r="D47" s="687"/>
      <c r="E47" s="689"/>
      <c r="F47" s="360"/>
      <c r="G47" s="681"/>
      <c r="H47" s="687"/>
      <c r="I47" s="687"/>
      <c r="J47" s="681"/>
      <c r="K47" s="359"/>
      <c r="L47" s="360"/>
      <c r="M47" s="50" t="s">
        <v>464</v>
      </c>
      <c r="N47" s="49">
        <v>0</v>
      </c>
      <c r="O47" s="49">
        <v>0</v>
      </c>
    </row>
    <row r="48" spans="1:15" ht="20.25" customHeight="1" x14ac:dyDescent="0.25">
      <c r="A48" s="643" t="s">
        <v>475</v>
      </c>
      <c r="B48" s="583">
        <v>2012</v>
      </c>
      <c r="C48" s="583">
        <v>2017</v>
      </c>
      <c r="D48" s="360" t="s">
        <v>38</v>
      </c>
      <c r="E48" s="360" t="s">
        <v>38</v>
      </c>
      <c r="F48" s="583" t="s">
        <v>476</v>
      </c>
      <c r="G48" s="583" t="s">
        <v>186</v>
      </c>
      <c r="H48" s="690">
        <v>133321.04999999999</v>
      </c>
      <c r="I48" s="360">
        <v>0</v>
      </c>
      <c r="J48" s="683">
        <v>1</v>
      </c>
      <c r="K48" s="358" t="s">
        <v>585</v>
      </c>
      <c r="L48" s="360" t="s">
        <v>460</v>
      </c>
      <c r="M48" s="314" t="s">
        <v>2</v>
      </c>
      <c r="N48" s="49">
        <f>N49</f>
        <v>17126.599999999999</v>
      </c>
      <c r="O48" s="49">
        <f>O49</f>
        <v>17126.5</v>
      </c>
    </row>
    <row r="49" spans="1:15" ht="20.25" customHeight="1" x14ac:dyDescent="0.25">
      <c r="A49" s="643"/>
      <c r="B49" s="680"/>
      <c r="C49" s="680"/>
      <c r="D49" s="687"/>
      <c r="E49" s="687"/>
      <c r="F49" s="680"/>
      <c r="G49" s="680"/>
      <c r="H49" s="687"/>
      <c r="I49" s="687"/>
      <c r="J49" s="680"/>
      <c r="K49" s="686"/>
      <c r="L49" s="360"/>
      <c r="M49" s="50" t="s">
        <v>461</v>
      </c>
      <c r="N49" s="49">
        <v>17126.599999999999</v>
      </c>
      <c r="O49" s="49">
        <v>17126.5</v>
      </c>
    </row>
    <row r="50" spans="1:15" ht="20.25" customHeight="1" x14ac:dyDescent="0.25">
      <c r="A50" s="643"/>
      <c r="B50" s="680"/>
      <c r="C50" s="680"/>
      <c r="D50" s="687"/>
      <c r="E50" s="687"/>
      <c r="F50" s="680"/>
      <c r="G50" s="680"/>
      <c r="H50" s="687"/>
      <c r="I50" s="687"/>
      <c r="J50" s="680"/>
      <c r="K50" s="686"/>
      <c r="L50" s="360"/>
      <c r="M50" s="50" t="s">
        <v>466</v>
      </c>
      <c r="N50" s="49">
        <v>0</v>
      </c>
      <c r="O50" s="49">
        <v>0</v>
      </c>
    </row>
    <row r="51" spans="1:15" ht="20.25" customHeight="1" x14ac:dyDescent="0.25">
      <c r="A51" s="643"/>
      <c r="B51" s="680"/>
      <c r="C51" s="680"/>
      <c r="D51" s="687"/>
      <c r="E51" s="687"/>
      <c r="F51" s="680"/>
      <c r="G51" s="680"/>
      <c r="H51" s="687"/>
      <c r="I51" s="687"/>
      <c r="J51" s="680"/>
      <c r="K51" s="686"/>
      <c r="L51" s="360"/>
      <c r="M51" s="50" t="s">
        <v>463</v>
      </c>
      <c r="N51" s="49">
        <v>0</v>
      </c>
      <c r="O51" s="49">
        <v>0</v>
      </c>
    </row>
    <row r="52" spans="1:15" ht="20.25" customHeight="1" x14ac:dyDescent="0.25">
      <c r="A52" s="643"/>
      <c r="B52" s="681"/>
      <c r="C52" s="681"/>
      <c r="D52" s="687"/>
      <c r="E52" s="687"/>
      <c r="F52" s="681"/>
      <c r="G52" s="681"/>
      <c r="H52" s="687"/>
      <c r="I52" s="687"/>
      <c r="J52" s="681"/>
      <c r="K52" s="359"/>
      <c r="L52" s="360"/>
      <c r="M52" s="50" t="s">
        <v>464</v>
      </c>
      <c r="N52" s="49">
        <v>0</v>
      </c>
      <c r="O52" s="49">
        <v>0</v>
      </c>
    </row>
    <row r="53" spans="1:15" ht="20.25" customHeight="1" x14ac:dyDescent="0.25">
      <c r="A53" s="643" t="s">
        <v>477</v>
      </c>
      <c r="B53" s="360" t="s">
        <v>38</v>
      </c>
      <c r="C53" s="360" t="s">
        <v>38</v>
      </c>
      <c r="D53" s="360" t="s">
        <v>38</v>
      </c>
      <c r="E53" s="360" t="s">
        <v>38</v>
      </c>
      <c r="F53" s="583" t="s">
        <v>1048</v>
      </c>
      <c r="G53" s="583" t="s">
        <v>186</v>
      </c>
      <c r="H53" s="690">
        <v>74053.100000000006</v>
      </c>
      <c r="I53" s="360">
        <v>0</v>
      </c>
      <c r="J53" s="683">
        <v>1</v>
      </c>
      <c r="K53" s="358" t="s">
        <v>539</v>
      </c>
      <c r="L53" s="360" t="s">
        <v>460</v>
      </c>
      <c r="M53" s="314" t="s">
        <v>2</v>
      </c>
      <c r="N53" s="49">
        <f>SUM(N54:N57)</f>
        <v>74053.100000000006</v>
      </c>
      <c r="O53" s="49">
        <f>SUM(O54:O57)</f>
        <v>74053.031019999995</v>
      </c>
    </row>
    <row r="54" spans="1:15" ht="20.25" customHeight="1" x14ac:dyDescent="0.25">
      <c r="A54" s="643"/>
      <c r="B54" s="687"/>
      <c r="C54" s="687"/>
      <c r="D54" s="687"/>
      <c r="E54" s="687"/>
      <c r="F54" s="680"/>
      <c r="G54" s="680"/>
      <c r="H54" s="687"/>
      <c r="I54" s="687"/>
      <c r="J54" s="680"/>
      <c r="K54" s="686"/>
      <c r="L54" s="360"/>
      <c r="M54" s="50" t="s">
        <v>461</v>
      </c>
      <c r="N54" s="49">
        <f>(74053100)/1000</f>
        <v>74053.100000000006</v>
      </c>
      <c r="O54" s="49">
        <f>(74053031.02)/1000</f>
        <v>74053.031019999995</v>
      </c>
    </row>
    <row r="55" spans="1:15" ht="20.25" customHeight="1" x14ac:dyDescent="0.25">
      <c r="A55" s="643"/>
      <c r="B55" s="687"/>
      <c r="C55" s="687"/>
      <c r="D55" s="687"/>
      <c r="E55" s="687"/>
      <c r="F55" s="680"/>
      <c r="G55" s="680"/>
      <c r="H55" s="687"/>
      <c r="I55" s="687"/>
      <c r="J55" s="680"/>
      <c r="K55" s="686" t="s">
        <v>539</v>
      </c>
      <c r="L55" s="360"/>
      <c r="M55" s="50" t="s">
        <v>466</v>
      </c>
      <c r="N55" s="49">
        <v>0</v>
      </c>
      <c r="O55" s="49">
        <v>0</v>
      </c>
    </row>
    <row r="56" spans="1:15" ht="20.25" customHeight="1" x14ac:dyDescent="0.25">
      <c r="A56" s="643"/>
      <c r="B56" s="687"/>
      <c r="C56" s="687"/>
      <c r="D56" s="687"/>
      <c r="E56" s="687"/>
      <c r="F56" s="680"/>
      <c r="G56" s="680"/>
      <c r="H56" s="687"/>
      <c r="I56" s="687"/>
      <c r="J56" s="680"/>
      <c r="K56" s="686"/>
      <c r="L56" s="360"/>
      <c r="M56" s="50" t="s">
        <v>463</v>
      </c>
      <c r="N56" s="49">
        <v>0</v>
      </c>
      <c r="O56" s="49">
        <v>0</v>
      </c>
    </row>
    <row r="57" spans="1:15" ht="20.25" customHeight="1" x14ac:dyDescent="0.25">
      <c r="A57" s="643"/>
      <c r="B57" s="687"/>
      <c r="C57" s="687"/>
      <c r="D57" s="687"/>
      <c r="E57" s="687"/>
      <c r="F57" s="681"/>
      <c r="G57" s="681"/>
      <c r="H57" s="687"/>
      <c r="I57" s="687"/>
      <c r="J57" s="681"/>
      <c r="K57" s="359"/>
      <c r="L57" s="360"/>
      <c r="M57" s="50" t="s">
        <v>464</v>
      </c>
      <c r="N57" s="49">
        <v>0</v>
      </c>
      <c r="O57" s="49">
        <v>0</v>
      </c>
    </row>
    <row r="58" spans="1:15" ht="20.25" customHeight="1" x14ac:dyDescent="0.25">
      <c r="A58" s="611" t="s">
        <v>837</v>
      </c>
      <c r="B58" s="583">
        <v>2018</v>
      </c>
      <c r="C58" s="583" t="s">
        <v>38</v>
      </c>
      <c r="D58" s="583" t="s">
        <v>38</v>
      </c>
      <c r="E58" s="583" t="s">
        <v>38</v>
      </c>
      <c r="F58" s="583" t="s">
        <v>838</v>
      </c>
      <c r="G58" s="583" t="s">
        <v>186</v>
      </c>
      <c r="H58" s="682">
        <v>45293.9</v>
      </c>
      <c r="I58" s="583">
        <v>0</v>
      </c>
      <c r="J58" s="683">
        <v>0</v>
      </c>
      <c r="K58" s="358" t="s">
        <v>586</v>
      </c>
      <c r="L58" s="360" t="s">
        <v>460</v>
      </c>
      <c r="M58" s="314" t="s">
        <v>2</v>
      </c>
      <c r="N58" s="49">
        <f>N59+N60</f>
        <v>45293.9</v>
      </c>
      <c r="O58" s="49">
        <f>O59+O60</f>
        <v>45293.9</v>
      </c>
    </row>
    <row r="59" spans="1:15" ht="20.25" customHeight="1" x14ac:dyDescent="0.25">
      <c r="A59" s="618"/>
      <c r="B59" s="680"/>
      <c r="C59" s="684"/>
      <c r="D59" s="684"/>
      <c r="E59" s="684"/>
      <c r="F59" s="680"/>
      <c r="G59" s="684"/>
      <c r="H59" s="684"/>
      <c r="I59" s="684"/>
      <c r="J59" s="684"/>
      <c r="K59" s="686"/>
      <c r="L59" s="360"/>
      <c r="M59" s="50" t="s">
        <v>461</v>
      </c>
      <c r="N59" s="49">
        <v>0</v>
      </c>
      <c r="O59" s="49">
        <v>0</v>
      </c>
    </row>
    <row r="60" spans="1:15" ht="20.25" customHeight="1" x14ac:dyDescent="0.25">
      <c r="A60" s="618"/>
      <c r="B60" s="680"/>
      <c r="C60" s="684"/>
      <c r="D60" s="684"/>
      <c r="E60" s="684"/>
      <c r="F60" s="680"/>
      <c r="G60" s="684"/>
      <c r="H60" s="684"/>
      <c r="I60" s="684"/>
      <c r="J60" s="684"/>
      <c r="K60" s="686" t="s">
        <v>587</v>
      </c>
      <c r="L60" s="360"/>
      <c r="M60" s="50" t="s">
        <v>466</v>
      </c>
      <c r="N60" s="49">
        <v>45293.9</v>
      </c>
      <c r="O60" s="49">
        <v>45293.9</v>
      </c>
    </row>
    <row r="61" spans="1:15" ht="20.25" customHeight="1" x14ac:dyDescent="0.25">
      <c r="A61" s="618"/>
      <c r="B61" s="680"/>
      <c r="C61" s="684"/>
      <c r="D61" s="684"/>
      <c r="E61" s="684"/>
      <c r="F61" s="680"/>
      <c r="G61" s="684"/>
      <c r="H61" s="684"/>
      <c r="I61" s="684"/>
      <c r="J61" s="684"/>
      <c r="K61" s="686"/>
      <c r="L61" s="360"/>
      <c r="M61" s="50" t="s">
        <v>463</v>
      </c>
      <c r="N61" s="49">
        <v>0</v>
      </c>
      <c r="O61" s="49">
        <v>0</v>
      </c>
    </row>
    <row r="62" spans="1:15" ht="20.25" customHeight="1" x14ac:dyDescent="0.25">
      <c r="A62" s="612"/>
      <c r="B62" s="681"/>
      <c r="C62" s="685"/>
      <c r="D62" s="685"/>
      <c r="E62" s="685"/>
      <c r="F62" s="681"/>
      <c r="G62" s="685"/>
      <c r="H62" s="685"/>
      <c r="I62" s="685"/>
      <c r="J62" s="685"/>
      <c r="K62" s="359"/>
      <c r="L62" s="360"/>
      <c r="M62" s="50" t="s">
        <v>464</v>
      </c>
      <c r="N62" s="49">
        <v>0</v>
      </c>
      <c r="O62" s="49">
        <v>0</v>
      </c>
    </row>
    <row r="63" spans="1:15" ht="20.25" customHeight="1" x14ac:dyDescent="0.25">
      <c r="A63" s="643" t="s">
        <v>833</v>
      </c>
      <c r="B63" s="583">
        <v>2006</v>
      </c>
      <c r="C63" s="583">
        <v>2018</v>
      </c>
      <c r="D63" s="583" t="s">
        <v>192</v>
      </c>
      <c r="E63" s="623" t="s">
        <v>193</v>
      </c>
      <c r="F63" s="583" t="s">
        <v>838</v>
      </c>
      <c r="G63" s="583" t="s">
        <v>186</v>
      </c>
      <c r="H63" s="690">
        <v>1656773.03</v>
      </c>
      <c r="I63" s="682">
        <v>0</v>
      </c>
      <c r="J63" s="683">
        <v>1</v>
      </c>
      <c r="K63" s="358" t="s">
        <v>1045</v>
      </c>
      <c r="L63" s="360" t="s">
        <v>460</v>
      </c>
      <c r="M63" s="314" t="s">
        <v>2</v>
      </c>
      <c r="N63" s="49">
        <f>N64</f>
        <v>372377.2</v>
      </c>
      <c r="O63" s="49">
        <f>O64</f>
        <v>367841.80791999999</v>
      </c>
    </row>
    <row r="64" spans="1:15" ht="20.25" customHeight="1" x14ac:dyDescent="0.25">
      <c r="A64" s="643"/>
      <c r="B64" s="680"/>
      <c r="C64" s="680"/>
      <c r="D64" s="680"/>
      <c r="E64" s="688"/>
      <c r="F64" s="680"/>
      <c r="G64" s="680"/>
      <c r="H64" s="691"/>
      <c r="I64" s="692"/>
      <c r="J64" s="680"/>
      <c r="K64" s="686"/>
      <c r="L64" s="360"/>
      <c r="M64" s="50" t="s">
        <v>461</v>
      </c>
      <c r="N64" s="49">
        <f>(1036400+371340800)/1000</f>
        <v>372377.2</v>
      </c>
      <c r="O64" s="49">
        <f>(1036370.12+366805437.8)/1000</f>
        <v>367841.80791999999</v>
      </c>
    </row>
    <row r="65" spans="1:15" ht="20.25" customHeight="1" x14ac:dyDescent="0.25">
      <c r="A65" s="643"/>
      <c r="B65" s="680"/>
      <c r="C65" s="680"/>
      <c r="D65" s="680"/>
      <c r="E65" s="688"/>
      <c r="F65" s="680"/>
      <c r="G65" s="680"/>
      <c r="H65" s="691"/>
      <c r="I65" s="692"/>
      <c r="J65" s="680"/>
      <c r="K65" s="686"/>
      <c r="L65" s="360"/>
      <c r="M65" s="50" t="s">
        <v>466</v>
      </c>
      <c r="N65" s="49">
        <v>0</v>
      </c>
      <c r="O65" s="49">
        <v>0</v>
      </c>
    </row>
    <row r="66" spans="1:15" ht="20.25" customHeight="1" x14ac:dyDescent="0.25">
      <c r="A66" s="643"/>
      <c r="B66" s="680"/>
      <c r="C66" s="680"/>
      <c r="D66" s="680"/>
      <c r="E66" s="688"/>
      <c r="F66" s="680"/>
      <c r="G66" s="680"/>
      <c r="H66" s="691"/>
      <c r="I66" s="692"/>
      <c r="J66" s="680"/>
      <c r="K66" s="686" t="s">
        <v>588</v>
      </c>
      <c r="L66" s="360"/>
      <c r="M66" s="50" t="s">
        <v>463</v>
      </c>
      <c r="N66" s="49">
        <v>0</v>
      </c>
      <c r="O66" s="49">
        <v>0</v>
      </c>
    </row>
    <row r="67" spans="1:15" ht="20.25" customHeight="1" x14ac:dyDescent="0.25">
      <c r="A67" s="643"/>
      <c r="B67" s="681"/>
      <c r="C67" s="681"/>
      <c r="D67" s="681"/>
      <c r="E67" s="689"/>
      <c r="F67" s="681"/>
      <c r="G67" s="681"/>
      <c r="H67" s="691"/>
      <c r="I67" s="693"/>
      <c r="J67" s="681"/>
      <c r="K67" s="359"/>
      <c r="L67" s="360"/>
      <c r="M67" s="50" t="s">
        <v>464</v>
      </c>
      <c r="N67" s="49">
        <v>0</v>
      </c>
      <c r="O67" s="49">
        <v>0</v>
      </c>
    </row>
    <row r="68" spans="1:15" ht="20.25" customHeight="1" x14ac:dyDescent="0.25">
      <c r="A68" s="611" t="s">
        <v>834</v>
      </c>
      <c r="B68" s="583">
        <v>2017</v>
      </c>
      <c r="C68" s="583" t="s">
        <v>38</v>
      </c>
      <c r="D68" s="583" t="s">
        <v>38</v>
      </c>
      <c r="E68" s="583" t="s">
        <v>38</v>
      </c>
      <c r="F68" s="583" t="s">
        <v>478</v>
      </c>
      <c r="G68" s="583" t="s">
        <v>186</v>
      </c>
      <c r="H68" s="682">
        <v>5247.77</v>
      </c>
      <c r="I68" s="682">
        <v>0</v>
      </c>
      <c r="J68" s="683">
        <v>0</v>
      </c>
      <c r="K68" s="358" t="s">
        <v>589</v>
      </c>
      <c r="L68" s="360" t="s">
        <v>460</v>
      </c>
      <c r="M68" s="314" t="s">
        <v>2</v>
      </c>
      <c r="N68" s="49">
        <f>N69</f>
        <v>50000</v>
      </c>
      <c r="O68" s="49">
        <f>O69</f>
        <v>3860.7750000000001</v>
      </c>
    </row>
    <row r="69" spans="1:15" ht="20.25" customHeight="1" x14ac:dyDescent="0.25">
      <c r="A69" s="618"/>
      <c r="B69" s="680"/>
      <c r="C69" s="684"/>
      <c r="D69" s="684"/>
      <c r="E69" s="684"/>
      <c r="F69" s="680"/>
      <c r="G69" s="684"/>
      <c r="H69" s="684"/>
      <c r="I69" s="684"/>
      <c r="J69" s="684"/>
      <c r="K69" s="686"/>
      <c r="L69" s="360"/>
      <c r="M69" s="50" t="s">
        <v>461</v>
      </c>
      <c r="N69" s="49">
        <f>(3952900+46047100)/1000</f>
        <v>50000</v>
      </c>
      <c r="O69" s="49">
        <f>3860775/1000</f>
        <v>3860.7750000000001</v>
      </c>
    </row>
    <row r="70" spans="1:15" ht="20.25" customHeight="1" x14ac:dyDescent="0.25">
      <c r="A70" s="618"/>
      <c r="B70" s="680"/>
      <c r="C70" s="684"/>
      <c r="D70" s="684"/>
      <c r="E70" s="684"/>
      <c r="F70" s="680"/>
      <c r="G70" s="684"/>
      <c r="H70" s="684"/>
      <c r="I70" s="684"/>
      <c r="J70" s="684"/>
      <c r="K70" s="686"/>
      <c r="L70" s="360"/>
      <c r="M70" s="50" t="s">
        <v>466</v>
      </c>
      <c r="N70" s="49">
        <v>0</v>
      </c>
      <c r="O70" s="49">
        <v>0</v>
      </c>
    </row>
    <row r="71" spans="1:15" ht="20.25" customHeight="1" x14ac:dyDescent="0.25">
      <c r="A71" s="618"/>
      <c r="B71" s="680"/>
      <c r="C71" s="684"/>
      <c r="D71" s="684"/>
      <c r="E71" s="684"/>
      <c r="F71" s="680"/>
      <c r="G71" s="684"/>
      <c r="H71" s="684"/>
      <c r="I71" s="684"/>
      <c r="J71" s="684"/>
      <c r="K71" s="686"/>
      <c r="L71" s="360"/>
      <c r="M71" s="50" t="s">
        <v>463</v>
      </c>
      <c r="N71" s="49">
        <v>0</v>
      </c>
      <c r="O71" s="49">
        <v>0</v>
      </c>
    </row>
    <row r="72" spans="1:15" ht="20.25" customHeight="1" x14ac:dyDescent="0.25">
      <c r="A72" s="612"/>
      <c r="B72" s="681"/>
      <c r="C72" s="685"/>
      <c r="D72" s="685"/>
      <c r="E72" s="685"/>
      <c r="F72" s="681"/>
      <c r="G72" s="685"/>
      <c r="H72" s="685"/>
      <c r="I72" s="685"/>
      <c r="J72" s="685"/>
      <c r="K72" s="359"/>
      <c r="L72" s="360"/>
      <c r="M72" s="50" t="s">
        <v>464</v>
      </c>
      <c r="N72" s="49">
        <v>0</v>
      </c>
      <c r="O72" s="49">
        <v>0</v>
      </c>
    </row>
    <row r="73" spans="1:15" ht="20.25" customHeight="1" x14ac:dyDescent="0.25">
      <c r="A73" s="611" t="s">
        <v>881</v>
      </c>
      <c r="B73" s="583">
        <v>2017</v>
      </c>
      <c r="C73" s="583" t="s">
        <v>38</v>
      </c>
      <c r="D73" s="583" t="s">
        <v>38</v>
      </c>
      <c r="E73" s="583" t="s">
        <v>38</v>
      </c>
      <c r="F73" s="583" t="s">
        <v>478</v>
      </c>
      <c r="G73" s="583" t="s">
        <v>186</v>
      </c>
      <c r="H73" s="583">
        <v>7181.08</v>
      </c>
      <c r="I73" s="682">
        <v>5611.8</v>
      </c>
      <c r="J73" s="683">
        <v>0</v>
      </c>
      <c r="K73" s="358" t="s">
        <v>590</v>
      </c>
      <c r="L73" s="360" t="s">
        <v>460</v>
      </c>
      <c r="M73" s="314" t="s">
        <v>2</v>
      </c>
      <c r="N73" s="49">
        <f>N74</f>
        <v>6914.7</v>
      </c>
      <c r="O73" s="49">
        <f>O74</f>
        <v>141.08099999999999</v>
      </c>
    </row>
    <row r="74" spans="1:15" ht="20.25" customHeight="1" x14ac:dyDescent="0.25">
      <c r="A74" s="618"/>
      <c r="B74" s="680"/>
      <c r="C74" s="684"/>
      <c r="D74" s="684"/>
      <c r="E74" s="684"/>
      <c r="F74" s="680"/>
      <c r="G74" s="684"/>
      <c r="H74" s="684"/>
      <c r="I74" s="684"/>
      <c r="J74" s="684"/>
      <c r="K74" s="686"/>
      <c r="L74" s="360"/>
      <c r="M74" s="50" t="s">
        <v>461</v>
      </c>
      <c r="N74" s="49">
        <f>(6704700+210000)/1000</f>
        <v>6914.7</v>
      </c>
      <c r="O74" s="49">
        <f>(141081)/1000</f>
        <v>141.08099999999999</v>
      </c>
    </row>
    <row r="75" spans="1:15" ht="20.25" customHeight="1" x14ac:dyDescent="0.25">
      <c r="A75" s="618"/>
      <c r="B75" s="680"/>
      <c r="C75" s="684"/>
      <c r="D75" s="684"/>
      <c r="E75" s="684"/>
      <c r="F75" s="680"/>
      <c r="G75" s="684"/>
      <c r="H75" s="684"/>
      <c r="I75" s="684"/>
      <c r="J75" s="684"/>
      <c r="K75" s="686"/>
      <c r="L75" s="360"/>
      <c r="M75" s="50" t="s">
        <v>466</v>
      </c>
      <c r="N75" s="49">
        <v>0</v>
      </c>
      <c r="O75" s="49">
        <v>0</v>
      </c>
    </row>
    <row r="76" spans="1:15" ht="20.25" customHeight="1" x14ac:dyDescent="0.25">
      <c r="A76" s="618"/>
      <c r="B76" s="680"/>
      <c r="C76" s="684"/>
      <c r="D76" s="684"/>
      <c r="E76" s="684"/>
      <c r="F76" s="680"/>
      <c r="G76" s="684"/>
      <c r="H76" s="684"/>
      <c r="I76" s="684"/>
      <c r="J76" s="684"/>
      <c r="K76" s="686"/>
      <c r="L76" s="360"/>
      <c r="M76" s="50" t="s">
        <v>463</v>
      </c>
      <c r="N76" s="49">
        <v>0</v>
      </c>
      <c r="O76" s="49">
        <v>0</v>
      </c>
    </row>
    <row r="77" spans="1:15" ht="20.25" customHeight="1" x14ac:dyDescent="0.25">
      <c r="A77" s="612"/>
      <c r="B77" s="681"/>
      <c r="C77" s="685"/>
      <c r="D77" s="685"/>
      <c r="E77" s="685"/>
      <c r="F77" s="681"/>
      <c r="G77" s="685"/>
      <c r="H77" s="685"/>
      <c r="I77" s="685"/>
      <c r="J77" s="685"/>
      <c r="K77" s="359"/>
      <c r="L77" s="360"/>
      <c r="M77" s="50" t="s">
        <v>464</v>
      </c>
      <c r="N77" s="49">
        <v>0</v>
      </c>
      <c r="O77" s="49">
        <v>0</v>
      </c>
    </row>
    <row r="78" spans="1:15" ht="20.25" customHeight="1" x14ac:dyDescent="0.25">
      <c r="A78" s="611" t="s">
        <v>479</v>
      </c>
      <c r="B78" s="583">
        <v>2017</v>
      </c>
      <c r="C78" s="583" t="s">
        <v>38</v>
      </c>
      <c r="D78" s="583" t="s">
        <v>38</v>
      </c>
      <c r="E78" s="583" t="s">
        <v>38</v>
      </c>
      <c r="F78" s="583" t="s">
        <v>478</v>
      </c>
      <c r="G78" s="583" t="s">
        <v>186</v>
      </c>
      <c r="H78" s="583">
        <v>8000</v>
      </c>
      <c r="I78" s="583">
        <v>8959.17</v>
      </c>
      <c r="J78" s="683">
        <v>0</v>
      </c>
      <c r="K78" s="358" t="s">
        <v>1046</v>
      </c>
      <c r="L78" s="360" t="s">
        <v>460</v>
      </c>
      <c r="M78" s="314" t="s">
        <v>2</v>
      </c>
      <c r="N78" s="49">
        <f>N79</f>
        <v>8270</v>
      </c>
      <c r="O78" s="49">
        <f>O79</f>
        <v>1398.2973</v>
      </c>
    </row>
    <row r="79" spans="1:15" ht="20.25" customHeight="1" x14ac:dyDescent="0.25">
      <c r="A79" s="618"/>
      <c r="B79" s="680"/>
      <c r="C79" s="684"/>
      <c r="D79" s="684"/>
      <c r="E79" s="684"/>
      <c r="F79" s="680"/>
      <c r="G79" s="684"/>
      <c r="H79" s="684"/>
      <c r="I79" s="684"/>
      <c r="J79" s="684"/>
      <c r="K79" s="686"/>
      <c r="L79" s="360"/>
      <c r="M79" s="50" t="s">
        <v>461</v>
      </c>
      <c r="N79" s="49">
        <v>8270</v>
      </c>
      <c r="O79" s="49">
        <f>1398297.3/1000</f>
        <v>1398.2973</v>
      </c>
    </row>
    <row r="80" spans="1:15" ht="20.25" customHeight="1" x14ac:dyDescent="0.25">
      <c r="A80" s="618"/>
      <c r="B80" s="680"/>
      <c r="C80" s="684"/>
      <c r="D80" s="684"/>
      <c r="E80" s="684"/>
      <c r="F80" s="680"/>
      <c r="G80" s="684"/>
      <c r="H80" s="684"/>
      <c r="I80" s="684"/>
      <c r="J80" s="684"/>
      <c r="K80" s="686"/>
      <c r="L80" s="360"/>
      <c r="M80" s="50" t="s">
        <v>466</v>
      </c>
      <c r="N80" s="49">
        <v>0</v>
      </c>
      <c r="O80" s="49">
        <v>0</v>
      </c>
    </row>
    <row r="81" spans="1:15" ht="20.25" customHeight="1" x14ac:dyDescent="0.25">
      <c r="A81" s="618"/>
      <c r="B81" s="680"/>
      <c r="C81" s="684"/>
      <c r="D81" s="684"/>
      <c r="E81" s="684"/>
      <c r="F81" s="680"/>
      <c r="G81" s="684"/>
      <c r="H81" s="684"/>
      <c r="I81" s="684"/>
      <c r="J81" s="684"/>
      <c r="K81" s="686"/>
      <c r="L81" s="360"/>
      <c r="M81" s="50" t="s">
        <v>463</v>
      </c>
      <c r="N81" s="49">
        <v>0</v>
      </c>
      <c r="O81" s="49">
        <v>0</v>
      </c>
    </row>
    <row r="82" spans="1:15" ht="20.25" customHeight="1" x14ac:dyDescent="0.25">
      <c r="A82" s="612"/>
      <c r="B82" s="681"/>
      <c r="C82" s="685"/>
      <c r="D82" s="685"/>
      <c r="E82" s="685"/>
      <c r="F82" s="681"/>
      <c r="G82" s="685"/>
      <c r="H82" s="685"/>
      <c r="I82" s="685"/>
      <c r="J82" s="685"/>
      <c r="K82" s="359"/>
      <c r="L82" s="360"/>
      <c r="M82" s="50" t="s">
        <v>464</v>
      </c>
      <c r="N82" s="49">
        <v>0</v>
      </c>
      <c r="O82" s="49">
        <v>0</v>
      </c>
    </row>
    <row r="83" spans="1:15" ht="20.25" customHeight="1" x14ac:dyDescent="0.25">
      <c r="A83" s="611" t="s">
        <v>480</v>
      </c>
      <c r="B83" s="583">
        <v>2017</v>
      </c>
      <c r="C83" s="583" t="s">
        <v>38</v>
      </c>
      <c r="D83" s="583" t="s">
        <v>38</v>
      </c>
      <c r="E83" s="583" t="s">
        <v>38</v>
      </c>
      <c r="F83" s="583" t="s">
        <v>478</v>
      </c>
      <c r="G83" s="583" t="s">
        <v>186</v>
      </c>
      <c r="H83" s="583" t="s">
        <v>1166</v>
      </c>
      <c r="I83" s="682">
        <v>19000</v>
      </c>
      <c r="J83" s="683">
        <v>0</v>
      </c>
      <c r="K83" s="358" t="s">
        <v>539</v>
      </c>
      <c r="L83" s="360" t="s">
        <v>460</v>
      </c>
      <c r="M83" s="314" t="s">
        <v>2</v>
      </c>
      <c r="N83" s="49">
        <f>N84</f>
        <v>1597.5</v>
      </c>
      <c r="O83" s="49">
        <f>O84</f>
        <v>207.5</v>
      </c>
    </row>
    <row r="84" spans="1:15" ht="20.25" customHeight="1" x14ac:dyDescent="0.25">
      <c r="A84" s="618"/>
      <c r="B84" s="680"/>
      <c r="C84" s="684"/>
      <c r="D84" s="684"/>
      <c r="E84" s="684"/>
      <c r="F84" s="680"/>
      <c r="G84" s="684"/>
      <c r="H84" s="684"/>
      <c r="I84" s="684"/>
      <c r="J84" s="684"/>
      <c r="K84" s="686"/>
      <c r="L84" s="360"/>
      <c r="M84" s="50" t="s">
        <v>461</v>
      </c>
      <c r="N84" s="49">
        <f>(1207500+390000)/1000</f>
        <v>1597.5</v>
      </c>
      <c r="O84" s="49">
        <f>207500/1000</f>
        <v>207.5</v>
      </c>
    </row>
    <row r="85" spans="1:15" ht="20.25" customHeight="1" x14ac:dyDescent="0.25">
      <c r="A85" s="618"/>
      <c r="B85" s="680"/>
      <c r="C85" s="684"/>
      <c r="D85" s="684"/>
      <c r="E85" s="684"/>
      <c r="F85" s="680"/>
      <c r="G85" s="684"/>
      <c r="H85" s="684"/>
      <c r="I85" s="684"/>
      <c r="J85" s="684"/>
      <c r="K85" s="686"/>
      <c r="L85" s="360"/>
      <c r="M85" s="50" t="s">
        <v>466</v>
      </c>
      <c r="N85" s="49">
        <v>0</v>
      </c>
      <c r="O85" s="49">
        <v>0</v>
      </c>
    </row>
    <row r="86" spans="1:15" ht="20.25" customHeight="1" x14ac:dyDescent="0.25">
      <c r="A86" s="618"/>
      <c r="B86" s="680"/>
      <c r="C86" s="684"/>
      <c r="D86" s="684"/>
      <c r="E86" s="684"/>
      <c r="F86" s="680"/>
      <c r="G86" s="684"/>
      <c r="H86" s="684"/>
      <c r="I86" s="684"/>
      <c r="J86" s="684"/>
      <c r="K86" s="686"/>
      <c r="L86" s="360"/>
      <c r="M86" s="50" t="s">
        <v>463</v>
      </c>
      <c r="N86" s="49">
        <v>0</v>
      </c>
      <c r="O86" s="49">
        <v>0</v>
      </c>
    </row>
    <row r="87" spans="1:15" ht="20.25" customHeight="1" x14ac:dyDescent="0.25">
      <c r="A87" s="612"/>
      <c r="B87" s="681"/>
      <c r="C87" s="685"/>
      <c r="D87" s="685"/>
      <c r="E87" s="685"/>
      <c r="F87" s="681"/>
      <c r="G87" s="685"/>
      <c r="H87" s="685"/>
      <c r="I87" s="685"/>
      <c r="J87" s="685"/>
      <c r="K87" s="359"/>
      <c r="L87" s="360"/>
      <c r="M87" s="50" t="s">
        <v>464</v>
      </c>
      <c r="N87" s="49">
        <v>0</v>
      </c>
      <c r="O87" s="49">
        <v>0</v>
      </c>
    </row>
    <row r="88" spans="1:15" ht="20.25" customHeight="1" x14ac:dyDescent="0.25">
      <c r="A88" s="611" t="s">
        <v>481</v>
      </c>
      <c r="B88" s="583">
        <v>2017</v>
      </c>
      <c r="C88" s="583" t="s">
        <v>38</v>
      </c>
      <c r="D88" s="583" t="s">
        <v>38</v>
      </c>
      <c r="E88" s="583" t="s">
        <v>38</v>
      </c>
      <c r="F88" s="583" t="s">
        <v>478</v>
      </c>
      <c r="G88" s="583" t="s">
        <v>186</v>
      </c>
      <c r="H88" s="682">
        <v>13309.43</v>
      </c>
      <c r="I88" s="583">
        <v>10259.43</v>
      </c>
      <c r="J88" s="683">
        <v>0</v>
      </c>
      <c r="K88" s="358" t="s">
        <v>539</v>
      </c>
      <c r="L88" s="360" t="s">
        <v>460</v>
      </c>
      <c r="M88" s="314" t="s">
        <v>2</v>
      </c>
      <c r="N88" s="49">
        <f>N89</f>
        <v>7693.5</v>
      </c>
      <c r="O88" s="49">
        <f>O89</f>
        <v>4433.4260899999999</v>
      </c>
    </row>
    <row r="89" spans="1:15" ht="20.25" customHeight="1" x14ac:dyDescent="0.25">
      <c r="A89" s="618"/>
      <c r="B89" s="680"/>
      <c r="C89" s="684"/>
      <c r="D89" s="684"/>
      <c r="E89" s="684"/>
      <c r="F89" s="680"/>
      <c r="G89" s="684"/>
      <c r="H89" s="684"/>
      <c r="I89" s="684"/>
      <c r="J89" s="684"/>
      <c r="K89" s="686"/>
      <c r="L89" s="360"/>
      <c r="M89" s="50" t="s">
        <v>461</v>
      </c>
      <c r="N89" s="49">
        <f>7483.5+210</f>
        <v>7693.5</v>
      </c>
      <c r="O89" s="49">
        <f>4433426.09/1000</f>
        <v>4433.4260899999999</v>
      </c>
    </row>
    <row r="90" spans="1:15" ht="20.25" customHeight="1" x14ac:dyDescent="0.25">
      <c r="A90" s="618"/>
      <c r="B90" s="680"/>
      <c r="C90" s="684"/>
      <c r="D90" s="684"/>
      <c r="E90" s="684"/>
      <c r="F90" s="680"/>
      <c r="G90" s="684"/>
      <c r="H90" s="684"/>
      <c r="I90" s="684"/>
      <c r="J90" s="684"/>
      <c r="K90" s="686"/>
      <c r="L90" s="360"/>
      <c r="M90" s="50" t="s">
        <v>466</v>
      </c>
      <c r="N90" s="49">
        <v>0</v>
      </c>
      <c r="O90" s="49">
        <v>0</v>
      </c>
    </row>
    <row r="91" spans="1:15" ht="20.25" customHeight="1" x14ac:dyDescent="0.25">
      <c r="A91" s="618"/>
      <c r="B91" s="680"/>
      <c r="C91" s="684"/>
      <c r="D91" s="684"/>
      <c r="E91" s="684"/>
      <c r="F91" s="680"/>
      <c r="G91" s="684"/>
      <c r="H91" s="684"/>
      <c r="I91" s="684"/>
      <c r="J91" s="684"/>
      <c r="K91" s="686"/>
      <c r="L91" s="360"/>
      <c r="M91" s="50" t="s">
        <v>463</v>
      </c>
      <c r="N91" s="49">
        <v>0</v>
      </c>
      <c r="O91" s="49">
        <v>0</v>
      </c>
    </row>
    <row r="92" spans="1:15" ht="20.25" customHeight="1" x14ac:dyDescent="0.25">
      <c r="A92" s="612"/>
      <c r="B92" s="681"/>
      <c r="C92" s="685"/>
      <c r="D92" s="685"/>
      <c r="E92" s="685"/>
      <c r="F92" s="681"/>
      <c r="G92" s="685"/>
      <c r="H92" s="685"/>
      <c r="I92" s="685"/>
      <c r="J92" s="685"/>
      <c r="K92" s="359"/>
      <c r="L92" s="360"/>
      <c r="M92" s="50" t="s">
        <v>464</v>
      </c>
      <c r="N92" s="49">
        <v>0</v>
      </c>
      <c r="O92" s="49">
        <v>0</v>
      </c>
    </row>
    <row r="93" spans="1:15" ht="20.25" customHeight="1" x14ac:dyDescent="0.25">
      <c r="A93" s="611" t="s">
        <v>482</v>
      </c>
      <c r="B93" s="583">
        <v>2017</v>
      </c>
      <c r="C93" s="583" t="s">
        <v>38</v>
      </c>
      <c r="D93" s="583" t="s">
        <v>38</v>
      </c>
      <c r="E93" s="583" t="s">
        <v>38</v>
      </c>
      <c r="F93" s="583" t="s">
        <v>478</v>
      </c>
      <c r="G93" s="583" t="s">
        <v>186</v>
      </c>
      <c r="H93" s="583">
        <v>9143.2999999999993</v>
      </c>
      <c r="I93" s="682">
        <v>3252.7</v>
      </c>
      <c r="J93" s="683">
        <v>0</v>
      </c>
      <c r="K93" s="358" t="s">
        <v>591</v>
      </c>
      <c r="L93" s="360" t="s">
        <v>460</v>
      </c>
      <c r="M93" s="314" t="s">
        <v>2</v>
      </c>
      <c r="N93" s="49">
        <f>N94</f>
        <v>3921.9</v>
      </c>
      <c r="O93" s="49">
        <f>O94</f>
        <v>3921.8016499999999</v>
      </c>
    </row>
    <row r="94" spans="1:15" ht="20.25" customHeight="1" x14ac:dyDescent="0.25">
      <c r="A94" s="618"/>
      <c r="B94" s="680"/>
      <c r="C94" s="684"/>
      <c r="D94" s="684"/>
      <c r="E94" s="684"/>
      <c r="F94" s="680"/>
      <c r="G94" s="684"/>
      <c r="H94" s="684"/>
      <c r="I94" s="684"/>
      <c r="J94" s="684"/>
      <c r="K94" s="686"/>
      <c r="L94" s="360"/>
      <c r="M94" s="50" t="s">
        <v>461</v>
      </c>
      <c r="N94" s="49">
        <f>(3780800+141100)/1000</f>
        <v>3921.9</v>
      </c>
      <c r="O94" s="49">
        <f>(3780720.65+141081)/1000</f>
        <v>3921.8016499999999</v>
      </c>
    </row>
    <row r="95" spans="1:15" ht="20.25" customHeight="1" x14ac:dyDescent="0.25">
      <c r="A95" s="618"/>
      <c r="B95" s="680"/>
      <c r="C95" s="684"/>
      <c r="D95" s="684"/>
      <c r="E95" s="684"/>
      <c r="F95" s="680"/>
      <c r="G95" s="684"/>
      <c r="H95" s="684"/>
      <c r="I95" s="684"/>
      <c r="J95" s="684"/>
      <c r="K95" s="686"/>
      <c r="L95" s="360"/>
      <c r="M95" s="50" t="s">
        <v>466</v>
      </c>
      <c r="N95" s="49">
        <v>0</v>
      </c>
      <c r="O95" s="49">
        <v>0</v>
      </c>
    </row>
    <row r="96" spans="1:15" ht="20.25" customHeight="1" x14ac:dyDescent="0.25">
      <c r="A96" s="618"/>
      <c r="B96" s="680"/>
      <c r="C96" s="684"/>
      <c r="D96" s="684"/>
      <c r="E96" s="684"/>
      <c r="F96" s="680"/>
      <c r="G96" s="684"/>
      <c r="H96" s="684"/>
      <c r="I96" s="684"/>
      <c r="J96" s="684"/>
      <c r="K96" s="686"/>
      <c r="L96" s="360"/>
      <c r="M96" s="50" t="s">
        <v>463</v>
      </c>
      <c r="N96" s="49">
        <v>0</v>
      </c>
      <c r="O96" s="49">
        <v>0</v>
      </c>
    </row>
    <row r="97" spans="1:15" ht="20.25" customHeight="1" x14ac:dyDescent="0.25">
      <c r="A97" s="612"/>
      <c r="B97" s="681"/>
      <c r="C97" s="685"/>
      <c r="D97" s="685"/>
      <c r="E97" s="685"/>
      <c r="F97" s="681"/>
      <c r="G97" s="685"/>
      <c r="H97" s="685"/>
      <c r="I97" s="685"/>
      <c r="J97" s="685"/>
      <c r="K97" s="359"/>
      <c r="L97" s="360"/>
      <c r="M97" s="50" t="s">
        <v>464</v>
      </c>
      <c r="N97" s="49">
        <v>0</v>
      </c>
      <c r="O97" s="49">
        <v>0</v>
      </c>
    </row>
    <row r="98" spans="1:15" ht="20.25" customHeight="1" x14ac:dyDescent="0.25">
      <c r="A98" s="611" t="s">
        <v>835</v>
      </c>
      <c r="B98" s="583">
        <v>2018</v>
      </c>
      <c r="C98" s="583" t="s">
        <v>38</v>
      </c>
      <c r="D98" s="583" t="s">
        <v>38</v>
      </c>
      <c r="E98" s="583" t="s">
        <v>38</v>
      </c>
      <c r="F98" s="583" t="s">
        <v>478</v>
      </c>
      <c r="G98" s="583" t="s">
        <v>186</v>
      </c>
      <c r="H98" s="682">
        <v>36300</v>
      </c>
      <c r="I98" s="682">
        <v>31801</v>
      </c>
      <c r="J98" s="683">
        <v>0</v>
      </c>
      <c r="K98" s="358" t="s">
        <v>836</v>
      </c>
      <c r="L98" s="360" t="s">
        <v>460</v>
      </c>
      <c r="M98" s="314" t="s">
        <v>2</v>
      </c>
      <c r="N98" s="49">
        <f>N99</f>
        <v>4500</v>
      </c>
      <c r="O98" s="49">
        <f>O99</f>
        <v>4499.0439999999999</v>
      </c>
    </row>
    <row r="99" spans="1:15" ht="20.25" customHeight="1" x14ac:dyDescent="0.25">
      <c r="A99" s="618"/>
      <c r="B99" s="680"/>
      <c r="C99" s="684"/>
      <c r="D99" s="684"/>
      <c r="E99" s="684"/>
      <c r="F99" s="680"/>
      <c r="G99" s="684"/>
      <c r="H99" s="684"/>
      <c r="I99" s="684"/>
      <c r="J99" s="684"/>
      <c r="K99" s="686"/>
      <c r="L99" s="360"/>
      <c r="M99" s="50" t="s">
        <v>461</v>
      </c>
      <c r="N99" s="49">
        <v>4500</v>
      </c>
      <c r="O99" s="49">
        <f>4499044/1000</f>
        <v>4499.0439999999999</v>
      </c>
    </row>
    <row r="100" spans="1:15" ht="20.25" customHeight="1" x14ac:dyDescent="0.25">
      <c r="A100" s="618"/>
      <c r="B100" s="680"/>
      <c r="C100" s="684"/>
      <c r="D100" s="684"/>
      <c r="E100" s="684"/>
      <c r="F100" s="680"/>
      <c r="G100" s="684"/>
      <c r="H100" s="684"/>
      <c r="I100" s="684"/>
      <c r="J100" s="684"/>
      <c r="K100" s="686"/>
      <c r="L100" s="360"/>
      <c r="M100" s="50" t="s">
        <v>466</v>
      </c>
      <c r="N100" s="49">
        <v>0</v>
      </c>
      <c r="O100" s="49">
        <v>0</v>
      </c>
    </row>
    <row r="101" spans="1:15" ht="20.25" customHeight="1" x14ac:dyDescent="0.25">
      <c r="A101" s="618"/>
      <c r="B101" s="680"/>
      <c r="C101" s="684"/>
      <c r="D101" s="684"/>
      <c r="E101" s="684"/>
      <c r="F101" s="680"/>
      <c r="G101" s="684"/>
      <c r="H101" s="684"/>
      <c r="I101" s="684"/>
      <c r="J101" s="684"/>
      <c r="K101" s="686"/>
      <c r="L101" s="360"/>
      <c r="M101" s="50" t="s">
        <v>463</v>
      </c>
      <c r="N101" s="49">
        <v>0</v>
      </c>
      <c r="O101" s="49">
        <v>0</v>
      </c>
    </row>
    <row r="102" spans="1:15" ht="20.25" customHeight="1" x14ac:dyDescent="0.25">
      <c r="A102" s="612"/>
      <c r="B102" s="681"/>
      <c r="C102" s="685"/>
      <c r="D102" s="685"/>
      <c r="E102" s="685"/>
      <c r="F102" s="681"/>
      <c r="G102" s="685"/>
      <c r="H102" s="685"/>
      <c r="I102" s="685"/>
      <c r="J102" s="685"/>
      <c r="K102" s="359"/>
      <c r="L102" s="360"/>
      <c r="M102" s="50" t="s">
        <v>464</v>
      </c>
      <c r="N102" s="49">
        <v>0</v>
      </c>
      <c r="O102" s="49">
        <v>0</v>
      </c>
    </row>
    <row r="103" spans="1:15" ht="20.25" customHeight="1" x14ac:dyDescent="0.25">
      <c r="A103" s="671" t="s">
        <v>483</v>
      </c>
      <c r="B103" s="672"/>
      <c r="C103" s="672"/>
      <c r="D103" s="672"/>
      <c r="E103" s="672"/>
      <c r="F103" s="672"/>
      <c r="G103" s="672"/>
      <c r="H103" s="672"/>
      <c r="I103" s="672"/>
      <c r="J103" s="672"/>
      <c r="K103" s="673"/>
      <c r="L103" s="574" t="s">
        <v>460</v>
      </c>
      <c r="M103" s="46" t="s">
        <v>2</v>
      </c>
      <c r="N103" s="47">
        <f>N104</f>
        <v>233886.2</v>
      </c>
      <c r="O103" s="47">
        <f>O104</f>
        <v>30887.899530000002</v>
      </c>
    </row>
    <row r="104" spans="1:15" ht="20.25" customHeight="1" x14ac:dyDescent="0.25">
      <c r="A104" s="674"/>
      <c r="B104" s="675"/>
      <c r="C104" s="675"/>
      <c r="D104" s="675"/>
      <c r="E104" s="675"/>
      <c r="F104" s="675"/>
      <c r="G104" s="675"/>
      <c r="H104" s="675"/>
      <c r="I104" s="675"/>
      <c r="J104" s="675"/>
      <c r="K104" s="676"/>
      <c r="L104" s="574"/>
      <c r="M104" s="48" t="s">
        <v>461</v>
      </c>
      <c r="N104" s="47">
        <f>N114</f>
        <v>233886.2</v>
      </c>
      <c r="O104" s="47">
        <f>O114</f>
        <v>30887.899530000002</v>
      </c>
    </row>
    <row r="105" spans="1:15" ht="20.25" customHeight="1" x14ac:dyDescent="0.25">
      <c r="A105" s="674"/>
      <c r="B105" s="675"/>
      <c r="C105" s="675"/>
      <c r="D105" s="675"/>
      <c r="E105" s="675"/>
      <c r="F105" s="675"/>
      <c r="G105" s="675"/>
      <c r="H105" s="675"/>
      <c r="I105" s="675"/>
      <c r="J105" s="675"/>
      <c r="K105" s="676"/>
      <c r="L105" s="574"/>
      <c r="M105" s="48" t="s">
        <v>484</v>
      </c>
      <c r="N105" s="47">
        <v>0</v>
      </c>
      <c r="O105" s="47">
        <v>0</v>
      </c>
    </row>
    <row r="106" spans="1:15" ht="20.25" customHeight="1" x14ac:dyDescent="0.25">
      <c r="A106" s="674"/>
      <c r="B106" s="675"/>
      <c r="C106" s="675"/>
      <c r="D106" s="675"/>
      <c r="E106" s="675"/>
      <c r="F106" s="675"/>
      <c r="G106" s="675"/>
      <c r="H106" s="675"/>
      <c r="I106" s="675"/>
      <c r="J106" s="675"/>
      <c r="K106" s="676"/>
      <c r="L106" s="574"/>
      <c r="M106" s="48" t="s">
        <v>463</v>
      </c>
      <c r="N106" s="47">
        <v>0</v>
      </c>
      <c r="O106" s="47">
        <v>0</v>
      </c>
    </row>
    <row r="107" spans="1:15" ht="20.25" customHeight="1" x14ac:dyDescent="0.25">
      <c r="A107" s="677"/>
      <c r="B107" s="678"/>
      <c r="C107" s="678"/>
      <c r="D107" s="678"/>
      <c r="E107" s="678"/>
      <c r="F107" s="678"/>
      <c r="G107" s="678"/>
      <c r="H107" s="678"/>
      <c r="I107" s="678"/>
      <c r="J107" s="678"/>
      <c r="K107" s="679"/>
      <c r="L107" s="574"/>
      <c r="M107" s="48" t="s">
        <v>464</v>
      </c>
      <c r="N107" s="47">
        <v>0</v>
      </c>
      <c r="O107" s="47">
        <v>0</v>
      </c>
    </row>
    <row r="108" spans="1:15" ht="20.25" customHeight="1" x14ac:dyDescent="0.25">
      <c r="A108" s="671" t="s">
        <v>485</v>
      </c>
      <c r="B108" s="672"/>
      <c r="C108" s="672"/>
      <c r="D108" s="672"/>
      <c r="E108" s="672"/>
      <c r="F108" s="672"/>
      <c r="G108" s="672"/>
      <c r="H108" s="672"/>
      <c r="I108" s="672"/>
      <c r="J108" s="672"/>
      <c r="K108" s="673"/>
      <c r="L108" s="574" t="s">
        <v>460</v>
      </c>
      <c r="M108" s="46" t="s">
        <v>2</v>
      </c>
      <c r="N108" s="47">
        <f>N109</f>
        <v>233886.2</v>
      </c>
      <c r="O108" s="47">
        <f>O109</f>
        <v>30887.899530000002</v>
      </c>
    </row>
    <row r="109" spans="1:15" ht="20.25" customHeight="1" x14ac:dyDescent="0.25">
      <c r="A109" s="674"/>
      <c r="B109" s="675"/>
      <c r="C109" s="675"/>
      <c r="D109" s="675"/>
      <c r="E109" s="675"/>
      <c r="F109" s="675"/>
      <c r="G109" s="675"/>
      <c r="H109" s="675"/>
      <c r="I109" s="675"/>
      <c r="J109" s="675"/>
      <c r="K109" s="676"/>
      <c r="L109" s="574"/>
      <c r="M109" s="48" t="s">
        <v>461</v>
      </c>
      <c r="N109" s="47">
        <f>N114</f>
        <v>233886.2</v>
      </c>
      <c r="O109" s="47">
        <f>O114</f>
        <v>30887.899530000002</v>
      </c>
    </row>
    <row r="110" spans="1:15" ht="20.25" customHeight="1" x14ac:dyDescent="0.25">
      <c r="A110" s="674"/>
      <c r="B110" s="675"/>
      <c r="C110" s="675"/>
      <c r="D110" s="675"/>
      <c r="E110" s="675"/>
      <c r="F110" s="675"/>
      <c r="G110" s="675"/>
      <c r="H110" s="675"/>
      <c r="I110" s="675"/>
      <c r="J110" s="675"/>
      <c r="K110" s="676"/>
      <c r="L110" s="574"/>
      <c r="M110" s="48" t="s">
        <v>466</v>
      </c>
      <c r="N110" s="47">
        <v>0</v>
      </c>
      <c r="O110" s="47">
        <v>0</v>
      </c>
    </row>
    <row r="111" spans="1:15" ht="20.25" customHeight="1" x14ac:dyDescent="0.25">
      <c r="A111" s="674"/>
      <c r="B111" s="675"/>
      <c r="C111" s="675"/>
      <c r="D111" s="675"/>
      <c r="E111" s="675"/>
      <c r="F111" s="675"/>
      <c r="G111" s="675"/>
      <c r="H111" s="675"/>
      <c r="I111" s="675"/>
      <c r="J111" s="675"/>
      <c r="K111" s="676"/>
      <c r="L111" s="574"/>
      <c r="M111" s="48" t="s">
        <v>463</v>
      </c>
      <c r="N111" s="47">
        <v>0</v>
      </c>
      <c r="O111" s="47">
        <v>0</v>
      </c>
    </row>
    <row r="112" spans="1:15" ht="20.25" customHeight="1" x14ac:dyDescent="0.25">
      <c r="A112" s="677"/>
      <c r="B112" s="678"/>
      <c r="C112" s="678"/>
      <c r="D112" s="678"/>
      <c r="E112" s="678"/>
      <c r="F112" s="678"/>
      <c r="G112" s="678"/>
      <c r="H112" s="678"/>
      <c r="I112" s="678"/>
      <c r="J112" s="678"/>
      <c r="K112" s="679"/>
      <c r="L112" s="574"/>
      <c r="M112" s="48" t="s">
        <v>464</v>
      </c>
      <c r="N112" s="47">
        <v>0</v>
      </c>
      <c r="O112" s="47">
        <v>0</v>
      </c>
    </row>
    <row r="113" spans="1:15" ht="20.25" customHeight="1" x14ac:dyDescent="0.25">
      <c r="A113" s="643" t="s">
        <v>468</v>
      </c>
      <c r="B113" s="360">
        <v>2015</v>
      </c>
      <c r="C113" s="360">
        <v>2020</v>
      </c>
      <c r="D113" s="360" t="s">
        <v>469</v>
      </c>
      <c r="E113" s="360" t="s">
        <v>470</v>
      </c>
      <c r="F113" s="360" t="s">
        <v>1048</v>
      </c>
      <c r="G113" s="360" t="s">
        <v>186</v>
      </c>
      <c r="H113" s="690">
        <v>5688747.9000000004</v>
      </c>
      <c r="I113" s="690">
        <v>5594057.0999999996</v>
      </c>
      <c r="J113" s="694">
        <v>0.02</v>
      </c>
      <c r="K113" s="358" t="s">
        <v>539</v>
      </c>
      <c r="L113" s="360" t="s">
        <v>460</v>
      </c>
      <c r="M113" s="314" t="s">
        <v>2</v>
      </c>
      <c r="N113" s="49">
        <f>N114</f>
        <v>233886.2</v>
      </c>
      <c r="O113" s="49">
        <f>O114</f>
        <v>30887.899530000002</v>
      </c>
    </row>
    <row r="114" spans="1:15" ht="20.25" customHeight="1" x14ac:dyDescent="0.25">
      <c r="A114" s="643"/>
      <c r="B114" s="687"/>
      <c r="C114" s="687"/>
      <c r="D114" s="687"/>
      <c r="E114" s="687"/>
      <c r="F114" s="687"/>
      <c r="G114" s="687"/>
      <c r="H114" s="691"/>
      <c r="I114" s="691"/>
      <c r="J114" s="687"/>
      <c r="K114" s="686"/>
      <c r="L114" s="360"/>
      <c r="M114" s="50" t="s">
        <v>461</v>
      </c>
      <c r="N114" s="49">
        <f>(798500+233087700)/1000</f>
        <v>233886.2</v>
      </c>
      <c r="O114" s="49">
        <f>30887899.53/1000</f>
        <v>30887.899530000002</v>
      </c>
    </row>
    <row r="115" spans="1:15" ht="20.25" customHeight="1" x14ac:dyDescent="0.25">
      <c r="A115" s="643"/>
      <c r="B115" s="687"/>
      <c r="C115" s="687"/>
      <c r="D115" s="687"/>
      <c r="E115" s="687"/>
      <c r="F115" s="687"/>
      <c r="G115" s="687"/>
      <c r="H115" s="691"/>
      <c r="I115" s="691"/>
      <c r="J115" s="687"/>
      <c r="K115" s="686"/>
      <c r="L115" s="360"/>
      <c r="M115" s="50" t="s">
        <v>466</v>
      </c>
      <c r="N115" s="49">
        <v>0</v>
      </c>
      <c r="O115" s="49">
        <v>0</v>
      </c>
    </row>
    <row r="116" spans="1:15" ht="20.25" customHeight="1" x14ac:dyDescent="0.25">
      <c r="A116" s="643"/>
      <c r="B116" s="687"/>
      <c r="C116" s="687"/>
      <c r="D116" s="687"/>
      <c r="E116" s="687"/>
      <c r="F116" s="687"/>
      <c r="G116" s="687"/>
      <c r="H116" s="691"/>
      <c r="I116" s="691"/>
      <c r="J116" s="687"/>
      <c r="K116" s="686"/>
      <c r="L116" s="360"/>
      <c r="M116" s="50" t="s">
        <v>463</v>
      </c>
      <c r="N116" s="49">
        <v>0</v>
      </c>
      <c r="O116" s="49">
        <v>0</v>
      </c>
    </row>
    <row r="117" spans="1:15" ht="20.25" customHeight="1" x14ac:dyDescent="0.25">
      <c r="A117" s="643"/>
      <c r="B117" s="687"/>
      <c r="C117" s="687"/>
      <c r="D117" s="687"/>
      <c r="E117" s="687"/>
      <c r="F117" s="687"/>
      <c r="G117" s="687"/>
      <c r="H117" s="691"/>
      <c r="I117" s="691"/>
      <c r="J117" s="687"/>
      <c r="K117" s="359"/>
      <c r="L117" s="360"/>
      <c r="M117" s="50" t="s">
        <v>464</v>
      </c>
      <c r="N117" s="49">
        <v>0</v>
      </c>
      <c r="O117" s="49">
        <v>0</v>
      </c>
    </row>
  </sheetData>
  <mergeCells count="221">
    <mergeCell ref="E98:E102"/>
    <mergeCell ref="F98:F102"/>
    <mergeCell ref="G98:G102"/>
    <mergeCell ref="H98:H102"/>
    <mergeCell ref="I98:I102"/>
    <mergeCell ref="J98:J102"/>
    <mergeCell ref="K98:K102"/>
    <mergeCell ref="L98:L102"/>
    <mergeCell ref="K53:K57"/>
    <mergeCell ref="J83:J87"/>
    <mergeCell ref="K83:K87"/>
    <mergeCell ref="L83:L87"/>
    <mergeCell ref="K63:K67"/>
    <mergeCell ref="L63:L67"/>
    <mergeCell ref="J68:J72"/>
    <mergeCell ref="K68:K72"/>
    <mergeCell ref="L68:L72"/>
    <mergeCell ref="G113:G117"/>
    <mergeCell ref="H113:H117"/>
    <mergeCell ref="I113:I117"/>
    <mergeCell ref="J113:J117"/>
    <mergeCell ref="K113:K117"/>
    <mergeCell ref="L113:L117"/>
    <mergeCell ref="A113:A117"/>
    <mergeCell ref="B113:B117"/>
    <mergeCell ref="C113:C117"/>
    <mergeCell ref="D113:D117"/>
    <mergeCell ref="E113:E117"/>
    <mergeCell ref="F113:F117"/>
    <mergeCell ref="A103:K107"/>
    <mergeCell ref="L103:L107"/>
    <mergeCell ref="A108:K112"/>
    <mergeCell ref="L108:L112"/>
    <mergeCell ref="L88:L92"/>
    <mergeCell ref="A93:A97"/>
    <mergeCell ref="B93:B97"/>
    <mergeCell ref="C93:C97"/>
    <mergeCell ref="D93:D97"/>
    <mergeCell ref="E93:E97"/>
    <mergeCell ref="F93:F97"/>
    <mergeCell ref="G93:G97"/>
    <mergeCell ref="H93:H97"/>
    <mergeCell ref="I93:I97"/>
    <mergeCell ref="F88:F92"/>
    <mergeCell ref="G88:G92"/>
    <mergeCell ref="H88:H92"/>
    <mergeCell ref="I88:I92"/>
    <mergeCell ref="J88:J92"/>
    <mergeCell ref="K88:K92"/>
    <mergeCell ref="A98:A102"/>
    <mergeCell ref="B98:B102"/>
    <mergeCell ref="C98:C102"/>
    <mergeCell ref="D98:D102"/>
    <mergeCell ref="A88:A92"/>
    <mergeCell ref="B88:B92"/>
    <mergeCell ref="C88:C92"/>
    <mergeCell ref="D88:D92"/>
    <mergeCell ref="E88:E92"/>
    <mergeCell ref="J93:J97"/>
    <mergeCell ref="K93:K97"/>
    <mergeCell ref="L93:L97"/>
    <mergeCell ref="A83:A87"/>
    <mergeCell ref="B83:B87"/>
    <mergeCell ref="C83:C87"/>
    <mergeCell ref="D83:D87"/>
    <mergeCell ref="E83:E87"/>
    <mergeCell ref="F83:F87"/>
    <mergeCell ref="G83:G87"/>
    <mergeCell ref="H83:H87"/>
    <mergeCell ref="I83:I87"/>
    <mergeCell ref="A73:A77"/>
    <mergeCell ref="B73:B77"/>
    <mergeCell ref="C73:C77"/>
    <mergeCell ref="D73:D77"/>
    <mergeCell ref="E73:E77"/>
    <mergeCell ref="L73:L77"/>
    <mergeCell ref="A78:A82"/>
    <mergeCell ref="B78:B82"/>
    <mergeCell ref="C78:C82"/>
    <mergeCell ref="D78:D82"/>
    <mergeCell ref="E78:E82"/>
    <mergeCell ref="F78:F82"/>
    <mergeCell ref="G78:G82"/>
    <mergeCell ref="H78:H82"/>
    <mergeCell ref="I78:I82"/>
    <mergeCell ref="F73:F77"/>
    <mergeCell ref="G73:G77"/>
    <mergeCell ref="H73:H77"/>
    <mergeCell ref="I73:I77"/>
    <mergeCell ref="J73:J77"/>
    <mergeCell ref="K73:K77"/>
    <mergeCell ref="J78:J82"/>
    <mergeCell ref="K78:K82"/>
    <mergeCell ref="L78:L82"/>
    <mergeCell ref="A68:A72"/>
    <mergeCell ref="B68:B72"/>
    <mergeCell ref="C68:C72"/>
    <mergeCell ref="D68:D72"/>
    <mergeCell ref="E68:E72"/>
    <mergeCell ref="F68:F72"/>
    <mergeCell ref="G68:G72"/>
    <mergeCell ref="H68:H72"/>
    <mergeCell ref="I68:I72"/>
    <mergeCell ref="A58:A62"/>
    <mergeCell ref="B58:B62"/>
    <mergeCell ref="C58:C62"/>
    <mergeCell ref="D58:D62"/>
    <mergeCell ref="E58:E62"/>
    <mergeCell ref="L58:L62"/>
    <mergeCell ref="A63:A67"/>
    <mergeCell ref="B63:B67"/>
    <mergeCell ref="C63:C67"/>
    <mergeCell ref="D63:D67"/>
    <mergeCell ref="E63:E67"/>
    <mergeCell ref="F63:F67"/>
    <mergeCell ref="G63:G67"/>
    <mergeCell ref="H63:H67"/>
    <mergeCell ref="I63:I67"/>
    <mergeCell ref="F58:F62"/>
    <mergeCell ref="G58:G62"/>
    <mergeCell ref="H58:H62"/>
    <mergeCell ref="I58:I62"/>
    <mergeCell ref="J58:J62"/>
    <mergeCell ref="K58:K62"/>
    <mergeCell ref="J63:J67"/>
    <mergeCell ref="J48:J52"/>
    <mergeCell ref="K48:K52"/>
    <mergeCell ref="L48:L52"/>
    <mergeCell ref="A53:A57"/>
    <mergeCell ref="B53:B57"/>
    <mergeCell ref="C53:C57"/>
    <mergeCell ref="D53:D57"/>
    <mergeCell ref="E53:E57"/>
    <mergeCell ref="F53:F57"/>
    <mergeCell ref="G53:G57"/>
    <mergeCell ref="H53:H57"/>
    <mergeCell ref="I53:I57"/>
    <mergeCell ref="J53:J57"/>
    <mergeCell ref="L53:L57"/>
    <mergeCell ref="A48:A52"/>
    <mergeCell ref="B48:B52"/>
    <mergeCell ref="C48:C52"/>
    <mergeCell ref="D48:D52"/>
    <mergeCell ref="E48:E52"/>
    <mergeCell ref="F48:F52"/>
    <mergeCell ref="G48:G52"/>
    <mergeCell ref="H48:H52"/>
    <mergeCell ref="I48:I52"/>
    <mergeCell ref="A43:A47"/>
    <mergeCell ref="B43:B47"/>
    <mergeCell ref="C43:C47"/>
    <mergeCell ref="D43:D47"/>
    <mergeCell ref="E43:E47"/>
    <mergeCell ref="L43:L47"/>
    <mergeCell ref="F43:F47"/>
    <mergeCell ref="G43:G47"/>
    <mergeCell ref="H43:H47"/>
    <mergeCell ref="I43:I47"/>
    <mergeCell ref="J43:J47"/>
    <mergeCell ref="K43:K47"/>
    <mergeCell ref="G38:G42"/>
    <mergeCell ref="H38:H42"/>
    <mergeCell ref="I38:I42"/>
    <mergeCell ref="J38:J42"/>
    <mergeCell ref="K38:K42"/>
    <mergeCell ref="L38:L42"/>
    <mergeCell ref="A38:A42"/>
    <mergeCell ref="B38:B42"/>
    <mergeCell ref="C38:C42"/>
    <mergeCell ref="D38:D42"/>
    <mergeCell ref="E38:E42"/>
    <mergeCell ref="F38:F42"/>
    <mergeCell ref="G33:G37"/>
    <mergeCell ref="H33:H37"/>
    <mergeCell ref="I33:I37"/>
    <mergeCell ref="J33:J37"/>
    <mergeCell ref="K33:K37"/>
    <mergeCell ref="L33:L37"/>
    <mergeCell ref="A33:A37"/>
    <mergeCell ref="B33:B37"/>
    <mergeCell ref="C33:C37"/>
    <mergeCell ref="D33:D37"/>
    <mergeCell ref="E33:E37"/>
    <mergeCell ref="F33:F37"/>
    <mergeCell ref="A28:K32"/>
    <mergeCell ref="L28:L32"/>
    <mergeCell ref="G23:G27"/>
    <mergeCell ref="H23:H27"/>
    <mergeCell ref="I23:I27"/>
    <mergeCell ref="J23:J27"/>
    <mergeCell ref="K23:K27"/>
    <mergeCell ref="L23:L27"/>
    <mergeCell ref="A23:A27"/>
    <mergeCell ref="B23:B27"/>
    <mergeCell ref="C23:C27"/>
    <mergeCell ref="D23:D27"/>
    <mergeCell ref="E23:E27"/>
    <mergeCell ref="F23:F27"/>
    <mergeCell ref="P23:R24"/>
    <mergeCell ref="A2:O2"/>
    <mergeCell ref="A3:O3"/>
    <mergeCell ref="A4:A6"/>
    <mergeCell ref="B4:B6"/>
    <mergeCell ref="C4:C6"/>
    <mergeCell ref="D4:D6"/>
    <mergeCell ref="E4:E6"/>
    <mergeCell ref="F4:F6"/>
    <mergeCell ref="G4:G6"/>
    <mergeCell ref="H4:H6"/>
    <mergeCell ref="M4:M6"/>
    <mergeCell ref="N4:O5"/>
    <mergeCell ref="A8:K12"/>
    <mergeCell ref="L8:L12"/>
    <mergeCell ref="A13:K17"/>
    <mergeCell ref="L13:L17"/>
    <mergeCell ref="A18:K22"/>
    <mergeCell ref="L18:L22"/>
    <mergeCell ref="I4:I6"/>
    <mergeCell ref="J4:J6"/>
    <mergeCell ref="K4:K6"/>
    <mergeCell ref="L4:L6"/>
  </mergeCells>
  <pageMargins left="0.15748031496062992" right="0.15748031496062992" top="0.15748031496062992" bottom="0.15748031496062992" header="0.31496062992125984" footer="0.31496062992125984"/>
  <pageSetup paperSize="9" scale="56" orientation="landscape" r:id="rId1"/>
  <rowBreaks count="2" manualBreakCount="2">
    <brk id="42" max="14" man="1"/>
    <brk id="92"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2"/>
  <sheetViews>
    <sheetView view="pageBreakPreview" zoomScale="80" zoomScaleNormal="100" zoomScaleSheetLayoutView="80" workbookViewId="0">
      <selection activeCell="J27" sqref="J27"/>
    </sheetView>
  </sheetViews>
  <sheetFormatPr defaultRowHeight="15" x14ac:dyDescent="0.25"/>
  <cols>
    <col min="1" max="1" width="33.42578125" style="1" customWidth="1"/>
    <col min="2" max="2" width="27.42578125" style="1" customWidth="1"/>
    <col min="3" max="3" width="12.5703125" style="1" customWidth="1"/>
    <col min="4" max="5" width="13.85546875" style="1" customWidth="1"/>
    <col min="6" max="6" width="12.140625" style="1" customWidth="1"/>
    <col min="7" max="7" width="13.28515625" style="1" customWidth="1"/>
    <col min="8" max="8" width="12.7109375" style="1" customWidth="1"/>
    <col min="9" max="9" width="12" style="1" customWidth="1"/>
    <col min="10" max="10" width="13.85546875" style="1" customWidth="1"/>
    <col min="11" max="11" width="13" style="1" customWidth="1"/>
    <col min="12" max="12" width="11.5703125" style="1" customWidth="1"/>
    <col min="13" max="13" width="13.140625" style="1" customWidth="1"/>
    <col min="14" max="14" width="13.28515625" style="1" customWidth="1"/>
    <col min="15" max="16384" width="9.140625" style="1"/>
  </cols>
  <sheetData>
    <row r="1" spans="1:14" ht="21" x14ac:dyDescent="0.35">
      <c r="A1" s="45"/>
    </row>
    <row r="2" spans="1:14" ht="18.75" x14ac:dyDescent="0.3">
      <c r="A2" s="352" t="s">
        <v>629</v>
      </c>
      <c r="B2" s="352"/>
      <c r="C2" s="352"/>
      <c r="D2" s="352"/>
      <c r="E2" s="352"/>
      <c r="F2" s="352"/>
      <c r="G2" s="352"/>
      <c r="H2" s="352"/>
      <c r="I2" s="352"/>
      <c r="J2" s="352"/>
      <c r="K2" s="352"/>
      <c r="L2" s="352"/>
      <c r="M2" s="352"/>
      <c r="N2" s="352"/>
    </row>
    <row r="3" spans="1:14" ht="18.75" x14ac:dyDescent="0.3">
      <c r="A3" s="471" t="s">
        <v>627</v>
      </c>
      <c r="B3" s="471"/>
      <c r="C3" s="471"/>
      <c r="D3" s="471"/>
      <c r="E3" s="471"/>
      <c r="F3" s="471"/>
      <c r="G3" s="471"/>
      <c r="H3" s="471"/>
      <c r="I3" s="471"/>
      <c r="J3" s="471"/>
      <c r="K3" s="471"/>
      <c r="L3" s="471"/>
      <c r="M3" s="471"/>
      <c r="N3" s="471"/>
    </row>
    <row r="4" spans="1:14" ht="15.75" x14ac:dyDescent="0.25">
      <c r="A4" s="356" t="s">
        <v>7</v>
      </c>
      <c r="B4" s="356"/>
      <c r="C4" s="356"/>
      <c r="D4" s="356"/>
      <c r="E4" s="356"/>
      <c r="F4" s="356"/>
      <c r="G4" s="356"/>
      <c r="H4" s="356"/>
      <c r="I4" s="356"/>
      <c r="J4" s="356"/>
      <c r="K4" s="356"/>
      <c r="L4" s="356"/>
      <c r="M4" s="356"/>
      <c r="N4" s="356"/>
    </row>
    <row r="5" spans="1:14" x14ac:dyDescent="0.25">
      <c r="A5" s="695" t="s">
        <v>39</v>
      </c>
      <c r="B5" s="695"/>
      <c r="C5" s="695"/>
      <c r="D5" s="695"/>
      <c r="E5" s="695"/>
      <c r="F5" s="695"/>
      <c r="G5" s="695"/>
      <c r="H5" s="695"/>
      <c r="I5" s="695"/>
      <c r="J5" s="695"/>
      <c r="K5" s="695"/>
      <c r="L5" s="695"/>
      <c r="M5" s="695"/>
      <c r="N5" s="695"/>
    </row>
    <row r="6" spans="1:14" s="16" customFormat="1" ht="15" customHeight="1" x14ac:dyDescent="0.25">
      <c r="A6" s="434" t="s">
        <v>40</v>
      </c>
      <c r="B6" s="434" t="s">
        <v>41</v>
      </c>
      <c r="C6" s="698" t="s">
        <v>42</v>
      </c>
      <c r="D6" s="698"/>
      <c r="E6" s="698"/>
      <c r="F6" s="698" t="s">
        <v>43</v>
      </c>
      <c r="G6" s="698"/>
      <c r="H6" s="698"/>
      <c r="I6" s="698" t="s">
        <v>44</v>
      </c>
      <c r="J6" s="698"/>
      <c r="K6" s="698"/>
      <c r="L6" s="698" t="s">
        <v>45</v>
      </c>
      <c r="M6" s="698"/>
      <c r="N6" s="698"/>
    </row>
    <row r="7" spans="1:14" s="16" customFormat="1" ht="28.5" customHeight="1" x14ac:dyDescent="0.25">
      <c r="A7" s="434"/>
      <c r="B7" s="434"/>
      <c r="C7" s="159" t="s">
        <v>46</v>
      </c>
      <c r="D7" s="159" t="s">
        <v>47</v>
      </c>
      <c r="E7" s="159" t="s">
        <v>48</v>
      </c>
      <c r="F7" s="311" t="s">
        <v>46</v>
      </c>
      <c r="G7" s="311" t="s">
        <v>47</v>
      </c>
      <c r="H7" s="311" t="s">
        <v>48</v>
      </c>
      <c r="I7" s="311" t="s">
        <v>46</v>
      </c>
      <c r="J7" s="311" t="s">
        <v>47</v>
      </c>
      <c r="K7" s="311" t="s">
        <v>48</v>
      </c>
      <c r="L7" s="159" t="s">
        <v>46</v>
      </c>
      <c r="M7" s="159" t="s">
        <v>47</v>
      </c>
      <c r="N7" s="159" t="s">
        <v>48</v>
      </c>
    </row>
    <row r="8" spans="1:14" ht="15.75" x14ac:dyDescent="0.25">
      <c r="A8" s="40">
        <v>1</v>
      </c>
      <c r="B8" s="41">
        <v>2</v>
      </c>
      <c r="C8" s="40">
        <v>3</v>
      </c>
      <c r="D8" s="41">
        <v>4</v>
      </c>
      <c r="E8" s="40">
        <v>5</v>
      </c>
      <c r="F8" s="41">
        <v>6</v>
      </c>
      <c r="G8" s="40">
        <v>7</v>
      </c>
      <c r="H8" s="41">
        <v>8</v>
      </c>
      <c r="I8" s="40">
        <v>9</v>
      </c>
      <c r="J8" s="41">
        <v>10</v>
      </c>
      <c r="K8" s="40">
        <v>11</v>
      </c>
      <c r="L8" s="41">
        <v>12</v>
      </c>
      <c r="M8" s="40">
        <v>13</v>
      </c>
      <c r="N8" s="41">
        <v>14</v>
      </c>
    </row>
    <row r="9" spans="1:14" ht="18.75" customHeight="1" x14ac:dyDescent="0.25">
      <c r="A9" s="474" t="s">
        <v>545</v>
      </c>
      <c r="B9" s="475"/>
      <c r="C9" s="475"/>
      <c r="D9" s="475"/>
      <c r="E9" s="475"/>
      <c r="F9" s="475"/>
      <c r="G9" s="475"/>
      <c r="H9" s="475"/>
      <c r="I9" s="475"/>
      <c r="J9" s="475"/>
      <c r="K9" s="475"/>
      <c r="L9" s="475"/>
      <c r="M9" s="475"/>
      <c r="N9" s="476"/>
    </row>
    <row r="10" spans="1:14" ht="18.75" customHeight="1" x14ac:dyDescent="0.25">
      <c r="A10" s="474" t="s">
        <v>101</v>
      </c>
      <c r="B10" s="475"/>
      <c r="C10" s="475"/>
      <c r="D10" s="475"/>
      <c r="E10" s="475"/>
      <c r="F10" s="475"/>
      <c r="G10" s="475"/>
      <c r="H10" s="475"/>
      <c r="I10" s="475"/>
      <c r="J10" s="475"/>
      <c r="K10" s="475"/>
      <c r="L10" s="475"/>
      <c r="M10" s="475"/>
      <c r="N10" s="476"/>
    </row>
    <row r="11" spans="1:14" ht="37.5" customHeight="1" x14ac:dyDescent="0.25">
      <c r="A11" s="699" t="s">
        <v>538</v>
      </c>
      <c r="B11" s="42" t="s">
        <v>539</v>
      </c>
      <c r="C11" s="43" t="s">
        <v>38</v>
      </c>
      <c r="D11" s="43" t="s">
        <v>38</v>
      </c>
      <c r="E11" s="43" t="s">
        <v>38</v>
      </c>
      <c r="F11" s="316">
        <v>165.5</v>
      </c>
      <c r="G11" s="43" t="s">
        <v>38</v>
      </c>
      <c r="H11" s="317">
        <v>165.5</v>
      </c>
      <c r="I11" s="316">
        <v>1056</v>
      </c>
      <c r="J11" s="43" t="s">
        <v>38</v>
      </c>
      <c r="K11" s="316">
        <v>1056</v>
      </c>
      <c r="L11" s="43" t="s">
        <v>38</v>
      </c>
      <c r="M11" s="43" t="s">
        <v>38</v>
      </c>
      <c r="N11" s="43" t="s">
        <v>38</v>
      </c>
    </row>
    <row r="12" spans="1:14" ht="40.5" customHeight="1" x14ac:dyDescent="0.25">
      <c r="A12" s="699"/>
      <c r="B12" s="42" t="s">
        <v>456</v>
      </c>
      <c r="C12" s="43" t="s">
        <v>38</v>
      </c>
      <c r="D12" s="43" t="s">
        <v>38</v>
      </c>
      <c r="E12" s="43" t="s">
        <v>38</v>
      </c>
      <c r="F12" s="316">
        <v>371.3</v>
      </c>
      <c r="G12" s="43" t="s">
        <v>38</v>
      </c>
      <c r="H12" s="317">
        <v>215.53753</v>
      </c>
      <c r="I12" s="316">
        <v>1248</v>
      </c>
      <c r="J12" s="43" t="s">
        <v>38</v>
      </c>
      <c r="K12" s="316">
        <v>724.45691999999997</v>
      </c>
      <c r="L12" s="43" t="s">
        <v>38</v>
      </c>
      <c r="M12" s="43" t="s">
        <v>38</v>
      </c>
      <c r="N12" s="43" t="s">
        <v>38</v>
      </c>
    </row>
    <row r="13" spans="1:14" ht="38.25" customHeight="1" x14ac:dyDescent="0.25">
      <c r="A13" s="699"/>
      <c r="B13" s="42" t="s">
        <v>454</v>
      </c>
      <c r="C13" s="43" t="s">
        <v>38</v>
      </c>
      <c r="D13" s="43" t="s">
        <v>38</v>
      </c>
      <c r="E13" s="43" t="s">
        <v>38</v>
      </c>
      <c r="F13" s="316">
        <v>313.7</v>
      </c>
      <c r="G13" s="43" t="s">
        <v>38</v>
      </c>
      <c r="H13" s="317">
        <v>112.61802</v>
      </c>
      <c r="I13" s="316">
        <v>2714.71</v>
      </c>
      <c r="J13" s="43" t="s">
        <v>38</v>
      </c>
      <c r="K13" s="316">
        <v>974.57799999999997</v>
      </c>
      <c r="L13" s="43" t="s">
        <v>38</v>
      </c>
      <c r="M13" s="43" t="s">
        <v>38</v>
      </c>
      <c r="N13" s="43" t="s">
        <v>38</v>
      </c>
    </row>
    <row r="14" spans="1:14" ht="39" customHeight="1" x14ac:dyDescent="0.25">
      <c r="A14" s="699"/>
      <c r="B14" s="42" t="s">
        <v>455</v>
      </c>
      <c r="C14" s="43" t="s">
        <v>38</v>
      </c>
      <c r="D14" s="43" t="s">
        <v>38</v>
      </c>
      <c r="E14" s="43" t="s">
        <v>38</v>
      </c>
      <c r="F14" s="316">
        <v>640.20000000000005</v>
      </c>
      <c r="G14" s="43" t="s">
        <v>38</v>
      </c>
      <c r="H14" s="317">
        <v>640.20000000000005</v>
      </c>
      <c r="I14" s="316">
        <v>1011.896</v>
      </c>
      <c r="J14" s="43" t="s">
        <v>38</v>
      </c>
      <c r="K14" s="316">
        <v>1011.896</v>
      </c>
      <c r="L14" s="43" t="s">
        <v>38</v>
      </c>
      <c r="M14" s="43" t="s">
        <v>38</v>
      </c>
      <c r="N14" s="43" t="s">
        <v>38</v>
      </c>
    </row>
    <row r="15" spans="1:14" ht="45" customHeight="1" x14ac:dyDescent="0.25">
      <c r="A15" s="699"/>
      <c r="B15" s="42" t="s">
        <v>453</v>
      </c>
      <c r="C15" s="43" t="s">
        <v>38</v>
      </c>
      <c r="D15" s="43" t="s">
        <v>38</v>
      </c>
      <c r="E15" s="43" t="s">
        <v>38</v>
      </c>
      <c r="F15" s="316">
        <v>293.89999999999998</v>
      </c>
      <c r="G15" s="43" t="s">
        <v>38</v>
      </c>
      <c r="H15" s="317">
        <v>245.02021999999999</v>
      </c>
      <c r="I15" s="316">
        <v>623.05780000000004</v>
      </c>
      <c r="J15" s="43" t="s">
        <v>38</v>
      </c>
      <c r="K15" s="316">
        <v>519.43434999999999</v>
      </c>
      <c r="L15" s="43" t="s">
        <v>38</v>
      </c>
      <c r="M15" s="43" t="s">
        <v>38</v>
      </c>
      <c r="N15" s="43" t="s">
        <v>38</v>
      </c>
    </row>
    <row r="16" spans="1:14" ht="44.25" customHeight="1" x14ac:dyDescent="0.25">
      <c r="A16" s="699"/>
      <c r="B16" s="42" t="s">
        <v>457</v>
      </c>
      <c r="C16" s="43" t="s">
        <v>38</v>
      </c>
      <c r="D16" s="43" t="s">
        <v>38</v>
      </c>
      <c r="E16" s="43" t="s">
        <v>38</v>
      </c>
      <c r="F16" s="316">
        <v>976.6</v>
      </c>
      <c r="G16" s="43" t="s">
        <v>38</v>
      </c>
      <c r="H16" s="317">
        <v>976.6</v>
      </c>
      <c r="I16" s="316">
        <v>1606.2</v>
      </c>
      <c r="J16" s="43" t="s">
        <v>38</v>
      </c>
      <c r="K16" s="316">
        <v>1606.2</v>
      </c>
      <c r="L16" s="43" t="s">
        <v>38</v>
      </c>
      <c r="M16" s="43" t="s">
        <v>38</v>
      </c>
      <c r="N16" s="43" t="s">
        <v>38</v>
      </c>
    </row>
    <row r="17" spans="1:14" ht="40.5" customHeight="1" x14ac:dyDescent="0.25">
      <c r="A17" s="699"/>
      <c r="B17" s="42" t="s">
        <v>458</v>
      </c>
      <c r="C17" s="43" t="s">
        <v>38</v>
      </c>
      <c r="D17" s="43" t="s">
        <v>38</v>
      </c>
      <c r="E17" s="43" t="s">
        <v>38</v>
      </c>
      <c r="F17" s="316">
        <v>99.3</v>
      </c>
      <c r="G17" s="43" t="s">
        <v>38</v>
      </c>
      <c r="H17" s="317">
        <v>44.891159999999999</v>
      </c>
      <c r="I17" s="316">
        <v>335.8</v>
      </c>
      <c r="J17" s="43" t="s">
        <v>38</v>
      </c>
      <c r="K17" s="316">
        <v>151.80718999999999</v>
      </c>
      <c r="L17" s="43" t="s">
        <v>38</v>
      </c>
      <c r="M17" s="43" t="s">
        <v>38</v>
      </c>
      <c r="N17" s="43" t="s">
        <v>38</v>
      </c>
    </row>
    <row r="18" spans="1:14" ht="46.5" customHeight="1" x14ac:dyDescent="0.25">
      <c r="A18" s="699"/>
      <c r="B18" s="313" t="s">
        <v>459</v>
      </c>
      <c r="C18" s="43" t="s">
        <v>38</v>
      </c>
      <c r="D18" s="43" t="s">
        <v>38</v>
      </c>
      <c r="E18" s="43" t="s">
        <v>38</v>
      </c>
      <c r="F18" s="316">
        <v>80.900000000000006</v>
      </c>
      <c r="G18" s="43" t="s">
        <v>38</v>
      </c>
      <c r="H18" s="317">
        <v>51.377209999999998</v>
      </c>
      <c r="I18" s="316">
        <v>342.5</v>
      </c>
      <c r="J18" s="43" t="s">
        <v>38</v>
      </c>
      <c r="K18" s="316">
        <v>217.51152999999999</v>
      </c>
      <c r="L18" s="43" t="s">
        <v>38</v>
      </c>
      <c r="M18" s="43" t="s">
        <v>38</v>
      </c>
      <c r="N18" s="43" t="s">
        <v>38</v>
      </c>
    </row>
    <row r="19" spans="1:14" ht="38.25" customHeight="1" x14ac:dyDescent="0.25">
      <c r="A19" s="699"/>
      <c r="B19" s="313" t="s">
        <v>1031</v>
      </c>
      <c r="C19" s="312" t="s">
        <v>38</v>
      </c>
      <c r="D19" s="312" t="s">
        <v>38</v>
      </c>
      <c r="E19" s="312" t="s">
        <v>38</v>
      </c>
      <c r="F19" s="316">
        <v>204.9</v>
      </c>
      <c r="G19" s="43"/>
      <c r="H19" s="317">
        <v>82.717410000000001</v>
      </c>
      <c r="I19" s="316">
        <v>26</v>
      </c>
      <c r="J19" s="43"/>
      <c r="K19" s="316">
        <v>10.49611</v>
      </c>
      <c r="L19" s="312" t="s">
        <v>38</v>
      </c>
      <c r="M19" s="312" t="s">
        <v>38</v>
      </c>
      <c r="N19" s="312" t="s">
        <v>38</v>
      </c>
    </row>
    <row r="20" spans="1:14" ht="29.25" customHeight="1" x14ac:dyDescent="0.25">
      <c r="A20" s="700"/>
      <c r="B20" s="313" t="s">
        <v>836</v>
      </c>
      <c r="C20" s="43" t="s">
        <v>38</v>
      </c>
      <c r="D20" s="43" t="s">
        <v>38</v>
      </c>
      <c r="E20" s="43" t="s">
        <v>38</v>
      </c>
      <c r="F20" s="316">
        <v>256.10000000000002</v>
      </c>
      <c r="G20" s="43" t="s">
        <v>38</v>
      </c>
      <c r="H20" s="317">
        <v>73.696960000000004</v>
      </c>
      <c r="I20" s="316">
        <v>3950</v>
      </c>
      <c r="J20" s="43" t="s">
        <v>38</v>
      </c>
      <c r="K20" s="316">
        <v>1136.67706</v>
      </c>
      <c r="L20" s="43" t="s">
        <v>38</v>
      </c>
      <c r="M20" s="43" t="s">
        <v>38</v>
      </c>
      <c r="N20" s="43" t="s">
        <v>38</v>
      </c>
    </row>
    <row r="21" spans="1:14" s="2" customFormat="1" ht="15.75" customHeight="1" x14ac:dyDescent="0.25">
      <c r="A21" s="696" t="s">
        <v>312</v>
      </c>
      <c r="B21" s="697"/>
      <c r="C21" s="44" t="s">
        <v>38</v>
      </c>
      <c r="D21" s="44" t="s">
        <v>38</v>
      </c>
      <c r="E21" s="44" t="s">
        <v>38</v>
      </c>
      <c r="F21" s="32">
        <f>SUM(F11:F20)</f>
        <v>3402.4</v>
      </c>
      <c r="G21" s="44" t="s">
        <v>38</v>
      </c>
      <c r="H21" s="32">
        <f>SUM(H11:H20)</f>
        <v>2608.1585100000007</v>
      </c>
      <c r="I21" s="32">
        <f>SUM(I11:I20)</f>
        <v>12914.1638</v>
      </c>
      <c r="J21" s="44" t="s">
        <v>38</v>
      </c>
      <c r="K21" s="32">
        <f>SUM(K11:K20)</f>
        <v>7409.0571600000003</v>
      </c>
      <c r="L21" s="44" t="s">
        <v>38</v>
      </c>
      <c r="M21" s="44" t="s">
        <v>38</v>
      </c>
      <c r="N21" s="44" t="s">
        <v>38</v>
      </c>
    </row>
    <row r="22" spans="1:14" x14ac:dyDescent="0.25">
      <c r="H22" s="162">
        <f>H21/F21</f>
        <v>0.76656433987773354</v>
      </c>
      <c r="K22" s="162">
        <f>K21/I21</f>
        <v>0.57371559434610864</v>
      </c>
    </row>
  </sheetData>
  <mergeCells count="14">
    <mergeCell ref="A2:N2"/>
    <mergeCell ref="A3:N3"/>
    <mergeCell ref="A4:N4"/>
    <mergeCell ref="A5:N5"/>
    <mergeCell ref="A21:B21"/>
    <mergeCell ref="L6:N6"/>
    <mergeCell ref="A9:N9"/>
    <mergeCell ref="A10:N10"/>
    <mergeCell ref="A6:A7"/>
    <mergeCell ref="B6:B7"/>
    <mergeCell ref="C6:E6"/>
    <mergeCell ref="F6:H6"/>
    <mergeCell ref="I6:K6"/>
    <mergeCell ref="A11:A20"/>
  </mergeCells>
  <pageMargins left="0.15748031496062992" right="0.15748031496062992" top="0.15748031496062992" bottom="0.74803149606299213" header="0.31496062992125984" footer="0.31496062992125984"/>
  <pageSetup paperSize="9" scale="6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35"/>
  <sheetViews>
    <sheetView view="pageBreakPreview" zoomScaleNormal="100" zoomScaleSheetLayoutView="100" workbookViewId="0">
      <selection activeCell="C20" sqref="C20:D22"/>
    </sheetView>
  </sheetViews>
  <sheetFormatPr defaultRowHeight="15" x14ac:dyDescent="0.25"/>
  <cols>
    <col min="1" max="1" width="30.5703125" style="22" customWidth="1"/>
    <col min="2" max="3" width="31.7109375" style="22" customWidth="1"/>
    <col min="4" max="4" width="31.28515625" style="22" customWidth="1"/>
    <col min="5" max="16384" width="9.140625" style="4"/>
  </cols>
  <sheetData>
    <row r="1" spans="1:7" ht="15.75" x14ac:dyDescent="0.25">
      <c r="A1" s="702" t="s">
        <v>628</v>
      </c>
      <c r="B1" s="702"/>
      <c r="C1" s="702"/>
      <c r="D1" s="702"/>
    </row>
    <row r="2" spans="1:7" ht="18.75" x14ac:dyDescent="0.3">
      <c r="A2" s="471" t="s">
        <v>627</v>
      </c>
      <c r="B2" s="471"/>
      <c r="C2" s="471"/>
      <c r="D2" s="471"/>
    </row>
    <row r="3" spans="1:7" ht="13.5" customHeight="1" x14ac:dyDescent="0.25">
      <c r="A3" s="703" t="s">
        <v>7</v>
      </c>
      <c r="B3" s="703"/>
      <c r="C3" s="703"/>
      <c r="D3" s="703"/>
    </row>
    <row r="4" spans="1:7" ht="11.25" customHeight="1" x14ac:dyDescent="0.25">
      <c r="A4" s="36"/>
      <c r="B4" s="1"/>
      <c r="C4" s="1"/>
      <c r="D4" s="1"/>
    </row>
    <row r="5" spans="1:7" s="6" customFormat="1" ht="21" customHeight="1" x14ac:dyDescent="0.25">
      <c r="A5" s="698" t="s">
        <v>19</v>
      </c>
      <c r="B5" s="698" t="s">
        <v>49</v>
      </c>
      <c r="C5" s="698"/>
      <c r="D5" s="698" t="s">
        <v>50</v>
      </c>
      <c r="E5" s="5"/>
    </row>
    <row r="6" spans="1:7" s="6" customFormat="1" ht="18.75" customHeight="1" x14ac:dyDescent="0.25">
      <c r="A6" s="698"/>
      <c r="B6" s="37" t="s">
        <v>51</v>
      </c>
      <c r="C6" s="37" t="s">
        <v>9</v>
      </c>
      <c r="D6" s="698"/>
      <c r="E6" s="5"/>
    </row>
    <row r="7" spans="1:7" x14ac:dyDescent="0.25">
      <c r="A7" s="38">
        <v>1</v>
      </c>
      <c r="B7" s="38">
        <v>2</v>
      </c>
      <c r="C7" s="38">
        <v>3</v>
      </c>
      <c r="D7" s="38">
        <v>4</v>
      </c>
      <c r="E7" s="7"/>
    </row>
    <row r="8" spans="1:7" ht="16.5" customHeight="1" x14ac:dyDescent="0.25">
      <c r="A8" s="701" t="s">
        <v>52</v>
      </c>
      <c r="B8" s="701"/>
      <c r="C8" s="701"/>
      <c r="D8" s="701"/>
      <c r="E8" s="8"/>
    </row>
    <row r="9" spans="1:7" x14ac:dyDescent="0.25">
      <c r="A9" s="224" t="s">
        <v>53</v>
      </c>
      <c r="B9" s="225">
        <f t="shared" ref="B9:C12" si="0">B14+B19+B24+B29</f>
        <v>52590513.699999996</v>
      </c>
      <c r="C9" s="320">
        <f t="shared" si="0"/>
        <v>51436211</v>
      </c>
      <c r="D9" s="320">
        <v>0</v>
      </c>
      <c r="E9" s="8"/>
    </row>
    <row r="10" spans="1:7" ht="15" customHeight="1" x14ac:dyDescent="0.25">
      <c r="A10" s="39" t="s">
        <v>54</v>
      </c>
      <c r="B10" s="225">
        <f t="shared" si="0"/>
        <v>1196676.8</v>
      </c>
      <c r="C10" s="320">
        <f t="shared" si="0"/>
        <v>921039.81682000007</v>
      </c>
      <c r="D10" s="320">
        <f>C10/B10*100</f>
        <v>76.966463862255878</v>
      </c>
      <c r="E10" s="707" t="s">
        <v>1043</v>
      </c>
      <c r="F10" s="708"/>
      <c r="G10" s="708"/>
    </row>
    <row r="11" spans="1:7" s="22" customFormat="1" x14ac:dyDescent="0.25">
      <c r="A11" s="39" t="s">
        <v>55</v>
      </c>
      <c r="B11" s="225">
        <f>B16+B21+B26+B31</f>
        <v>51393836.899999999</v>
      </c>
      <c r="C11" s="320">
        <f t="shared" si="0"/>
        <v>50515171.183180004</v>
      </c>
      <c r="D11" s="320">
        <f>C11/B11*100</f>
        <v>98.29032862728333</v>
      </c>
      <c r="E11" s="707"/>
      <c r="F11" s="708"/>
      <c r="G11" s="708"/>
    </row>
    <row r="12" spans="1:7" s="22" customFormat="1" x14ac:dyDescent="0.25">
      <c r="A12" s="39" t="s">
        <v>56</v>
      </c>
      <c r="B12" s="225">
        <f t="shared" si="0"/>
        <v>105181027.39999999</v>
      </c>
      <c r="C12" s="320">
        <f t="shared" si="0"/>
        <v>102872422</v>
      </c>
      <c r="D12" s="320">
        <f>C12/B12*100</f>
        <v>97.805112331504006</v>
      </c>
      <c r="E12" s="707"/>
      <c r="F12" s="708"/>
      <c r="G12" s="708"/>
    </row>
    <row r="13" spans="1:7" ht="15" customHeight="1" x14ac:dyDescent="0.25">
      <c r="A13" s="704" t="s">
        <v>57</v>
      </c>
      <c r="B13" s="705"/>
      <c r="C13" s="705"/>
      <c r="D13" s="706"/>
      <c r="E13" s="8"/>
    </row>
    <row r="14" spans="1:7" x14ac:dyDescent="0.25">
      <c r="A14" s="224" t="s">
        <v>53</v>
      </c>
      <c r="B14" s="225">
        <v>0</v>
      </c>
      <c r="C14" s="225">
        <v>0</v>
      </c>
      <c r="D14" s="225">
        <v>0</v>
      </c>
      <c r="E14" s="8"/>
    </row>
    <row r="15" spans="1:7" x14ac:dyDescent="0.25">
      <c r="A15" s="39" t="s">
        <v>54</v>
      </c>
      <c r="B15" s="225">
        <f>'Объекты кап. строительства'!N9</f>
        <v>1151382.9000000001</v>
      </c>
      <c r="C15" s="320">
        <f>'Объекты кап. строительства'!O9</f>
        <v>875745.91682000004</v>
      </c>
      <c r="D15" s="320">
        <f>C15/B15*100</f>
        <v>76.060354623991728</v>
      </c>
      <c r="E15" s="8"/>
    </row>
    <row r="16" spans="1:7" s="22" customFormat="1" x14ac:dyDescent="0.25">
      <c r="A16" s="39" t="s">
        <v>55</v>
      </c>
      <c r="B16" s="225">
        <f>'Отчет по мероприятиям'!G10-B15</f>
        <v>27014039.199999999</v>
      </c>
      <c r="C16" s="320">
        <f>'Отчет по мероприятиям'!H10-C15</f>
        <v>27008145.183179997</v>
      </c>
      <c r="D16" s="320">
        <f>C16/B16*100</f>
        <v>99.978181652968061</v>
      </c>
      <c r="E16" s="29"/>
    </row>
    <row r="17" spans="1:5" s="22" customFormat="1" x14ac:dyDescent="0.25">
      <c r="A17" s="39" t="s">
        <v>56</v>
      </c>
      <c r="B17" s="225">
        <f>SUM(B14:B16)</f>
        <v>28165422.099999998</v>
      </c>
      <c r="C17" s="320">
        <f>SUM(C14:C16)</f>
        <v>27883891.099999998</v>
      </c>
      <c r="D17" s="320">
        <f>C17/B17*100</f>
        <v>99.000437490336779</v>
      </c>
      <c r="E17" s="29"/>
    </row>
    <row r="18" spans="1:5" ht="15" customHeight="1" x14ac:dyDescent="0.25">
      <c r="A18" s="704" t="s">
        <v>58</v>
      </c>
      <c r="B18" s="705"/>
      <c r="C18" s="705"/>
      <c r="D18" s="706"/>
      <c r="E18" s="8"/>
    </row>
    <row r="19" spans="1:5" x14ac:dyDescent="0.25">
      <c r="A19" s="224" t="s">
        <v>53</v>
      </c>
      <c r="B19" s="225">
        <v>0</v>
      </c>
      <c r="C19" s="225">
        <v>0</v>
      </c>
      <c r="D19" s="225">
        <v>0</v>
      </c>
      <c r="E19" s="8"/>
    </row>
    <row r="20" spans="1:5" x14ac:dyDescent="0.25">
      <c r="A20" s="39" t="s">
        <v>54</v>
      </c>
      <c r="B20" s="225">
        <f>'Объекты кап. строительства'!N10</f>
        <v>45293.9</v>
      </c>
      <c r="C20" s="320">
        <f>'Объекты кап. строительства'!O10</f>
        <v>45293.9</v>
      </c>
      <c r="D20" s="320">
        <f>C20/B20*100</f>
        <v>100</v>
      </c>
      <c r="E20" s="8"/>
    </row>
    <row r="21" spans="1:5" s="22" customFormat="1" x14ac:dyDescent="0.25">
      <c r="A21" s="39" t="s">
        <v>55</v>
      </c>
      <c r="B21" s="225">
        <f>'Отчет по мероприятиям'!G11-B20</f>
        <v>1762944.5999999999</v>
      </c>
      <c r="C21" s="320">
        <f>'Отчет по мероприятиям'!H11-C20</f>
        <v>1717074.7</v>
      </c>
      <c r="D21" s="320">
        <f>C21/B21*100</f>
        <v>97.398108823158708</v>
      </c>
      <c r="E21" s="29"/>
    </row>
    <row r="22" spans="1:5" s="22" customFormat="1" x14ac:dyDescent="0.25">
      <c r="A22" s="39" t="s">
        <v>56</v>
      </c>
      <c r="B22" s="225">
        <f>SUM(B19:B21)</f>
        <v>1808238.4999999998</v>
      </c>
      <c r="C22" s="320">
        <f>SUM(C19:C21)</f>
        <v>1762368.5999999999</v>
      </c>
      <c r="D22" s="320">
        <f>C22/B22*100</f>
        <v>97.463282636665468</v>
      </c>
      <c r="E22" s="29"/>
    </row>
    <row r="23" spans="1:5" x14ac:dyDescent="0.25">
      <c r="A23" s="704" t="s">
        <v>59</v>
      </c>
      <c r="B23" s="705"/>
      <c r="C23" s="705"/>
      <c r="D23" s="706"/>
      <c r="E23" s="8"/>
    </row>
    <row r="24" spans="1:5" x14ac:dyDescent="0.25">
      <c r="A24" s="224" t="s">
        <v>53</v>
      </c>
      <c r="B24" s="225">
        <f>B29+B34+B38+B43</f>
        <v>52590513.699999996</v>
      </c>
      <c r="C24" s="225">
        <f>C29+C34+C38+C43</f>
        <v>51436211</v>
      </c>
      <c r="D24" s="225">
        <v>0</v>
      </c>
      <c r="E24" s="8"/>
    </row>
    <row r="25" spans="1:5" x14ac:dyDescent="0.25">
      <c r="A25" s="224" t="s">
        <v>54</v>
      </c>
      <c r="B25" s="225">
        <v>0</v>
      </c>
      <c r="C25" s="225">
        <v>0</v>
      </c>
      <c r="D25" s="225">
        <v>0</v>
      </c>
      <c r="E25" s="8"/>
    </row>
    <row r="26" spans="1:5" s="22" customFormat="1" x14ac:dyDescent="0.25">
      <c r="A26" s="224" t="s">
        <v>55</v>
      </c>
      <c r="B26" s="225">
        <f>'Отчет по мероприятиям'!G12</f>
        <v>12914.1</v>
      </c>
      <c r="C26" s="225">
        <f>'Отчет по мероприятиям'!H12</f>
        <v>7409.1</v>
      </c>
      <c r="D26" s="225">
        <f>C26/B26*100</f>
        <v>57.372174599855974</v>
      </c>
      <c r="E26" s="29"/>
    </row>
    <row r="27" spans="1:5" s="22" customFormat="1" x14ac:dyDescent="0.25">
      <c r="A27" s="224" t="s">
        <v>56</v>
      </c>
      <c r="B27" s="225">
        <f>SUM(B24:B26)</f>
        <v>52603427.799999997</v>
      </c>
      <c r="C27" s="225">
        <f>SUM(C24:C26)</f>
        <v>51443620.100000001</v>
      </c>
      <c r="D27" s="225">
        <f>C27/B27*100</f>
        <v>97.795186077208456</v>
      </c>
      <c r="E27" s="29"/>
    </row>
    <row r="28" spans="1:5" x14ac:dyDescent="0.25">
      <c r="A28" s="704" t="s">
        <v>60</v>
      </c>
      <c r="B28" s="705"/>
      <c r="C28" s="705"/>
      <c r="D28" s="706"/>
      <c r="E28" s="8"/>
    </row>
    <row r="29" spans="1:5" x14ac:dyDescent="0.25">
      <c r="A29" s="224" t="s">
        <v>53</v>
      </c>
      <c r="B29" s="225">
        <v>0</v>
      </c>
      <c r="C29" s="225">
        <v>0</v>
      </c>
      <c r="D29" s="225">
        <v>0</v>
      </c>
      <c r="E29" s="8"/>
    </row>
    <row r="30" spans="1:5" x14ac:dyDescent="0.25">
      <c r="A30" s="224" t="s">
        <v>54</v>
      </c>
      <c r="B30" s="225">
        <v>0</v>
      </c>
      <c r="C30" s="225">
        <v>0</v>
      </c>
      <c r="D30" s="225">
        <v>0</v>
      </c>
      <c r="E30" s="8"/>
    </row>
    <row r="31" spans="1:5" s="22" customFormat="1" x14ac:dyDescent="0.25">
      <c r="A31" s="224" t="s">
        <v>55</v>
      </c>
      <c r="B31" s="225">
        <f>'Отчет по мероприятиям'!G13</f>
        <v>22603938.999999996</v>
      </c>
      <c r="C31" s="225">
        <f>'Отчет по мероприятиям'!H13</f>
        <v>21782542.200000003</v>
      </c>
      <c r="D31" s="225">
        <f>C31/B31*100</f>
        <v>96.366134238815661</v>
      </c>
      <c r="E31" s="29"/>
    </row>
    <row r="32" spans="1:5" s="22" customFormat="1" ht="15.75" x14ac:dyDescent="0.25">
      <c r="A32" s="224" t="s">
        <v>56</v>
      </c>
      <c r="B32" s="225">
        <f>SUM(B29:B31)</f>
        <v>22603938.999999996</v>
      </c>
      <c r="C32" s="225">
        <f>SUM(C29:C31)</f>
        <v>21782542.200000003</v>
      </c>
      <c r="D32" s="225">
        <f>C32/B32*100</f>
        <v>96.366134238815661</v>
      </c>
      <c r="E32" s="30" t="s">
        <v>61</v>
      </c>
    </row>
    <row r="34" spans="2:3" x14ac:dyDescent="0.25">
      <c r="B34" s="318">
        <f>'Отчет по мероприятиям'!G9</f>
        <v>52590513.699999996</v>
      </c>
      <c r="C34" s="318">
        <f>'Отчет по мероприятиям'!H9</f>
        <v>51436211</v>
      </c>
    </row>
    <row r="35" spans="2:3" x14ac:dyDescent="0.25">
      <c r="B35" s="319">
        <f>B34-B9</f>
        <v>0</v>
      </c>
      <c r="C35" s="319">
        <f>C34-C9</f>
        <v>0</v>
      </c>
    </row>
  </sheetData>
  <mergeCells count="12">
    <mergeCell ref="A13:D13"/>
    <mergeCell ref="A18:D18"/>
    <mergeCell ref="A23:D23"/>
    <mergeCell ref="A28:D28"/>
    <mergeCell ref="E10:G12"/>
    <mergeCell ref="A8:D8"/>
    <mergeCell ref="A5:A6"/>
    <mergeCell ref="B5:C5"/>
    <mergeCell ref="D5:D6"/>
    <mergeCell ref="A1:D1"/>
    <mergeCell ref="A2:D2"/>
    <mergeCell ref="A3:D3"/>
  </mergeCells>
  <pageMargins left="0.15748031496062992" right="0.15748031496062992" top="0.74803149606299213" bottom="0.19685039370078741" header="0.31496062992125984" footer="0.31496062992125984"/>
  <pageSetup paperSize="9" scale="6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7"/>
  <sheetViews>
    <sheetView view="pageBreakPreview" zoomScale="70" zoomScaleNormal="55" zoomScaleSheetLayoutView="70" workbookViewId="0">
      <selection activeCell="D6" sqref="D6"/>
    </sheetView>
  </sheetViews>
  <sheetFormatPr defaultColWidth="9.140625" defaultRowHeight="15" x14ac:dyDescent="0.25"/>
  <cols>
    <col min="1" max="1" width="30.7109375" style="10" customWidth="1"/>
    <col min="2" max="2" width="15.28515625" style="10" customWidth="1"/>
    <col min="3" max="3" width="16.42578125" style="10" customWidth="1"/>
    <col min="4" max="4" width="24" style="10" customWidth="1"/>
    <col min="5" max="5" width="17.7109375" style="10" customWidth="1"/>
    <col min="6" max="7" width="19.5703125" style="10" customWidth="1"/>
    <col min="8" max="8" width="26.42578125" style="10" customWidth="1"/>
    <col min="9" max="9" width="19.140625" style="10" customWidth="1"/>
    <col min="10" max="10" width="21.28515625" style="10" customWidth="1"/>
    <col min="11" max="11" width="17.85546875" style="10" customWidth="1"/>
    <col min="12" max="12" width="18.28515625" style="10" customWidth="1"/>
    <col min="13" max="13" width="15.7109375" style="10" customWidth="1"/>
    <col min="14" max="14" width="77.28515625" style="10" customWidth="1"/>
    <col min="15" max="15" width="28.140625" style="10" customWidth="1"/>
    <col min="16" max="16384" width="9.140625" style="10"/>
  </cols>
  <sheetData>
    <row r="1" spans="1:15" ht="61.5" customHeight="1" x14ac:dyDescent="0.25">
      <c r="A1" s="709" t="s">
        <v>882</v>
      </c>
      <c r="B1" s="709"/>
      <c r="C1" s="709"/>
      <c r="D1" s="709"/>
      <c r="E1" s="709"/>
      <c r="F1" s="709"/>
      <c r="G1" s="709"/>
      <c r="H1" s="709"/>
      <c r="I1" s="709"/>
      <c r="J1" s="709"/>
      <c r="K1" s="709"/>
      <c r="L1" s="709"/>
      <c r="M1" s="709"/>
      <c r="N1" s="709"/>
    </row>
    <row r="2" spans="1:15" ht="17.25" customHeight="1" x14ac:dyDescent="0.25">
      <c r="A2" s="711"/>
      <c r="B2" s="711"/>
      <c r="C2" s="711"/>
      <c r="D2" s="711"/>
      <c r="E2" s="711"/>
      <c r="F2" s="711"/>
      <c r="G2" s="711"/>
      <c r="H2" s="711"/>
      <c r="I2" s="711"/>
      <c r="J2" s="711"/>
      <c r="K2" s="711"/>
      <c r="L2" s="711"/>
      <c r="M2" s="711"/>
      <c r="N2" s="711"/>
    </row>
    <row r="3" spans="1:15" ht="180" customHeight="1" x14ac:dyDescent="0.25">
      <c r="A3" s="25"/>
      <c r="B3" s="26" t="s">
        <v>526</v>
      </c>
      <c r="C3" s="26" t="s">
        <v>507</v>
      </c>
      <c r="D3" s="26" t="s">
        <v>527</v>
      </c>
      <c r="E3" s="26" t="s">
        <v>528</v>
      </c>
      <c r="F3" s="26" t="s">
        <v>529</v>
      </c>
      <c r="G3" s="26" t="s">
        <v>530</v>
      </c>
      <c r="H3" s="26" t="s">
        <v>531</v>
      </c>
      <c r="I3" s="27" t="s">
        <v>508</v>
      </c>
      <c r="J3" s="27" t="s">
        <v>509</v>
      </c>
      <c r="K3" s="27" t="s">
        <v>532</v>
      </c>
      <c r="L3" s="26" t="s">
        <v>510</v>
      </c>
      <c r="M3" s="26" t="s">
        <v>525</v>
      </c>
      <c r="N3" s="26" t="s">
        <v>511</v>
      </c>
      <c r="O3" s="20"/>
    </row>
    <row r="4" spans="1:15" ht="18.75" x14ac:dyDescent="0.25">
      <c r="A4" s="28">
        <v>1</v>
      </c>
      <c r="B4" s="28" t="s">
        <v>512</v>
      </c>
      <c r="C4" s="28">
        <v>3</v>
      </c>
      <c r="D4" s="28">
        <v>4</v>
      </c>
      <c r="E4" s="28">
        <v>5</v>
      </c>
      <c r="F4" s="28">
        <v>6</v>
      </c>
      <c r="G4" s="28">
        <v>7</v>
      </c>
      <c r="H4" s="28" t="s">
        <v>513</v>
      </c>
      <c r="I4" s="28">
        <v>9</v>
      </c>
      <c r="J4" s="28">
        <v>10</v>
      </c>
      <c r="K4" s="28">
        <v>11</v>
      </c>
      <c r="L4" s="28">
        <v>12</v>
      </c>
      <c r="M4" s="28" t="s">
        <v>514</v>
      </c>
      <c r="N4" s="28">
        <v>14</v>
      </c>
      <c r="O4" s="21"/>
    </row>
    <row r="5" spans="1:15" ht="36" customHeight="1" x14ac:dyDescent="0.25">
      <c r="A5" s="23" t="s">
        <v>515</v>
      </c>
      <c r="B5" s="34">
        <v>10520.8</v>
      </c>
      <c r="C5" s="34">
        <v>25639413.600000001</v>
      </c>
      <c r="D5" s="34">
        <v>1163465.6000000001</v>
      </c>
      <c r="E5" s="34">
        <v>1168161.3999999999</v>
      </c>
      <c r="F5" s="34">
        <v>676073</v>
      </c>
      <c r="G5" s="34">
        <v>22621192.800000001</v>
      </c>
      <c r="H5" s="35">
        <f>I5+J5+K5+L5</f>
        <v>998.851</v>
      </c>
      <c r="I5" s="34">
        <v>0</v>
      </c>
      <c r="J5" s="34">
        <v>0</v>
      </c>
      <c r="K5" s="35">
        <v>998.851</v>
      </c>
      <c r="L5" s="34">
        <v>0</v>
      </c>
      <c r="M5" s="34">
        <f>H5/B5*100</f>
        <v>9.4940593871188508</v>
      </c>
      <c r="N5" s="712" t="s">
        <v>1044</v>
      </c>
      <c r="O5" s="21"/>
    </row>
    <row r="6" spans="1:15" ht="390" customHeight="1" x14ac:dyDescent="0.25">
      <c r="A6" s="24" t="s">
        <v>516</v>
      </c>
      <c r="B6" s="34">
        <v>12591.39999999851</v>
      </c>
      <c r="C6" s="34">
        <v>27005536.199999999</v>
      </c>
      <c r="D6" s="34">
        <v>1287809.8999999999</v>
      </c>
      <c r="E6" s="34">
        <v>536781.1</v>
      </c>
      <c r="F6" s="34">
        <v>826215.9</v>
      </c>
      <c r="G6" s="34">
        <v>24342137.900000002</v>
      </c>
      <c r="H6" s="35">
        <v>1276.18667</v>
      </c>
      <c r="I6" s="34">
        <v>0</v>
      </c>
      <c r="J6" s="34">
        <v>0</v>
      </c>
      <c r="K6" s="35">
        <v>1276.18667</v>
      </c>
      <c r="L6" s="34">
        <v>0</v>
      </c>
      <c r="M6" s="34">
        <v>10.135383436314873</v>
      </c>
      <c r="N6" s="713"/>
      <c r="O6" s="21"/>
    </row>
    <row r="7" spans="1:15" x14ac:dyDescent="0.25">
      <c r="A7" s="710"/>
      <c r="B7" s="710"/>
      <c r="C7" s="710"/>
      <c r="D7" s="710"/>
      <c r="E7" s="710"/>
      <c r="F7" s="710"/>
      <c r="G7" s="710"/>
      <c r="H7" s="710"/>
      <c r="I7" s="710"/>
      <c r="J7" s="710"/>
      <c r="K7" s="710"/>
      <c r="L7" s="710"/>
      <c r="M7" s="710"/>
      <c r="N7" s="710"/>
    </row>
  </sheetData>
  <mergeCells count="4">
    <mergeCell ref="A1:N1"/>
    <mergeCell ref="A7:N7"/>
    <mergeCell ref="A2:N2"/>
    <mergeCell ref="N5:N6"/>
  </mergeCells>
  <pageMargins left="0.7" right="0.7" top="0.75" bottom="0.75" header="0.3" footer="0.3"/>
  <pageSetup paperSize="9" scale="2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304"/>
  <sheetViews>
    <sheetView view="pageBreakPreview" topLeftCell="A253" zoomScale="80" zoomScaleNormal="90" zoomScaleSheetLayoutView="80" workbookViewId="0">
      <selection activeCell="B264" sqref="B264"/>
    </sheetView>
  </sheetViews>
  <sheetFormatPr defaultRowHeight="15" outlineLevelRow="1" x14ac:dyDescent="0.25"/>
  <cols>
    <col min="1" max="1" width="36.7109375" style="18" customWidth="1"/>
    <col min="2" max="2" width="65" style="18" customWidth="1"/>
    <col min="3" max="13" width="18.28515625" style="18" customWidth="1"/>
    <col min="14" max="16384" width="9.140625" style="18"/>
  </cols>
  <sheetData>
    <row r="1" spans="1:13" ht="9.75" customHeight="1" x14ac:dyDescent="0.25">
      <c r="A1" s="33"/>
    </row>
    <row r="2" spans="1:13" ht="42.75" customHeight="1" x14ac:dyDescent="0.25">
      <c r="A2" s="714" t="s">
        <v>626</v>
      </c>
      <c r="B2" s="714"/>
      <c r="C2" s="714"/>
      <c r="D2" s="714"/>
      <c r="E2" s="714"/>
      <c r="F2" s="714"/>
      <c r="G2" s="714"/>
      <c r="H2" s="714"/>
      <c r="I2" s="714"/>
      <c r="J2" s="714"/>
      <c r="K2" s="714"/>
      <c r="L2" s="714"/>
      <c r="M2" s="714"/>
    </row>
    <row r="3" spans="1:13" ht="14.25" customHeight="1" x14ac:dyDescent="0.25">
      <c r="A3" s="703"/>
      <c r="B3" s="703"/>
      <c r="C3" s="703"/>
      <c r="D3" s="703"/>
    </row>
    <row r="4" spans="1:13" ht="18" customHeight="1" x14ac:dyDescent="0.25">
      <c r="A4" s="473" t="s">
        <v>0</v>
      </c>
      <c r="B4" s="442" t="s">
        <v>1</v>
      </c>
      <c r="C4" s="473" t="s">
        <v>883</v>
      </c>
      <c r="D4" s="473"/>
      <c r="E4" s="473"/>
      <c r="F4" s="473"/>
      <c r="G4" s="473"/>
      <c r="H4" s="473"/>
      <c r="I4" s="473"/>
      <c r="J4" s="473"/>
      <c r="K4" s="473"/>
      <c r="L4" s="473"/>
      <c r="M4" s="473"/>
    </row>
    <row r="5" spans="1:13" ht="58.5" customHeight="1" x14ac:dyDescent="0.25">
      <c r="A5" s="473"/>
      <c r="B5" s="444"/>
      <c r="C5" s="179" t="s">
        <v>839</v>
      </c>
      <c r="D5" s="179" t="s">
        <v>492</v>
      </c>
      <c r="E5" s="179" t="s">
        <v>630</v>
      </c>
      <c r="F5" s="179" t="s">
        <v>631</v>
      </c>
      <c r="G5" s="179" t="s">
        <v>632</v>
      </c>
      <c r="H5" s="179" t="s">
        <v>633</v>
      </c>
      <c r="I5" s="179" t="s">
        <v>634</v>
      </c>
      <c r="J5" s="179" t="s">
        <v>635</v>
      </c>
      <c r="K5" s="179" t="s">
        <v>637</v>
      </c>
      <c r="L5" s="179" t="s">
        <v>636</v>
      </c>
      <c r="M5" s="180" t="s">
        <v>884</v>
      </c>
    </row>
    <row r="6" spans="1:13" x14ac:dyDescent="0.25">
      <c r="A6" s="124">
        <v>1</v>
      </c>
      <c r="B6" s="125">
        <v>2</v>
      </c>
      <c r="C6" s="124">
        <v>3</v>
      </c>
      <c r="D6" s="124">
        <v>4</v>
      </c>
      <c r="E6" s="124">
        <v>5</v>
      </c>
      <c r="F6" s="124">
        <v>6</v>
      </c>
      <c r="G6" s="124">
        <v>7</v>
      </c>
      <c r="H6" s="124">
        <v>8</v>
      </c>
      <c r="I6" s="124">
        <v>9</v>
      </c>
      <c r="J6" s="124">
        <v>10</v>
      </c>
      <c r="K6" s="124">
        <v>11</v>
      </c>
      <c r="L6" s="124">
        <v>12</v>
      </c>
      <c r="M6" s="124">
        <v>13</v>
      </c>
    </row>
    <row r="7" spans="1:13" s="129" customFormat="1" ht="14.25" x14ac:dyDescent="0.2">
      <c r="A7" s="718" t="s">
        <v>170</v>
      </c>
      <c r="B7" s="127" t="s">
        <v>2</v>
      </c>
      <c r="C7" s="249">
        <v>27250513.799999997</v>
      </c>
      <c r="D7" s="249">
        <v>27358602.799999997</v>
      </c>
      <c r="E7" s="249">
        <v>28547561.469999999</v>
      </c>
      <c r="F7" s="249">
        <v>28605442.469999999</v>
      </c>
      <c r="G7" s="249">
        <v>29173246.669999998</v>
      </c>
      <c r="H7" s="249">
        <v>29173246.669999998</v>
      </c>
      <c r="I7" s="249">
        <v>29188965.199999999</v>
      </c>
      <c r="J7" s="249">
        <v>29968056.499999996</v>
      </c>
      <c r="K7" s="249">
        <v>29972556.300000001</v>
      </c>
      <c r="L7" s="249">
        <v>29942400.599999998</v>
      </c>
      <c r="M7" s="249">
        <v>29973660.599999998</v>
      </c>
    </row>
    <row r="8" spans="1:13" s="129" customFormat="1" ht="14.25" x14ac:dyDescent="0.2">
      <c r="A8" s="719"/>
      <c r="B8" s="127" t="s">
        <v>3</v>
      </c>
      <c r="C8" s="249">
        <v>26879758.799999997</v>
      </c>
      <c r="D8" s="249">
        <v>26987847.799999997</v>
      </c>
      <c r="E8" s="249">
        <v>27248871.169999998</v>
      </c>
      <c r="F8" s="249">
        <v>27306752.169999998</v>
      </c>
      <c r="G8" s="249">
        <v>27419419.869999997</v>
      </c>
      <c r="H8" s="249">
        <v>27419419.869999997</v>
      </c>
      <c r="I8" s="249">
        <v>27397226.800000001</v>
      </c>
      <c r="J8" s="249">
        <v>28176318.099999998</v>
      </c>
      <c r="K8" s="249">
        <v>28180817.900000002</v>
      </c>
      <c r="L8" s="249">
        <v>28134162.099999998</v>
      </c>
      <c r="M8" s="249">
        <v>28165422.099999998</v>
      </c>
    </row>
    <row r="9" spans="1:13" s="129" customFormat="1" ht="28.5" x14ac:dyDescent="0.2">
      <c r="A9" s="719"/>
      <c r="B9" s="127" t="s">
        <v>4</v>
      </c>
      <c r="C9" s="249">
        <v>370755</v>
      </c>
      <c r="D9" s="249">
        <v>370755</v>
      </c>
      <c r="E9" s="249">
        <v>1298690.2999999998</v>
      </c>
      <c r="F9" s="249">
        <v>1298690.2999999998</v>
      </c>
      <c r="G9" s="249">
        <v>1753826.7999999998</v>
      </c>
      <c r="H9" s="249">
        <v>1753826.7999999996</v>
      </c>
      <c r="I9" s="249">
        <v>1791738.3999999997</v>
      </c>
      <c r="J9" s="249">
        <v>1791738.3999999997</v>
      </c>
      <c r="K9" s="249">
        <v>1791738.3999999997</v>
      </c>
      <c r="L9" s="249">
        <v>1808238.4999999998</v>
      </c>
      <c r="M9" s="249">
        <v>1808238.4999999998</v>
      </c>
    </row>
    <row r="10" spans="1:13" ht="30" outlineLevel="1" x14ac:dyDescent="0.25">
      <c r="A10" s="719"/>
      <c r="B10" s="219" t="s">
        <v>1077</v>
      </c>
      <c r="C10" s="258">
        <v>102.8</v>
      </c>
      <c r="D10" s="258">
        <v>102.8</v>
      </c>
      <c r="E10" s="258">
        <v>102.8</v>
      </c>
      <c r="F10" s="258">
        <v>102.8</v>
      </c>
      <c r="G10" s="258">
        <v>96.4</v>
      </c>
      <c r="H10" s="258">
        <v>96.4</v>
      </c>
      <c r="I10" s="258">
        <v>96.4</v>
      </c>
      <c r="J10" s="258">
        <v>96.4</v>
      </c>
      <c r="K10" s="258">
        <v>96.4</v>
      </c>
      <c r="L10" s="258">
        <v>96.4</v>
      </c>
      <c r="M10" s="258">
        <v>96.4</v>
      </c>
    </row>
    <row r="11" spans="1:13" ht="30" outlineLevel="1" x14ac:dyDescent="0.25">
      <c r="A11" s="719"/>
      <c r="B11" s="128" t="s">
        <v>394</v>
      </c>
      <c r="C11" s="258">
        <v>2.8</v>
      </c>
      <c r="D11" s="258">
        <v>2.8</v>
      </c>
      <c r="E11" s="258">
        <v>2.8</v>
      </c>
      <c r="F11" s="258">
        <v>2.8</v>
      </c>
      <c r="G11" s="258">
        <v>2.8</v>
      </c>
      <c r="H11" s="258">
        <v>2.8</v>
      </c>
      <c r="I11" s="258">
        <v>2.8</v>
      </c>
      <c r="J11" s="258">
        <v>2.8</v>
      </c>
      <c r="K11" s="258">
        <v>2.8</v>
      </c>
      <c r="L11" s="258">
        <v>2.8</v>
      </c>
      <c r="M11" s="258">
        <v>2.8</v>
      </c>
    </row>
    <row r="12" spans="1:13" outlineLevel="1" x14ac:dyDescent="0.25">
      <c r="A12" s="719"/>
      <c r="B12" s="128" t="s">
        <v>327</v>
      </c>
      <c r="C12" s="243">
        <v>7.3</v>
      </c>
      <c r="D12" s="243">
        <v>7.3</v>
      </c>
      <c r="E12" s="258">
        <v>7.3</v>
      </c>
      <c r="F12" s="258">
        <v>7.3</v>
      </c>
      <c r="G12" s="258">
        <v>7</v>
      </c>
      <c r="H12" s="258">
        <v>7</v>
      </c>
      <c r="I12" s="258">
        <v>7</v>
      </c>
      <c r="J12" s="258">
        <v>7</v>
      </c>
      <c r="K12" s="258">
        <v>7</v>
      </c>
      <c r="L12" s="258">
        <v>7</v>
      </c>
      <c r="M12" s="258">
        <v>7</v>
      </c>
    </row>
    <row r="13" spans="1:13" outlineLevel="1" x14ac:dyDescent="0.25">
      <c r="A13" s="719"/>
      <c r="B13" s="219" t="s">
        <v>1078</v>
      </c>
      <c r="C13" s="258">
        <v>37.299999999999997</v>
      </c>
      <c r="D13" s="258">
        <v>37.299999999999997</v>
      </c>
      <c r="E13" s="258">
        <v>37.299999999999997</v>
      </c>
      <c r="F13" s="258">
        <v>37.299999999999997</v>
      </c>
      <c r="G13" s="258">
        <v>37.299999999999997</v>
      </c>
      <c r="H13" s="258">
        <v>37.299999999999997</v>
      </c>
      <c r="I13" s="258">
        <v>37.299999999999997</v>
      </c>
      <c r="J13" s="258">
        <v>37.299999999999997</v>
      </c>
      <c r="K13" s="258">
        <v>37.299999999999997</v>
      </c>
      <c r="L13" s="258">
        <v>37.299999999999997</v>
      </c>
      <c r="M13" s="258">
        <v>37.299999999999997</v>
      </c>
    </row>
    <row r="14" spans="1:13" outlineLevel="1" x14ac:dyDescent="0.25">
      <c r="A14" s="719"/>
      <c r="B14" s="128" t="s">
        <v>328</v>
      </c>
      <c r="C14" s="247">
        <v>74</v>
      </c>
      <c r="D14" s="247">
        <v>74</v>
      </c>
      <c r="E14" s="247">
        <v>74</v>
      </c>
      <c r="F14" s="247">
        <v>74</v>
      </c>
      <c r="G14" s="247">
        <v>74</v>
      </c>
      <c r="H14" s="247">
        <v>74</v>
      </c>
      <c r="I14" s="247">
        <v>74</v>
      </c>
      <c r="J14" s="247">
        <v>74</v>
      </c>
      <c r="K14" s="247">
        <v>74</v>
      </c>
      <c r="L14" s="247">
        <v>74</v>
      </c>
      <c r="M14" s="247">
        <v>74</v>
      </c>
    </row>
    <row r="15" spans="1:13" ht="90" outlineLevel="1" x14ac:dyDescent="0.25">
      <c r="A15" s="719"/>
      <c r="B15" s="128" t="s">
        <v>334</v>
      </c>
      <c r="C15" s="247">
        <v>200</v>
      </c>
      <c r="D15" s="247">
        <v>200</v>
      </c>
      <c r="E15" s="247">
        <v>200</v>
      </c>
      <c r="F15" s="247">
        <v>200</v>
      </c>
      <c r="G15" s="247">
        <v>200</v>
      </c>
      <c r="H15" s="247">
        <v>200</v>
      </c>
      <c r="I15" s="247">
        <v>200</v>
      </c>
      <c r="J15" s="247">
        <v>200</v>
      </c>
      <c r="K15" s="247">
        <v>200</v>
      </c>
      <c r="L15" s="247">
        <v>200</v>
      </c>
      <c r="M15" s="247">
        <v>200</v>
      </c>
    </row>
    <row r="16" spans="1:13" ht="75" outlineLevel="1" x14ac:dyDescent="0.25">
      <c r="A16" s="719"/>
      <c r="B16" s="128" t="s">
        <v>373</v>
      </c>
      <c r="C16" s="247">
        <v>100</v>
      </c>
      <c r="D16" s="247">
        <v>100</v>
      </c>
      <c r="E16" s="247">
        <v>100</v>
      </c>
      <c r="F16" s="247">
        <v>100</v>
      </c>
      <c r="G16" s="247">
        <v>100</v>
      </c>
      <c r="H16" s="247">
        <v>100</v>
      </c>
      <c r="I16" s="247">
        <v>100</v>
      </c>
      <c r="J16" s="247">
        <v>100</v>
      </c>
      <c r="K16" s="247">
        <v>100</v>
      </c>
      <c r="L16" s="247">
        <v>100</v>
      </c>
      <c r="M16" s="247">
        <v>100</v>
      </c>
    </row>
    <row r="17" spans="1:13" ht="60" outlineLevel="1" x14ac:dyDescent="0.25">
      <c r="A17" s="719"/>
      <c r="B17" s="128" t="s">
        <v>336</v>
      </c>
      <c r="C17" s="247">
        <v>100</v>
      </c>
      <c r="D17" s="247">
        <v>100</v>
      </c>
      <c r="E17" s="247">
        <v>100</v>
      </c>
      <c r="F17" s="247">
        <v>100</v>
      </c>
      <c r="G17" s="247">
        <v>100</v>
      </c>
      <c r="H17" s="247">
        <v>100</v>
      </c>
      <c r="I17" s="247">
        <v>100</v>
      </c>
      <c r="J17" s="247">
        <v>100</v>
      </c>
      <c r="K17" s="247">
        <v>100</v>
      </c>
      <c r="L17" s="247">
        <v>100</v>
      </c>
      <c r="M17" s="247">
        <v>100</v>
      </c>
    </row>
    <row r="18" spans="1:13" ht="60" outlineLevel="1" x14ac:dyDescent="0.25">
      <c r="A18" s="719"/>
      <c r="B18" s="128" t="s">
        <v>335</v>
      </c>
      <c r="C18" s="247">
        <v>100</v>
      </c>
      <c r="D18" s="247">
        <v>100</v>
      </c>
      <c r="E18" s="247">
        <v>100</v>
      </c>
      <c r="F18" s="247">
        <v>100</v>
      </c>
      <c r="G18" s="247">
        <v>100</v>
      </c>
      <c r="H18" s="247">
        <v>100</v>
      </c>
      <c r="I18" s="247">
        <v>100</v>
      </c>
      <c r="J18" s="247">
        <v>100</v>
      </c>
      <c r="K18" s="247">
        <v>100</v>
      </c>
      <c r="L18" s="247">
        <v>100</v>
      </c>
      <c r="M18" s="247">
        <v>100</v>
      </c>
    </row>
    <row r="19" spans="1:13" ht="30" outlineLevel="1" x14ac:dyDescent="0.25">
      <c r="A19" s="719"/>
      <c r="B19" s="128" t="s">
        <v>329</v>
      </c>
      <c r="C19" s="258">
        <v>10.9</v>
      </c>
      <c r="D19" s="258">
        <v>10.9</v>
      </c>
      <c r="E19" s="258">
        <v>10.9</v>
      </c>
      <c r="F19" s="258">
        <v>10.9</v>
      </c>
      <c r="G19" s="258">
        <v>10.9</v>
      </c>
      <c r="H19" s="258">
        <v>10.9</v>
      </c>
      <c r="I19" s="258">
        <v>10.9</v>
      </c>
      <c r="J19" s="258">
        <v>10.9</v>
      </c>
      <c r="K19" s="258">
        <v>10.9</v>
      </c>
      <c r="L19" s="258">
        <v>10.9</v>
      </c>
      <c r="M19" s="258">
        <v>10.9</v>
      </c>
    </row>
    <row r="20" spans="1:13" ht="21" customHeight="1" outlineLevel="1" x14ac:dyDescent="0.25">
      <c r="A20" s="719"/>
      <c r="B20" s="128" t="s">
        <v>330</v>
      </c>
      <c r="C20" s="258">
        <v>26.5</v>
      </c>
      <c r="D20" s="258">
        <v>26.5</v>
      </c>
      <c r="E20" s="258">
        <v>26.5</v>
      </c>
      <c r="F20" s="258">
        <v>26.5</v>
      </c>
      <c r="G20" s="258">
        <v>26.5</v>
      </c>
      <c r="H20" s="258">
        <v>26.5</v>
      </c>
      <c r="I20" s="258">
        <v>26.5</v>
      </c>
      <c r="J20" s="258">
        <v>26.5</v>
      </c>
      <c r="K20" s="258">
        <v>26.5</v>
      </c>
      <c r="L20" s="258">
        <v>26.5</v>
      </c>
      <c r="M20" s="258">
        <v>26.5</v>
      </c>
    </row>
    <row r="21" spans="1:13" ht="30" outlineLevel="1" x14ac:dyDescent="0.25">
      <c r="A21" s="719"/>
      <c r="B21" s="128" t="s">
        <v>331</v>
      </c>
      <c r="C21" s="258">
        <v>645.70000000000005</v>
      </c>
      <c r="D21" s="258">
        <v>645.70000000000005</v>
      </c>
      <c r="E21" s="258">
        <v>645.70000000000005</v>
      </c>
      <c r="F21" s="258">
        <v>645.70000000000005</v>
      </c>
      <c r="G21" s="258">
        <v>645.70000000000005</v>
      </c>
      <c r="H21" s="258">
        <v>645.70000000000005</v>
      </c>
      <c r="I21" s="258">
        <v>645.70000000000005</v>
      </c>
      <c r="J21" s="258">
        <v>645.70000000000005</v>
      </c>
      <c r="K21" s="258">
        <v>645.70000000000005</v>
      </c>
      <c r="L21" s="258">
        <v>645.70000000000005</v>
      </c>
      <c r="M21" s="258">
        <v>645.70000000000005</v>
      </c>
    </row>
    <row r="22" spans="1:13" outlineLevel="1" x14ac:dyDescent="0.25">
      <c r="A22" s="719"/>
      <c r="B22" s="128" t="s">
        <v>392</v>
      </c>
      <c r="C22" s="258">
        <v>11.8</v>
      </c>
      <c r="D22" s="258">
        <v>11.8</v>
      </c>
      <c r="E22" s="258">
        <v>11.8</v>
      </c>
      <c r="F22" s="258">
        <v>11.8</v>
      </c>
      <c r="G22" s="258">
        <v>11.8</v>
      </c>
      <c r="H22" s="258">
        <v>11.8</v>
      </c>
      <c r="I22" s="258">
        <v>11.8</v>
      </c>
      <c r="J22" s="258">
        <v>11.8</v>
      </c>
      <c r="K22" s="258">
        <v>11.8</v>
      </c>
      <c r="L22" s="258">
        <v>11.8</v>
      </c>
      <c r="M22" s="258">
        <v>11.8</v>
      </c>
    </row>
    <row r="23" spans="1:13" ht="30" outlineLevel="1" x14ac:dyDescent="0.25">
      <c r="A23" s="719"/>
      <c r="B23" s="128" t="s">
        <v>332</v>
      </c>
      <c r="C23" s="247">
        <v>10</v>
      </c>
      <c r="D23" s="247">
        <v>10</v>
      </c>
      <c r="E23" s="247">
        <v>10</v>
      </c>
      <c r="F23" s="247">
        <v>10</v>
      </c>
      <c r="G23" s="247">
        <v>10</v>
      </c>
      <c r="H23" s="247">
        <v>10</v>
      </c>
      <c r="I23" s="247">
        <v>10</v>
      </c>
      <c r="J23" s="247">
        <v>10</v>
      </c>
      <c r="K23" s="247">
        <v>10</v>
      </c>
      <c r="L23" s="247">
        <v>10</v>
      </c>
      <c r="M23" s="247">
        <v>10</v>
      </c>
    </row>
    <row r="24" spans="1:13" ht="30" outlineLevel="1" x14ac:dyDescent="0.25">
      <c r="A24" s="719"/>
      <c r="B24" s="128" t="s">
        <v>393</v>
      </c>
      <c r="C24" s="258">
        <v>192.5</v>
      </c>
      <c r="D24" s="258">
        <v>192.5</v>
      </c>
      <c r="E24" s="258">
        <v>192.5</v>
      </c>
      <c r="F24" s="258">
        <v>192.5</v>
      </c>
      <c r="G24" s="258">
        <v>192.5</v>
      </c>
      <c r="H24" s="258">
        <v>192.5</v>
      </c>
      <c r="I24" s="258">
        <v>192.5</v>
      </c>
      <c r="J24" s="258">
        <v>192.5</v>
      </c>
      <c r="K24" s="258">
        <v>192.5</v>
      </c>
      <c r="L24" s="258">
        <v>192.5</v>
      </c>
      <c r="M24" s="258">
        <v>192.5</v>
      </c>
    </row>
    <row r="25" spans="1:13" outlineLevel="1" x14ac:dyDescent="0.25">
      <c r="A25" s="719"/>
      <c r="B25" s="128" t="s">
        <v>333</v>
      </c>
      <c r="C25" s="258">
        <v>30.1</v>
      </c>
      <c r="D25" s="247">
        <v>22</v>
      </c>
      <c r="E25" s="247">
        <v>22</v>
      </c>
      <c r="F25" s="247">
        <v>22</v>
      </c>
      <c r="G25" s="258">
        <v>16.600000000000001</v>
      </c>
      <c r="H25" s="258">
        <v>16.600000000000001</v>
      </c>
      <c r="I25" s="258">
        <v>16.600000000000001</v>
      </c>
      <c r="J25" s="258">
        <v>16.600000000000001</v>
      </c>
      <c r="K25" s="258">
        <v>16.600000000000001</v>
      </c>
      <c r="L25" s="258">
        <v>16.600000000000001</v>
      </c>
      <c r="M25" s="258">
        <v>16.600000000000001</v>
      </c>
    </row>
    <row r="26" spans="1:13" s="129" customFormat="1" ht="15" customHeight="1" x14ac:dyDescent="0.2">
      <c r="A26" s="718" t="s">
        <v>66</v>
      </c>
      <c r="B26" s="127" t="s">
        <v>2</v>
      </c>
      <c r="C26" s="249">
        <v>143502.80000000002</v>
      </c>
      <c r="D26" s="249">
        <v>143502.80000000002</v>
      </c>
      <c r="E26" s="249">
        <v>149935.30000000002</v>
      </c>
      <c r="F26" s="249">
        <v>149935.30000000002</v>
      </c>
      <c r="G26" s="249">
        <v>149935.30000000002</v>
      </c>
      <c r="H26" s="249">
        <f>G26</f>
        <v>149935.30000000002</v>
      </c>
      <c r="I26" s="249">
        <v>149935.30000000002</v>
      </c>
      <c r="J26" s="249">
        <v>173019.50000000003</v>
      </c>
      <c r="K26" s="249">
        <v>173019.50000000003</v>
      </c>
      <c r="L26" s="249">
        <v>173019.50000000003</v>
      </c>
      <c r="M26" s="249">
        <v>173019.50000000003</v>
      </c>
    </row>
    <row r="27" spans="1:13" x14ac:dyDescent="0.25">
      <c r="A27" s="719"/>
      <c r="B27" s="128" t="s">
        <v>5</v>
      </c>
      <c r="C27" s="248">
        <v>143502.80000000002</v>
      </c>
      <c r="D27" s="248">
        <v>143502.80000000002</v>
      </c>
      <c r="E27" s="248">
        <v>144502.80000000002</v>
      </c>
      <c r="F27" s="248">
        <v>144502.80000000002</v>
      </c>
      <c r="G27" s="248">
        <v>144502.80000000002</v>
      </c>
      <c r="H27" s="248">
        <f>G27</f>
        <v>144502.80000000002</v>
      </c>
      <c r="I27" s="248">
        <v>144502.80000000002</v>
      </c>
      <c r="J27" s="248">
        <v>167587.00000000003</v>
      </c>
      <c r="K27" s="248">
        <v>167587.00000000003</v>
      </c>
      <c r="L27" s="248">
        <v>167587.00000000003</v>
      </c>
      <c r="M27" s="248">
        <v>167587.00000000003</v>
      </c>
    </row>
    <row r="28" spans="1:13" ht="33.75" customHeight="1" x14ac:dyDescent="0.25">
      <c r="A28" s="719"/>
      <c r="B28" s="128" t="s">
        <v>6</v>
      </c>
      <c r="C28" s="248">
        <v>0</v>
      </c>
      <c r="D28" s="248">
        <v>0</v>
      </c>
      <c r="E28" s="248">
        <v>5432.5</v>
      </c>
      <c r="F28" s="248">
        <v>5432.5</v>
      </c>
      <c r="G28" s="248">
        <v>5432.5</v>
      </c>
      <c r="H28" s="248">
        <f>G28</f>
        <v>5432.5</v>
      </c>
      <c r="I28" s="248">
        <v>5432.5</v>
      </c>
      <c r="J28" s="248">
        <v>5432.5</v>
      </c>
      <c r="K28" s="248">
        <v>5432.5</v>
      </c>
      <c r="L28" s="248">
        <v>5432.5</v>
      </c>
      <c r="M28" s="248">
        <v>5432.5</v>
      </c>
    </row>
    <row r="29" spans="1:13" ht="48" customHeight="1" x14ac:dyDescent="0.25">
      <c r="A29" s="719"/>
      <c r="B29" s="219" t="s">
        <v>1079</v>
      </c>
      <c r="C29" s="258" t="s">
        <v>191</v>
      </c>
      <c r="D29" s="258" t="s">
        <v>191</v>
      </c>
      <c r="E29" s="258" t="s">
        <v>191</v>
      </c>
      <c r="F29" s="258" t="s">
        <v>191</v>
      </c>
      <c r="G29" s="258">
        <v>79.5</v>
      </c>
      <c r="H29" s="258">
        <f t="shared" ref="H29" si="0">G29</f>
        <v>79.5</v>
      </c>
      <c r="I29" s="258">
        <f t="shared" ref="I29" si="1">H29</f>
        <v>79.5</v>
      </c>
      <c r="J29" s="258">
        <f t="shared" ref="J29" si="2">I29</f>
        <v>79.5</v>
      </c>
      <c r="K29" s="258">
        <f t="shared" ref="K29" si="3">J29</f>
        <v>79.5</v>
      </c>
      <c r="L29" s="258">
        <f t="shared" ref="L29" si="4">K29</f>
        <v>79.5</v>
      </c>
      <c r="M29" s="258">
        <f t="shared" ref="M29" si="5">L29</f>
        <v>79.5</v>
      </c>
    </row>
    <row r="30" spans="1:13" ht="48" customHeight="1" x14ac:dyDescent="0.25">
      <c r="A30" s="719"/>
      <c r="B30" s="128" t="s">
        <v>340</v>
      </c>
      <c r="C30" s="258">
        <v>76.5</v>
      </c>
      <c r="D30" s="258">
        <v>76.5</v>
      </c>
      <c r="E30" s="258">
        <v>76.5</v>
      </c>
      <c r="F30" s="258">
        <v>76.5</v>
      </c>
      <c r="G30" s="258" t="s">
        <v>191</v>
      </c>
      <c r="H30" s="258" t="s">
        <v>191</v>
      </c>
      <c r="I30" s="258" t="s">
        <v>191</v>
      </c>
      <c r="J30" s="258" t="s">
        <v>191</v>
      </c>
      <c r="K30" s="258" t="s">
        <v>191</v>
      </c>
      <c r="L30" s="258" t="s">
        <v>191</v>
      </c>
      <c r="M30" s="258" t="s">
        <v>191</v>
      </c>
    </row>
    <row r="31" spans="1:13" ht="30" outlineLevel="1" x14ac:dyDescent="0.25">
      <c r="A31" s="719"/>
      <c r="B31" s="128" t="s">
        <v>337</v>
      </c>
      <c r="C31" s="252">
        <v>24</v>
      </c>
      <c r="D31" s="252">
        <v>24</v>
      </c>
      <c r="E31" s="252">
        <v>24</v>
      </c>
      <c r="F31" s="252">
        <v>24</v>
      </c>
      <c r="G31" s="252">
        <v>24</v>
      </c>
      <c r="H31" s="252">
        <v>24</v>
      </c>
      <c r="I31" s="252">
        <v>24</v>
      </c>
      <c r="J31" s="252">
        <v>24</v>
      </c>
      <c r="K31" s="252">
        <v>24</v>
      </c>
      <c r="L31" s="252">
        <v>24</v>
      </c>
      <c r="M31" s="252">
        <v>24</v>
      </c>
    </row>
    <row r="32" spans="1:13" ht="30" outlineLevel="1" x14ac:dyDescent="0.25">
      <c r="A32" s="719"/>
      <c r="B32" s="128" t="s">
        <v>338</v>
      </c>
      <c r="C32" s="258">
        <v>27.2</v>
      </c>
      <c r="D32" s="258">
        <v>27.2</v>
      </c>
      <c r="E32" s="258">
        <v>27.2</v>
      </c>
      <c r="F32" s="258">
        <v>27.2</v>
      </c>
      <c r="G32" s="258">
        <v>22.5</v>
      </c>
      <c r="H32" s="258">
        <v>22.5</v>
      </c>
      <c r="I32" s="258">
        <v>22.5</v>
      </c>
      <c r="J32" s="258">
        <v>22.5</v>
      </c>
      <c r="K32" s="258">
        <v>22.5</v>
      </c>
      <c r="L32" s="258">
        <v>22.5</v>
      </c>
      <c r="M32" s="258">
        <v>22.5</v>
      </c>
    </row>
    <row r="33" spans="1:13" ht="30" outlineLevel="1" x14ac:dyDescent="0.25">
      <c r="A33" s="719"/>
      <c r="B33" s="128" t="s">
        <v>339</v>
      </c>
      <c r="C33" s="258">
        <v>44.2</v>
      </c>
      <c r="D33" s="258">
        <v>44.2</v>
      </c>
      <c r="E33" s="258">
        <v>44.2</v>
      </c>
      <c r="F33" s="258">
        <v>44.2</v>
      </c>
      <c r="G33" s="258">
        <v>44.2</v>
      </c>
      <c r="H33" s="258">
        <v>44.2</v>
      </c>
      <c r="I33" s="258">
        <v>44.2</v>
      </c>
      <c r="J33" s="258">
        <v>44.2</v>
      </c>
      <c r="K33" s="258">
        <v>44.2</v>
      </c>
      <c r="L33" s="258">
        <v>44.2</v>
      </c>
      <c r="M33" s="258">
        <v>44.2</v>
      </c>
    </row>
    <row r="34" spans="1:13" outlineLevel="1" x14ac:dyDescent="0.25">
      <c r="A34" s="719"/>
      <c r="B34" s="128" t="s">
        <v>341</v>
      </c>
      <c r="C34" s="257">
        <v>0.08</v>
      </c>
      <c r="D34" s="257">
        <v>0.08</v>
      </c>
      <c r="E34" s="257">
        <v>0.08</v>
      </c>
      <c r="F34" s="257">
        <v>0.08</v>
      </c>
      <c r="G34" s="257">
        <v>0.08</v>
      </c>
      <c r="H34" s="257">
        <v>0.08</v>
      </c>
      <c r="I34" s="257">
        <v>0.08</v>
      </c>
      <c r="J34" s="257">
        <v>0.08</v>
      </c>
      <c r="K34" s="257">
        <v>0.08</v>
      </c>
      <c r="L34" s="257">
        <v>0.08</v>
      </c>
      <c r="M34" s="257">
        <v>0.08</v>
      </c>
    </row>
    <row r="35" spans="1:13" ht="18" customHeight="1" outlineLevel="1" x14ac:dyDescent="0.25">
      <c r="A35" s="719"/>
      <c r="B35" s="128" t="s">
        <v>342</v>
      </c>
      <c r="C35" s="258">
        <v>0.1</v>
      </c>
      <c r="D35" s="258">
        <v>0.1</v>
      </c>
      <c r="E35" s="258">
        <v>0.1</v>
      </c>
      <c r="F35" s="258">
        <v>0.1</v>
      </c>
      <c r="G35" s="258">
        <v>0.1</v>
      </c>
      <c r="H35" s="258">
        <v>0.1</v>
      </c>
      <c r="I35" s="258">
        <v>0.1</v>
      </c>
      <c r="J35" s="258">
        <v>0.1</v>
      </c>
      <c r="K35" s="258">
        <v>0.1</v>
      </c>
      <c r="L35" s="258">
        <v>0.1</v>
      </c>
      <c r="M35" s="258">
        <v>0.1</v>
      </c>
    </row>
    <row r="36" spans="1:13" ht="18.75" customHeight="1" outlineLevel="1" x14ac:dyDescent="0.25">
      <c r="A36" s="719"/>
      <c r="B36" s="128" t="s">
        <v>343</v>
      </c>
      <c r="C36" s="257">
        <v>0.16</v>
      </c>
      <c r="D36" s="257">
        <v>0.16</v>
      </c>
      <c r="E36" s="257">
        <v>0.16</v>
      </c>
      <c r="F36" s="257">
        <v>0.16</v>
      </c>
      <c r="G36" s="257">
        <v>0.16</v>
      </c>
      <c r="H36" s="257">
        <v>0.16</v>
      </c>
      <c r="I36" s="257">
        <v>0.16</v>
      </c>
      <c r="J36" s="257">
        <v>0.16</v>
      </c>
      <c r="K36" s="257">
        <v>0.16</v>
      </c>
      <c r="L36" s="257">
        <v>0.16</v>
      </c>
      <c r="M36" s="257">
        <v>0.16</v>
      </c>
    </row>
    <row r="37" spans="1:13" ht="33.75" customHeight="1" outlineLevel="1" x14ac:dyDescent="0.25">
      <c r="A37" s="719"/>
      <c r="B37" s="128" t="s">
        <v>344</v>
      </c>
      <c r="C37" s="252">
        <v>1</v>
      </c>
      <c r="D37" s="252">
        <v>1</v>
      </c>
      <c r="E37" s="252">
        <v>1</v>
      </c>
      <c r="F37" s="252">
        <v>1</v>
      </c>
      <c r="G37" s="252">
        <v>1</v>
      </c>
      <c r="H37" s="252">
        <v>1</v>
      </c>
      <c r="I37" s="252">
        <v>1</v>
      </c>
      <c r="J37" s="252">
        <v>1</v>
      </c>
      <c r="K37" s="252">
        <v>1</v>
      </c>
      <c r="L37" s="252">
        <v>1</v>
      </c>
      <c r="M37" s="252">
        <v>1</v>
      </c>
    </row>
    <row r="38" spans="1:13" ht="24.75" customHeight="1" outlineLevel="1" x14ac:dyDescent="0.25">
      <c r="A38" s="719"/>
      <c r="B38" s="128" t="s">
        <v>345</v>
      </c>
      <c r="C38" s="258">
        <v>0.1</v>
      </c>
      <c r="D38" s="258">
        <v>0.1</v>
      </c>
      <c r="E38" s="258">
        <v>0.1</v>
      </c>
      <c r="F38" s="258">
        <v>0.1</v>
      </c>
      <c r="G38" s="258">
        <v>0.1</v>
      </c>
      <c r="H38" s="258">
        <v>0.1</v>
      </c>
      <c r="I38" s="258">
        <v>0.1</v>
      </c>
      <c r="J38" s="258">
        <v>0.1</v>
      </c>
      <c r="K38" s="258">
        <v>0.1</v>
      </c>
      <c r="L38" s="258">
        <v>0.1</v>
      </c>
      <c r="M38" s="258">
        <v>0.1</v>
      </c>
    </row>
    <row r="39" spans="1:13" ht="24.75" customHeight="1" outlineLevel="1" x14ac:dyDescent="0.25">
      <c r="A39" s="719"/>
      <c r="B39" s="128" t="s">
        <v>347</v>
      </c>
      <c r="C39" s="247">
        <v>23</v>
      </c>
      <c r="D39" s="247">
        <v>23</v>
      </c>
      <c r="E39" s="247">
        <v>23</v>
      </c>
      <c r="F39" s="247">
        <v>23</v>
      </c>
      <c r="G39" s="247">
        <v>23</v>
      </c>
      <c r="H39" s="247">
        <v>23</v>
      </c>
      <c r="I39" s="247">
        <v>23</v>
      </c>
      <c r="J39" s="247">
        <v>23</v>
      </c>
      <c r="K39" s="247">
        <v>23</v>
      </c>
      <c r="L39" s="247">
        <v>23</v>
      </c>
      <c r="M39" s="247">
        <v>23</v>
      </c>
    </row>
    <row r="40" spans="1:13" ht="48.75" customHeight="1" outlineLevel="1" x14ac:dyDescent="0.25">
      <c r="A40" s="719"/>
      <c r="B40" s="128" t="s">
        <v>346</v>
      </c>
      <c r="C40" s="247">
        <v>99</v>
      </c>
      <c r="D40" s="247">
        <v>99</v>
      </c>
      <c r="E40" s="247">
        <v>99</v>
      </c>
      <c r="F40" s="247">
        <v>99</v>
      </c>
      <c r="G40" s="247">
        <v>99</v>
      </c>
      <c r="H40" s="247">
        <v>99</v>
      </c>
      <c r="I40" s="247">
        <v>99</v>
      </c>
      <c r="J40" s="247">
        <v>99</v>
      </c>
      <c r="K40" s="247">
        <v>99</v>
      </c>
      <c r="L40" s="247">
        <v>99</v>
      </c>
      <c r="M40" s="247">
        <v>99</v>
      </c>
    </row>
    <row r="41" spans="1:13" ht="30" outlineLevel="1" x14ac:dyDescent="0.25">
      <c r="A41" s="719"/>
      <c r="B41" s="128" t="s">
        <v>348</v>
      </c>
      <c r="C41" s="247">
        <v>95</v>
      </c>
      <c r="D41" s="247">
        <v>95</v>
      </c>
      <c r="E41" s="247">
        <v>95</v>
      </c>
      <c r="F41" s="247">
        <v>95</v>
      </c>
      <c r="G41" s="258">
        <v>95.5</v>
      </c>
      <c r="H41" s="258">
        <v>95.5</v>
      </c>
      <c r="I41" s="258">
        <v>95.5</v>
      </c>
      <c r="J41" s="258">
        <v>95.5</v>
      </c>
      <c r="K41" s="258">
        <v>95.5</v>
      </c>
      <c r="L41" s="258">
        <v>95.5</v>
      </c>
      <c r="M41" s="258">
        <v>95.5</v>
      </c>
    </row>
    <row r="42" spans="1:13" ht="30" outlineLevel="1" x14ac:dyDescent="0.25">
      <c r="A42" s="719"/>
      <c r="B42" s="128" t="s">
        <v>349</v>
      </c>
      <c r="C42" s="258">
        <v>99.6</v>
      </c>
      <c r="D42" s="258">
        <v>99.6</v>
      </c>
      <c r="E42" s="258">
        <v>99.6</v>
      </c>
      <c r="F42" s="258">
        <v>99.6</v>
      </c>
      <c r="G42" s="258">
        <v>99.6</v>
      </c>
      <c r="H42" s="258">
        <v>99.6</v>
      </c>
      <c r="I42" s="258">
        <v>99.6</v>
      </c>
      <c r="J42" s="258">
        <v>99.6</v>
      </c>
      <c r="K42" s="258">
        <v>99.6</v>
      </c>
      <c r="L42" s="258">
        <v>99.6</v>
      </c>
      <c r="M42" s="258">
        <v>99.6</v>
      </c>
    </row>
    <row r="43" spans="1:13" ht="30" outlineLevel="1" x14ac:dyDescent="0.25">
      <c r="A43" s="719"/>
      <c r="B43" s="128" t="s">
        <v>350</v>
      </c>
      <c r="C43" s="258">
        <v>99.4</v>
      </c>
      <c r="D43" s="258">
        <v>99.4</v>
      </c>
      <c r="E43" s="258">
        <v>99.4</v>
      </c>
      <c r="F43" s="258">
        <v>99.4</v>
      </c>
      <c r="G43" s="258">
        <v>99.4</v>
      </c>
      <c r="H43" s="258">
        <v>99.4</v>
      </c>
      <c r="I43" s="258">
        <v>99.4</v>
      </c>
      <c r="J43" s="258">
        <v>99.4</v>
      </c>
      <c r="K43" s="258">
        <v>99.4</v>
      </c>
      <c r="L43" s="258">
        <v>99.4</v>
      </c>
      <c r="M43" s="258">
        <v>99.4</v>
      </c>
    </row>
    <row r="44" spans="1:13" ht="30" outlineLevel="1" x14ac:dyDescent="0.25">
      <c r="A44" s="719"/>
      <c r="B44" s="128" t="s">
        <v>351</v>
      </c>
      <c r="C44" s="258">
        <v>99.5</v>
      </c>
      <c r="D44" s="258">
        <v>99.5</v>
      </c>
      <c r="E44" s="258">
        <v>99.5</v>
      </c>
      <c r="F44" s="258">
        <v>99.5</v>
      </c>
      <c r="G44" s="258">
        <v>99.5</v>
      </c>
      <c r="H44" s="258">
        <v>99.5</v>
      </c>
      <c r="I44" s="258">
        <v>99.5</v>
      </c>
      <c r="J44" s="258">
        <v>99.5</v>
      </c>
      <c r="K44" s="258">
        <v>99.5</v>
      </c>
      <c r="L44" s="258">
        <v>99.5</v>
      </c>
      <c r="M44" s="258">
        <v>99.5</v>
      </c>
    </row>
    <row r="45" spans="1:13" ht="30" outlineLevel="1" x14ac:dyDescent="0.25">
      <c r="A45" s="719"/>
      <c r="B45" s="128" t="s">
        <v>352</v>
      </c>
      <c r="C45" s="258">
        <v>99.6</v>
      </c>
      <c r="D45" s="258">
        <v>99.6</v>
      </c>
      <c r="E45" s="258">
        <v>99.6</v>
      </c>
      <c r="F45" s="258">
        <v>99.6</v>
      </c>
      <c r="G45" s="258">
        <v>99.6</v>
      </c>
      <c r="H45" s="258">
        <v>99.6</v>
      </c>
      <c r="I45" s="258">
        <v>99.6</v>
      </c>
      <c r="J45" s="258">
        <v>99.6</v>
      </c>
      <c r="K45" s="258">
        <v>99.6</v>
      </c>
      <c r="L45" s="258">
        <v>99.6</v>
      </c>
      <c r="M45" s="258">
        <v>99.6</v>
      </c>
    </row>
    <row r="46" spans="1:13" outlineLevel="1" x14ac:dyDescent="0.25">
      <c r="A46" s="719"/>
      <c r="B46" s="128" t="s">
        <v>353</v>
      </c>
      <c r="C46" s="258" t="s">
        <v>191</v>
      </c>
      <c r="D46" s="258" t="s">
        <v>191</v>
      </c>
      <c r="E46" s="258" t="s">
        <v>191</v>
      </c>
      <c r="F46" s="258" t="s">
        <v>191</v>
      </c>
      <c r="G46" s="258" t="s">
        <v>191</v>
      </c>
      <c r="H46" s="258" t="s">
        <v>191</v>
      </c>
      <c r="I46" s="258" t="s">
        <v>191</v>
      </c>
      <c r="J46" s="258" t="s">
        <v>191</v>
      </c>
      <c r="K46" s="258" t="s">
        <v>191</v>
      </c>
      <c r="L46" s="258" t="s">
        <v>191</v>
      </c>
      <c r="M46" s="258" t="s">
        <v>191</v>
      </c>
    </row>
    <row r="47" spans="1:13" outlineLevel="1" x14ac:dyDescent="0.25">
      <c r="A47" s="719"/>
      <c r="B47" s="128" t="s">
        <v>354</v>
      </c>
      <c r="C47" s="247">
        <v>90</v>
      </c>
      <c r="D47" s="247">
        <v>90</v>
      </c>
      <c r="E47" s="247">
        <v>90</v>
      </c>
      <c r="F47" s="247">
        <v>90</v>
      </c>
      <c r="G47" s="258">
        <v>93.5</v>
      </c>
      <c r="H47" s="258">
        <v>93.5</v>
      </c>
      <c r="I47" s="258">
        <v>93.5</v>
      </c>
      <c r="J47" s="258">
        <v>93.5</v>
      </c>
      <c r="K47" s="258">
        <v>93.5</v>
      </c>
      <c r="L47" s="258">
        <v>93.5</v>
      </c>
      <c r="M47" s="258">
        <v>93.5</v>
      </c>
    </row>
    <row r="48" spans="1:13" ht="30" outlineLevel="1" x14ac:dyDescent="0.25">
      <c r="A48" s="719"/>
      <c r="B48" s="128" t="s">
        <v>355</v>
      </c>
      <c r="C48" s="258">
        <v>91.5</v>
      </c>
      <c r="D48" s="258">
        <v>91.5</v>
      </c>
      <c r="E48" s="258">
        <v>91.5</v>
      </c>
      <c r="F48" s="258">
        <v>91.5</v>
      </c>
      <c r="G48" s="258">
        <v>91.5</v>
      </c>
      <c r="H48" s="258">
        <v>91.5</v>
      </c>
      <c r="I48" s="258">
        <v>91.5</v>
      </c>
      <c r="J48" s="258">
        <v>91.5</v>
      </c>
      <c r="K48" s="258">
        <v>91.5</v>
      </c>
      <c r="L48" s="258">
        <v>91.5</v>
      </c>
      <c r="M48" s="258">
        <v>91.5</v>
      </c>
    </row>
    <row r="49" spans="1:13" outlineLevel="1" x14ac:dyDescent="0.25">
      <c r="A49" s="719"/>
      <c r="B49" s="128" t="s">
        <v>356</v>
      </c>
      <c r="C49" s="258">
        <v>39.9</v>
      </c>
      <c r="D49" s="258">
        <v>39.9</v>
      </c>
      <c r="E49" s="258">
        <v>39.9</v>
      </c>
      <c r="F49" s="258">
        <v>39.9</v>
      </c>
      <c r="G49" s="258">
        <v>39.9</v>
      </c>
      <c r="H49" s="258">
        <v>39.9</v>
      </c>
      <c r="I49" s="258">
        <v>39.9</v>
      </c>
      <c r="J49" s="258">
        <v>39.9</v>
      </c>
      <c r="K49" s="258">
        <v>39.9</v>
      </c>
      <c r="L49" s="258">
        <v>39.9</v>
      </c>
      <c r="M49" s="258">
        <v>39.9</v>
      </c>
    </row>
    <row r="50" spans="1:13" outlineLevel="1" x14ac:dyDescent="0.25">
      <c r="A50" s="719"/>
      <c r="B50" s="128" t="s">
        <v>357</v>
      </c>
      <c r="C50" s="247">
        <v>24</v>
      </c>
      <c r="D50" s="247">
        <v>24</v>
      </c>
      <c r="E50" s="247">
        <v>24</v>
      </c>
      <c r="F50" s="247">
        <v>24</v>
      </c>
      <c r="G50" s="247">
        <v>24</v>
      </c>
      <c r="H50" s="247">
        <v>24</v>
      </c>
      <c r="I50" s="247">
        <v>24</v>
      </c>
      <c r="J50" s="247">
        <v>24</v>
      </c>
      <c r="K50" s="247">
        <v>24</v>
      </c>
      <c r="L50" s="247">
        <v>24</v>
      </c>
      <c r="M50" s="247">
        <v>24</v>
      </c>
    </row>
    <row r="51" spans="1:13" ht="111" customHeight="1" outlineLevel="1" x14ac:dyDescent="0.25">
      <c r="A51" s="719"/>
      <c r="B51" s="128" t="s">
        <v>358</v>
      </c>
      <c r="C51" s="258">
        <v>96.5</v>
      </c>
      <c r="D51" s="258">
        <v>96.5</v>
      </c>
      <c r="E51" s="258">
        <v>96.5</v>
      </c>
      <c r="F51" s="258">
        <v>96.5</v>
      </c>
      <c r="G51" s="247">
        <v>98</v>
      </c>
      <c r="H51" s="247">
        <v>98</v>
      </c>
      <c r="I51" s="247">
        <v>98</v>
      </c>
      <c r="J51" s="247">
        <v>98</v>
      </c>
      <c r="K51" s="247">
        <v>98</v>
      </c>
      <c r="L51" s="247">
        <v>98</v>
      </c>
      <c r="M51" s="247">
        <v>98</v>
      </c>
    </row>
    <row r="52" spans="1:13" ht="90" outlineLevel="1" x14ac:dyDescent="0.25">
      <c r="A52" s="719"/>
      <c r="B52" s="128" t="s">
        <v>359</v>
      </c>
      <c r="C52" s="258">
        <v>99.9</v>
      </c>
      <c r="D52" s="258">
        <v>99.9</v>
      </c>
      <c r="E52" s="258">
        <v>99.9</v>
      </c>
      <c r="F52" s="258">
        <v>99.9</v>
      </c>
      <c r="G52" s="258">
        <v>99.9</v>
      </c>
      <c r="H52" s="258">
        <v>99.9</v>
      </c>
      <c r="I52" s="258">
        <v>99.9</v>
      </c>
      <c r="J52" s="258">
        <v>99.9</v>
      </c>
      <c r="K52" s="258">
        <v>99.9</v>
      </c>
      <c r="L52" s="258">
        <v>99.9</v>
      </c>
      <c r="M52" s="258">
        <v>99.9</v>
      </c>
    </row>
    <row r="53" spans="1:13" ht="39.75" customHeight="1" outlineLevel="1" x14ac:dyDescent="0.25">
      <c r="A53" s="720"/>
      <c r="B53" s="219" t="s">
        <v>1076</v>
      </c>
      <c r="C53" s="247">
        <v>87</v>
      </c>
      <c r="D53" s="247">
        <v>87</v>
      </c>
      <c r="E53" s="247">
        <v>87</v>
      </c>
      <c r="F53" s="247">
        <v>87</v>
      </c>
      <c r="G53" s="247">
        <v>87</v>
      </c>
      <c r="H53" s="247">
        <v>87</v>
      </c>
      <c r="I53" s="247">
        <v>87</v>
      </c>
      <c r="J53" s="247">
        <v>87</v>
      </c>
      <c r="K53" s="247">
        <v>87</v>
      </c>
      <c r="L53" s="247">
        <v>87</v>
      </c>
      <c r="M53" s="247">
        <v>87</v>
      </c>
    </row>
    <row r="54" spans="1:13" s="129" customFormat="1" ht="14.25" x14ac:dyDescent="0.2">
      <c r="A54" s="718" t="s">
        <v>69</v>
      </c>
      <c r="B54" s="127" t="s">
        <v>2</v>
      </c>
      <c r="C54" s="249">
        <v>143502.80000000002</v>
      </c>
      <c r="D54" s="249">
        <f>C54</f>
        <v>143502.80000000002</v>
      </c>
      <c r="E54" s="249">
        <v>149935.30000000002</v>
      </c>
      <c r="F54" s="249">
        <v>149935.30000000002</v>
      </c>
      <c r="G54" s="249">
        <f t="shared" ref="G54:I55" si="6">F54</f>
        <v>149935.30000000002</v>
      </c>
      <c r="H54" s="249">
        <f t="shared" si="6"/>
        <v>149935.30000000002</v>
      </c>
      <c r="I54" s="249">
        <f t="shared" si="6"/>
        <v>149935.30000000002</v>
      </c>
      <c r="J54" s="249">
        <v>173019.50000000003</v>
      </c>
      <c r="K54" s="249">
        <v>173019.50000000003</v>
      </c>
      <c r="L54" s="249">
        <v>173019.50000000003</v>
      </c>
      <c r="M54" s="249">
        <v>173019.50000000003</v>
      </c>
    </row>
    <row r="55" spans="1:13" x14ac:dyDescent="0.25">
      <c r="A55" s="719"/>
      <c r="B55" s="128" t="s">
        <v>5</v>
      </c>
      <c r="C55" s="248">
        <v>143502.80000000002</v>
      </c>
      <c r="D55" s="248">
        <f>C55</f>
        <v>143502.80000000002</v>
      </c>
      <c r="E55" s="248">
        <v>144502.80000000002</v>
      </c>
      <c r="F55" s="248">
        <v>144502.80000000002</v>
      </c>
      <c r="G55" s="248">
        <f t="shared" si="6"/>
        <v>144502.80000000002</v>
      </c>
      <c r="H55" s="248">
        <f t="shared" si="6"/>
        <v>144502.80000000002</v>
      </c>
      <c r="I55" s="248">
        <f t="shared" si="6"/>
        <v>144502.80000000002</v>
      </c>
      <c r="J55" s="248">
        <v>167587.00000000003</v>
      </c>
      <c r="K55" s="248">
        <v>167587.00000000003</v>
      </c>
      <c r="L55" s="248">
        <v>167587.00000000003</v>
      </c>
      <c r="M55" s="248">
        <v>167587.00000000003</v>
      </c>
    </row>
    <row r="56" spans="1:13" ht="21.75" customHeight="1" x14ac:dyDescent="0.25">
      <c r="A56" s="719"/>
      <c r="B56" s="128" t="s">
        <v>6</v>
      </c>
      <c r="C56" s="248">
        <v>0</v>
      </c>
      <c r="D56" s="248">
        <f t="shared" ref="D56" si="7">C56</f>
        <v>0</v>
      </c>
      <c r="E56" s="248">
        <v>5432.5</v>
      </c>
      <c r="F56" s="248">
        <v>5432.5</v>
      </c>
      <c r="G56" s="248">
        <f t="shared" ref="G56" si="8">F56</f>
        <v>5432.5</v>
      </c>
      <c r="H56" s="248">
        <f>G56</f>
        <v>5432.5</v>
      </c>
      <c r="I56" s="248">
        <f t="shared" ref="I56" si="9">H56</f>
        <v>5432.5</v>
      </c>
      <c r="J56" s="248">
        <v>5432.5</v>
      </c>
      <c r="K56" s="248">
        <v>5432.5</v>
      </c>
      <c r="L56" s="248">
        <v>5432.5</v>
      </c>
      <c r="M56" s="248">
        <v>5432.5</v>
      </c>
    </row>
    <row r="57" spans="1:13" ht="45" outlineLevel="1" x14ac:dyDescent="0.25">
      <c r="A57" s="720"/>
      <c r="B57" s="128" t="s">
        <v>171</v>
      </c>
      <c r="C57" s="248">
        <v>52.5</v>
      </c>
      <c r="D57" s="248">
        <v>52.5</v>
      </c>
      <c r="E57" s="248">
        <v>52.5</v>
      </c>
      <c r="F57" s="248">
        <v>52.5</v>
      </c>
      <c r="G57" s="248">
        <v>52.5</v>
      </c>
      <c r="H57" s="248">
        <v>52.5</v>
      </c>
      <c r="I57" s="248">
        <v>52.5</v>
      </c>
      <c r="J57" s="248">
        <v>52.5</v>
      </c>
      <c r="K57" s="248">
        <v>52.5</v>
      </c>
      <c r="L57" s="248">
        <v>52.5</v>
      </c>
      <c r="M57" s="248">
        <v>52.5</v>
      </c>
    </row>
    <row r="58" spans="1:13" outlineLevel="1" x14ac:dyDescent="0.25">
      <c r="A58" s="721" t="s">
        <v>1093</v>
      </c>
      <c r="B58" s="232" t="s">
        <v>2</v>
      </c>
      <c r="C58" s="228" t="s">
        <v>191</v>
      </c>
      <c r="D58" s="228" t="s">
        <v>191</v>
      </c>
      <c r="E58" s="228" t="s">
        <v>191</v>
      </c>
      <c r="F58" s="228" t="s">
        <v>191</v>
      </c>
      <c r="G58" s="228" t="s">
        <v>191</v>
      </c>
      <c r="H58" s="228" t="s">
        <v>191</v>
      </c>
      <c r="I58" s="228" t="s">
        <v>191</v>
      </c>
      <c r="J58" s="228" t="s">
        <v>191</v>
      </c>
      <c r="K58" s="228" t="s">
        <v>191</v>
      </c>
      <c r="L58" s="228" t="s">
        <v>191</v>
      </c>
      <c r="M58" s="228" t="s">
        <v>191</v>
      </c>
    </row>
    <row r="59" spans="1:13" outlineLevel="1" x14ac:dyDescent="0.25">
      <c r="A59" s="722"/>
      <c r="B59" s="233" t="s">
        <v>5</v>
      </c>
      <c r="C59" s="228" t="s">
        <v>191</v>
      </c>
      <c r="D59" s="228" t="s">
        <v>191</v>
      </c>
      <c r="E59" s="228" t="s">
        <v>191</v>
      </c>
      <c r="F59" s="228" t="s">
        <v>191</v>
      </c>
      <c r="G59" s="228" t="s">
        <v>191</v>
      </c>
      <c r="H59" s="228" t="s">
        <v>191</v>
      </c>
      <c r="I59" s="228" t="s">
        <v>191</v>
      </c>
      <c r="J59" s="228" t="s">
        <v>191</v>
      </c>
      <c r="K59" s="228" t="s">
        <v>191</v>
      </c>
      <c r="L59" s="228" t="s">
        <v>191</v>
      </c>
      <c r="M59" s="228" t="s">
        <v>191</v>
      </c>
    </row>
    <row r="60" spans="1:13" outlineLevel="1" x14ac:dyDescent="0.25">
      <c r="A60" s="722"/>
      <c r="B60" s="233" t="s">
        <v>6</v>
      </c>
      <c r="C60" s="228" t="s">
        <v>191</v>
      </c>
      <c r="D60" s="228" t="s">
        <v>191</v>
      </c>
      <c r="E60" s="228" t="s">
        <v>191</v>
      </c>
      <c r="F60" s="228" t="s">
        <v>191</v>
      </c>
      <c r="G60" s="228" t="s">
        <v>191</v>
      </c>
      <c r="H60" s="228" t="s">
        <v>191</v>
      </c>
      <c r="I60" s="228" t="s">
        <v>191</v>
      </c>
      <c r="J60" s="228" t="s">
        <v>191</v>
      </c>
      <c r="K60" s="228" t="s">
        <v>191</v>
      </c>
      <c r="L60" s="228" t="s">
        <v>191</v>
      </c>
      <c r="M60" s="228" t="s">
        <v>191</v>
      </c>
    </row>
    <row r="61" spans="1:13" s="226" customFormat="1" ht="45" outlineLevel="1" x14ac:dyDescent="0.25">
      <c r="A61" s="723"/>
      <c r="B61" s="233" t="s">
        <v>172</v>
      </c>
      <c r="C61" s="250">
        <v>53</v>
      </c>
      <c r="D61" s="250">
        <v>53</v>
      </c>
      <c r="E61" s="250">
        <v>53</v>
      </c>
      <c r="F61" s="250">
        <v>53</v>
      </c>
      <c r="G61" s="250" t="s">
        <v>191</v>
      </c>
      <c r="H61" s="250" t="s">
        <v>191</v>
      </c>
      <c r="I61" s="250" t="s">
        <v>191</v>
      </c>
      <c r="J61" s="250" t="s">
        <v>191</v>
      </c>
      <c r="K61" s="250" t="s">
        <v>191</v>
      </c>
      <c r="L61" s="250" t="s">
        <v>191</v>
      </c>
      <c r="M61" s="250" t="s">
        <v>191</v>
      </c>
    </row>
    <row r="62" spans="1:13" s="129" customFormat="1" ht="33" customHeight="1" x14ac:dyDescent="0.2">
      <c r="A62" s="718" t="s">
        <v>75</v>
      </c>
      <c r="B62" s="127" t="s">
        <v>2</v>
      </c>
      <c r="C62" s="249">
        <v>5870700.6000000006</v>
      </c>
      <c r="D62" s="249">
        <v>5870700.6000000006</v>
      </c>
      <c r="E62" s="249">
        <v>6188420.0700000012</v>
      </c>
      <c r="F62" s="249">
        <v>6220920.0700000012</v>
      </c>
      <c r="G62" s="249">
        <v>6157393.0700000012</v>
      </c>
      <c r="H62" s="249">
        <v>6157393.0700000012</v>
      </c>
      <c r="I62" s="249">
        <v>6167442.7000000011</v>
      </c>
      <c r="J62" s="262">
        <v>6431824.7000000011</v>
      </c>
      <c r="K62" s="249">
        <v>6436324.7000000011</v>
      </c>
      <c r="L62" s="249">
        <v>6455402.8999999994</v>
      </c>
      <c r="M62" s="249">
        <v>6479537.6999999993</v>
      </c>
    </row>
    <row r="63" spans="1:13" ht="30" customHeight="1" x14ac:dyDescent="0.25">
      <c r="A63" s="719"/>
      <c r="B63" s="128" t="s">
        <v>5</v>
      </c>
      <c r="C63" s="248">
        <v>5870700.6000000006</v>
      </c>
      <c r="D63" s="248">
        <v>5870700.6000000006</v>
      </c>
      <c r="E63" s="248">
        <v>5988444.6700000009</v>
      </c>
      <c r="F63" s="248">
        <v>6020944.6700000009</v>
      </c>
      <c r="G63" s="248">
        <v>5957417.6700000009</v>
      </c>
      <c r="H63" s="248">
        <v>5957417.6700000009</v>
      </c>
      <c r="I63" s="248">
        <v>5967467.3000000007</v>
      </c>
      <c r="J63" s="263">
        <v>6231849.3000000007</v>
      </c>
      <c r="K63" s="248">
        <v>6236349.3000000007</v>
      </c>
      <c r="L63" s="248">
        <v>6250634.3999999994</v>
      </c>
      <c r="M63" s="248">
        <v>6274769.1999999993</v>
      </c>
    </row>
    <row r="64" spans="1:13" ht="29.25" customHeight="1" x14ac:dyDescent="0.25">
      <c r="A64" s="719"/>
      <c r="B64" s="128" t="s">
        <v>6</v>
      </c>
      <c r="C64" s="248">
        <v>0</v>
      </c>
      <c r="D64" s="248">
        <v>0</v>
      </c>
      <c r="E64" s="248">
        <v>199975.4</v>
      </c>
      <c r="F64" s="248">
        <v>199975.4</v>
      </c>
      <c r="G64" s="248">
        <v>199975.4</v>
      </c>
      <c r="H64" s="248">
        <v>199975.4</v>
      </c>
      <c r="I64" s="248">
        <v>199975.4</v>
      </c>
      <c r="J64" s="263">
        <v>199975.4</v>
      </c>
      <c r="K64" s="248">
        <v>199975.4</v>
      </c>
      <c r="L64" s="248">
        <v>204768.5</v>
      </c>
      <c r="M64" s="248">
        <v>204768.5</v>
      </c>
    </row>
    <row r="65" spans="1:13" ht="39.75" customHeight="1" x14ac:dyDescent="0.25">
      <c r="A65" s="719"/>
      <c r="B65" s="219" t="s">
        <v>1080</v>
      </c>
      <c r="C65" s="258">
        <v>3.6</v>
      </c>
      <c r="D65" s="258">
        <v>3.6</v>
      </c>
      <c r="E65" s="258">
        <v>3.6</v>
      </c>
      <c r="F65" s="258">
        <v>3.6</v>
      </c>
      <c r="G65" s="258">
        <v>3.6</v>
      </c>
      <c r="H65" s="258">
        <v>3.6</v>
      </c>
      <c r="I65" s="258">
        <v>3.6</v>
      </c>
      <c r="J65" s="258">
        <v>3.6</v>
      </c>
      <c r="K65" s="258">
        <v>3.6</v>
      </c>
      <c r="L65" s="258">
        <v>3.6</v>
      </c>
      <c r="M65" s="258">
        <v>3.6</v>
      </c>
    </row>
    <row r="66" spans="1:13" ht="30" outlineLevel="1" x14ac:dyDescent="0.25">
      <c r="A66" s="719"/>
      <c r="B66" s="219" t="s">
        <v>1081</v>
      </c>
      <c r="C66" s="247">
        <v>55</v>
      </c>
      <c r="D66" s="247">
        <v>55</v>
      </c>
      <c r="E66" s="247">
        <v>55</v>
      </c>
      <c r="F66" s="247">
        <v>55</v>
      </c>
      <c r="G66" s="247">
        <v>55</v>
      </c>
      <c r="H66" s="247">
        <v>55</v>
      </c>
      <c r="I66" s="247">
        <v>55</v>
      </c>
      <c r="J66" s="247">
        <v>55</v>
      </c>
      <c r="K66" s="247">
        <v>55</v>
      </c>
      <c r="L66" s="247">
        <v>55</v>
      </c>
      <c r="M66" s="247">
        <v>55</v>
      </c>
    </row>
    <row r="67" spans="1:13" ht="30" outlineLevel="1" x14ac:dyDescent="0.25">
      <c r="A67" s="719"/>
      <c r="B67" s="219" t="s">
        <v>1082</v>
      </c>
      <c r="C67" s="258">
        <v>24.2</v>
      </c>
      <c r="D67" s="258">
        <v>24.2</v>
      </c>
      <c r="E67" s="258">
        <v>24.2</v>
      </c>
      <c r="F67" s="258">
        <v>24.2</v>
      </c>
      <c r="G67" s="258">
        <v>20.6</v>
      </c>
      <c r="H67" s="258">
        <v>20.6</v>
      </c>
      <c r="I67" s="258">
        <v>20.6</v>
      </c>
      <c r="J67" s="258">
        <v>20.6</v>
      </c>
      <c r="K67" s="258">
        <v>20.6</v>
      </c>
      <c r="L67" s="258">
        <v>20.6</v>
      </c>
      <c r="M67" s="258">
        <v>20.6</v>
      </c>
    </row>
    <row r="68" spans="1:13" ht="30" outlineLevel="1" x14ac:dyDescent="0.25">
      <c r="A68" s="719"/>
      <c r="B68" s="219" t="s">
        <v>1083</v>
      </c>
      <c r="C68" s="247">
        <v>89</v>
      </c>
      <c r="D68" s="247">
        <v>89</v>
      </c>
      <c r="E68" s="247">
        <v>89</v>
      </c>
      <c r="F68" s="247">
        <v>89</v>
      </c>
      <c r="G68" s="247">
        <v>89</v>
      </c>
      <c r="H68" s="247">
        <v>89</v>
      </c>
      <c r="I68" s="247">
        <v>89</v>
      </c>
      <c r="J68" s="247">
        <v>89</v>
      </c>
      <c r="K68" s="247">
        <v>89</v>
      </c>
      <c r="L68" s="247">
        <v>89</v>
      </c>
      <c r="M68" s="247">
        <v>89</v>
      </c>
    </row>
    <row r="69" spans="1:13" ht="60" outlineLevel="1" x14ac:dyDescent="0.25">
      <c r="A69" s="719"/>
      <c r="B69" s="219" t="s">
        <v>1084</v>
      </c>
      <c r="C69" s="258" t="s">
        <v>191</v>
      </c>
      <c r="D69" s="258" t="s">
        <v>191</v>
      </c>
      <c r="E69" s="258" t="s">
        <v>191</v>
      </c>
      <c r="F69" s="258" t="s">
        <v>191</v>
      </c>
      <c r="G69" s="258" t="s">
        <v>191</v>
      </c>
      <c r="H69" s="258" t="s">
        <v>191</v>
      </c>
      <c r="I69" s="258" t="s">
        <v>191</v>
      </c>
      <c r="J69" s="258">
        <v>53.9</v>
      </c>
      <c r="K69" s="258">
        <v>53.9</v>
      </c>
      <c r="L69" s="258">
        <v>53.9</v>
      </c>
      <c r="M69" s="258">
        <v>53.9</v>
      </c>
    </row>
    <row r="70" spans="1:13" ht="45" outlineLevel="1" x14ac:dyDescent="0.25">
      <c r="A70" s="719"/>
      <c r="B70" s="219" t="s">
        <v>1085</v>
      </c>
      <c r="C70" s="247">
        <v>30</v>
      </c>
      <c r="D70" s="247">
        <v>30</v>
      </c>
      <c r="E70" s="247">
        <v>30</v>
      </c>
      <c r="F70" s="247">
        <v>30</v>
      </c>
      <c r="G70" s="247">
        <v>60</v>
      </c>
      <c r="H70" s="247">
        <v>60</v>
      </c>
      <c r="I70" s="247">
        <v>60</v>
      </c>
      <c r="J70" s="258" t="s">
        <v>191</v>
      </c>
      <c r="K70" s="258" t="s">
        <v>191</v>
      </c>
      <c r="L70" s="258" t="s">
        <v>191</v>
      </c>
      <c r="M70" s="258" t="s">
        <v>191</v>
      </c>
    </row>
    <row r="71" spans="1:13" ht="60" outlineLevel="1" x14ac:dyDescent="0.25">
      <c r="A71" s="719"/>
      <c r="B71" s="219" t="s">
        <v>1086</v>
      </c>
      <c r="C71" s="258">
        <v>5.5</v>
      </c>
      <c r="D71" s="258">
        <v>5.5</v>
      </c>
      <c r="E71" s="258">
        <v>5.5</v>
      </c>
      <c r="F71" s="258">
        <v>5.5</v>
      </c>
      <c r="G71" s="258">
        <v>5.5</v>
      </c>
      <c r="H71" s="258">
        <v>5.5</v>
      </c>
      <c r="I71" s="258">
        <v>5.5</v>
      </c>
      <c r="J71" s="258" t="s">
        <v>191</v>
      </c>
      <c r="K71" s="258" t="s">
        <v>191</v>
      </c>
      <c r="L71" s="258" t="s">
        <v>191</v>
      </c>
      <c r="M71" s="258" t="s">
        <v>191</v>
      </c>
    </row>
    <row r="72" spans="1:13" ht="60" outlineLevel="1" x14ac:dyDescent="0.25">
      <c r="A72" s="719"/>
      <c r="B72" s="219" t="s">
        <v>1087</v>
      </c>
      <c r="C72" s="247">
        <v>8</v>
      </c>
      <c r="D72" s="247">
        <v>8</v>
      </c>
      <c r="E72" s="247">
        <v>8</v>
      </c>
      <c r="F72" s="247">
        <v>8</v>
      </c>
      <c r="G72" s="247">
        <v>6</v>
      </c>
      <c r="H72" s="247">
        <v>6</v>
      </c>
      <c r="I72" s="247">
        <v>6</v>
      </c>
      <c r="J72" s="247">
        <v>6</v>
      </c>
      <c r="K72" s="247">
        <v>6</v>
      </c>
      <c r="L72" s="247">
        <v>6</v>
      </c>
      <c r="M72" s="247">
        <v>6</v>
      </c>
    </row>
    <row r="73" spans="1:13" ht="30" outlineLevel="1" x14ac:dyDescent="0.25">
      <c r="A73" s="719"/>
      <c r="B73" s="219" t="s">
        <v>1088</v>
      </c>
      <c r="C73" s="247">
        <v>100</v>
      </c>
      <c r="D73" s="247">
        <v>100</v>
      </c>
      <c r="E73" s="247">
        <v>100</v>
      </c>
      <c r="F73" s="247">
        <v>100</v>
      </c>
      <c r="G73" s="247">
        <v>100</v>
      </c>
      <c r="H73" s="247">
        <v>100</v>
      </c>
      <c r="I73" s="247">
        <v>100</v>
      </c>
      <c r="J73" s="247">
        <v>100</v>
      </c>
      <c r="K73" s="247">
        <v>100</v>
      </c>
      <c r="L73" s="247">
        <v>100</v>
      </c>
      <c r="M73" s="247">
        <v>100</v>
      </c>
    </row>
    <row r="74" spans="1:13" ht="30" outlineLevel="1" x14ac:dyDescent="0.25">
      <c r="A74" s="719"/>
      <c r="B74" s="219" t="s">
        <v>1075</v>
      </c>
      <c r="C74" s="247">
        <v>10050</v>
      </c>
      <c r="D74" s="247">
        <v>10050</v>
      </c>
      <c r="E74" s="247">
        <v>10349</v>
      </c>
      <c r="F74" s="247">
        <v>10349</v>
      </c>
      <c r="G74" s="247">
        <v>10349</v>
      </c>
      <c r="H74" s="247">
        <v>10349</v>
      </c>
      <c r="I74" s="247">
        <v>10349</v>
      </c>
      <c r="J74" s="247">
        <v>11468</v>
      </c>
      <c r="K74" s="247">
        <v>11468</v>
      </c>
      <c r="L74" s="247">
        <v>11485</v>
      </c>
      <c r="M74" s="247">
        <v>11485</v>
      </c>
    </row>
    <row r="75" spans="1:13" ht="45" outlineLevel="1" x14ac:dyDescent="0.25">
      <c r="A75" s="719"/>
      <c r="B75" s="219" t="s">
        <v>1074</v>
      </c>
      <c r="C75" s="247" t="s">
        <v>191</v>
      </c>
      <c r="D75" s="247">
        <v>3255</v>
      </c>
      <c r="E75" s="247">
        <v>3554</v>
      </c>
      <c r="F75" s="247">
        <v>3554</v>
      </c>
      <c r="G75" s="247">
        <v>3554</v>
      </c>
      <c r="H75" s="247">
        <v>3554</v>
      </c>
      <c r="I75" s="247">
        <v>3554</v>
      </c>
      <c r="J75" s="247">
        <v>3711</v>
      </c>
      <c r="K75" s="247">
        <v>3711</v>
      </c>
      <c r="L75" s="247">
        <v>3728</v>
      </c>
      <c r="M75" s="247">
        <v>3728</v>
      </c>
    </row>
    <row r="76" spans="1:13" ht="30" outlineLevel="1" x14ac:dyDescent="0.25">
      <c r="A76" s="719"/>
      <c r="B76" s="219" t="s">
        <v>1073</v>
      </c>
      <c r="C76" s="258">
        <v>30.4</v>
      </c>
      <c r="D76" s="258">
        <v>30.4</v>
      </c>
      <c r="E76" s="258">
        <v>30.4</v>
      </c>
      <c r="F76" s="258">
        <v>30.4</v>
      </c>
      <c r="G76" s="258">
        <v>26.5</v>
      </c>
      <c r="H76" s="258">
        <v>26.5</v>
      </c>
      <c r="I76" s="258">
        <v>26.5</v>
      </c>
      <c r="J76" s="258">
        <v>26.5</v>
      </c>
      <c r="K76" s="258">
        <v>26.5</v>
      </c>
      <c r="L76" s="258">
        <v>26.5</v>
      </c>
      <c r="M76" s="258">
        <v>26.5</v>
      </c>
    </row>
    <row r="77" spans="1:13" outlineLevel="1" x14ac:dyDescent="0.25">
      <c r="A77" s="719"/>
      <c r="B77" s="219" t="s">
        <v>1095</v>
      </c>
      <c r="C77" s="260">
        <v>366.1</v>
      </c>
      <c r="D77" s="258">
        <v>366.1</v>
      </c>
      <c r="E77" s="258">
        <v>366.1</v>
      </c>
      <c r="F77" s="258">
        <v>366.1</v>
      </c>
      <c r="G77" s="258">
        <v>366.1</v>
      </c>
      <c r="H77" s="258">
        <v>366.1</v>
      </c>
      <c r="I77" s="258">
        <v>366.1</v>
      </c>
      <c r="J77" s="258">
        <v>366.1</v>
      </c>
      <c r="K77" s="258">
        <v>366.1</v>
      </c>
      <c r="L77" s="258">
        <v>366.1</v>
      </c>
      <c r="M77" s="258">
        <v>366.1</v>
      </c>
    </row>
    <row r="78" spans="1:13" ht="30" customHeight="1" outlineLevel="1" x14ac:dyDescent="0.25">
      <c r="A78" s="719"/>
      <c r="B78" s="219" t="s">
        <v>1096</v>
      </c>
      <c r="C78" s="257">
        <v>15.38</v>
      </c>
      <c r="D78" s="257">
        <v>15.38</v>
      </c>
      <c r="E78" s="257">
        <v>15.38</v>
      </c>
      <c r="F78" s="257">
        <v>15.38</v>
      </c>
      <c r="G78" s="257">
        <v>15.38</v>
      </c>
      <c r="H78" s="257">
        <v>15.38</v>
      </c>
      <c r="I78" s="257">
        <v>15.38</v>
      </c>
      <c r="J78" s="257">
        <v>15.38</v>
      </c>
      <c r="K78" s="257">
        <v>15.38</v>
      </c>
      <c r="L78" s="257">
        <v>15.38</v>
      </c>
      <c r="M78" s="257">
        <v>15.38</v>
      </c>
    </row>
    <row r="79" spans="1:13" ht="30" outlineLevel="1" x14ac:dyDescent="0.25">
      <c r="A79" s="719"/>
      <c r="B79" s="219" t="s">
        <v>1097</v>
      </c>
      <c r="C79" s="258">
        <v>184.3</v>
      </c>
      <c r="D79" s="258">
        <v>184.3</v>
      </c>
      <c r="E79" s="258">
        <v>184.3</v>
      </c>
      <c r="F79" s="258">
        <v>184.3</v>
      </c>
      <c r="G79" s="258">
        <v>184.3</v>
      </c>
      <c r="H79" s="258">
        <v>184.3</v>
      </c>
      <c r="I79" s="258">
        <v>184.3</v>
      </c>
      <c r="J79" s="258">
        <v>184.3</v>
      </c>
      <c r="K79" s="258">
        <v>184.3</v>
      </c>
      <c r="L79" s="258">
        <v>184.3</v>
      </c>
      <c r="M79" s="258">
        <v>184.3</v>
      </c>
    </row>
    <row r="80" spans="1:13" ht="26.25" customHeight="1" outlineLevel="1" x14ac:dyDescent="0.25">
      <c r="A80" s="719"/>
      <c r="B80" s="219" t="s">
        <v>1072</v>
      </c>
      <c r="C80" s="257">
        <v>1.96</v>
      </c>
      <c r="D80" s="257" t="s">
        <v>191</v>
      </c>
      <c r="E80" s="257" t="s">
        <v>191</v>
      </c>
      <c r="F80" s="257" t="s">
        <v>191</v>
      </c>
      <c r="G80" s="257" t="s">
        <v>191</v>
      </c>
      <c r="H80" s="257" t="s">
        <v>191</v>
      </c>
      <c r="I80" s="257" t="s">
        <v>191</v>
      </c>
      <c r="J80" s="257" t="s">
        <v>191</v>
      </c>
      <c r="K80" s="257" t="s">
        <v>191</v>
      </c>
      <c r="L80" s="257" t="s">
        <v>191</v>
      </c>
      <c r="M80" s="257" t="s">
        <v>191</v>
      </c>
    </row>
    <row r="81" spans="1:13" ht="40.5" customHeight="1" outlineLevel="1" x14ac:dyDescent="0.25">
      <c r="A81" s="719"/>
      <c r="B81" s="219" t="s">
        <v>1089</v>
      </c>
      <c r="C81" s="258">
        <v>53.7</v>
      </c>
      <c r="D81" s="258">
        <v>53.7</v>
      </c>
      <c r="E81" s="258">
        <v>53.7</v>
      </c>
      <c r="F81" s="258">
        <v>53.7</v>
      </c>
      <c r="G81" s="258">
        <v>53.7</v>
      </c>
      <c r="H81" s="258">
        <v>53.7</v>
      </c>
      <c r="I81" s="258">
        <v>53.7</v>
      </c>
      <c r="J81" s="258">
        <v>53.7</v>
      </c>
      <c r="K81" s="258">
        <v>53.7</v>
      </c>
      <c r="L81" s="258">
        <v>53.7</v>
      </c>
      <c r="M81" s="258">
        <v>53.7</v>
      </c>
    </row>
    <row r="82" spans="1:13" ht="30" outlineLevel="1" x14ac:dyDescent="0.25">
      <c r="A82" s="719"/>
      <c r="B82" s="219" t="s">
        <v>1090</v>
      </c>
      <c r="C82" s="261">
        <v>9.8000000000000007</v>
      </c>
      <c r="D82" s="258">
        <v>9.8000000000000007</v>
      </c>
      <c r="E82" s="258">
        <v>9.8000000000000007</v>
      </c>
      <c r="F82" s="258">
        <v>9.8000000000000007</v>
      </c>
      <c r="G82" s="258">
        <v>9.8000000000000007</v>
      </c>
      <c r="H82" s="258">
        <v>9.8000000000000007</v>
      </c>
      <c r="I82" s="258">
        <v>9.8000000000000007</v>
      </c>
      <c r="J82" s="258">
        <v>9.8000000000000007</v>
      </c>
      <c r="K82" s="258">
        <v>9.8000000000000007</v>
      </c>
      <c r="L82" s="258">
        <v>9.8000000000000007</v>
      </c>
      <c r="M82" s="258">
        <v>9.8000000000000007</v>
      </c>
    </row>
    <row r="83" spans="1:13" ht="30" outlineLevel="1" x14ac:dyDescent="0.25">
      <c r="A83" s="719"/>
      <c r="B83" s="128" t="s">
        <v>843</v>
      </c>
      <c r="C83" s="258">
        <v>12.8</v>
      </c>
      <c r="D83" s="258">
        <v>12.8</v>
      </c>
      <c r="E83" s="258">
        <v>12.8</v>
      </c>
      <c r="F83" s="258">
        <v>12.8</v>
      </c>
      <c r="G83" s="258">
        <v>12.8</v>
      </c>
      <c r="H83" s="258">
        <v>12.8</v>
      </c>
      <c r="I83" s="258">
        <v>12.8</v>
      </c>
      <c r="J83" s="258">
        <v>12.8</v>
      </c>
      <c r="K83" s="258">
        <v>12.8</v>
      </c>
      <c r="L83" s="258">
        <v>12.8</v>
      </c>
      <c r="M83" s="258">
        <v>12.8</v>
      </c>
    </row>
    <row r="84" spans="1:13" ht="30" outlineLevel="1" x14ac:dyDescent="0.25">
      <c r="A84" s="719"/>
      <c r="B84" s="219" t="s">
        <v>1091</v>
      </c>
      <c r="C84" s="247">
        <v>9</v>
      </c>
      <c r="D84" s="247">
        <v>9</v>
      </c>
      <c r="E84" s="247">
        <v>9</v>
      </c>
      <c r="F84" s="247">
        <v>9</v>
      </c>
      <c r="G84" s="247">
        <v>9</v>
      </c>
      <c r="H84" s="247">
        <v>9</v>
      </c>
      <c r="I84" s="247">
        <v>9</v>
      </c>
      <c r="J84" s="247">
        <v>9</v>
      </c>
      <c r="K84" s="247">
        <v>9</v>
      </c>
      <c r="L84" s="247">
        <v>9</v>
      </c>
      <c r="M84" s="247">
        <v>9</v>
      </c>
    </row>
    <row r="85" spans="1:13" ht="32.25" customHeight="1" outlineLevel="1" x14ac:dyDescent="0.25">
      <c r="A85" s="719"/>
      <c r="B85" s="219" t="s">
        <v>1092</v>
      </c>
      <c r="C85" s="247">
        <v>8</v>
      </c>
      <c r="D85" s="247">
        <v>8</v>
      </c>
      <c r="E85" s="247">
        <v>8</v>
      </c>
      <c r="F85" s="247">
        <v>8</v>
      </c>
      <c r="G85" s="247">
        <v>8</v>
      </c>
      <c r="H85" s="247">
        <v>8</v>
      </c>
      <c r="I85" s="247">
        <v>8</v>
      </c>
      <c r="J85" s="247">
        <v>8</v>
      </c>
      <c r="K85" s="247">
        <v>8</v>
      </c>
      <c r="L85" s="247">
        <v>8</v>
      </c>
      <c r="M85" s="247">
        <v>8</v>
      </c>
    </row>
    <row r="86" spans="1:13" outlineLevel="1" x14ac:dyDescent="0.25">
      <c r="A86" s="719"/>
      <c r="B86" s="219" t="s">
        <v>353</v>
      </c>
      <c r="C86" s="258">
        <v>69.8</v>
      </c>
      <c r="D86" s="258">
        <v>69.8</v>
      </c>
      <c r="E86" s="258">
        <v>69.8</v>
      </c>
      <c r="F86" s="258">
        <v>69.8</v>
      </c>
      <c r="G86" s="247">
        <v>81</v>
      </c>
      <c r="H86" s="247">
        <v>81</v>
      </c>
      <c r="I86" s="247">
        <v>81</v>
      </c>
      <c r="J86" s="247">
        <v>81</v>
      </c>
      <c r="K86" s="247">
        <v>81</v>
      </c>
      <c r="L86" s="247">
        <v>81</v>
      </c>
      <c r="M86" s="247">
        <v>81</v>
      </c>
    </row>
    <row r="87" spans="1:13" ht="30" outlineLevel="1" x14ac:dyDescent="0.25">
      <c r="A87" s="719"/>
      <c r="B87" s="219" t="s">
        <v>1071</v>
      </c>
      <c r="C87" s="247">
        <v>70</v>
      </c>
      <c r="D87" s="247">
        <v>70</v>
      </c>
      <c r="E87" s="247">
        <v>80</v>
      </c>
      <c r="F87" s="247">
        <v>80</v>
      </c>
      <c r="G87" s="247">
        <v>80</v>
      </c>
      <c r="H87" s="247">
        <v>80</v>
      </c>
      <c r="I87" s="247">
        <v>80</v>
      </c>
      <c r="J87" s="247">
        <v>80</v>
      </c>
      <c r="K87" s="247">
        <v>80</v>
      </c>
      <c r="L87" s="247">
        <v>80</v>
      </c>
      <c r="M87" s="247">
        <v>80</v>
      </c>
    </row>
    <row r="88" spans="1:13" ht="30" outlineLevel="1" x14ac:dyDescent="0.25">
      <c r="A88" s="719"/>
      <c r="B88" s="219" t="s">
        <v>1070</v>
      </c>
      <c r="C88" s="247">
        <v>22</v>
      </c>
      <c r="D88" s="247">
        <v>22</v>
      </c>
      <c r="E88" s="247">
        <v>22</v>
      </c>
      <c r="F88" s="247">
        <v>22</v>
      </c>
      <c r="G88" s="247">
        <v>22</v>
      </c>
      <c r="H88" s="247">
        <v>22</v>
      </c>
      <c r="I88" s="247">
        <v>22</v>
      </c>
      <c r="J88" s="247">
        <v>22</v>
      </c>
      <c r="K88" s="247">
        <v>22</v>
      </c>
      <c r="L88" s="247">
        <v>22</v>
      </c>
      <c r="M88" s="247">
        <v>22</v>
      </c>
    </row>
    <row r="89" spans="1:13" ht="53.25" customHeight="1" outlineLevel="1" x14ac:dyDescent="0.25">
      <c r="A89" s="126"/>
      <c r="B89" s="235" t="s">
        <v>1127</v>
      </c>
      <c r="C89" s="258" t="s">
        <v>191</v>
      </c>
      <c r="D89" s="258" t="s">
        <v>191</v>
      </c>
      <c r="E89" s="258" t="s">
        <v>191</v>
      </c>
      <c r="F89" s="258" t="s">
        <v>191</v>
      </c>
      <c r="G89" s="258" t="s">
        <v>191</v>
      </c>
      <c r="H89" s="258" t="s">
        <v>191</v>
      </c>
      <c r="I89" s="258" t="s">
        <v>191</v>
      </c>
      <c r="J89" s="258">
        <v>34.700000000000003</v>
      </c>
      <c r="K89" s="258">
        <v>34.700000000000003</v>
      </c>
      <c r="L89" s="258">
        <v>34.700000000000003</v>
      </c>
      <c r="M89" s="258">
        <v>34.700000000000003</v>
      </c>
    </row>
    <row r="90" spans="1:13" s="129" customFormat="1" ht="15" customHeight="1" x14ac:dyDescent="0.2">
      <c r="A90" s="718" t="s">
        <v>395</v>
      </c>
      <c r="B90" s="127" t="s">
        <v>2</v>
      </c>
      <c r="C90" s="249">
        <v>5255647.7</v>
      </c>
      <c r="D90" s="249">
        <v>5255647.7</v>
      </c>
      <c r="E90" s="249">
        <v>5565340.0700000003</v>
      </c>
      <c r="F90" s="249">
        <v>5597840.0700000003</v>
      </c>
      <c r="G90" s="249">
        <v>5544009.4700000007</v>
      </c>
      <c r="H90" s="249">
        <f>G90</f>
        <v>5544009.4700000007</v>
      </c>
      <c r="I90" s="249">
        <v>5555999.6000000006</v>
      </c>
      <c r="J90" s="249">
        <v>5822065.0000000009</v>
      </c>
      <c r="K90" s="249">
        <v>5822065.0000000009</v>
      </c>
      <c r="L90" s="249">
        <v>5831993.1999999993</v>
      </c>
      <c r="M90" s="249">
        <v>5853440.5999999987</v>
      </c>
    </row>
    <row r="91" spans="1:13" x14ac:dyDescent="0.25">
      <c r="A91" s="719"/>
      <c r="B91" s="128" t="s">
        <v>5</v>
      </c>
      <c r="C91" s="248">
        <v>5255647.7</v>
      </c>
      <c r="D91" s="248">
        <v>5255647.7</v>
      </c>
      <c r="E91" s="248">
        <v>5365364.67</v>
      </c>
      <c r="F91" s="248">
        <v>5397864.6699999999</v>
      </c>
      <c r="G91" s="248">
        <v>5344034.07</v>
      </c>
      <c r="H91" s="248">
        <f>G91</f>
        <v>5344034.07</v>
      </c>
      <c r="I91" s="248">
        <v>5356024.2</v>
      </c>
      <c r="J91" s="248">
        <v>5622089.6000000006</v>
      </c>
      <c r="K91" s="248">
        <v>5622089.6000000006</v>
      </c>
      <c r="L91" s="248">
        <v>5627224.6999999993</v>
      </c>
      <c r="M91" s="248">
        <v>5648672.0999999987</v>
      </c>
    </row>
    <row r="92" spans="1:13" ht="34.5" customHeight="1" x14ac:dyDescent="0.25">
      <c r="A92" s="719"/>
      <c r="B92" s="128" t="s">
        <v>6</v>
      </c>
      <c r="C92" s="228">
        <v>0</v>
      </c>
      <c r="D92" s="228">
        <v>0</v>
      </c>
      <c r="E92" s="248">
        <v>199975.4</v>
      </c>
      <c r="F92" s="248">
        <v>199975.4</v>
      </c>
      <c r="G92" s="248">
        <v>199975.4</v>
      </c>
      <c r="H92" s="248">
        <f t="shared" ref="H92" si="10">G92</f>
        <v>199975.4</v>
      </c>
      <c r="I92" s="248">
        <v>199975.4</v>
      </c>
      <c r="J92" s="248">
        <v>199975.4</v>
      </c>
      <c r="K92" s="248">
        <v>199975.4</v>
      </c>
      <c r="L92" s="248">
        <v>204768.5</v>
      </c>
      <c r="M92" s="248">
        <v>204768.5</v>
      </c>
    </row>
    <row r="93" spans="1:13" ht="46.5" customHeight="1" outlineLevel="1" x14ac:dyDescent="0.25">
      <c r="A93" s="720"/>
      <c r="B93" s="128" t="s">
        <v>173</v>
      </c>
      <c r="C93" s="258">
        <v>645.70000000000005</v>
      </c>
      <c r="D93" s="258">
        <v>645.70000000000005</v>
      </c>
      <c r="E93" s="258">
        <v>645.70000000000005</v>
      </c>
      <c r="F93" s="258">
        <v>645.70000000000005</v>
      </c>
      <c r="G93" s="258">
        <v>645.70000000000005</v>
      </c>
      <c r="H93" s="258">
        <v>645.70000000000005</v>
      </c>
      <c r="I93" s="258">
        <v>645.70000000000005</v>
      </c>
      <c r="J93" s="258">
        <v>645.70000000000005</v>
      </c>
      <c r="K93" s="258">
        <v>645.70000000000005</v>
      </c>
      <c r="L93" s="258">
        <v>645.70000000000005</v>
      </c>
      <c r="M93" s="258">
        <v>645.70000000000005</v>
      </c>
    </row>
    <row r="94" spans="1:13" s="129" customFormat="1" ht="15" customHeight="1" x14ac:dyDescent="0.2">
      <c r="A94" s="718" t="s">
        <v>91</v>
      </c>
      <c r="B94" s="127" t="s">
        <v>2</v>
      </c>
      <c r="C94" s="259">
        <v>248036.9</v>
      </c>
      <c r="D94" s="259">
        <v>248036.9</v>
      </c>
      <c r="E94" s="259">
        <v>248036.9</v>
      </c>
      <c r="F94" s="259">
        <v>248036.9</v>
      </c>
      <c r="G94" s="259">
        <v>238340.5</v>
      </c>
      <c r="H94" s="259">
        <f>G94</f>
        <v>238340.5</v>
      </c>
      <c r="I94" s="259">
        <v>236400</v>
      </c>
      <c r="J94" s="259">
        <v>231222.5</v>
      </c>
      <c r="K94" s="259">
        <v>235722.5</v>
      </c>
      <c r="L94" s="259">
        <v>244872.5</v>
      </c>
      <c r="M94" s="259">
        <v>247559.9</v>
      </c>
    </row>
    <row r="95" spans="1:13" x14ac:dyDescent="0.25">
      <c r="A95" s="719"/>
      <c r="B95" s="128" t="s">
        <v>5</v>
      </c>
      <c r="C95" s="258">
        <v>248036.9</v>
      </c>
      <c r="D95" s="258">
        <v>248036.9</v>
      </c>
      <c r="E95" s="258">
        <v>248036.9</v>
      </c>
      <c r="F95" s="258">
        <v>248036.9</v>
      </c>
      <c r="G95" s="258">
        <v>238340.5</v>
      </c>
      <c r="H95" s="258">
        <f>G95</f>
        <v>238340.5</v>
      </c>
      <c r="I95" s="258">
        <v>236400</v>
      </c>
      <c r="J95" s="258">
        <v>231222.5</v>
      </c>
      <c r="K95" s="258">
        <v>235722.5</v>
      </c>
      <c r="L95" s="258">
        <v>244872.5</v>
      </c>
      <c r="M95" s="258">
        <v>247559.9</v>
      </c>
    </row>
    <row r="96" spans="1:13" ht="25.5" customHeight="1" x14ac:dyDescent="0.25">
      <c r="A96" s="719"/>
      <c r="B96" s="128" t="s">
        <v>6</v>
      </c>
      <c r="C96" s="227">
        <v>0</v>
      </c>
      <c r="D96" s="227">
        <v>0</v>
      </c>
      <c r="E96" s="227">
        <v>0</v>
      </c>
      <c r="F96" s="227">
        <v>0</v>
      </c>
      <c r="G96" s="227">
        <v>0</v>
      </c>
      <c r="H96" s="227">
        <v>0</v>
      </c>
      <c r="I96" s="227">
        <v>0</v>
      </c>
      <c r="J96" s="227">
        <v>0</v>
      </c>
      <c r="K96" s="227">
        <v>0</v>
      </c>
      <c r="L96" s="227">
        <v>0</v>
      </c>
      <c r="M96" s="227">
        <v>0</v>
      </c>
    </row>
    <row r="97" spans="1:13" ht="51" customHeight="1" outlineLevel="1" x14ac:dyDescent="0.25">
      <c r="A97" s="719"/>
      <c r="B97" s="128" t="s">
        <v>842</v>
      </c>
      <c r="C97" s="247">
        <v>89</v>
      </c>
      <c r="D97" s="247">
        <v>89</v>
      </c>
      <c r="E97" s="247">
        <v>89</v>
      </c>
      <c r="F97" s="247">
        <v>89</v>
      </c>
      <c r="G97" s="247">
        <v>89</v>
      </c>
      <c r="H97" s="247">
        <v>89</v>
      </c>
      <c r="I97" s="247">
        <v>89</v>
      </c>
      <c r="J97" s="247">
        <v>89</v>
      </c>
      <c r="K97" s="247">
        <v>89</v>
      </c>
      <c r="L97" s="247">
        <v>89</v>
      </c>
      <c r="M97" s="247">
        <v>89</v>
      </c>
    </row>
    <row r="98" spans="1:13" s="129" customFormat="1" ht="14.25" x14ac:dyDescent="0.2">
      <c r="A98" s="718" t="s">
        <v>97</v>
      </c>
      <c r="B98" s="127" t="s">
        <v>2</v>
      </c>
      <c r="C98" s="249">
        <v>363613.6</v>
      </c>
      <c r="D98" s="249">
        <v>363613.6</v>
      </c>
      <c r="E98" s="249">
        <v>371640.69999999995</v>
      </c>
      <c r="F98" s="249">
        <v>371640.69999999995</v>
      </c>
      <c r="G98" s="249">
        <v>371640.69999999995</v>
      </c>
      <c r="H98" s="249">
        <f>G98</f>
        <v>371640.69999999995</v>
      </c>
      <c r="I98" s="249">
        <f>H98</f>
        <v>371640.69999999995</v>
      </c>
      <c r="J98" s="249">
        <v>375134.79999999993</v>
      </c>
      <c r="K98" s="249">
        <f>J98</f>
        <v>375134.79999999993</v>
      </c>
      <c r="L98" s="249">
        <v>375134.79999999993</v>
      </c>
      <c r="M98" s="249">
        <v>375134.79999999993</v>
      </c>
    </row>
    <row r="99" spans="1:13" x14ac:dyDescent="0.25">
      <c r="A99" s="719"/>
      <c r="B99" s="128" t="s">
        <v>5</v>
      </c>
      <c r="C99" s="248">
        <v>363613.6</v>
      </c>
      <c r="D99" s="248">
        <v>363613.6</v>
      </c>
      <c r="E99" s="248">
        <v>371640.69999999995</v>
      </c>
      <c r="F99" s="248">
        <v>371640.69999999995</v>
      </c>
      <c r="G99" s="248">
        <v>371640.69999999995</v>
      </c>
      <c r="H99" s="248">
        <f t="shared" ref="H99" si="11">G99</f>
        <v>371640.69999999995</v>
      </c>
      <c r="I99" s="248">
        <f>H99</f>
        <v>371640.69999999995</v>
      </c>
      <c r="J99" s="248">
        <v>375134.79999999993</v>
      </c>
      <c r="K99" s="248">
        <f>J99</f>
        <v>375134.79999999993</v>
      </c>
      <c r="L99" s="248">
        <v>375134.79999999993</v>
      </c>
      <c r="M99" s="248">
        <v>375134.79999999993</v>
      </c>
    </row>
    <row r="100" spans="1:13" x14ac:dyDescent="0.25">
      <c r="A100" s="719"/>
      <c r="B100" s="128" t="s">
        <v>6</v>
      </c>
      <c r="C100" s="238">
        <v>0</v>
      </c>
      <c r="D100" s="238">
        <v>0</v>
      </c>
      <c r="E100" s="238">
        <v>0</v>
      </c>
      <c r="F100" s="238">
        <v>0</v>
      </c>
      <c r="G100" s="238">
        <v>0</v>
      </c>
      <c r="H100" s="238">
        <v>0</v>
      </c>
      <c r="I100" s="238">
        <v>0</v>
      </c>
      <c r="J100" s="238">
        <v>0</v>
      </c>
      <c r="K100" s="238">
        <v>0</v>
      </c>
      <c r="L100" s="238">
        <v>0</v>
      </c>
      <c r="M100" s="238">
        <v>0</v>
      </c>
    </row>
    <row r="101" spans="1:13" ht="75" outlineLevel="1" x14ac:dyDescent="0.25">
      <c r="A101" s="720"/>
      <c r="B101" s="128" t="s">
        <v>374</v>
      </c>
      <c r="C101" s="247">
        <v>100</v>
      </c>
      <c r="D101" s="247">
        <v>100</v>
      </c>
      <c r="E101" s="247">
        <v>100</v>
      </c>
      <c r="F101" s="247">
        <v>100</v>
      </c>
      <c r="G101" s="247">
        <v>100</v>
      </c>
      <c r="H101" s="247">
        <v>100</v>
      </c>
      <c r="I101" s="247">
        <v>100</v>
      </c>
      <c r="J101" s="247">
        <v>100</v>
      </c>
      <c r="K101" s="247">
        <v>100</v>
      </c>
      <c r="L101" s="247">
        <v>100</v>
      </c>
      <c r="M101" s="247">
        <v>100</v>
      </c>
    </row>
    <row r="102" spans="1:13" s="129" customFormat="1" ht="14.25" x14ac:dyDescent="0.2">
      <c r="A102" s="718" t="s">
        <v>183</v>
      </c>
      <c r="B102" s="127" t="s">
        <v>2</v>
      </c>
      <c r="C102" s="249">
        <v>3402.4</v>
      </c>
      <c r="D102" s="249">
        <f>D103+D104</f>
        <v>3402.4</v>
      </c>
      <c r="E102" s="249">
        <f>D102</f>
        <v>3402.4</v>
      </c>
      <c r="F102" s="249">
        <f t="shared" ref="F102:M102" si="12">E102</f>
        <v>3402.4</v>
      </c>
      <c r="G102" s="249">
        <f t="shared" si="12"/>
        <v>3402.4</v>
      </c>
      <c r="H102" s="249">
        <f t="shared" si="12"/>
        <v>3402.4</v>
      </c>
      <c r="I102" s="249">
        <f t="shared" si="12"/>
        <v>3402.4</v>
      </c>
      <c r="J102" s="249">
        <f t="shared" si="12"/>
        <v>3402.4</v>
      </c>
      <c r="K102" s="249">
        <f t="shared" si="12"/>
        <v>3402.4</v>
      </c>
      <c r="L102" s="249">
        <f t="shared" si="12"/>
        <v>3402.4</v>
      </c>
      <c r="M102" s="249">
        <f t="shared" si="12"/>
        <v>3402.4</v>
      </c>
    </row>
    <row r="103" spans="1:13" x14ac:dyDescent="0.25">
      <c r="A103" s="719"/>
      <c r="B103" s="128" t="s">
        <v>5</v>
      </c>
      <c r="C103" s="248">
        <v>3402.4</v>
      </c>
      <c r="D103" s="248">
        <f>C103</f>
        <v>3402.4</v>
      </c>
      <c r="E103" s="248">
        <f>D103</f>
        <v>3402.4</v>
      </c>
      <c r="F103" s="248">
        <f t="shared" ref="F103:M103" si="13">E103</f>
        <v>3402.4</v>
      </c>
      <c r="G103" s="248">
        <f t="shared" si="13"/>
        <v>3402.4</v>
      </c>
      <c r="H103" s="248">
        <f t="shared" si="13"/>
        <v>3402.4</v>
      </c>
      <c r="I103" s="248">
        <f t="shared" si="13"/>
        <v>3402.4</v>
      </c>
      <c r="J103" s="248">
        <f t="shared" si="13"/>
        <v>3402.4</v>
      </c>
      <c r="K103" s="248">
        <f t="shared" si="13"/>
        <v>3402.4</v>
      </c>
      <c r="L103" s="248">
        <f t="shared" si="13"/>
        <v>3402.4</v>
      </c>
      <c r="M103" s="248">
        <f t="shared" si="13"/>
        <v>3402.4</v>
      </c>
    </row>
    <row r="104" spans="1:13" ht="51.75" customHeight="1" x14ac:dyDescent="0.25">
      <c r="A104" s="719"/>
      <c r="B104" s="128" t="s">
        <v>6</v>
      </c>
      <c r="C104" s="228">
        <v>0</v>
      </c>
      <c r="D104" s="228">
        <f>C104</f>
        <v>0</v>
      </c>
      <c r="E104" s="228">
        <f t="shared" ref="E104:M104" si="14">D104</f>
        <v>0</v>
      </c>
      <c r="F104" s="228">
        <f t="shared" si="14"/>
        <v>0</v>
      </c>
      <c r="G104" s="228">
        <f t="shared" si="14"/>
        <v>0</v>
      </c>
      <c r="H104" s="228">
        <f t="shared" si="14"/>
        <v>0</v>
      </c>
      <c r="I104" s="228">
        <f t="shared" si="14"/>
        <v>0</v>
      </c>
      <c r="J104" s="228">
        <f t="shared" si="14"/>
        <v>0</v>
      </c>
      <c r="K104" s="228">
        <f t="shared" si="14"/>
        <v>0</v>
      </c>
      <c r="L104" s="228">
        <f t="shared" si="14"/>
        <v>0</v>
      </c>
      <c r="M104" s="228">
        <f t="shared" si="14"/>
        <v>0</v>
      </c>
    </row>
    <row r="105" spans="1:13" ht="45.75" customHeight="1" outlineLevel="1" x14ac:dyDescent="0.25">
      <c r="A105" s="720"/>
      <c r="B105" s="128" t="s">
        <v>396</v>
      </c>
      <c r="C105" s="247">
        <v>100</v>
      </c>
      <c r="D105" s="247">
        <v>100</v>
      </c>
      <c r="E105" s="247">
        <v>100</v>
      </c>
      <c r="F105" s="247">
        <v>100</v>
      </c>
      <c r="G105" s="247">
        <v>100</v>
      </c>
      <c r="H105" s="247">
        <v>100</v>
      </c>
      <c r="I105" s="247">
        <v>100</v>
      </c>
      <c r="J105" s="247">
        <v>100</v>
      </c>
      <c r="K105" s="247">
        <v>100</v>
      </c>
      <c r="L105" s="247">
        <v>100</v>
      </c>
      <c r="M105" s="247">
        <v>100</v>
      </c>
    </row>
    <row r="106" spans="1:13" x14ac:dyDescent="0.25">
      <c r="A106" s="715" t="s">
        <v>534</v>
      </c>
      <c r="B106" s="127" t="s">
        <v>2</v>
      </c>
      <c r="C106" s="249">
        <v>177260.69999999998</v>
      </c>
      <c r="D106" s="249">
        <f>SUM(D107:D108)</f>
        <v>177260.69999999998</v>
      </c>
      <c r="E106" s="249">
        <v>177260.69999999998</v>
      </c>
      <c r="F106" s="249">
        <f>E106</f>
        <v>177260.69999999998</v>
      </c>
      <c r="G106" s="249">
        <f t="shared" ref="G106:M106" si="15">F106</f>
        <v>177260.69999999998</v>
      </c>
      <c r="H106" s="249">
        <f t="shared" si="15"/>
        <v>177260.69999999998</v>
      </c>
      <c r="I106" s="249">
        <f t="shared" si="15"/>
        <v>177260.69999999998</v>
      </c>
      <c r="J106" s="249">
        <f t="shared" si="15"/>
        <v>177260.69999999998</v>
      </c>
      <c r="K106" s="249">
        <f t="shared" si="15"/>
        <v>177260.69999999998</v>
      </c>
      <c r="L106" s="249">
        <f t="shared" si="15"/>
        <v>177260.69999999998</v>
      </c>
      <c r="M106" s="249">
        <f t="shared" si="15"/>
        <v>177260.69999999998</v>
      </c>
    </row>
    <row r="107" spans="1:13" x14ac:dyDescent="0.25">
      <c r="A107" s="716"/>
      <c r="B107" s="128" t="s">
        <v>5</v>
      </c>
      <c r="C107" s="248">
        <v>37224.799999999996</v>
      </c>
      <c r="D107" s="248">
        <f t="shared" ref="D107:D108" si="16">C107</f>
        <v>37224.799999999996</v>
      </c>
      <c r="E107" s="248">
        <v>37224.799999999996</v>
      </c>
      <c r="F107" s="248">
        <f>E107</f>
        <v>37224.799999999996</v>
      </c>
      <c r="G107" s="248">
        <f t="shared" ref="G107:M107" si="17">F107</f>
        <v>37224.799999999996</v>
      </c>
      <c r="H107" s="248">
        <f t="shared" si="17"/>
        <v>37224.799999999996</v>
      </c>
      <c r="I107" s="248">
        <f t="shared" si="17"/>
        <v>37224.799999999996</v>
      </c>
      <c r="J107" s="248">
        <f t="shared" si="17"/>
        <v>37224.799999999996</v>
      </c>
      <c r="K107" s="248">
        <f t="shared" si="17"/>
        <v>37224.799999999996</v>
      </c>
      <c r="L107" s="248">
        <f t="shared" si="17"/>
        <v>37224.799999999996</v>
      </c>
      <c r="M107" s="248">
        <f t="shared" si="17"/>
        <v>37224.799999999996</v>
      </c>
    </row>
    <row r="108" spans="1:13" ht="81.75" customHeight="1" x14ac:dyDescent="0.25">
      <c r="A108" s="716"/>
      <c r="B108" s="128" t="s">
        <v>6</v>
      </c>
      <c r="C108" s="248">
        <v>140035.9</v>
      </c>
      <c r="D108" s="248">
        <f t="shared" si="16"/>
        <v>140035.9</v>
      </c>
      <c r="E108" s="248">
        <v>140035.9</v>
      </c>
      <c r="F108" s="248">
        <f>E108</f>
        <v>140035.9</v>
      </c>
      <c r="G108" s="248">
        <f t="shared" ref="G108:M108" si="18">F108</f>
        <v>140035.9</v>
      </c>
      <c r="H108" s="248">
        <f t="shared" si="18"/>
        <v>140035.9</v>
      </c>
      <c r="I108" s="248">
        <f t="shared" si="18"/>
        <v>140035.9</v>
      </c>
      <c r="J108" s="248">
        <f t="shared" si="18"/>
        <v>140035.9</v>
      </c>
      <c r="K108" s="248">
        <f t="shared" si="18"/>
        <v>140035.9</v>
      </c>
      <c r="L108" s="248">
        <f t="shared" si="18"/>
        <v>140035.9</v>
      </c>
      <c r="M108" s="248">
        <f t="shared" si="18"/>
        <v>140035.9</v>
      </c>
    </row>
    <row r="109" spans="1:13" ht="30" outlineLevel="1" x14ac:dyDescent="0.25">
      <c r="A109" s="716"/>
      <c r="B109" s="219" t="s">
        <v>1069</v>
      </c>
      <c r="C109" s="258">
        <v>83.5</v>
      </c>
      <c r="D109" s="258">
        <v>83.5</v>
      </c>
      <c r="E109" s="258">
        <v>92</v>
      </c>
      <c r="F109" s="258">
        <v>92</v>
      </c>
      <c r="G109" s="258">
        <v>92</v>
      </c>
      <c r="H109" s="258">
        <v>92</v>
      </c>
      <c r="I109" s="258">
        <v>92</v>
      </c>
      <c r="J109" s="258">
        <v>92</v>
      </c>
      <c r="K109" s="258">
        <v>92</v>
      </c>
      <c r="L109" s="258">
        <v>92</v>
      </c>
      <c r="M109" s="258">
        <v>92</v>
      </c>
    </row>
    <row r="110" spans="1:13" ht="30" outlineLevel="1" x14ac:dyDescent="0.25">
      <c r="A110" s="716"/>
      <c r="B110" s="233" t="s">
        <v>1098</v>
      </c>
      <c r="C110" s="258">
        <v>222.8</v>
      </c>
      <c r="D110" s="258">
        <v>222.8</v>
      </c>
      <c r="E110" s="258">
        <v>222.8</v>
      </c>
      <c r="F110" s="258">
        <v>222.8</v>
      </c>
      <c r="G110" s="258">
        <v>222.8</v>
      </c>
      <c r="H110" s="258">
        <v>222.8</v>
      </c>
      <c r="I110" s="258">
        <v>222.8</v>
      </c>
      <c r="J110" s="258">
        <v>222.8</v>
      </c>
      <c r="K110" s="258">
        <v>222.8</v>
      </c>
      <c r="L110" s="258">
        <v>222.8</v>
      </c>
      <c r="M110" s="258">
        <v>222.8</v>
      </c>
    </row>
    <row r="111" spans="1:13" ht="30" outlineLevel="1" x14ac:dyDescent="0.25">
      <c r="A111" s="716"/>
      <c r="B111" s="233" t="s">
        <v>1099</v>
      </c>
      <c r="C111" s="247">
        <v>17</v>
      </c>
      <c r="D111" s="247">
        <v>17</v>
      </c>
      <c r="E111" s="247">
        <v>17</v>
      </c>
      <c r="F111" s="247">
        <v>17</v>
      </c>
      <c r="G111" s="247">
        <v>17</v>
      </c>
      <c r="H111" s="247">
        <v>17</v>
      </c>
      <c r="I111" s="247">
        <v>17</v>
      </c>
      <c r="J111" s="247">
        <v>17</v>
      </c>
      <c r="K111" s="247">
        <v>17</v>
      </c>
      <c r="L111" s="247">
        <v>17</v>
      </c>
      <c r="M111" s="247">
        <v>17</v>
      </c>
    </row>
    <row r="112" spans="1:13" x14ac:dyDescent="0.25">
      <c r="A112" s="717" t="s">
        <v>540</v>
      </c>
      <c r="B112" s="127" t="s">
        <v>2</v>
      </c>
      <c r="C112" s="249">
        <v>177260.69999999998</v>
      </c>
      <c r="D112" s="249">
        <v>177260.69999999998</v>
      </c>
      <c r="E112" s="249">
        <f>D112</f>
        <v>177260.69999999998</v>
      </c>
      <c r="F112" s="249">
        <f t="shared" ref="F112:M112" si="19">E112</f>
        <v>177260.69999999998</v>
      </c>
      <c r="G112" s="249">
        <f t="shared" si="19"/>
        <v>177260.69999999998</v>
      </c>
      <c r="H112" s="249">
        <f t="shared" si="19"/>
        <v>177260.69999999998</v>
      </c>
      <c r="I112" s="249">
        <f t="shared" si="19"/>
        <v>177260.69999999998</v>
      </c>
      <c r="J112" s="249">
        <f t="shared" si="19"/>
        <v>177260.69999999998</v>
      </c>
      <c r="K112" s="249">
        <f t="shared" si="19"/>
        <v>177260.69999999998</v>
      </c>
      <c r="L112" s="249">
        <f t="shared" si="19"/>
        <v>177260.69999999998</v>
      </c>
      <c r="M112" s="249">
        <f t="shared" si="19"/>
        <v>177260.69999999998</v>
      </c>
    </row>
    <row r="113" spans="1:13" x14ac:dyDescent="0.25">
      <c r="A113" s="717"/>
      <c r="B113" s="128" t="s">
        <v>5</v>
      </c>
      <c r="C113" s="248">
        <v>37224.799999999996</v>
      </c>
      <c r="D113" s="248">
        <v>37224.799999999996</v>
      </c>
      <c r="E113" s="248">
        <f>D113</f>
        <v>37224.799999999996</v>
      </c>
      <c r="F113" s="248">
        <f t="shared" ref="F113:M113" si="20">E113</f>
        <v>37224.799999999996</v>
      </c>
      <c r="G113" s="248">
        <f t="shared" si="20"/>
        <v>37224.799999999996</v>
      </c>
      <c r="H113" s="248">
        <f t="shared" si="20"/>
        <v>37224.799999999996</v>
      </c>
      <c r="I113" s="248">
        <f t="shared" si="20"/>
        <v>37224.799999999996</v>
      </c>
      <c r="J113" s="248">
        <f t="shared" si="20"/>
        <v>37224.799999999996</v>
      </c>
      <c r="K113" s="248">
        <f t="shared" si="20"/>
        <v>37224.799999999996</v>
      </c>
      <c r="L113" s="248">
        <f t="shared" si="20"/>
        <v>37224.799999999996</v>
      </c>
      <c r="M113" s="248">
        <f t="shared" si="20"/>
        <v>37224.799999999996</v>
      </c>
    </row>
    <row r="114" spans="1:13" ht="87" customHeight="1" x14ac:dyDescent="0.25">
      <c r="A114" s="717"/>
      <c r="B114" s="128" t="s">
        <v>6</v>
      </c>
      <c r="C114" s="248">
        <v>140035.9</v>
      </c>
      <c r="D114" s="248">
        <v>140035.9</v>
      </c>
      <c r="E114" s="248">
        <f t="shared" ref="E114:M119" si="21">D114</f>
        <v>140035.9</v>
      </c>
      <c r="F114" s="248">
        <f t="shared" si="21"/>
        <v>140035.9</v>
      </c>
      <c r="G114" s="248">
        <f t="shared" si="21"/>
        <v>140035.9</v>
      </c>
      <c r="H114" s="248">
        <f t="shared" si="21"/>
        <v>140035.9</v>
      </c>
      <c r="I114" s="248">
        <f t="shared" si="21"/>
        <v>140035.9</v>
      </c>
      <c r="J114" s="248">
        <f t="shared" si="21"/>
        <v>140035.9</v>
      </c>
      <c r="K114" s="248">
        <f t="shared" si="21"/>
        <v>140035.9</v>
      </c>
      <c r="L114" s="248">
        <f t="shared" si="21"/>
        <v>140035.9</v>
      </c>
      <c r="M114" s="248">
        <f t="shared" si="21"/>
        <v>140035.9</v>
      </c>
    </row>
    <row r="115" spans="1:13" ht="45" outlineLevel="1" x14ac:dyDescent="0.25">
      <c r="A115" s="717"/>
      <c r="B115" s="219" t="s">
        <v>1067</v>
      </c>
      <c r="C115" s="248">
        <v>25.2</v>
      </c>
      <c r="D115" s="248">
        <v>25.2</v>
      </c>
      <c r="E115" s="248">
        <v>25.2</v>
      </c>
      <c r="F115" s="248">
        <v>25.2</v>
      </c>
      <c r="G115" s="248">
        <v>33.799999999999997</v>
      </c>
      <c r="H115" s="248">
        <v>33.799999999999997</v>
      </c>
      <c r="I115" s="248">
        <v>33.799999999999997</v>
      </c>
      <c r="J115" s="248">
        <v>33.799999999999997</v>
      </c>
      <c r="K115" s="248">
        <v>33.799999999999997</v>
      </c>
      <c r="L115" s="248">
        <v>33.799999999999997</v>
      </c>
      <c r="M115" s="248">
        <v>33.799999999999997</v>
      </c>
    </row>
    <row r="116" spans="1:13" ht="30" outlineLevel="1" x14ac:dyDescent="0.25">
      <c r="A116" s="717"/>
      <c r="B116" s="219" t="s">
        <v>1066</v>
      </c>
      <c r="C116" s="247">
        <v>75</v>
      </c>
      <c r="D116" s="247">
        <v>75</v>
      </c>
      <c r="E116" s="247">
        <v>75</v>
      </c>
      <c r="F116" s="247">
        <v>75</v>
      </c>
      <c r="G116" s="248">
        <v>83.3</v>
      </c>
      <c r="H116" s="248">
        <v>83.3</v>
      </c>
      <c r="I116" s="248">
        <v>83.3</v>
      </c>
      <c r="J116" s="248">
        <v>83.3</v>
      </c>
      <c r="K116" s="248">
        <v>83.3</v>
      </c>
      <c r="L116" s="248">
        <v>83.3</v>
      </c>
      <c r="M116" s="248">
        <v>83.3</v>
      </c>
    </row>
    <row r="117" spans="1:13" ht="30" outlineLevel="1" x14ac:dyDescent="0.25">
      <c r="A117" s="717"/>
      <c r="B117" s="219" t="s">
        <v>1068</v>
      </c>
      <c r="C117" s="247">
        <v>67</v>
      </c>
      <c r="D117" s="247">
        <v>67</v>
      </c>
      <c r="E117" s="247">
        <v>67</v>
      </c>
      <c r="F117" s="247">
        <v>67</v>
      </c>
      <c r="G117" s="247">
        <v>95</v>
      </c>
      <c r="H117" s="247">
        <v>95</v>
      </c>
      <c r="I117" s="247">
        <v>95</v>
      </c>
      <c r="J117" s="247">
        <v>95</v>
      </c>
      <c r="K117" s="247">
        <v>95</v>
      </c>
      <c r="L117" s="247">
        <v>95</v>
      </c>
      <c r="M117" s="247">
        <v>95</v>
      </c>
    </row>
    <row r="118" spans="1:13" s="129" customFormat="1" ht="15" customHeight="1" x14ac:dyDescent="0.2">
      <c r="A118" s="717" t="s">
        <v>422</v>
      </c>
      <c r="B118" s="127" t="s">
        <v>2</v>
      </c>
      <c r="C118" s="249">
        <v>400000</v>
      </c>
      <c r="D118" s="249">
        <f>C118</f>
        <v>400000</v>
      </c>
      <c r="E118" s="249">
        <f>D118</f>
        <v>400000</v>
      </c>
      <c r="F118" s="249">
        <f t="shared" si="21"/>
        <v>400000</v>
      </c>
      <c r="G118" s="249">
        <f t="shared" si="21"/>
        <v>400000</v>
      </c>
      <c r="H118" s="249">
        <f t="shared" si="21"/>
        <v>400000</v>
      </c>
      <c r="I118" s="249">
        <v>200000</v>
      </c>
      <c r="J118" s="249">
        <v>233886.2</v>
      </c>
      <c r="K118" s="249">
        <f t="shared" si="21"/>
        <v>233886.2</v>
      </c>
      <c r="L118" s="249">
        <f t="shared" si="21"/>
        <v>233886.2</v>
      </c>
      <c r="M118" s="249">
        <f t="shared" si="21"/>
        <v>233886.2</v>
      </c>
    </row>
    <row r="119" spans="1:13" x14ac:dyDescent="0.25">
      <c r="A119" s="717"/>
      <c r="B119" s="128" t="s">
        <v>5</v>
      </c>
      <c r="C119" s="248">
        <v>400000</v>
      </c>
      <c r="D119" s="248">
        <f>C119</f>
        <v>400000</v>
      </c>
      <c r="E119" s="248">
        <f>D119</f>
        <v>400000</v>
      </c>
      <c r="F119" s="248">
        <f t="shared" si="21"/>
        <v>400000</v>
      </c>
      <c r="G119" s="248">
        <f t="shared" si="21"/>
        <v>400000</v>
      </c>
      <c r="H119" s="248">
        <f t="shared" si="21"/>
        <v>400000</v>
      </c>
      <c r="I119" s="248">
        <v>200000</v>
      </c>
      <c r="J119" s="248">
        <v>233886.2</v>
      </c>
      <c r="K119" s="248">
        <f t="shared" si="21"/>
        <v>233886.2</v>
      </c>
      <c r="L119" s="248">
        <f t="shared" si="21"/>
        <v>233886.2</v>
      </c>
      <c r="M119" s="248">
        <f t="shared" si="21"/>
        <v>233886.2</v>
      </c>
    </row>
    <row r="120" spans="1:13" x14ac:dyDescent="0.25">
      <c r="A120" s="717"/>
      <c r="B120" s="128" t="s">
        <v>6</v>
      </c>
      <c r="C120" s="248">
        <v>0</v>
      </c>
      <c r="D120" s="228">
        <v>0</v>
      </c>
      <c r="E120" s="228">
        <v>0</v>
      </c>
      <c r="F120" s="228">
        <v>0</v>
      </c>
      <c r="G120" s="228">
        <v>0</v>
      </c>
      <c r="H120" s="228">
        <v>0</v>
      </c>
      <c r="I120" s="228">
        <v>0</v>
      </c>
      <c r="J120" s="228">
        <v>0</v>
      </c>
      <c r="K120" s="228">
        <v>0</v>
      </c>
      <c r="L120" s="228">
        <v>0</v>
      </c>
      <c r="M120" s="228">
        <v>0</v>
      </c>
    </row>
    <row r="121" spans="1:13" ht="30" outlineLevel="1" x14ac:dyDescent="0.25">
      <c r="A121" s="717"/>
      <c r="B121" s="128" t="s">
        <v>360</v>
      </c>
      <c r="C121" s="247">
        <v>100</v>
      </c>
      <c r="D121" s="247">
        <v>100</v>
      </c>
      <c r="E121" s="247">
        <v>100</v>
      </c>
      <c r="F121" s="247">
        <v>100</v>
      </c>
      <c r="G121" s="247">
        <v>100</v>
      </c>
      <c r="H121" s="247">
        <v>100</v>
      </c>
      <c r="I121" s="247">
        <v>100</v>
      </c>
      <c r="J121" s="247">
        <v>100</v>
      </c>
      <c r="K121" s="247">
        <v>100</v>
      </c>
      <c r="L121" s="247">
        <v>100</v>
      </c>
      <c r="M121" s="247">
        <v>100</v>
      </c>
    </row>
    <row r="122" spans="1:13" ht="30" outlineLevel="1" x14ac:dyDescent="0.25">
      <c r="A122" s="717"/>
      <c r="B122" s="235" t="s">
        <v>1100</v>
      </c>
      <c r="C122" s="247">
        <v>5</v>
      </c>
      <c r="D122" s="247">
        <v>5</v>
      </c>
      <c r="E122" s="247">
        <v>5</v>
      </c>
      <c r="F122" s="247">
        <v>5</v>
      </c>
      <c r="G122" s="247">
        <v>7</v>
      </c>
      <c r="H122" s="247">
        <v>7</v>
      </c>
      <c r="I122" s="247">
        <v>7</v>
      </c>
      <c r="J122" s="247">
        <v>7</v>
      </c>
      <c r="K122" s="247">
        <v>7</v>
      </c>
      <c r="L122" s="247">
        <v>7</v>
      </c>
      <c r="M122" s="247">
        <v>7</v>
      </c>
    </row>
    <row r="123" spans="1:13" s="129" customFormat="1" ht="15" customHeight="1" x14ac:dyDescent="0.2">
      <c r="A123" s="724" t="s">
        <v>1052</v>
      </c>
      <c r="B123" s="127" t="s">
        <v>2</v>
      </c>
      <c r="C123" s="249">
        <v>400000</v>
      </c>
      <c r="D123" s="249">
        <f>C123</f>
        <v>400000</v>
      </c>
      <c r="E123" s="249">
        <f>D123</f>
        <v>400000</v>
      </c>
      <c r="F123" s="249">
        <f t="shared" ref="F123:M123" si="22">E123</f>
        <v>400000</v>
      </c>
      <c r="G123" s="249">
        <f t="shared" si="22"/>
        <v>400000</v>
      </c>
      <c r="H123" s="249">
        <f t="shared" si="22"/>
        <v>400000</v>
      </c>
      <c r="I123" s="249">
        <v>200000</v>
      </c>
      <c r="J123" s="249">
        <v>233886.2</v>
      </c>
      <c r="K123" s="249">
        <f t="shared" si="22"/>
        <v>233886.2</v>
      </c>
      <c r="L123" s="249">
        <f t="shared" si="22"/>
        <v>233886.2</v>
      </c>
      <c r="M123" s="249">
        <f t="shared" si="22"/>
        <v>233886.2</v>
      </c>
    </row>
    <row r="124" spans="1:13" x14ac:dyDescent="0.25">
      <c r="A124" s="724"/>
      <c r="B124" s="128" t="s">
        <v>5</v>
      </c>
      <c r="C124" s="248">
        <v>400000</v>
      </c>
      <c r="D124" s="248">
        <f>C124</f>
        <v>400000</v>
      </c>
      <c r="E124" s="248">
        <f>D124</f>
        <v>400000</v>
      </c>
      <c r="F124" s="248">
        <f t="shared" ref="F124:M124" si="23">E124</f>
        <v>400000</v>
      </c>
      <c r="G124" s="248">
        <f t="shared" si="23"/>
        <v>400000</v>
      </c>
      <c r="H124" s="248">
        <f t="shared" si="23"/>
        <v>400000</v>
      </c>
      <c r="I124" s="248">
        <v>200000</v>
      </c>
      <c r="J124" s="248">
        <v>233886.2</v>
      </c>
      <c r="K124" s="248">
        <f t="shared" si="23"/>
        <v>233886.2</v>
      </c>
      <c r="L124" s="248">
        <f t="shared" si="23"/>
        <v>233886.2</v>
      </c>
      <c r="M124" s="248">
        <f t="shared" si="23"/>
        <v>233886.2</v>
      </c>
    </row>
    <row r="125" spans="1:13" ht="57" customHeight="1" x14ac:dyDescent="0.25">
      <c r="A125" s="724"/>
      <c r="B125" s="128" t="s">
        <v>6</v>
      </c>
      <c r="C125" s="248">
        <v>0</v>
      </c>
      <c r="D125" s="228">
        <v>0</v>
      </c>
      <c r="E125" s="228">
        <v>0</v>
      </c>
      <c r="F125" s="228">
        <v>0</v>
      </c>
      <c r="G125" s="228">
        <v>0</v>
      </c>
      <c r="H125" s="228">
        <v>0</v>
      </c>
      <c r="I125" s="228">
        <v>0</v>
      </c>
      <c r="J125" s="228">
        <v>0</v>
      </c>
      <c r="K125" s="228">
        <v>0</v>
      </c>
      <c r="L125" s="228">
        <v>0</v>
      </c>
      <c r="M125" s="228">
        <v>0</v>
      </c>
    </row>
    <row r="126" spans="1:13" ht="30" outlineLevel="1" x14ac:dyDescent="0.25">
      <c r="A126" s="724"/>
      <c r="B126" s="128" t="s">
        <v>360</v>
      </c>
      <c r="C126" s="236" t="s">
        <v>191</v>
      </c>
      <c r="D126" s="257" t="str">
        <f>C126</f>
        <v>-</v>
      </c>
      <c r="E126" s="236" t="str">
        <f t="shared" ref="E126:E127" si="24">D126</f>
        <v>-</v>
      </c>
      <c r="F126" s="236" t="str">
        <f t="shared" ref="F126:F127" si="25">E126</f>
        <v>-</v>
      </c>
      <c r="G126" s="236" t="str">
        <f t="shared" ref="G126:G127" si="26">F126</f>
        <v>-</v>
      </c>
      <c r="H126" s="236" t="str">
        <f t="shared" ref="H126:H127" si="27">G126</f>
        <v>-</v>
      </c>
      <c r="I126" s="236" t="str">
        <f t="shared" ref="I126:I127" si="28">H126</f>
        <v>-</v>
      </c>
      <c r="J126" s="236" t="str">
        <f t="shared" ref="J126:J127" si="29">I126</f>
        <v>-</v>
      </c>
      <c r="K126" s="236" t="str">
        <f t="shared" ref="K126:K127" si="30">J126</f>
        <v>-</v>
      </c>
      <c r="L126" s="236" t="str">
        <f t="shared" ref="L126:L127" si="31">K126</f>
        <v>-</v>
      </c>
      <c r="M126" s="236" t="str">
        <f t="shared" ref="M126:M127" si="32">L126</f>
        <v>-</v>
      </c>
    </row>
    <row r="127" spans="1:13" ht="30" outlineLevel="1" x14ac:dyDescent="0.25">
      <c r="A127" s="724"/>
      <c r="B127" s="235" t="s">
        <v>1100</v>
      </c>
      <c r="C127" s="236" t="s">
        <v>191</v>
      </c>
      <c r="D127" s="257" t="str">
        <f>C127</f>
        <v>-</v>
      </c>
      <c r="E127" s="236" t="str">
        <f t="shared" si="24"/>
        <v>-</v>
      </c>
      <c r="F127" s="236" t="str">
        <f t="shared" si="25"/>
        <v>-</v>
      </c>
      <c r="G127" s="236" t="str">
        <f t="shared" si="26"/>
        <v>-</v>
      </c>
      <c r="H127" s="236" t="str">
        <f t="shared" si="27"/>
        <v>-</v>
      </c>
      <c r="I127" s="236" t="str">
        <f t="shared" si="28"/>
        <v>-</v>
      </c>
      <c r="J127" s="236" t="str">
        <f t="shared" si="29"/>
        <v>-</v>
      </c>
      <c r="K127" s="236" t="str">
        <f t="shared" si="30"/>
        <v>-</v>
      </c>
      <c r="L127" s="236" t="str">
        <f t="shared" si="31"/>
        <v>-</v>
      </c>
      <c r="M127" s="236" t="str">
        <f t="shared" si="32"/>
        <v>-</v>
      </c>
    </row>
    <row r="128" spans="1:13" ht="30" outlineLevel="1" x14ac:dyDescent="0.25">
      <c r="A128" s="724"/>
      <c r="B128" s="219" t="s">
        <v>1101</v>
      </c>
      <c r="C128" s="231">
        <v>50</v>
      </c>
      <c r="D128" s="252">
        <v>50</v>
      </c>
      <c r="E128" s="252">
        <v>50</v>
      </c>
      <c r="F128" s="252">
        <v>50</v>
      </c>
      <c r="G128" s="252">
        <v>50</v>
      </c>
      <c r="H128" s="252">
        <v>50</v>
      </c>
      <c r="I128" s="252">
        <v>50</v>
      </c>
      <c r="J128" s="252">
        <v>5</v>
      </c>
      <c r="K128" s="252">
        <v>5</v>
      </c>
      <c r="L128" s="252">
        <v>5</v>
      </c>
      <c r="M128" s="252">
        <v>5</v>
      </c>
    </row>
    <row r="129" spans="1:13" x14ac:dyDescent="0.25">
      <c r="A129" s="717" t="s">
        <v>491</v>
      </c>
      <c r="B129" s="127" t="s">
        <v>2</v>
      </c>
      <c r="C129" s="228">
        <v>0</v>
      </c>
      <c r="D129" s="228">
        <f>C129</f>
        <v>0</v>
      </c>
      <c r="E129" s="228">
        <v>0</v>
      </c>
      <c r="F129" s="228">
        <v>0</v>
      </c>
      <c r="G129" s="228">
        <v>0</v>
      </c>
      <c r="H129" s="228">
        <v>0</v>
      </c>
      <c r="I129" s="228">
        <v>0</v>
      </c>
      <c r="J129" s="228">
        <v>0</v>
      </c>
      <c r="K129" s="228">
        <v>0</v>
      </c>
      <c r="L129" s="228">
        <v>0</v>
      </c>
      <c r="M129" s="228">
        <v>0</v>
      </c>
    </row>
    <row r="130" spans="1:13" x14ac:dyDescent="0.25">
      <c r="A130" s="717"/>
      <c r="B130" s="128" t="s">
        <v>5</v>
      </c>
      <c r="C130" s="228">
        <v>0</v>
      </c>
      <c r="D130" s="228">
        <v>0</v>
      </c>
      <c r="E130" s="228">
        <v>0</v>
      </c>
      <c r="F130" s="228">
        <v>0</v>
      </c>
      <c r="G130" s="228">
        <v>0</v>
      </c>
      <c r="H130" s="228">
        <v>0</v>
      </c>
      <c r="I130" s="228">
        <v>0</v>
      </c>
      <c r="J130" s="228">
        <v>0</v>
      </c>
      <c r="K130" s="228">
        <v>0</v>
      </c>
      <c r="L130" s="228">
        <v>0</v>
      </c>
      <c r="M130" s="228">
        <v>0</v>
      </c>
    </row>
    <row r="131" spans="1:13" ht="66" customHeight="1" x14ac:dyDescent="0.25">
      <c r="A131" s="717"/>
      <c r="B131" s="128" t="s">
        <v>6</v>
      </c>
      <c r="C131" s="228">
        <v>0</v>
      </c>
      <c r="D131" s="228">
        <v>0</v>
      </c>
      <c r="E131" s="228">
        <v>0</v>
      </c>
      <c r="F131" s="228">
        <v>0</v>
      </c>
      <c r="G131" s="228">
        <v>0</v>
      </c>
      <c r="H131" s="228">
        <v>0</v>
      </c>
      <c r="I131" s="228">
        <v>0</v>
      </c>
      <c r="J131" s="228">
        <v>0</v>
      </c>
      <c r="K131" s="228">
        <v>0</v>
      </c>
      <c r="L131" s="228">
        <v>0</v>
      </c>
      <c r="M131" s="228">
        <v>0</v>
      </c>
    </row>
    <row r="132" spans="1:13" ht="30" outlineLevel="1" x14ac:dyDescent="0.25">
      <c r="A132" s="717"/>
      <c r="B132" s="128" t="s">
        <v>360</v>
      </c>
      <c r="C132" s="252">
        <v>100</v>
      </c>
      <c r="D132" s="252">
        <v>100</v>
      </c>
      <c r="E132" s="252">
        <v>100</v>
      </c>
      <c r="F132" s="252">
        <v>100</v>
      </c>
      <c r="G132" s="252">
        <v>100</v>
      </c>
      <c r="H132" s="252">
        <v>100</v>
      </c>
      <c r="I132" s="252">
        <v>100</v>
      </c>
      <c r="J132" s="252">
        <v>100</v>
      </c>
      <c r="K132" s="252">
        <v>100</v>
      </c>
      <c r="L132" s="252">
        <v>100</v>
      </c>
      <c r="M132" s="252">
        <v>100</v>
      </c>
    </row>
    <row r="133" spans="1:13" ht="30" outlineLevel="1" x14ac:dyDescent="0.25">
      <c r="A133" s="717"/>
      <c r="B133" s="235" t="s">
        <v>1100</v>
      </c>
      <c r="C133" s="252">
        <v>5</v>
      </c>
      <c r="D133" s="252">
        <v>5</v>
      </c>
      <c r="E133" s="252">
        <v>5</v>
      </c>
      <c r="F133" s="252">
        <v>5</v>
      </c>
      <c r="G133" s="252">
        <v>7</v>
      </c>
      <c r="H133" s="252">
        <v>7</v>
      </c>
      <c r="I133" s="252">
        <v>7</v>
      </c>
      <c r="J133" s="252">
        <v>7</v>
      </c>
      <c r="K133" s="252">
        <v>7</v>
      </c>
      <c r="L133" s="252">
        <v>7</v>
      </c>
      <c r="M133" s="252">
        <v>7</v>
      </c>
    </row>
    <row r="134" spans="1:13" s="129" customFormat="1" ht="14.25" x14ac:dyDescent="0.2">
      <c r="A134" s="718" t="s">
        <v>104</v>
      </c>
      <c r="B134" s="127" t="s">
        <v>2</v>
      </c>
      <c r="C134" s="249">
        <v>502454.19999999995</v>
      </c>
      <c r="D134" s="249">
        <v>502454.19999999995</v>
      </c>
      <c r="E134" s="249">
        <v>502454.19999999995</v>
      </c>
      <c r="F134" s="249">
        <v>502454.19999999995</v>
      </c>
      <c r="G134" s="262">
        <v>522983</v>
      </c>
      <c r="H134" s="249">
        <v>772615.4</v>
      </c>
      <c r="I134" s="249">
        <v>745190.40000000002</v>
      </c>
      <c r="J134" s="249">
        <v>771589.6</v>
      </c>
      <c r="K134" s="249">
        <v>771589.6</v>
      </c>
      <c r="L134" s="249">
        <v>769530.6</v>
      </c>
      <c r="M134" s="249">
        <v>772155.8</v>
      </c>
    </row>
    <row r="135" spans="1:13" x14ac:dyDescent="0.25">
      <c r="A135" s="719"/>
      <c r="B135" s="128" t="s">
        <v>5</v>
      </c>
      <c r="C135" s="248">
        <v>502454.19999999995</v>
      </c>
      <c r="D135" s="248">
        <v>502454.19999999995</v>
      </c>
      <c r="E135" s="248">
        <v>502454.19999999995</v>
      </c>
      <c r="F135" s="248">
        <v>502454.19999999995</v>
      </c>
      <c r="G135" s="263">
        <v>522983</v>
      </c>
      <c r="H135" s="248">
        <v>575405.80000000005</v>
      </c>
      <c r="I135" s="248">
        <v>547980.80000000005</v>
      </c>
      <c r="J135" s="248">
        <v>574380</v>
      </c>
      <c r="K135" s="248">
        <v>574380</v>
      </c>
      <c r="L135" s="248">
        <v>572321</v>
      </c>
      <c r="M135" s="248">
        <v>574946.20000000007</v>
      </c>
    </row>
    <row r="136" spans="1:13" x14ac:dyDescent="0.25">
      <c r="A136" s="719"/>
      <c r="B136" s="128" t="s">
        <v>6</v>
      </c>
      <c r="C136" s="228">
        <v>0</v>
      </c>
      <c r="D136" s="228">
        <v>0</v>
      </c>
      <c r="E136" s="228">
        <v>0</v>
      </c>
      <c r="F136" s="228">
        <v>0</v>
      </c>
      <c r="G136" s="228">
        <v>0</v>
      </c>
      <c r="H136" s="248">
        <v>197209.60000000001</v>
      </c>
      <c r="I136" s="248">
        <v>197209.60000000001</v>
      </c>
      <c r="J136" s="248">
        <v>197209.60000000001</v>
      </c>
      <c r="K136" s="248">
        <v>197209.60000000001</v>
      </c>
      <c r="L136" s="248">
        <v>197209.60000000001</v>
      </c>
      <c r="M136" s="248">
        <v>197209.60000000001</v>
      </c>
    </row>
    <row r="137" spans="1:13" ht="30" outlineLevel="1" x14ac:dyDescent="0.25">
      <c r="A137" s="719"/>
      <c r="B137" s="219" t="s">
        <v>1103</v>
      </c>
      <c r="C137" s="256">
        <v>0.21</v>
      </c>
      <c r="D137" s="256">
        <v>0.21</v>
      </c>
      <c r="E137" s="256">
        <v>0.21</v>
      </c>
      <c r="F137" s="256">
        <v>0.21</v>
      </c>
      <c r="G137" s="256">
        <v>0.21</v>
      </c>
      <c r="H137" s="256">
        <v>0.21</v>
      </c>
      <c r="I137" s="256">
        <v>0.21</v>
      </c>
      <c r="J137" s="256">
        <v>0.21</v>
      </c>
      <c r="K137" s="256">
        <v>0.21</v>
      </c>
      <c r="L137" s="256">
        <v>0.21</v>
      </c>
      <c r="M137" s="256">
        <v>0.21</v>
      </c>
    </row>
    <row r="138" spans="1:13" ht="68.25" customHeight="1" outlineLevel="1" x14ac:dyDescent="0.25">
      <c r="A138" s="719"/>
      <c r="B138" s="219" t="s">
        <v>1102</v>
      </c>
      <c r="C138" s="248">
        <v>75.5</v>
      </c>
      <c r="D138" s="248">
        <v>75.5</v>
      </c>
      <c r="E138" s="248">
        <v>75.5</v>
      </c>
      <c r="F138" s="248">
        <v>75.5</v>
      </c>
      <c r="G138" s="248">
        <v>85.1</v>
      </c>
      <c r="H138" s="248">
        <v>85.1</v>
      </c>
      <c r="I138" s="248">
        <v>85.1</v>
      </c>
      <c r="J138" s="248">
        <v>85.1</v>
      </c>
      <c r="K138" s="248">
        <v>85.1</v>
      </c>
      <c r="L138" s="248">
        <v>85.1</v>
      </c>
      <c r="M138" s="248">
        <v>85.1</v>
      </c>
    </row>
    <row r="139" spans="1:13" ht="45" outlineLevel="1" x14ac:dyDescent="0.25">
      <c r="A139" s="719"/>
      <c r="B139" s="128" t="s">
        <v>844</v>
      </c>
      <c r="C139" s="252">
        <v>75</v>
      </c>
      <c r="D139" s="252">
        <v>75</v>
      </c>
      <c r="E139" s="252">
        <v>75</v>
      </c>
      <c r="F139" s="252">
        <v>75</v>
      </c>
      <c r="G139" s="252">
        <v>75</v>
      </c>
      <c r="H139" s="252">
        <v>75</v>
      </c>
      <c r="I139" s="252">
        <v>75</v>
      </c>
      <c r="J139" s="252">
        <v>75</v>
      </c>
      <c r="K139" s="252">
        <v>75</v>
      </c>
      <c r="L139" s="252">
        <v>75</v>
      </c>
      <c r="M139" s="252">
        <v>75</v>
      </c>
    </row>
    <row r="140" spans="1:13" ht="60" outlineLevel="1" x14ac:dyDescent="0.25">
      <c r="A140" s="719"/>
      <c r="B140" s="219" t="s">
        <v>1104</v>
      </c>
      <c r="C140" s="252">
        <v>65</v>
      </c>
      <c r="D140" s="252">
        <v>65</v>
      </c>
      <c r="E140" s="252">
        <v>65</v>
      </c>
      <c r="F140" s="252">
        <v>65</v>
      </c>
      <c r="G140" s="252">
        <v>92</v>
      </c>
      <c r="H140" s="252">
        <v>92</v>
      </c>
      <c r="I140" s="252">
        <v>92</v>
      </c>
      <c r="J140" s="252">
        <v>92</v>
      </c>
      <c r="K140" s="252">
        <v>92</v>
      </c>
      <c r="L140" s="252">
        <v>92</v>
      </c>
      <c r="M140" s="252">
        <v>92</v>
      </c>
    </row>
    <row r="141" spans="1:13" ht="45" outlineLevel="1" x14ac:dyDescent="0.25">
      <c r="A141" s="719"/>
      <c r="B141" s="237" t="s">
        <v>285</v>
      </c>
      <c r="C141" s="252">
        <v>95</v>
      </c>
      <c r="D141" s="252">
        <v>95</v>
      </c>
      <c r="E141" s="252">
        <v>95</v>
      </c>
      <c r="F141" s="252">
        <v>95</v>
      </c>
      <c r="G141" s="252">
        <v>95</v>
      </c>
      <c r="H141" s="252">
        <v>95</v>
      </c>
      <c r="I141" s="252">
        <v>95</v>
      </c>
      <c r="J141" s="252">
        <v>95</v>
      </c>
      <c r="K141" s="252">
        <v>95</v>
      </c>
      <c r="L141" s="252">
        <v>95</v>
      </c>
      <c r="M141" s="252">
        <v>95</v>
      </c>
    </row>
    <row r="142" spans="1:13" ht="54" customHeight="1" outlineLevel="1" x14ac:dyDescent="0.25">
      <c r="A142" s="719"/>
      <c r="B142" s="237" t="s">
        <v>286</v>
      </c>
      <c r="C142" s="252">
        <v>95</v>
      </c>
      <c r="D142" s="252">
        <v>95</v>
      </c>
      <c r="E142" s="252">
        <v>95</v>
      </c>
      <c r="F142" s="252">
        <v>95</v>
      </c>
      <c r="G142" s="252">
        <v>99</v>
      </c>
      <c r="H142" s="252">
        <v>99</v>
      </c>
      <c r="I142" s="252">
        <v>99</v>
      </c>
      <c r="J142" s="252">
        <v>99</v>
      </c>
      <c r="K142" s="252">
        <v>99</v>
      </c>
      <c r="L142" s="252">
        <v>99</v>
      </c>
      <c r="M142" s="252">
        <v>99</v>
      </c>
    </row>
    <row r="143" spans="1:13" ht="30" outlineLevel="1" x14ac:dyDescent="0.25">
      <c r="A143" s="719"/>
      <c r="B143" s="219" t="s">
        <v>1062</v>
      </c>
      <c r="C143" s="252">
        <v>96</v>
      </c>
      <c r="D143" s="252">
        <v>96</v>
      </c>
      <c r="E143" s="252">
        <v>96</v>
      </c>
      <c r="F143" s="252">
        <v>96</v>
      </c>
      <c r="G143" s="248" t="s">
        <v>191</v>
      </c>
      <c r="H143" s="248" t="s">
        <v>191</v>
      </c>
      <c r="I143" s="248" t="s">
        <v>191</v>
      </c>
      <c r="J143" s="248" t="s">
        <v>191</v>
      </c>
      <c r="K143" s="248" t="s">
        <v>191</v>
      </c>
      <c r="L143" s="248" t="s">
        <v>191</v>
      </c>
      <c r="M143" s="248" t="s">
        <v>191</v>
      </c>
    </row>
    <row r="144" spans="1:13" ht="30" outlineLevel="1" x14ac:dyDescent="0.25">
      <c r="A144" s="719"/>
      <c r="B144" s="219" t="s">
        <v>1063</v>
      </c>
      <c r="C144" s="248" t="s">
        <v>191</v>
      </c>
      <c r="D144" s="248" t="s">
        <v>191</v>
      </c>
      <c r="E144" s="248" t="s">
        <v>191</v>
      </c>
      <c r="F144" s="248" t="s">
        <v>191</v>
      </c>
      <c r="G144" s="252">
        <v>93</v>
      </c>
      <c r="H144" s="252">
        <v>93</v>
      </c>
      <c r="I144" s="252">
        <v>93</v>
      </c>
      <c r="J144" s="252">
        <v>93</v>
      </c>
      <c r="K144" s="252">
        <v>93</v>
      </c>
      <c r="L144" s="252">
        <v>93</v>
      </c>
      <c r="M144" s="252">
        <v>93</v>
      </c>
    </row>
    <row r="145" spans="1:13" ht="30" outlineLevel="1" x14ac:dyDescent="0.25">
      <c r="A145" s="719"/>
      <c r="B145" s="219" t="s">
        <v>1064</v>
      </c>
      <c r="C145" s="248" t="s">
        <v>191</v>
      </c>
      <c r="D145" s="248" t="s">
        <v>191</v>
      </c>
      <c r="E145" s="248" t="s">
        <v>191</v>
      </c>
      <c r="F145" s="248" t="s">
        <v>191</v>
      </c>
      <c r="G145" s="252">
        <v>94</v>
      </c>
      <c r="H145" s="252">
        <v>94</v>
      </c>
      <c r="I145" s="252">
        <v>94</v>
      </c>
      <c r="J145" s="252">
        <v>94</v>
      </c>
      <c r="K145" s="252">
        <v>94</v>
      </c>
      <c r="L145" s="252">
        <v>94</v>
      </c>
      <c r="M145" s="252">
        <v>94</v>
      </c>
    </row>
    <row r="146" spans="1:13" ht="30" outlineLevel="1" x14ac:dyDescent="0.25">
      <c r="A146" s="719"/>
      <c r="B146" s="233" t="s">
        <v>1065</v>
      </c>
      <c r="C146" s="248" t="s">
        <v>191</v>
      </c>
      <c r="D146" s="248" t="s">
        <v>191</v>
      </c>
      <c r="E146" s="248" t="s">
        <v>191</v>
      </c>
      <c r="F146" s="248" t="s">
        <v>191</v>
      </c>
      <c r="G146" s="248">
        <v>99.7</v>
      </c>
      <c r="H146" s="248">
        <v>99.7</v>
      </c>
      <c r="I146" s="248">
        <v>99.7</v>
      </c>
      <c r="J146" s="248">
        <v>99.7</v>
      </c>
      <c r="K146" s="248">
        <v>99.7</v>
      </c>
      <c r="L146" s="248">
        <v>99.7</v>
      </c>
      <c r="M146" s="248">
        <v>99.7</v>
      </c>
    </row>
    <row r="147" spans="1:13" ht="30" outlineLevel="1" x14ac:dyDescent="0.25">
      <c r="A147" s="719"/>
      <c r="B147" s="233" t="s">
        <v>1107</v>
      </c>
      <c r="C147" s="238">
        <v>2.6</v>
      </c>
      <c r="D147" s="238">
        <v>2.6</v>
      </c>
      <c r="E147" s="238">
        <v>2.6</v>
      </c>
      <c r="F147" s="238">
        <v>2.6</v>
      </c>
      <c r="G147" s="256">
        <v>2.19</v>
      </c>
      <c r="H147" s="256">
        <v>2.19</v>
      </c>
      <c r="I147" s="256">
        <v>2.19</v>
      </c>
      <c r="J147" s="256">
        <v>2.19</v>
      </c>
      <c r="K147" s="256">
        <v>2.19</v>
      </c>
      <c r="L147" s="256">
        <v>2.19</v>
      </c>
      <c r="M147" s="256">
        <v>2.19</v>
      </c>
    </row>
    <row r="148" spans="1:13" ht="30" outlineLevel="1" x14ac:dyDescent="0.25">
      <c r="A148" s="719"/>
      <c r="B148" s="233" t="s">
        <v>1106</v>
      </c>
      <c r="C148" s="250">
        <v>93</v>
      </c>
      <c r="D148" s="250">
        <v>93</v>
      </c>
      <c r="E148" s="250">
        <v>93</v>
      </c>
      <c r="F148" s="250">
        <v>93</v>
      </c>
      <c r="G148" s="256">
        <v>79.290000000000006</v>
      </c>
      <c r="H148" s="256">
        <v>79.290000000000006</v>
      </c>
      <c r="I148" s="256">
        <v>79.290000000000006</v>
      </c>
      <c r="J148" s="256">
        <v>79.290000000000006</v>
      </c>
      <c r="K148" s="256">
        <v>79.290000000000006</v>
      </c>
      <c r="L148" s="256">
        <v>79.290000000000006</v>
      </c>
      <c r="M148" s="256">
        <v>79.290000000000006</v>
      </c>
    </row>
    <row r="149" spans="1:13" outlineLevel="1" x14ac:dyDescent="0.25">
      <c r="A149" s="719"/>
      <c r="B149" s="233" t="s">
        <v>1105</v>
      </c>
      <c r="C149" s="238">
        <v>28.8</v>
      </c>
      <c r="D149" s="238">
        <v>28.8</v>
      </c>
      <c r="E149" s="238">
        <v>28.8</v>
      </c>
      <c r="F149" s="238">
        <v>28.8</v>
      </c>
      <c r="G149" s="238">
        <v>28.8</v>
      </c>
      <c r="H149" s="238">
        <v>28.8</v>
      </c>
      <c r="I149" s="238">
        <v>28.8</v>
      </c>
      <c r="J149" s="238">
        <v>28.8</v>
      </c>
      <c r="K149" s="238">
        <v>28.8</v>
      </c>
      <c r="L149" s="238">
        <v>28.8</v>
      </c>
      <c r="M149" s="238">
        <v>28.8</v>
      </c>
    </row>
    <row r="150" spans="1:13" ht="60" outlineLevel="1" x14ac:dyDescent="0.25">
      <c r="A150" s="126"/>
      <c r="B150" s="235" t="s">
        <v>1124</v>
      </c>
      <c r="C150" s="238" t="s">
        <v>191</v>
      </c>
      <c r="D150" s="238" t="s">
        <v>191</v>
      </c>
      <c r="E150" s="238" t="s">
        <v>191</v>
      </c>
      <c r="F150" s="238" t="s">
        <v>191</v>
      </c>
      <c r="G150" s="238" t="s">
        <v>191</v>
      </c>
      <c r="H150" s="252">
        <v>38</v>
      </c>
      <c r="I150" s="252">
        <v>38</v>
      </c>
      <c r="J150" s="252">
        <v>38</v>
      </c>
      <c r="K150" s="252">
        <v>38</v>
      </c>
      <c r="L150" s="252">
        <v>38</v>
      </c>
      <c r="M150" s="252">
        <v>38</v>
      </c>
    </row>
    <row r="151" spans="1:13" ht="15" customHeight="1" x14ac:dyDescent="0.25">
      <c r="A151" s="721" t="s">
        <v>812</v>
      </c>
      <c r="B151" s="127" t="s">
        <v>2</v>
      </c>
      <c r="C151" s="229" t="s">
        <v>191</v>
      </c>
      <c r="D151" s="229" t="s">
        <v>191</v>
      </c>
      <c r="E151" s="229" t="s">
        <v>191</v>
      </c>
      <c r="F151" s="229" t="s">
        <v>191</v>
      </c>
      <c r="G151" s="229" t="s">
        <v>191</v>
      </c>
      <c r="H151" s="249">
        <v>249632.40000000002</v>
      </c>
      <c r="I151" s="249">
        <f>H151</f>
        <v>249632.40000000002</v>
      </c>
      <c r="J151" s="249">
        <v>249632.40000000002</v>
      </c>
      <c r="K151" s="249">
        <f>J151</f>
        <v>249632.40000000002</v>
      </c>
      <c r="L151" s="249">
        <v>249632.40000000002</v>
      </c>
      <c r="M151" s="249">
        <v>249632.40000000002</v>
      </c>
    </row>
    <row r="152" spans="1:13" x14ac:dyDescent="0.25">
      <c r="A152" s="722"/>
      <c r="B152" s="128" t="s">
        <v>5</v>
      </c>
      <c r="C152" s="229" t="s">
        <v>191</v>
      </c>
      <c r="D152" s="229" t="s">
        <v>191</v>
      </c>
      <c r="E152" s="229" t="s">
        <v>191</v>
      </c>
      <c r="F152" s="229" t="s">
        <v>191</v>
      </c>
      <c r="G152" s="229" t="s">
        <v>191</v>
      </c>
      <c r="H152" s="248">
        <v>52422.8</v>
      </c>
      <c r="I152" s="248">
        <f>H152</f>
        <v>52422.8</v>
      </c>
      <c r="J152" s="248">
        <v>52422.8</v>
      </c>
      <c r="K152" s="248">
        <f>J152</f>
        <v>52422.8</v>
      </c>
      <c r="L152" s="248">
        <v>52422.8</v>
      </c>
      <c r="M152" s="248">
        <v>52422.8</v>
      </c>
    </row>
    <row r="153" spans="1:13" ht="135.75" customHeight="1" x14ac:dyDescent="0.25">
      <c r="A153" s="722"/>
      <c r="B153" s="128" t="s">
        <v>6</v>
      </c>
      <c r="C153" s="229" t="s">
        <v>191</v>
      </c>
      <c r="D153" s="229" t="s">
        <v>191</v>
      </c>
      <c r="E153" s="229" t="s">
        <v>191</v>
      </c>
      <c r="F153" s="229" t="s">
        <v>191</v>
      </c>
      <c r="G153" s="229" t="s">
        <v>191</v>
      </c>
      <c r="H153" s="248">
        <v>197209.60000000001</v>
      </c>
      <c r="I153" s="248">
        <f>H153</f>
        <v>197209.60000000001</v>
      </c>
      <c r="J153" s="248">
        <v>197209.60000000001</v>
      </c>
      <c r="K153" s="248">
        <f>J153</f>
        <v>197209.60000000001</v>
      </c>
      <c r="L153" s="248">
        <v>197209.60000000001</v>
      </c>
      <c r="M153" s="248">
        <v>197209.60000000001</v>
      </c>
    </row>
    <row r="154" spans="1:13" ht="60" x14ac:dyDescent="0.25">
      <c r="A154" s="722"/>
      <c r="B154" s="131" t="s">
        <v>1110</v>
      </c>
      <c r="C154" s="254" t="s">
        <v>191</v>
      </c>
      <c r="D154" s="254" t="s">
        <v>191</v>
      </c>
      <c r="E154" s="254" t="s">
        <v>191</v>
      </c>
      <c r="F154" s="254" t="s">
        <v>191</v>
      </c>
      <c r="G154" s="254" t="s">
        <v>191</v>
      </c>
      <c r="H154" s="255">
        <v>5</v>
      </c>
      <c r="I154" s="247">
        <v>5</v>
      </c>
      <c r="J154" s="247">
        <v>5</v>
      </c>
      <c r="K154" s="247">
        <v>5</v>
      </c>
      <c r="L154" s="247">
        <v>5</v>
      </c>
      <c r="M154" s="247">
        <v>5</v>
      </c>
    </row>
    <row r="155" spans="1:13" ht="30" x14ac:dyDescent="0.25">
      <c r="A155" s="722"/>
      <c r="B155" s="131" t="s">
        <v>1109</v>
      </c>
      <c r="C155" s="254" t="s">
        <v>191</v>
      </c>
      <c r="D155" s="254" t="s">
        <v>191</v>
      </c>
      <c r="E155" s="254" t="s">
        <v>191</v>
      </c>
      <c r="F155" s="254" t="s">
        <v>191</v>
      </c>
      <c r="G155" s="254" t="s">
        <v>191</v>
      </c>
      <c r="H155" s="255">
        <v>48</v>
      </c>
      <c r="I155" s="247">
        <v>48</v>
      </c>
      <c r="J155" s="247">
        <v>48</v>
      </c>
      <c r="K155" s="247">
        <v>48</v>
      </c>
      <c r="L155" s="247">
        <v>48</v>
      </c>
      <c r="M155" s="247">
        <v>48</v>
      </c>
    </row>
    <row r="156" spans="1:13" ht="60" x14ac:dyDescent="0.25">
      <c r="A156" s="722"/>
      <c r="B156" s="131" t="s">
        <v>1108</v>
      </c>
      <c r="C156" s="254" t="s">
        <v>191</v>
      </c>
      <c r="D156" s="254" t="s">
        <v>191</v>
      </c>
      <c r="E156" s="254" t="s">
        <v>191</v>
      </c>
      <c r="F156" s="254" t="s">
        <v>191</v>
      </c>
      <c r="G156" s="254" t="s">
        <v>191</v>
      </c>
      <c r="H156" s="255">
        <v>1</v>
      </c>
      <c r="I156" s="247">
        <v>1</v>
      </c>
      <c r="J156" s="247">
        <v>1</v>
      </c>
      <c r="K156" s="247">
        <v>1</v>
      </c>
      <c r="L156" s="247">
        <v>1</v>
      </c>
      <c r="M156" s="247">
        <v>1</v>
      </c>
    </row>
    <row r="157" spans="1:13" ht="90" customHeight="1" x14ac:dyDescent="0.25">
      <c r="A157" s="722"/>
      <c r="B157" s="131" t="s">
        <v>1125</v>
      </c>
      <c r="C157" s="254" t="s">
        <v>191</v>
      </c>
      <c r="D157" s="254" t="s">
        <v>191</v>
      </c>
      <c r="E157" s="254" t="s">
        <v>191</v>
      </c>
      <c r="F157" s="254" t="s">
        <v>191</v>
      </c>
      <c r="G157" s="254" t="s">
        <v>191</v>
      </c>
      <c r="H157" s="255">
        <v>5</v>
      </c>
      <c r="I157" s="247">
        <v>5</v>
      </c>
      <c r="J157" s="247">
        <v>5</v>
      </c>
      <c r="K157" s="247">
        <v>5</v>
      </c>
      <c r="L157" s="247">
        <v>5</v>
      </c>
      <c r="M157" s="247">
        <v>5</v>
      </c>
    </row>
    <row r="158" spans="1:13" ht="30" x14ac:dyDescent="0.25">
      <c r="A158" s="723"/>
      <c r="B158" s="244" t="s">
        <v>1126</v>
      </c>
      <c r="C158" s="254" t="s">
        <v>191</v>
      </c>
      <c r="D158" s="254" t="s">
        <v>191</v>
      </c>
      <c r="E158" s="254" t="s">
        <v>191</v>
      </c>
      <c r="F158" s="254" t="s">
        <v>191</v>
      </c>
      <c r="G158" s="254" t="s">
        <v>191</v>
      </c>
      <c r="H158" s="255" t="s">
        <v>655</v>
      </c>
      <c r="I158" s="247" t="s">
        <v>655</v>
      </c>
      <c r="J158" s="247" t="s">
        <v>655</v>
      </c>
      <c r="K158" s="247" t="s">
        <v>655</v>
      </c>
      <c r="L158" s="247" t="s">
        <v>655</v>
      </c>
      <c r="M158" s="247" t="s">
        <v>655</v>
      </c>
    </row>
    <row r="159" spans="1:13" s="129" customFormat="1" ht="14.25" x14ac:dyDescent="0.2">
      <c r="A159" s="718" t="s">
        <v>105</v>
      </c>
      <c r="B159" s="127" t="s">
        <v>2</v>
      </c>
      <c r="C159" s="249">
        <v>58970.6</v>
      </c>
      <c r="D159" s="249">
        <f>D160+D161</f>
        <v>58970.6</v>
      </c>
      <c r="E159" s="249">
        <f>D159</f>
        <v>58970.6</v>
      </c>
      <c r="F159" s="249">
        <f>E159</f>
        <v>58970.6</v>
      </c>
      <c r="G159" s="249">
        <v>56530.700000000004</v>
      </c>
      <c r="H159" s="249">
        <f>G159</f>
        <v>56530.700000000004</v>
      </c>
      <c r="I159" s="249">
        <f>H159</f>
        <v>56530.700000000004</v>
      </c>
      <c r="J159" s="249">
        <v>56530.700000000004</v>
      </c>
      <c r="K159" s="249">
        <f>J159</f>
        <v>56530.700000000004</v>
      </c>
      <c r="L159" s="249">
        <v>56530.700000000004</v>
      </c>
      <c r="M159" s="249">
        <v>56530.700000000004</v>
      </c>
    </row>
    <row r="160" spans="1:13" x14ac:dyDescent="0.25">
      <c r="A160" s="719"/>
      <c r="B160" s="128" t="s">
        <v>5</v>
      </c>
      <c r="C160" s="248">
        <v>58970.6</v>
      </c>
      <c r="D160" s="248">
        <f>C160</f>
        <v>58970.6</v>
      </c>
      <c r="E160" s="248">
        <f>D160</f>
        <v>58970.6</v>
      </c>
      <c r="F160" s="248">
        <f>E160</f>
        <v>58970.6</v>
      </c>
      <c r="G160" s="248">
        <v>56530.700000000004</v>
      </c>
      <c r="H160" s="248">
        <f>G160</f>
        <v>56530.700000000004</v>
      </c>
      <c r="I160" s="248">
        <f>H160</f>
        <v>56530.700000000004</v>
      </c>
      <c r="J160" s="248">
        <v>56530.700000000004</v>
      </c>
      <c r="K160" s="248">
        <f>J160</f>
        <v>56530.700000000004</v>
      </c>
      <c r="L160" s="248">
        <v>56530.700000000004</v>
      </c>
      <c r="M160" s="248">
        <v>56530.700000000004</v>
      </c>
    </row>
    <row r="161" spans="1:13" x14ac:dyDescent="0.25">
      <c r="A161" s="719"/>
      <c r="B161" s="128" t="s">
        <v>6</v>
      </c>
      <c r="C161" s="228">
        <v>0</v>
      </c>
      <c r="D161" s="228">
        <f>C161</f>
        <v>0</v>
      </c>
      <c r="E161" s="228">
        <f t="shared" ref="E161:F161" si="33">D161</f>
        <v>0</v>
      </c>
      <c r="F161" s="228">
        <f t="shared" si="33"/>
        <v>0</v>
      </c>
      <c r="G161" s="228">
        <v>0</v>
      </c>
      <c r="H161" s="228">
        <f t="shared" ref="H161:I161" si="34">G161</f>
        <v>0</v>
      </c>
      <c r="I161" s="228">
        <f t="shared" si="34"/>
        <v>0</v>
      </c>
      <c r="J161" s="228">
        <v>0</v>
      </c>
      <c r="K161" s="228">
        <f t="shared" ref="K161" si="35">J161</f>
        <v>0</v>
      </c>
      <c r="L161" s="228">
        <v>0</v>
      </c>
      <c r="M161" s="228">
        <v>0</v>
      </c>
    </row>
    <row r="162" spans="1:13" outlineLevel="1" x14ac:dyDescent="0.25">
      <c r="A162" s="719"/>
      <c r="B162" s="128" t="s">
        <v>361</v>
      </c>
      <c r="C162" s="248">
        <v>4.5</v>
      </c>
      <c r="D162" s="248">
        <v>4.5</v>
      </c>
      <c r="E162" s="248">
        <v>4.5</v>
      </c>
      <c r="F162" s="248">
        <v>4.5</v>
      </c>
      <c r="G162" s="248">
        <v>4.5</v>
      </c>
      <c r="H162" s="248">
        <v>4.5</v>
      </c>
      <c r="I162" s="248">
        <v>4.5</v>
      </c>
      <c r="J162" s="248">
        <v>4.5</v>
      </c>
      <c r="K162" s="248">
        <v>4.5</v>
      </c>
      <c r="L162" s="248">
        <v>4.5</v>
      </c>
      <c r="M162" s="248">
        <v>4.5</v>
      </c>
    </row>
    <row r="163" spans="1:13" s="129" customFormat="1" ht="14.25" x14ac:dyDescent="0.2">
      <c r="A163" s="718" t="s">
        <v>397</v>
      </c>
      <c r="B163" s="127" t="s">
        <v>2</v>
      </c>
      <c r="C163" s="249">
        <v>443483.6</v>
      </c>
      <c r="D163" s="249">
        <f t="shared" ref="D163:D165" si="36">C163</f>
        <v>443483.6</v>
      </c>
      <c r="E163" s="249">
        <f>D163</f>
        <v>443483.6</v>
      </c>
      <c r="F163" s="249">
        <f>E163</f>
        <v>443483.6</v>
      </c>
      <c r="G163" s="249">
        <v>466452.3</v>
      </c>
      <c r="H163" s="249">
        <f>G163</f>
        <v>466452.3</v>
      </c>
      <c r="I163" s="249">
        <v>439027.3</v>
      </c>
      <c r="J163" s="249">
        <v>465426.5</v>
      </c>
      <c r="K163" s="249">
        <f>J163</f>
        <v>465426.5</v>
      </c>
      <c r="L163" s="249">
        <v>463367.5</v>
      </c>
      <c r="M163" s="249">
        <v>465992.7</v>
      </c>
    </row>
    <row r="164" spans="1:13" x14ac:dyDescent="0.25">
      <c r="A164" s="719"/>
      <c r="B164" s="128" t="s">
        <v>5</v>
      </c>
      <c r="C164" s="248">
        <v>443483.6</v>
      </c>
      <c r="D164" s="248">
        <f t="shared" si="36"/>
        <v>443483.6</v>
      </c>
      <c r="E164" s="248">
        <f>D164</f>
        <v>443483.6</v>
      </c>
      <c r="F164" s="248">
        <f>E164</f>
        <v>443483.6</v>
      </c>
      <c r="G164" s="248">
        <v>466452.3</v>
      </c>
      <c r="H164" s="248">
        <f>G164</f>
        <v>466452.3</v>
      </c>
      <c r="I164" s="248">
        <v>439027.3</v>
      </c>
      <c r="J164" s="248">
        <v>465426.5</v>
      </c>
      <c r="K164" s="248">
        <f>J164</f>
        <v>465426.5</v>
      </c>
      <c r="L164" s="248">
        <v>463367.5</v>
      </c>
      <c r="M164" s="248">
        <v>465992.7</v>
      </c>
    </row>
    <row r="165" spans="1:13" ht="48" customHeight="1" x14ac:dyDescent="0.25">
      <c r="A165" s="719"/>
      <c r="B165" s="128" t="s">
        <v>6</v>
      </c>
      <c r="C165" s="228">
        <v>0</v>
      </c>
      <c r="D165" s="228">
        <f t="shared" si="36"/>
        <v>0</v>
      </c>
      <c r="E165" s="228">
        <f t="shared" ref="E165:F165" si="37">D165</f>
        <v>0</v>
      </c>
      <c r="F165" s="228">
        <f t="shared" si="37"/>
        <v>0</v>
      </c>
      <c r="G165" s="228">
        <v>0</v>
      </c>
      <c r="H165" s="228">
        <f t="shared" ref="H165" si="38">G165</f>
        <v>0</v>
      </c>
      <c r="I165" s="228">
        <v>0</v>
      </c>
      <c r="J165" s="228">
        <v>0</v>
      </c>
      <c r="K165" s="228">
        <v>0</v>
      </c>
      <c r="L165" s="228">
        <v>0</v>
      </c>
      <c r="M165" s="228">
        <v>0</v>
      </c>
    </row>
    <row r="166" spans="1:13" ht="19.5" customHeight="1" outlineLevel="1" x14ac:dyDescent="0.25">
      <c r="A166" s="719"/>
      <c r="B166" s="128" t="s">
        <v>362</v>
      </c>
      <c r="C166" s="248">
        <v>75.8</v>
      </c>
      <c r="D166" s="248">
        <v>75.8</v>
      </c>
      <c r="E166" s="248">
        <v>75.8</v>
      </c>
      <c r="F166" s="248">
        <v>75.8</v>
      </c>
      <c r="G166" s="248">
        <v>80.400000000000006</v>
      </c>
      <c r="H166" s="248">
        <v>80.400000000000006</v>
      </c>
      <c r="I166" s="248">
        <v>80.400000000000006</v>
      </c>
      <c r="J166" s="248">
        <v>80.400000000000006</v>
      </c>
      <c r="K166" s="248">
        <v>80.400000000000006</v>
      </c>
      <c r="L166" s="248">
        <v>80.400000000000006</v>
      </c>
      <c r="M166" s="248">
        <v>80.400000000000006</v>
      </c>
    </row>
    <row r="167" spans="1:13" s="129" customFormat="1" ht="14.25" x14ac:dyDescent="0.2">
      <c r="A167" s="718" t="s">
        <v>114</v>
      </c>
      <c r="B167" s="127" t="s">
        <v>2</v>
      </c>
      <c r="C167" s="249">
        <v>5950.1</v>
      </c>
      <c r="D167" s="249">
        <f>D168+D169</f>
        <v>5950.1</v>
      </c>
      <c r="E167" s="249">
        <v>6534.4000000000005</v>
      </c>
      <c r="F167" s="249">
        <v>6534.4000000000005</v>
      </c>
      <c r="G167" s="249">
        <v>48441.8</v>
      </c>
      <c r="H167" s="249">
        <f>G167</f>
        <v>48441.8</v>
      </c>
      <c r="I167" s="249">
        <f>H167</f>
        <v>48441.8</v>
      </c>
      <c r="J167" s="249">
        <v>48441.8</v>
      </c>
      <c r="K167" s="249">
        <v>48441.8</v>
      </c>
      <c r="L167" s="249">
        <v>48441.8</v>
      </c>
      <c r="M167" s="249">
        <v>48441.8</v>
      </c>
    </row>
    <row r="168" spans="1:13" x14ac:dyDescent="0.25">
      <c r="A168" s="719"/>
      <c r="B168" s="128" t="s">
        <v>5</v>
      </c>
      <c r="C168" s="248">
        <v>5950.1</v>
      </c>
      <c r="D168" s="248">
        <f>C168</f>
        <v>5950.1</v>
      </c>
      <c r="E168" s="248">
        <v>6534.4000000000005</v>
      </c>
      <c r="F168" s="248">
        <v>6534.4000000000005</v>
      </c>
      <c r="G168" s="248">
        <v>48441.8</v>
      </c>
      <c r="H168" s="248">
        <f>G168</f>
        <v>48441.8</v>
      </c>
      <c r="I168" s="248">
        <f>H168</f>
        <v>48441.8</v>
      </c>
      <c r="J168" s="248">
        <v>48441.8</v>
      </c>
      <c r="K168" s="248">
        <v>48441.8</v>
      </c>
      <c r="L168" s="248">
        <v>48441.8</v>
      </c>
      <c r="M168" s="248">
        <v>48441.8</v>
      </c>
    </row>
    <row r="169" spans="1:13" ht="39" customHeight="1" x14ac:dyDescent="0.25">
      <c r="A169" s="719"/>
      <c r="B169" s="128" t="s">
        <v>6</v>
      </c>
      <c r="C169" s="228">
        <v>0</v>
      </c>
      <c r="D169" s="228">
        <v>0</v>
      </c>
      <c r="E169" s="228">
        <v>0</v>
      </c>
      <c r="F169" s="228">
        <v>0</v>
      </c>
      <c r="G169" s="228">
        <v>0</v>
      </c>
      <c r="H169" s="228">
        <v>0</v>
      </c>
      <c r="I169" s="228">
        <v>0</v>
      </c>
      <c r="J169" s="228">
        <v>0</v>
      </c>
      <c r="K169" s="228">
        <v>0</v>
      </c>
      <c r="L169" s="228">
        <v>0</v>
      </c>
      <c r="M169" s="228">
        <v>0</v>
      </c>
    </row>
    <row r="170" spans="1:13" ht="39" customHeight="1" x14ac:dyDescent="0.25">
      <c r="A170" s="719"/>
      <c r="B170" s="128" t="s">
        <v>365</v>
      </c>
      <c r="C170" s="247">
        <v>70</v>
      </c>
      <c r="D170" s="247">
        <v>70</v>
      </c>
      <c r="E170" s="247">
        <v>70</v>
      </c>
      <c r="F170" s="247">
        <v>70</v>
      </c>
      <c r="G170" s="247">
        <v>70</v>
      </c>
      <c r="H170" s="247">
        <v>70</v>
      </c>
      <c r="I170" s="247">
        <v>70</v>
      </c>
      <c r="J170" s="247">
        <v>70</v>
      </c>
      <c r="K170" s="247">
        <v>70</v>
      </c>
      <c r="L170" s="247">
        <v>70</v>
      </c>
      <c r="M170" s="247">
        <v>70</v>
      </c>
    </row>
    <row r="171" spans="1:13" ht="30" outlineLevel="1" x14ac:dyDescent="0.25">
      <c r="A171" s="719"/>
      <c r="B171" s="128" t="s">
        <v>364</v>
      </c>
      <c r="C171" s="247">
        <v>18</v>
      </c>
      <c r="D171" s="247">
        <v>18</v>
      </c>
      <c r="E171" s="247">
        <v>18</v>
      </c>
      <c r="F171" s="247">
        <v>18</v>
      </c>
      <c r="G171" s="247">
        <v>18</v>
      </c>
      <c r="H171" s="247">
        <v>18</v>
      </c>
      <c r="I171" s="247">
        <v>18</v>
      </c>
      <c r="J171" s="247">
        <v>18</v>
      </c>
      <c r="K171" s="247">
        <v>18</v>
      </c>
      <c r="L171" s="247">
        <v>18</v>
      </c>
      <c r="M171" s="247">
        <v>18</v>
      </c>
    </row>
    <row r="172" spans="1:13" outlineLevel="1" x14ac:dyDescent="0.25">
      <c r="A172" s="720"/>
      <c r="B172" s="128" t="s">
        <v>363</v>
      </c>
      <c r="C172" s="247">
        <v>35</v>
      </c>
      <c r="D172" s="247">
        <v>35</v>
      </c>
      <c r="E172" s="247">
        <v>35</v>
      </c>
      <c r="F172" s="247">
        <v>35</v>
      </c>
      <c r="G172" s="247">
        <v>35</v>
      </c>
      <c r="H172" s="247">
        <v>35</v>
      </c>
      <c r="I172" s="247">
        <v>35</v>
      </c>
      <c r="J172" s="247">
        <v>35</v>
      </c>
      <c r="K172" s="247">
        <v>35</v>
      </c>
      <c r="L172" s="247">
        <v>35</v>
      </c>
      <c r="M172" s="247">
        <v>35</v>
      </c>
    </row>
    <row r="173" spans="1:13" s="129" customFormat="1" ht="14.25" x14ac:dyDescent="0.2">
      <c r="A173" s="718" t="s">
        <v>116</v>
      </c>
      <c r="B173" s="127" t="s">
        <v>2</v>
      </c>
      <c r="C173" s="249">
        <v>5950.1</v>
      </c>
      <c r="D173" s="249">
        <f>D174+D175</f>
        <v>5950.1</v>
      </c>
      <c r="E173" s="249">
        <v>6534.4000000000005</v>
      </c>
      <c r="F173" s="249">
        <v>6534.4000000000005</v>
      </c>
      <c r="G173" s="249">
        <v>48441.8</v>
      </c>
      <c r="H173" s="249">
        <f>G173</f>
        <v>48441.8</v>
      </c>
      <c r="I173" s="249">
        <f>H173</f>
        <v>48441.8</v>
      </c>
      <c r="J173" s="249">
        <v>48441.8</v>
      </c>
      <c r="K173" s="249">
        <v>48441.8</v>
      </c>
      <c r="L173" s="249">
        <v>48441.8</v>
      </c>
      <c r="M173" s="249">
        <v>48441.8</v>
      </c>
    </row>
    <row r="174" spans="1:13" x14ac:dyDescent="0.25">
      <c r="A174" s="719"/>
      <c r="B174" s="128" t="s">
        <v>5</v>
      </c>
      <c r="C174" s="248">
        <v>5950.1</v>
      </c>
      <c r="D174" s="248">
        <f>C174</f>
        <v>5950.1</v>
      </c>
      <c r="E174" s="248">
        <v>6534.4000000000005</v>
      </c>
      <c r="F174" s="248">
        <v>6534.4000000000005</v>
      </c>
      <c r="G174" s="248">
        <v>48441.8</v>
      </c>
      <c r="H174" s="248">
        <f>G174</f>
        <v>48441.8</v>
      </c>
      <c r="I174" s="248">
        <f>H174</f>
        <v>48441.8</v>
      </c>
      <c r="J174" s="248">
        <v>48441.8</v>
      </c>
      <c r="K174" s="248">
        <v>48441.8</v>
      </c>
      <c r="L174" s="248">
        <v>48441.8</v>
      </c>
      <c r="M174" s="248">
        <v>48441.8</v>
      </c>
    </row>
    <row r="175" spans="1:13" x14ac:dyDescent="0.25">
      <c r="A175" s="719"/>
      <c r="B175" s="128" t="s">
        <v>6</v>
      </c>
      <c r="C175" s="228">
        <v>0</v>
      </c>
      <c r="D175" s="228">
        <v>0</v>
      </c>
      <c r="E175" s="228">
        <v>0</v>
      </c>
      <c r="F175" s="228">
        <v>0</v>
      </c>
      <c r="G175" s="228">
        <v>0</v>
      </c>
      <c r="H175" s="228">
        <v>0</v>
      </c>
      <c r="I175" s="228">
        <v>0</v>
      </c>
      <c r="J175" s="228">
        <v>0</v>
      </c>
      <c r="K175" s="228">
        <v>0</v>
      </c>
      <c r="L175" s="228">
        <v>0</v>
      </c>
      <c r="M175" s="228">
        <v>0</v>
      </c>
    </row>
    <row r="176" spans="1:13" ht="30" outlineLevel="1" x14ac:dyDescent="0.25">
      <c r="A176" s="719"/>
      <c r="B176" s="128" t="s">
        <v>365</v>
      </c>
      <c r="C176" s="247">
        <v>70</v>
      </c>
      <c r="D176" s="247">
        <v>70</v>
      </c>
      <c r="E176" s="247">
        <v>70</v>
      </c>
      <c r="F176" s="247">
        <v>70</v>
      </c>
      <c r="G176" s="247">
        <v>70</v>
      </c>
      <c r="H176" s="247">
        <v>70</v>
      </c>
      <c r="I176" s="247">
        <v>70</v>
      </c>
      <c r="J176" s="247">
        <v>70</v>
      </c>
      <c r="K176" s="247">
        <v>70</v>
      </c>
      <c r="L176" s="247">
        <v>70</v>
      </c>
      <c r="M176" s="247">
        <v>70</v>
      </c>
    </row>
    <row r="177" spans="1:13" ht="30" outlineLevel="1" x14ac:dyDescent="0.25">
      <c r="A177" s="719"/>
      <c r="B177" s="128" t="s">
        <v>364</v>
      </c>
      <c r="C177" s="247">
        <v>18</v>
      </c>
      <c r="D177" s="247">
        <v>18</v>
      </c>
      <c r="E177" s="247">
        <v>18</v>
      </c>
      <c r="F177" s="247">
        <v>18</v>
      </c>
      <c r="G177" s="247">
        <v>18</v>
      </c>
      <c r="H177" s="247">
        <v>18</v>
      </c>
      <c r="I177" s="247">
        <v>18</v>
      </c>
      <c r="J177" s="247">
        <v>18</v>
      </c>
      <c r="K177" s="247">
        <v>18</v>
      </c>
      <c r="L177" s="247">
        <v>18</v>
      </c>
      <c r="M177" s="247">
        <v>18</v>
      </c>
    </row>
    <row r="178" spans="1:13" outlineLevel="1" x14ac:dyDescent="0.25">
      <c r="A178" s="720"/>
      <c r="B178" s="128" t="s">
        <v>363</v>
      </c>
      <c r="C178" s="247">
        <v>35</v>
      </c>
      <c r="D178" s="247">
        <v>35</v>
      </c>
      <c r="E178" s="247">
        <v>35</v>
      </c>
      <c r="F178" s="247">
        <v>35</v>
      </c>
      <c r="G178" s="247">
        <v>35</v>
      </c>
      <c r="H178" s="247">
        <v>35</v>
      </c>
      <c r="I178" s="247">
        <v>35</v>
      </c>
      <c r="J178" s="247">
        <v>35</v>
      </c>
      <c r="K178" s="247">
        <v>35</v>
      </c>
      <c r="L178" s="247">
        <v>35</v>
      </c>
      <c r="M178" s="247">
        <v>35</v>
      </c>
    </row>
    <row r="179" spans="1:13" s="129" customFormat="1" ht="14.25" x14ac:dyDescent="0.2">
      <c r="A179" s="718" t="s">
        <v>120</v>
      </c>
      <c r="B179" s="127" t="s">
        <v>2</v>
      </c>
      <c r="C179" s="249">
        <v>255380</v>
      </c>
      <c r="D179" s="249">
        <v>255380</v>
      </c>
      <c r="E179" s="249">
        <v>255380</v>
      </c>
      <c r="F179" s="249">
        <v>255380</v>
      </c>
      <c r="G179" s="249">
        <v>337003.8</v>
      </c>
      <c r="H179" s="249">
        <f t="shared" ref="H179:I181" si="39">G179</f>
        <v>337003.8</v>
      </c>
      <c r="I179" s="249">
        <f t="shared" si="39"/>
        <v>337003.8</v>
      </c>
      <c r="J179" s="249">
        <v>336762.8</v>
      </c>
      <c r="K179" s="249">
        <v>336762.8</v>
      </c>
      <c r="L179" s="249">
        <v>337584.9</v>
      </c>
      <c r="M179" s="249">
        <v>341084.9</v>
      </c>
    </row>
    <row r="180" spans="1:13" x14ac:dyDescent="0.25">
      <c r="A180" s="719"/>
      <c r="B180" s="128" t="s">
        <v>5</v>
      </c>
      <c r="C180" s="248">
        <v>255380</v>
      </c>
      <c r="D180" s="248">
        <v>255380</v>
      </c>
      <c r="E180" s="248">
        <v>255380</v>
      </c>
      <c r="F180" s="248">
        <v>255380</v>
      </c>
      <c r="G180" s="248">
        <v>259570.1</v>
      </c>
      <c r="H180" s="248">
        <f t="shared" si="39"/>
        <v>259570.1</v>
      </c>
      <c r="I180" s="248">
        <f t="shared" si="39"/>
        <v>259570.1</v>
      </c>
      <c r="J180" s="248">
        <v>259329.1</v>
      </c>
      <c r="K180" s="248">
        <v>259329.1</v>
      </c>
      <c r="L180" s="248">
        <v>260151.2</v>
      </c>
      <c r="M180" s="248">
        <v>263651.20000000001</v>
      </c>
    </row>
    <row r="181" spans="1:13" x14ac:dyDescent="0.25">
      <c r="A181" s="719"/>
      <c r="B181" s="128" t="s">
        <v>6</v>
      </c>
      <c r="C181" s="228">
        <v>0</v>
      </c>
      <c r="D181" s="228">
        <v>0</v>
      </c>
      <c r="E181" s="228">
        <v>0</v>
      </c>
      <c r="F181" s="228">
        <v>0</v>
      </c>
      <c r="G181" s="248">
        <v>77433.7</v>
      </c>
      <c r="H181" s="248">
        <f t="shared" si="39"/>
        <v>77433.7</v>
      </c>
      <c r="I181" s="248">
        <f t="shared" si="39"/>
        <v>77433.7</v>
      </c>
      <c r="J181" s="248">
        <v>77433.7</v>
      </c>
      <c r="K181" s="248">
        <v>77433.7</v>
      </c>
      <c r="L181" s="248">
        <v>77433.7</v>
      </c>
      <c r="M181" s="248">
        <v>77433.7</v>
      </c>
    </row>
    <row r="182" spans="1:13" ht="30" outlineLevel="1" x14ac:dyDescent="0.25">
      <c r="A182" s="719"/>
      <c r="B182" s="128" t="s">
        <v>366</v>
      </c>
      <c r="C182" s="250">
        <v>8</v>
      </c>
      <c r="D182" s="250">
        <v>8</v>
      </c>
      <c r="E182" s="250">
        <v>8</v>
      </c>
      <c r="F182" s="250">
        <v>8</v>
      </c>
      <c r="G182" s="238">
        <v>8.5</v>
      </c>
      <c r="H182" s="238">
        <v>8.5</v>
      </c>
      <c r="I182" s="238">
        <v>8.5</v>
      </c>
      <c r="J182" s="238">
        <v>8.5</v>
      </c>
      <c r="K182" s="238">
        <v>8.5</v>
      </c>
      <c r="L182" s="238">
        <v>8.5</v>
      </c>
      <c r="M182" s="238">
        <v>8.5</v>
      </c>
    </row>
    <row r="183" spans="1:13" ht="30" outlineLevel="1" x14ac:dyDescent="0.25">
      <c r="A183" s="719"/>
      <c r="B183" s="128" t="s">
        <v>367</v>
      </c>
      <c r="C183" s="238">
        <v>6.3</v>
      </c>
      <c r="D183" s="238">
        <v>6.3</v>
      </c>
      <c r="E183" s="238">
        <v>6.3</v>
      </c>
      <c r="F183" s="238">
        <v>6.3</v>
      </c>
      <c r="G183" s="238">
        <v>8</v>
      </c>
      <c r="H183" s="238">
        <v>8</v>
      </c>
      <c r="I183" s="238">
        <v>8</v>
      </c>
      <c r="J183" s="238">
        <v>8</v>
      </c>
      <c r="K183" s="238">
        <v>8</v>
      </c>
      <c r="L183" s="238">
        <v>8</v>
      </c>
      <c r="M183" s="238">
        <v>8</v>
      </c>
    </row>
    <row r="184" spans="1:13" s="129" customFormat="1" ht="14.25" x14ac:dyDescent="0.2">
      <c r="A184" s="718" t="s">
        <v>122</v>
      </c>
      <c r="B184" s="127" t="s">
        <v>2</v>
      </c>
      <c r="C184" s="249">
        <v>255380</v>
      </c>
      <c r="D184" s="249">
        <f>D185+D186</f>
        <v>255380</v>
      </c>
      <c r="E184" s="249">
        <v>255380</v>
      </c>
      <c r="F184" s="249">
        <f t="shared" ref="F184:F186" si="40">E184</f>
        <v>255380</v>
      </c>
      <c r="G184" s="249">
        <v>337003.8</v>
      </c>
      <c r="H184" s="249">
        <f>G184</f>
        <v>337003.8</v>
      </c>
      <c r="I184" s="249">
        <f>H184</f>
        <v>337003.8</v>
      </c>
      <c r="J184" s="249">
        <v>336762.8</v>
      </c>
      <c r="K184" s="249">
        <v>336762.8</v>
      </c>
      <c r="L184" s="249">
        <v>337584.9</v>
      </c>
      <c r="M184" s="249">
        <v>341084.9</v>
      </c>
    </row>
    <row r="185" spans="1:13" x14ac:dyDescent="0.25">
      <c r="A185" s="719"/>
      <c r="B185" s="128" t="s">
        <v>5</v>
      </c>
      <c r="C185" s="248">
        <v>255380</v>
      </c>
      <c r="D185" s="248">
        <f t="shared" ref="D185" si="41">C185</f>
        <v>255380</v>
      </c>
      <c r="E185" s="248">
        <v>255380</v>
      </c>
      <c r="F185" s="248">
        <f t="shared" si="40"/>
        <v>255380</v>
      </c>
      <c r="G185" s="248">
        <v>259570.1</v>
      </c>
      <c r="H185" s="248">
        <f>G185</f>
        <v>259570.1</v>
      </c>
      <c r="I185" s="248">
        <f>H185</f>
        <v>259570.1</v>
      </c>
      <c r="J185" s="248">
        <v>259329.1</v>
      </c>
      <c r="K185" s="248">
        <v>259329.1</v>
      </c>
      <c r="L185" s="248">
        <v>260151.2</v>
      </c>
      <c r="M185" s="248">
        <v>263651.20000000001</v>
      </c>
    </row>
    <row r="186" spans="1:13" x14ac:dyDescent="0.25">
      <c r="A186" s="719"/>
      <c r="B186" s="128" t="s">
        <v>6</v>
      </c>
      <c r="C186" s="228">
        <v>0</v>
      </c>
      <c r="D186" s="228">
        <v>0</v>
      </c>
      <c r="E186" s="228">
        <v>0</v>
      </c>
      <c r="F186" s="228">
        <f t="shared" si="40"/>
        <v>0</v>
      </c>
      <c r="G186" s="248">
        <v>77433.7</v>
      </c>
      <c r="H186" s="248">
        <f t="shared" ref="H186:I186" si="42">G186</f>
        <v>77433.7</v>
      </c>
      <c r="I186" s="248">
        <f t="shared" si="42"/>
        <v>77433.7</v>
      </c>
      <c r="J186" s="248">
        <v>77433.7</v>
      </c>
      <c r="K186" s="248">
        <v>77433.7</v>
      </c>
      <c r="L186" s="248">
        <v>77433.7</v>
      </c>
      <c r="M186" s="248">
        <v>77433.7</v>
      </c>
    </row>
    <row r="187" spans="1:13" ht="30" x14ac:dyDescent="0.25">
      <c r="A187" s="719"/>
      <c r="B187" s="245" t="s">
        <v>1120</v>
      </c>
      <c r="C187" s="253" t="s">
        <v>191</v>
      </c>
      <c r="D187" s="253" t="s">
        <v>191</v>
      </c>
      <c r="E187" s="253" t="s">
        <v>191</v>
      </c>
      <c r="F187" s="253" t="s">
        <v>191</v>
      </c>
      <c r="G187" s="253">
        <v>1.2E-2</v>
      </c>
      <c r="H187" s="253">
        <v>1.2E-2</v>
      </c>
      <c r="I187" s="253">
        <v>1.2E-2</v>
      </c>
      <c r="J187" s="253">
        <v>1.2E-2</v>
      </c>
      <c r="K187" s="253">
        <v>1.2E-2</v>
      </c>
      <c r="L187" s="253">
        <v>1.2E-2</v>
      </c>
      <c r="M187" s="253">
        <v>1.2E-2</v>
      </c>
    </row>
    <row r="188" spans="1:13" ht="30" x14ac:dyDescent="0.25">
      <c r="A188" s="719"/>
      <c r="B188" s="244" t="s">
        <v>1121</v>
      </c>
      <c r="C188" s="253" t="s">
        <v>191</v>
      </c>
      <c r="D188" s="253" t="s">
        <v>191</v>
      </c>
      <c r="E188" s="253" t="s">
        <v>191</v>
      </c>
      <c r="F188" s="253" t="s">
        <v>191</v>
      </c>
      <c r="G188" s="253">
        <v>5.5E-2</v>
      </c>
      <c r="H188" s="253">
        <v>5.5E-2</v>
      </c>
      <c r="I188" s="253">
        <v>5.5E-2</v>
      </c>
      <c r="J188" s="253">
        <v>5.5E-2</v>
      </c>
      <c r="K188" s="253">
        <v>5.5E-2</v>
      </c>
      <c r="L188" s="253">
        <v>5.5E-2</v>
      </c>
      <c r="M188" s="253">
        <v>5.5E-2</v>
      </c>
    </row>
    <row r="189" spans="1:13" outlineLevel="1" x14ac:dyDescent="0.25">
      <c r="A189" s="719"/>
      <c r="B189" s="128" t="s">
        <v>398</v>
      </c>
      <c r="C189" s="250">
        <v>80</v>
      </c>
      <c r="D189" s="250">
        <v>80</v>
      </c>
      <c r="E189" s="250">
        <v>80</v>
      </c>
      <c r="F189" s="250">
        <v>80</v>
      </c>
      <c r="G189" s="250" t="s">
        <v>191</v>
      </c>
      <c r="H189" s="250" t="s">
        <v>191</v>
      </c>
      <c r="I189" s="250" t="s">
        <v>191</v>
      </c>
      <c r="J189" s="250" t="s">
        <v>191</v>
      </c>
      <c r="K189" s="250" t="s">
        <v>191</v>
      </c>
      <c r="L189" s="250" t="s">
        <v>191</v>
      </c>
      <c r="M189" s="250" t="s">
        <v>191</v>
      </c>
    </row>
    <row r="190" spans="1:13" s="129" customFormat="1" ht="14.25" x14ac:dyDescent="0.2">
      <c r="A190" s="718" t="s">
        <v>125</v>
      </c>
      <c r="B190" s="127" t="s">
        <v>2</v>
      </c>
      <c r="C190" s="249">
        <v>45375.7</v>
      </c>
      <c r="D190" s="249">
        <v>45375.7</v>
      </c>
      <c r="E190" s="249">
        <v>95193.7</v>
      </c>
      <c r="F190" s="249">
        <v>95193.7</v>
      </c>
      <c r="G190" s="249">
        <f t="shared" ref="G190:I192" si="43">F190</f>
        <v>95193.7</v>
      </c>
      <c r="H190" s="249">
        <f t="shared" si="43"/>
        <v>95193.7</v>
      </c>
      <c r="I190" s="249">
        <f t="shared" si="43"/>
        <v>95193.7</v>
      </c>
      <c r="J190" s="249">
        <v>95193.7</v>
      </c>
      <c r="K190" s="249">
        <v>95193.7</v>
      </c>
      <c r="L190" s="249">
        <v>93659.7</v>
      </c>
      <c r="M190" s="249">
        <v>93659.7</v>
      </c>
    </row>
    <row r="191" spans="1:13" x14ac:dyDescent="0.25">
      <c r="A191" s="719"/>
      <c r="B191" s="128" t="s">
        <v>5</v>
      </c>
      <c r="C191" s="248">
        <v>45375.7</v>
      </c>
      <c r="D191" s="248">
        <v>45375.7</v>
      </c>
      <c r="E191" s="248">
        <v>50563.7</v>
      </c>
      <c r="F191" s="248">
        <v>50563.7</v>
      </c>
      <c r="G191" s="248">
        <f t="shared" si="43"/>
        <v>50563.7</v>
      </c>
      <c r="H191" s="248">
        <f t="shared" si="43"/>
        <v>50563.7</v>
      </c>
      <c r="I191" s="248">
        <f t="shared" si="43"/>
        <v>50563.7</v>
      </c>
      <c r="J191" s="248">
        <v>50563.7</v>
      </c>
      <c r="K191" s="248">
        <v>50563.7</v>
      </c>
      <c r="L191" s="248">
        <v>49029.7</v>
      </c>
      <c r="M191" s="248">
        <v>49029.7</v>
      </c>
    </row>
    <row r="192" spans="1:13" x14ac:dyDescent="0.25">
      <c r="A192" s="719"/>
      <c r="B192" s="128" t="s">
        <v>6</v>
      </c>
      <c r="C192" s="228">
        <v>0</v>
      </c>
      <c r="D192" s="248">
        <v>0</v>
      </c>
      <c r="E192" s="248">
        <v>44630</v>
      </c>
      <c r="F192" s="248">
        <v>44630</v>
      </c>
      <c r="G192" s="248">
        <f t="shared" si="43"/>
        <v>44630</v>
      </c>
      <c r="H192" s="248">
        <f t="shared" si="43"/>
        <v>44630</v>
      </c>
      <c r="I192" s="248">
        <f t="shared" si="43"/>
        <v>44630</v>
      </c>
      <c r="J192" s="248">
        <v>44630</v>
      </c>
      <c r="K192" s="248">
        <v>44630</v>
      </c>
      <c r="L192" s="248">
        <v>44630</v>
      </c>
      <c r="M192" s="248">
        <v>44630</v>
      </c>
    </row>
    <row r="193" spans="1:13" ht="20.25" customHeight="1" outlineLevel="1" x14ac:dyDescent="0.25">
      <c r="A193" s="719"/>
      <c r="B193" s="219" t="s">
        <v>1061</v>
      </c>
      <c r="C193" s="247">
        <v>40</v>
      </c>
      <c r="D193" s="247">
        <v>40</v>
      </c>
      <c r="E193" s="247">
        <v>40</v>
      </c>
      <c r="F193" s="247">
        <v>40</v>
      </c>
      <c r="G193" s="247">
        <v>40</v>
      </c>
      <c r="H193" s="247">
        <v>40</v>
      </c>
      <c r="I193" s="247">
        <v>40</v>
      </c>
      <c r="J193" s="247">
        <v>40</v>
      </c>
      <c r="K193" s="247">
        <v>40</v>
      </c>
      <c r="L193" s="247">
        <v>40</v>
      </c>
      <c r="M193" s="247">
        <v>40</v>
      </c>
    </row>
    <row r="194" spans="1:13" ht="75" outlineLevel="1" x14ac:dyDescent="0.25">
      <c r="A194" s="719"/>
      <c r="B194" s="128" t="s">
        <v>399</v>
      </c>
      <c r="C194" s="247">
        <v>90</v>
      </c>
      <c r="D194" s="247">
        <v>90</v>
      </c>
      <c r="E194" s="247">
        <v>90</v>
      </c>
      <c r="F194" s="247">
        <v>90</v>
      </c>
      <c r="G194" s="247">
        <v>90</v>
      </c>
      <c r="H194" s="247">
        <v>90</v>
      </c>
      <c r="I194" s="247">
        <v>90</v>
      </c>
      <c r="J194" s="247">
        <v>90</v>
      </c>
      <c r="K194" s="247">
        <v>90</v>
      </c>
      <c r="L194" s="247">
        <v>90</v>
      </c>
      <c r="M194" s="247">
        <v>90</v>
      </c>
    </row>
    <row r="195" spans="1:13" ht="30" outlineLevel="1" x14ac:dyDescent="0.25">
      <c r="A195" s="719"/>
      <c r="B195" s="128" t="s">
        <v>372</v>
      </c>
      <c r="C195" s="247">
        <v>800</v>
      </c>
      <c r="D195" s="247">
        <v>800</v>
      </c>
      <c r="E195" s="247">
        <v>800</v>
      </c>
      <c r="F195" s="247">
        <v>800</v>
      </c>
      <c r="G195" s="247">
        <v>1010</v>
      </c>
      <c r="H195" s="247">
        <v>1010</v>
      </c>
      <c r="I195" s="247">
        <v>1010</v>
      </c>
      <c r="J195" s="247">
        <v>1010</v>
      </c>
      <c r="K195" s="247">
        <v>1010</v>
      </c>
      <c r="L195" s="247">
        <v>1010</v>
      </c>
      <c r="M195" s="247">
        <v>1010</v>
      </c>
    </row>
    <row r="196" spans="1:13" ht="60" outlineLevel="1" x14ac:dyDescent="0.25">
      <c r="A196" s="719"/>
      <c r="B196" s="128" t="s">
        <v>369</v>
      </c>
      <c r="C196" s="247">
        <v>50</v>
      </c>
      <c r="D196" s="247">
        <v>50</v>
      </c>
      <c r="E196" s="247">
        <v>50</v>
      </c>
      <c r="F196" s="247">
        <v>50</v>
      </c>
      <c r="G196" s="247">
        <v>100</v>
      </c>
      <c r="H196" s="247">
        <v>100</v>
      </c>
      <c r="I196" s="247">
        <v>100</v>
      </c>
      <c r="J196" s="247">
        <v>100</v>
      </c>
      <c r="K196" s="247">
        <v>100</v>
      </c>
      <c r="L196" s="247">
        <v>100</v>
      </c>
      <c r="M196" s="247">
        <v>100</v>
      </c>
    </row>
    <row r="197" spans="1:13" ht="45" outlineLevel="1" x14ac:dyDescent="0.25">
      <c r="A197" s="719"/>
      <c r="B197" s="128" t="s">
        <v>370</v>
      </c>
      <c r="C197" s="247">
        <v>1100</v>
      </c>
      <c r="D197" s="247">
        <v>1100</v>
      </c>
      <c r="E197" s="247">
        <v>1100</v>
      </c>
      <c r="F197" s="247">
        <v>1100</v>
      </c>
      <c r="G197" s="247">
        <v>2615</v>
      </c>
      <c r="H197" s="247">
        <v>2615</v>
      </c>
      <c r="I197" s="247">
        <v>2615</v>
      </c>
      <c r="J197" s="247">
        <v>2615</v>
      </c>
      <c r="K197" s="247">
        <v>2615</v>
      </c>
      <c r="L197" s="247">
        <v>2615</v>
      </c>
      <c r="M197" s="247">
        <v>2615</v>
      </c>
    </row>
    <row r="198" spans="1:13" ht="60" outlineLevel="1" x14ac:dyDescent="0.25">
      <c r="A198" s="719"/>
      <c r="B198" s="128" t="s">
        <v>368</v>
      </c>
      <c r="C198" s="247">
        <v>2900</v>
      </c>
      <c r="D198" s="247">
        <v>2900</v>
      </c>
      <c r="E198" s="247">
        <v>2900</v>
      </c>
      <c r="F198" s="247">
        <v>2900</v>
      </c>
      <c r="G198" s="247">
        <v>5965</v>
      </c>
      <c r="H198" s="247">
        <v>5965</v>
      </c>
      <c r="I198" s="247">
        <v>5965</v>
      </c>
      <c r="J198" s="247">
        <v>5965</v>
      </c>
      <c r="K198" s="247">
        <v>5965</v>
      </c>
      <c r="L198" s="247">
        <v>5965</v>
      </c>
      <c r="M198" s="247">
        <v>5965</v>
      </c>
    </row>
    <row r="199" spans="1:13" ht="60" outlineLevel="1" x14ac:dyDescent="0.25">
      <c r="A199" s="719"/>
      <c r="B199" s="128" t="s">
        <v>371</v>
      </c>
      <c r="C199" s="247">
        <v>2200</v>
      </c>
      <c r="D199" s="247">
        <v>2200</v>
      </c>
      <c r="E199" s="247">
        <v>2200</v>
      </c>
      <c r="F199" s="247">
        <v>2200</v>
      </c>
      <c r="G199" s="247">
        <v>3355</v>
      </c>
      <c r="H199" s="247">
        <v>3355</v>
      </c>
      <c r="I199" s="247">
        <v>3355</v>
      </c>
      <c r="J199" s="247">
        <v>3355</v>
      </c>
      <c r="K199" s="247">
        <v>3355</v>
      </c>
      <c r="L199" s="247">
        <v>3355</v>
      </c>
      <c r="M199" s="247">
        <v>3355</v>
      </c>
    </row>
    <row r="200" spans="1:13" ht="60" outlineLevel="1" x14ac:dyDescent="0.25">
      <c r="A200" s="126"/>
      <c r="B200" s="235" t="s">
        <v>1119</v>
      </c>
      <c r="C200" s="247" t="s">
        <v>191</v>
      </c>
      <c r="D200" s="247" t="s">
        <v>191</v>
      </c>
      <c r="E200" s="247">
        <v>88</v>
      </c>
      <c r="F200" s="247">
        <v>88</v>
      </c>
      <c r="G200" s="247">
        <v>88</v>
      </c>
      <c r="H200" s="247">
        <v>88</v>
      </c>
      <c r="I200" s="247">
        <v>88</v>
      </c>
      <c r="J200" s="247">
        <v>88</v>
      </c>
      <c r="K200" s="247">
        <v>88</v>
      </c>
      <c r="L200" s="247">
        <v>88</v>
      </c>
      <c r="M200" s="247">
        <v>88</v>
      </c>
    </row>
    <row r="201" spans="1:13" s="129" customFormat="1" ht="14.25" x14ac:dyDescent="0.2">
      <c r="A201" s="718" t="s">
        <v>127</v>
      </c>
      <c r="B201" s="127" t="s">
        <v>2</v>
      </c>
      <c r="C201" s="249">
        <v>45375.7</v>
      </c>
      <c r="D201" s="249">
        <f>C201</f>
        <v>45375.7</v>
      </c>
      <c r="E201" s="249">
        <v>95193.7</v>
      </c>
      <c r="F201" s="249">
        <f t="shared" ref="F201:I202" si="44">E201</f>
        <v>95193.7</v>
      </c>
      <c r="G201" s="249">
        <f t="shared" si="44"/>
        <v>95193.7</v>
      </c>
      <c r="H201" s="249">
        <f t="shared" si="44"/>
        <v>95193.7</v>
      </c>
      <c r="I201" s="249">
        <f t="shared" si="44"/>
        <v>95193.7</v>
      </c>
      <c r="J201" s="249">
        <v>95193.7</v>
      </c>
      <c r="K201" s="249">
        <v>95193.7</v>
      </c>
      <c r="L201" s="249">
        <v>93659.7</v>
      </c>
      <c r="M201" s="249">
        <v>93659.7</v>
      </c>
    </row>
    <row r="202" spans="1:13" x14ac:dyDescent="0.25">
      <c r="A202" s="719"/>
      <c r="B202" s="128" t="s">
        <v>5</v>
      </c>
      <c r="C202" s="248">
        <v>45375.7</v>
      </c>
      <c r="D202" s="248">
        <f t="shared" ref="D202" si="45">C202</f>
        <v>45375.7</v>
      </c>
      <c r="E202" s="248">
        <v>50563.7</v>
      </c>
      <c r="F202" s="248">
        <f t="shared" si="44"/>
        <v>50563.7</v>
      </c>
      <c r="G202" s="248">
        <f t="shared" si="44"/>
        <v>50563.7</v>
      </c>
      <c r="H202" s="248">
        <f t="shared" si="44"/>
        <v>50563.7</v>
      </c>
      <c r="I202" s="248">
        <f t="shared" si="44"/>
        <v>50563.7</v>
      </c>
      <c r="J202" s="248">
        <v>50563.7</v>
      </c>
      <c r="K202" s="248">
        <v>50563.7</v>
      </c>
      <c r="L202" s="248">
        <v>49029.7</v>
      </c>
      <c r="M202" s="248">
        <v>49029.7</v>
      </c>
    </row>
    <row r="203" spans="1:13" x14ac:dyDescent="0.25">
      <c r="A203" s="719"/>
      <c r="B203" s="128" t="s">
        <v>6</v>
      </c>
      <c r="C203" s="228">
        <v>0</v>
      </c>
      <c r="D203" s="248">
        <f t="shared" ref="D203" si="46">C203</f>
        <v>0</v>
      </c>
      <c r="E203" s="248">
        <v>44630</v>
      </c>
      <c r="F203" s="248">
        <f t="shared" ref="F203" si="47">E203</f>
        <v>44630</v>
      </c>
      <c r="G203" s="248">
        <f t="shared" ref="G203:I203" si="48">F203</f>
        <v>44630</v>
      </c>
      <c r="H203" s="248">
        <f t="shared" si="48"/>
        <v>44630</v>
      </c>
      <c r="I203" s="248">
        <f t="shared" si="48"/>
        <v>44630</v>
      </c>
      <c r="J203" s="248">
        <v>44630</v>
      </c>
      <c r="K203" s="248">
        <v>44630</v>
      </c>
      <c r="L203" s="248">
        <v>44630</v>
      </c>
      <c r="M203" s="248">
        <v>44630</v>
      </c>
    </row>
    <row r="204" spans="1:13" ht="45" outlineLevel="1" x14ac:dyDescent="0.25">
      <c r="A204" s="719"/>
      <c r="B204" s="128" t="s">
        <v>400</v>
      </c>
      <c r="C204" s="247">
        <v>800</v>
      </c>
      <c r="D204" s="247">
        <v>800</v>
      </c>
      <c r="E204" s="247">
        <v>800</v>
      </c>
      <c r="F204" s="247">
        <v>800</v>
      </c>
      <c r="G204" s="247">
        <v>2870</v>
      </c>
      <c r="H204" s="247">
        <v>2870</v>
      </c>
      <c r="I204" s="247">
        <v>2870</v>
      </c>
      <c r="J204" s="247">
        <v>2870</v>
      </c>
      <c r="K204" s="247">
        <v>2870</v>
      </c>
      <c r="L204" s="247">
        <v>2870</v>
      </c>
      <c r="M204" s="247">
        <v>2870</v>
      </c>
    </row>
    <row r="205" spans="1:13" ht="30" outlineLevel="1" x14ac:dyDescent="0.25">
      <c r="A205" s="719"/>
      <c r="B205" s="128" t="s">
        <v>1111</v>
      </c>
      <c r="C205" s="248">
        <v>13.3</v>
      </c>
      <c r="D205" s="248">
        <v>13.3</v>
      </c>
      <c r="E205" s="248">
        <v>13.3</v>
      </c>
      <c r="F205" s="248">
        <v>13.3</v>
      </c>
      <c r="G205" s="248">
        <v>13.3</v>
      </c>
      <c r="H205" s="248">
        <v>13.3</v>
      </c>
      <c r="I205" s="248">
        <v>13.3</v>
      </c>
      <c r="J205" s="248">
        <v>13.3</v>
      </c>
      <c r="K205" s="248">
        <v>13.3</v>
      </c>
      <c r="L205" s="248">
        <v>13.3</v>
      </c>
      <c r="M205" s="248">
        <v>13.3</v>
      </c>
    </row>
    <row r="206" spans="1:13" s="129" customFormat="1" ht="15" customHeight="1" x14ac:dyDescent="0.2">
      <c r="A206" s="718" t="s">
        <v>131</v>
      </c>
      <c r="B206" s="127" t="s">
        <v>2</v>
      </c>
      <c r="C206" s="249">
        <v>999963.5</v>
      </c>
      <c r="D206" s="249">
        <v>999963.5</v>
      </c>
      <c r="E206" s="249">
        <v>1788455.9</v>
      </c>
      <c r="F206" s="249">
        <v>1788455.9</v>
      </c>
      <c r="G206" s="249">
        <v>1867653.2999999998</v>
      </c>
      <c r="H206" s="249">
        <f>G206</f>
        <v>1867653.2999999998</v>
      </c>
      <c r="I206" s="249">
        <v>1971532.4</v>
      </c>
      <c r="J206" s="249">
        <v>1974438.9</v>
      </c>
      <c r="K206" s="249">
        <v>1974438.9</v>
      </c>
      <c r="L206" s="249">
        <v>1986145.9</v>
      </c>
      <c r="M206" s="249">
        <v>1986145.9</v>
      </c>
    </row>
    <row r="207" spans="1:13" x14ac:dyDescent="0.25">
      <c r="A207" s="719"/>
      <c r="B207" s="128" t="s">
        <v>5</v>
      </c>
      <c r="C207" s="248">
        <v>772897.6</v>
      </c>
      <c r="D207" s="248">
        <v>772897.6</v>
      </c>
      <c r="E207" s="248">
        <v>883492.6</v>
      </c>
      <c r="F207" s="248">
        <v>883492.6</v>
      </c>
      <c r="G207" s="248">
        <v>881662.7</v>
      </c>
      <c r="H207" s="248">
        <f>G207</f>
        <v>881662.7</v>
      </c>
      <c r="I207" s="248">
        <v>947630.2</v>
      </c>
      <c r="J207" s="248">
        <v>950536.7</v>
      </c>
      <c r="K207" s="248">
        <v>950536.7</v>
      </c>
      <c r="L207" s="248">
        <v>950536.7</v>
      </c>
      <c r="M207" s="248">
        <v>950536.7</v>
      </c>
    </row>
    <row r="208" spans="1:13" ht="89.25" customHeight="1" x14ac:dyDescent="0.25">
      <c r="A208" s="719"/>
      <c r="B208" s="128" t="s">
        <v>6</v>
      </c>
      <c r="C208" s="248">
        <v>227065.9</v>
      </c>
      <c r="D208" s="248">
        <v>227065.9</v>
      </c>
      <c r="E208" s="248">
        <v>904963.3</v>
      </c>
      <c r="F208" s="248">
        <v>904963.3</v>
      </c>
      <c r="G208" s="248">
        <v>985990.6</v>
      </c>
      <c r="H208" s="248">
        <f>G208</f>
        <v>985990.6</v>
      </c>
      <c r="I208" s="248">
        <v>1023902.2000000001</v>
      </c>
      <c r="J208" s="248">
        <v>1023902.2000000001</v>
      </c>
      <c r="K208" s="248">
        <v>1023902.2000000001</v>
      </c>
      <c r="L208" s="248">
        <v>1035609.2000000001</v>
      </c>
      <c r="M208" s="248">
        <v>1035609.2000000001</v>
      </c>
    </row>
    <row r="209" spans="1:13" ht="90" outlineLevel="1" x14ac:dyDescent="0.25">
      <c r="A209" s="719"/>
      <c r="B209" s="13" t="s">
        <v>401</v>
      </c>
      <c r="C209" s="247">
        <v>4</v>
      </c>
      <c r="D209" s="247">
        <v>4</v>
      </c>
      <c r="E209" s="247">
        <v>4</v>
      </c>
      <c r="F209" s="247">
        <v>4</v>
      </c>
      <c r="G209" s="247" t="s">
        <v>191</v>
      </c>
      <c r="H209" s="247" t="s">
        <v>191</v>
      </c>
      <c r="I209" s="247" t="s">
        <v>191</v>
      </c>
      <c r="J209" s="247" t="s">
        <v>191</v>
      </c>
      <c r="K209" s="247" t="s">
        <v>191</v>
      </c>
      <c r="L209" s="247" t="s">
        <v>191</v>
      </c>
      <c r="M209" s="247" t="s">
        <v>191</v>
      </c>
    </row>
    <row r="210" spans="1:13" ht="75" outlineLevel="1" x14ac:dyDescent="0.25">
      <c r="A210" s="719"/>
      <c r="B210" s="13" t="s">
        <v>402</v>
      </c>
      <c r="C210" s="247">
        <v>63</v>
      </c>
      <c r="D210" s="247" t="s">
        <v>191</v>
      </c>
      <c r="E210" s="247" t="s">
        <v>191</v>
      </c>
      <c r="F210" s="247" t="s">
        <v>191</v>
      </c>
      <c r="G210" s="247" t="s">
        <v>191</v>
      </c>
      <c r="H210" s="247" t="s">
        <v>191</v>
      </c>
      <c r="I210" s="247" t="s">
        <v>191</v>
      </c>
      <c r="J210" s="247" t="s">
        <v>191</v>
      </c>
      <c r="K210" s="247" t="s">
        <v>191</v>
      </c>
      <c r="L210" s="247" t="s">
        <v>191</v>
      </c>
      <c r="M210" s="247" t="s">
        <v>191</v>
      </c>
    </row>
    <row r="211" spans="1:13" ht="60" outlineLevel="1" x14ac:dyDescent="0.25">
      <c r="A211" s="719"/>
      <c r="B211" s="13" t="s">
        <v>403</v>
      </c>
      <c r="C211" s="247">
        <v>97</v>
      </c>
      <c r="D211" s="247">
        <v>97</v>
      </c>
      <c r="E211" s="247">
        <v>97</v>
      </c>
      <c r="F211" s="247">
        <v>97</v>
      </c>
      <c r="G211" s="247">
        <v>98</v>
      </c>
      <c r="H211" s="247">
        <v>98</v>
      </c>
      <c r="I211" s="247">
        <v>98</v>
      </c>
      <c r="J211" s="247">
        <v>98</v>
      </c>
      <c r="K211" s="247">
        <v>98</v>
      </c>
      <c r="L211" s="247">
        <v>98</v>
      </c>
      <c r="M211" s="247">
        <v>98</v>
      </c>
    </row>
    <row r="212" spans="1:13" ht="60" outlineLevel="1" x14ac:dyDescent="0.25">
      <c r="A212" s="719"/>
      <c r="B212" s="13" t="s">
        <v>404</v>
      </c>
      <c r="C212" s="247">
        <v>97</v>
      </c>
      <c r="D212" s="247">
        <v>97</v>
      </c>
      <c r="E212" s="247">
        <v>97</v>
      </c>
      <c r="F212" s="247">
        <v>97</v>
      </c>
      <c r="G212" s="247">
        <v>98</v>
      </c>
      <c r="H212" s="247">
        <v>98</v>
      </c>
      <c r="I212" s="247">
        <v>98</v>
      </c>
      <c r="J212" s="247">
        <v>98</v>
      </c>
      <c r="K212" s="247">
        <v>98</v>
      </c>
      <c r="L212" s="247">
        <v>98</v>
      </c>
      <c r="M212" s="247">
        <v>98</v>
      </c>
    </row>
    <row r="213" spans="1:13" outlineLevel="1" x14ac:dyDescent="0.25">
      <c r="A213" s="720"/>
      <c r="B213" s="13" t="s">
        <v>1060</v>
      </c>
      <c r="C213" s="247">
        <v>1</v>
      </c>
      <c r="D213" s="247">
        <v>1</v>
      </c>
      <c r="E213" s="247">
        <v>1</v>
      </c>
      <c r="F213" s="247">
        <v>1</v>
      </c>
      <c r="G213" s="247">
        <v>1</v>
      </c>
      <c r="H213" s="247">
        <v>1</v>
      </c>
      <c r="I213" s="247">
        <v>1</v>
      </c>
      <c r="J213" s="247">
        <v>1</v>
      </c>
      <c r="K213" s="247">
        <v>1</v>
      </c>
      <c r="L213" s="247">
        <v>1</v>
      </c>
      <c r="M213" s="247">
        <v>1</v>
      </c>
    </row>
    <row r="214" spans="1:13" s="129" customFormat="1" ht="14.25" x14ac:dyDescent="0.2">
      <c r="A214" s="718" t="s">
        <v>133</v>
      </c>
      <c r="B214" s="127" t="s">
        <v>2</v>
      </c>
      <c r="C214" s="249">
        <v>999963.5</v>
      </c>
      <c r="D214" s="249">
        <f>C214</f>
        <v>999963.5</v>
      </c>
      <c r="E214" s="249">
        <v>1788455.9</v>
      </c>
      <c r="F214" s="249">
        <f>E214</f>
        <v>1788455.9</v>
      </c>
      <c r="G214" s="249">
        <v>1867653.2999999998</v>
      </c>
      <c r="H214" s="249">
        <f>G214</f>
        <v>1867653.2999999998</v>
      </c>
      <c r="I214" s="249">
        <v>1971532.4</v>
      </c>
      <c r="J214" s="249">
        <v>1974438.9</v>
      </c>
      <c r="K214" s="249">
        <v>1974438.9</v>
      </c>
      <c r="L214" s="249">
        <v>1986145.9</v>
      </c>
      <c r="M214" s="249">
        <v>1986145.9</v>
      </c>
    </row>
    <row r="215" spans="1:13" x14ac:dyDescent="0.25">
      <c r="A215" s="719"/>
      <c r="B215" s="128" t="s">
        <v>5</v>
      </c>
      <c r="C215" s="248">
        <v>772897.6</v>
      </c>
      <c r="D215" s="248">
        <f>C215</f>
        <v>772897.6</v>
      </c>
      <c r="E215" s="248">
        <v>883492.6</v>
      </c>
      <c r="F215" s="248">
        <f>E215</f>
        <v>883492.6</v>
      </c>
      <c r="G215" s="248">
        <v>881662.7</v>
      </c>
      <c r="H215" s="248">
        <f>G215</f>
        <v>881662.7</v>
      </c>
      <c r="I215" s="248">
        <v>947630.2</v>
      </c>
      <c r="J215" s="248">
        <v>950536.7</v>
      </c>
      <c r="K215" s="248">
        <v>950536.7</v>
      </c>
      <c r="L215" s="248">
        <v>950536.7</v>
      </c>
      <c r="M215" s="248">
        <v>950536.7</v>
      </c>
    </row>
    <row r="216" spans="1:13" ht="37.5" customHeight="1" x14ac:dyDescent="0.25">
      <c r="A216" s="719"/>
      <c r="B216" s="239" t="s">
        <v>6</v>
      </c>
      <c r="C216" s="248">
        <v>227065.9</v>
      </c>
      <c r="D216" s="248">
        <f>C216</f>
        <v>227065.9</v>
      </c>
      <c r="E216" s="248">
        <v>904963.3</v>
      </c>
      <c r="F216" s="248">
        <f t="shared" ref="F216:F225" si="49">E216</f>
        <v>904963.3</v>
      </c>
      <c r="G216" s="248">
        <v>985990.6</v>
      </c>
      <c r="H216" s="248">
        <f t="shared" ref="H216" si="50">G216</f>
        <v>985990.6</v>
      </c>
      <c r="I216" s="248">
        <v>1023902.2000000001</v>
      </c>
      <c r="J216" s="248">
        <v>1023902.2000000001</v>
      </c>
      <c r="K216" s="248">
        <v>1023902.2000000001</v>
      </c>
      <c r="L216" s="248">
        <v>1035609.2000000001</v>
      </c>
      <c r="M216" s="248">
        <v>1035609.2000000001</v>
      </c>
    </row>
    <row r="217" spans="1:13" ht="43.5" customHeight="1" outlineLevel="1" x14ac:dyDescent="0.25">
      <c r="A217" s="720"/>
      <c r="B217" s="13" t="s">
        <v>1059</v>
      </c>
      <c r="C217" s="248">
        <v>96.5</v>
      </c>
      <c r="D217" s="248">
        <v>96.5</v>
      </c>
      <c r="E217" s="248">
        <v>96.5</v>
      </c>
      <c r="F217" s="248">
        <v>96.5</v>
      </c>
      <c r="G217" s="252">
        <v>98</v>
      </c>
      <c r="H217" s="252">
        <v>98</v>
      </c>
      <c r="I217" s="252">
        <v>98</v>
      </c>
      <c r="J217" s="252">
        <v>98</v>
      </c>
      <c r="K217" s="252">
        <v>98</v>
      </c>
      <c r="L217" s="252">
        <v>98</v>
      </c>
      <c r="M217" s="252">
        <v>98</v>
      </c>
    </row>
    <row r="218" spans="1:13" s="129" customFormat="1" ht="14.25" x14ac:dyDescent="0.2">
      <c r="A218" s="718" t="s">
        <v>140</v>
      </c>
      <c r="B218" s="127" t="s">
        <v>2</v>
      </c>
      <c r="C218" s="249">
        <v>46852.6</v>
      </c>
      <c r="D218" s="249">
        <v>46852.6</v>
      </c>
      <c r="E218" s="249">
        <v>46852.6</v>
      </c>
      <c r="F218" s="249">
        <v>46852.6</v>
      </c>
      <c r="G218" s="249">
        <v>74852.600000000006</v>
      </c>
      <c r="H218" s="249">
        <f>G218</f>
        <v>74852.600000000006</v>
      </c>
      <c r="I218" s="249">
        <v>76443.299999999988</v>
      </c>
      <c r="J218" s="249">
        <v>76850.799999999988</v>
      </c>
      <c r="K218" s="249">
        <v>76850.799999999988</v>
      </c>
      <c r="L218" s="249">
        <v>76850.799999999988</v>
      </c>
      <c r="M218" s="249">
        <v>76850.799999999988</v>
      </c>
    </row>
    <row r="219" spans="1:13" x14ac:dyDescent="0.25">
      <c r="A219" s="719"/>
      <c r="B219" s="128" t="s">
        <v>5</v>
      </c>
      <c r="C219" s="248">
        <v>46852.6</v>
      </c>
      <c r="D219" s="248">
        <v>46852.6</v>
      </c>
      <c r="E219" s="248">
        <v>46852.6</v>
      </c>
      <c r="F219" s="248">
        <v>46852.6</v>
      </c>
      <c r="G219" s="248">
        <v>46852.6</v>
      </c>
      <c r="H219" s="248">
        <f>G219</f>
        <v>46852.6</v>
      </c>
      <c r="I219" s="248">
        <v>48443.299999999996</v>
      </c>
      <c r="J219" s="248">
        <v>48850.799999999996</v>
      </c>
      <c r="K219" s="248">
        <v>48850.799999999996</v>
      </c>
      <c r="L219" s="248">
        <v>48850.799999999996</v>
      </c>
      <c r="M219" s="248">
        <v>48850.799999999996</v>
      </c>
    </row>
    <row r="220" spans="1:13" x14ac:dyDescent="0.25">
      <c r="A220" s="719"/>
      <c r="B220" s="128" t="s">
        <v>6</v>
      </c>
      <c r="C220" s="228">
        <v>0</v>
      </c>
      <c r="D220" s="228">
        <v>0</v>
      </c>
      <c r="E220" s="228">
        <v>0</v>
      </c>
      <c r="F220" s="228">
        <v>0</v>
      </c>
      <c r="G220" s="248">
        <v>28000</v>
      </c>
      <c r="H220" s="248">
        <f>G220</f>
        <v>28000</v>
      </c>
      <c r="I220" s="248">
        <v>28000</v>
      </c>
      <c r="J220" s="248">
        <v>28000</v>
      </c>
      <c r="K220" s="248">
        <v>28000</v>
      </c>
      <c r="L220" s="248">
        <v>28000</v>
      </c>
      <c r="M220" s="248">
        <v>28000</v>
      </c>
    </row>
    <row r="221" spans="1:13" ht="30" outlineLevel="1" x14ac:dyDescent="0.25">
      <c r="A221" s="719"/>
      <c r="B221" s="128" t="s">
        <v>176</v>
      </c>
      <c r="C221" s="247">
        <v>90</v>
      </c>
      <c r="D221" s="247">
        <v>90</v>
      </c>
      <c r="E221" s="247">
        <v>90</v>
      </c>
      <c r="F221" s="247">
        <v>90</v>
      </c>
      <c r="G221" s="247">
        <v>90</v>
      </c>
      <c r="H221" s="247">
        <v>90</v>
      </c>
      <c r="I221" s="247">
        <v>90</v>
      </c>
      <c r="J221" s="247">
        <v>90</v>
      </c>
      <c r="K221" s="247">
        <v>90</v>
      </c>
      <c r="L221" s="247">
        <v>90</v>
      </c>
      <c r="M221" s="247">
        <v>90</v>
      </c>
    </row>
    <row r="222" spans="1:13" ht="30" outlineLevel="1" x14ac:dyDescent="0.25">
      <c r="A222" s="719"/>
      <c r="B222" s="128" t="s">
        <v>405</v>
      </c>
      <c r="C222" s="247">
        <v>90</v>
      </c>
      <c r="D222" s="247">
        <v>90</v>
      </c>
      <c r="E222" s="247">
        <v>90</v>
      </c>
      <c r="F222" s="247">
        <v>90</v>
      </c>
      <c r="G222" s="247">
        <v>90</v>
      </c>
      <c r="H222" s="247">
        <v>90</v>
      </c>
      <c r="I222" s="247">
        <v>90</v>
      </c>
      <c r="J222" s="247">
        <v>90</v>
      </c>
      <c r="K222" s="247">
        <v>90</v>
      </c>
      <c r="L222" s="247">
        <v>90</v>
      </c>
      <c r="M222" s="247">
        <v>90</v>
      </c>
    </row>
    <row r="223" spans="1:13" s="129" customFormat="1" ht="24" customHeight="1" x14ac:dyDescent="0.2">
      <c r="A223" s="718" t="s">
        <v>142</v>
      </c>
      <c r="B223" s="127" t="s">
        <v>2</v>
      </c>
      <c r="C223" s="249">
        <v>46852.6</v>
      </c>
      <c r="D223" s="249">
        <f>C223</f>
        <v>46852.6</v>
      </c>
      <c r="E223" s="249">
        <v>46852.6</v>
      </c>
      <c r="F223" s="249">
        <f t="shared" si="49"/>
        <v>46852.6</v>
      </c>
      <c r="G223" s="249">
        <v>74852.600000000006</v>
      </c>
      <c r="H223" s="249">
        <f>G223</f>
        <v>74852.600000000006</v>
      </c>
      <c r="I223" s="249">
        <v>76443.299999999988</v>
      </c>
      <c r="J223" s="249">
        <v>76850.799999999988</v>
      </c>
      <c r="K223" s="249">
        <v>76850.799999999988</v>
      </c>
      <c r="L223" s="249">
        <v>76850.799999999988</v>
      </c>
      <c r="M223" s="249">
        <f>L223</f>
        <v>76850.799999999988</v>
      </c>
    </row>
    <row r="224" spans="1:13" x14ac:dyDescent="0.25">
      <c r="A224" s="719"/>
      <c r="B224" s="128" t="s">
        <v>5</v>
      </c>
      <c r="C224" s="248">
        <v>46852.6</v>
      </c>
      <c r="D224" s="248">
        <f>C224</f>
        <v>46852.6</v>
      </c>
      <c r="E224" s="248">
        <v>46852.6</v>
      </c>
      <c r="F224" s="248">
        <f t="shared" si="49"/>
        <v>46852.6</v>
      </c>
      <c r="G224" s="248">
        <v>46852.6</v>
      </c>
      <c r="H224" s="248">
        <f>G224</f>
        <v>46852.6</v>
      </c>
      <c r="I224" s="248">
        <v>48443.299999999996</v>
      </c>
      <c r="J224" s="248">
        <v>48850.799999999996</v>
      </c>
      <c r="K224" s="248">
        <v>48850.799999999996</v>
      </c>
      <c r="L224" s="248">
        <v>48850.799999999996</v>
      </c>
      <c r="M224" s="248">
        <f>L224</f>
        <v>48850.799999999996</v>
      </c>
    </row>
    <row r="225" spans="1:13" x14ac:dyDescent="0.25">
      <c r="A225" s="719"/>
      <c r="B225" s="128" t="s">
        <v>6</v>
      </c>
      <c r="C225" s="228">
        <v>0</v>
      </c>
      <c r="D225" s="228">
        <f>C225</f>
        <v>0</v>
      </c>
      <c r="E225" s="228">
        <v>0</v>
      </c>
      <c r="F225" s="228">
        <f t="shared" si="49"/>
        <v>0</v>
      </c>
      <c r="G225" s="248">
        <v>28000</v>
      </c>
      <c r="H225" s="248">
        <f t="shared" ref="H225" si="51">G225</f>
        <v>28000</v>
      </c>
      <c r="I225" s="248">
        <v>28000</v>
      </c>
      <c r="J225" s="248">
        <v>28000</v>
      </c>
      <c r="K225" s="248">
        <v>28000</v>
      </c>
      <c r="L225" s="248">
        <v>28000</v>
      </c>
      <c r="M225" s="248">
        <f t="shared" ref="M225" si="52">L225</f>
        <v>28000</v>
      </c>
    </row>
    <row r="226" spans="1:13" ht="48" customHeight="1" outlineLevel="1" x14ac:dyDescent="0.25">
      <c r="A226" s="720"/>
      <c r="B226" s="128" t="s">
        <v>406</v>
      </c>
      <c r="C226" s="247">
        <v>92</v>
      </c>
      <c r="D226" s="247">
        <v>92</v>
      </c>
      <c r="E226" s="247">
        <v>92</v>
      </c>
      <c r="F226" s="247">
        <v>92</v>
      </c>
      <c r="G226" s="247">
        <v>92</v>
      </c>
      <c r="H226" s="247">
        <v>92</v>
      </c>
      <c r="I226" s="247">
        <v>92</v>
      </c>
      <c r="J226" s="247">
        <v>92</v>
      </c>
      <c r="K226" s="247">
        <v>92</v>
      </c>
      <c r="L226" s="247">
        <v>92</v>
      </c>
      <c r="M226" s="247">
        <v>92</v>
      </c>
    </row>
    <row r="227" spans="1:13" s="129" customFormat="1" ht="14.25" x14ac:dyDescent="0.2">
      <c r="A227" s="718" t="s">
        <v>146</v>
      </c>
      <c r="B227" s="127" t="s">
        <v>2</v>
      </c>
      <c r="C227" s="230">
        <v>0</v>
      </c>
      <c r="D227" s="230">
        <v>0</v>
      </c>
      <c r="E227" s="230">
        <v>0</v>
      </c>
      <c r="F227" s="230">
        <v>0</v>
      </c>
      <c r="G227" s="230">
        <v>0</v>
      </c>
      <c r="H227" s="230">
        <v>0</v>
      </c>
      <c r="I227" s="230">
        <v>0</v>
      </c>
      <c r="J227" s="230">
        <v>0</v>
      </c>
      <c r="K227" s="230">
        <v>0</v>
      </c>
      <c r="L227" s="230">
        <v>0</v>
      </c>
      <c r="M227" s="230">
        <v>0</v>
      </c>
    </row>
    <row r="228" spans="1:13" x14ac:dyDescent="0.25">
      <c r="A228" s="719"/>
      <c r="B228" s="128" t="s">
        <v>5</v>
      </c>
      <c r="C228" s="228">
        <v>0</v>
      </c>
      <c r="D228" s="228">
        <v>0</v>
      </c>
      <c r="E228" s="228">
        <v>0</v>
      </c>
      <c r="F228" s="228">
        <v>0</v>
      </c>
      <c r="G228" s="228">
        <v>0</v>
      </c>
      <c r="H228" s="228">
        <v>0</v>
      </c>
      <c r="I228" s="228">
        <v>0</v>
      </c>
      <c r="J228" s="228">
        <v>0</v>
      </c>
      <c r="K228" s="228">
        <v>0</v>
      </c>
      <c r="L228" s="228">
        <v>0</v>
      </c>
      <c r="M228" s="228">
        <v>0</v>
      </c>
    </row>
    <row r="229" spans="1:13" ht="19.5" customHeight="1" x14ac:dyDescent="0.25">
      <c r="A229" s="719"/>
      <c r="B229" s="128" t="s">
        <v>6</v>
      </c>
      <c r="C229" s="228">
        <v>0</v>
      </c>
      <c r="D229" s="228">
        <v>0</v>
      </c>
      <c r="E229" s="228">
        <v>0</v>
      </c>
      <c r="F229" s="228">
        <v>0</v>
      </c>
      <c r="G229" s="228">
        <v>0</v>
      </c>
      <c r="H229" s="228">
        <v>0</v>
      </c>
      <c r="I229" s="228">
        <v>0</v>
      </c>
      <c r="J229" s="228">
        <v>0</v>
      </c>
      <c r="K229" s="228">
        <v>0</v>
      </c>
      <c r="L229" s="228">
        <v>0</v>
      </c>
      <c r="M229" s="228">
        <v>0</v>
      </c>
    </row>
    <row r="230" spans="1:13" ht="90" outlineLevel="1" x14ac:dyDescent="0.25">
      <c r="A230" s="719"/>
      <c r="B230" s="128" t="s">
        <v>407</v>
      </c>
      <c r="C230" s="250">
        <v>1</v>
      </c>
      <c r="D230" s="250">
        <v>1</v>
      </c>
      <c r="E230" s="250">
        <v>1</v>
      </c>
      <c r="F230" s="250">
        <v>1</v>
      </c>
      <c r="G230" s="251" t="s">
        <v>191</v>
      </c>
      <c r="H230" s="251" t="s">
        <v>191</v>
      </c>
      <c r="I230" s="251" t="s">
        <v>191</v>
      </c>
      <c r="J230" s="251" t="s">
        <v>191</v>
      </c>
      <c r="K230" s="251" t="s">
        <v>191</v>
      </c>
      <c r="L230" s="251" t="s">
        <v>191</v>
      </c>
      <c r="M230" s="251" t="s">
        <v>191</v>
      </c>
    </row>
    <row r="231" spans="1:13" ht="54" customHeight="1" outlineLevel="1" x14ac:dyDescent="0.25">
      <c r="A231" s="719"/>
      <c r="B231" s="128" t="s">
        <v>177</v>
      </c>
      <c r="C231" s="250">
        <v>1</v>
      </c>
      <c r="D231" s="250">
        <v>1</v>
      </c>
      <c r="E231" s="250">
        <v>1</v>
      </c>
      <c r="F231" s="250">
        <v>1</v>
      </c>
      <c r="G231" s="251" t="s">
        <v>191</v>
      </c>
      <c r="H231" s="251" t="s">
        <v>191</v>
      </c>
      <c r="I231" s="251" t="s">
        <v>191</v>
      </c>
      <c r="J231" s="251" t="s">
        <v>191</v>
      </c>
      <c r="K231" s="251" t="s">
        <v>191</v>
      </c>
      <c r="L231" s="251" t="s">
        <v>191</v>
      </c>
      <c r="M231" s="251" t="s">
        <v>191</v>
      </c>
    </row>
    <row r="232" spans="1:13" ht="81.75" customHeight="1" outlineLevel="1" x14ac:dyDescent="0.25">
      <c r="A232" s="719"/>
      <c r="B232" s="128" t="s">
        <v>1112</v>
      </c>
      <c r="C232" s="250">
        <v>1</v>
      </c>
      <c r="D232" s="250">
        <v>1</v>
      </c>
      <c r="E232" s="250">
        <v>1</v>
      </c>
      <c r="F232" s="250">
        <v>1</v>
      </c>
      <c r="G232" s="251" t="s">
        <v>191</v>
      </c>
      <c r="H232" s="251" t="s">
        <v>191</v>
      </c>
      <c r="I232" s="251" t="s">
        <v>191</v>
      </c>
      <c r="J232" s="251" t="s">
        <v>191</v>
      </c>
      <c r="K232" s="251" t="s">
        <v>191</v>
      </c>
      <c r="L232" s="251" t="s">
        <v>191</v>
      </c>
      <c r="M232" s="251" t="s">
        <v>191</v>
      </c>
    </row>
    <row r="233" spans="1:13" ht="84" customHeight="1" outlineLevel="1" x14ac:dyDescent="0.25">
      <c r="A233" s="126"/>
      <c r="B233" s="128" t="s">
        <v>1112</v>
      </c>
      <c r="C233" s="241" t="s">
        <v>191</v>
      </c>
      <c r="D233" s="241" t="s">
        <v>191</v>
      </c>
      <c r="E233" s="241" t="s">
        <v>191</v>
      </c>
      <c r="F233" s="241" t="s">
        <v>191</v>
      </c>
      <c r="G233" s="231" t="s">
        <v>191</v>
      </c>
      <c r="H233" s="231" t="s">
        <v>191</v>
      </c>
      <c r="I233" s="231" t="s">
        <v>191</v>
      </c>
      <c r="J233" s="231" t="s">
        <v>191</v>
      </c>
      <c r="K233" s="231" t="s">
        <v>191</v>
      </c>
      <c r="L233" s="231" t="s">
        <v>191</v>
      </c>
      <c r="M233" s="231" t="s">
        <v>191</v>
      </c>
    </row>
    <row r="234" spans="1:13" s="129" customFormat="1" ht="14.25" x14ac:dyDescent="0.2">
      <c r="A234" s="718" t="s">
        <v>148</v>
      </c>
      <c r="B234" s="127" t="s">
        <v>2</v>
      </c>
      <c r="C234" s="230">
        <v>0</v>
      </c>
      <c r="D234" s="230">
        <v>0</v>
      </c>
      <c r="E234" s="230">
        <v>0</v>
      </c>
      <c r="F234" s="230">
        <v>0</v>
      </c>
      <c r="G234" s="230">
        <v>0</v>
      </c>
      <c r="H234" s="230">
        <v>0</v>
      </c>
      <c r="I234" s="230">
        <v>0</v>
      </c>
      <c r="J234" s="230">
        <v>0</v>
      </c>
      <c r="K234" s="230">
        <v>0</v>
      </c>
      <c r="L234" s="230">
        <v>0</v>
      </c>
      <c r="M234" s="230">
        <v>0</v>
      </c>
    </row>
    <row r="235" spans="1:13" x14ac:dyDescent="0.25">
      <c r="A235" s="719"/>
      <c r="B235" s="128" t="s">
        <v>5</v>
      </c>
      <c r="C235" s="228">
        <v>0</v>
      </c>
      <c r="D235" s="228">
        <v>0</v>
      </c>
      <c r="E235" s="228">
        <v>0</v>
      </c>
      <c r="F235" s="228">
        <v>0</v>
      </c>
      <c r="G235" s="228">
        <v>0</v>
      </c>
      <c r="H235" s="228">
        <v>0</v>
      </c>
      <c r="I235" s="228">
        <v>0</v>
      </c>
      <c r="J235" s="228">
        <v>0</v>
      </c>
      <c r="K235" s="228">
        <v>0</v>
      </c>
      <c r="L235" s="228">
        <v>0</v>
      </c>
      <c r="M235" s="228">
        <v>0</v>
      </c>
    </row>
    <row r="236" spans="1:13" ht="68.25" customHeight="1" x14ac:dyDescent="0.25">
      <c r="A236" s="719"/>
      <c r="B236" s="128" t="s">
        <v>6</v>
      </c>
      <c r="C236" s="228">
        <v>0</v>
      </c>
      <c r="D236" s="228">
        <v>0</v>
      </c>
      <c r="E236" s="228">
        <v>0</v>
      </c>
      <c r="F236" s="228">
        <v>0</v>
      </c>
      <c r="G236" s="228">
        <v>0</v>
      </c>
      <c r="H236" s="228">
        <v>0</v>
      </c>
      <c r="I236" s="228">
        <v>0</v>
      </c>
      <c r="J236" s="228">
        <v>0</v>
      </c>
      <c r="K236" s="228">
        <v>0</v>
      </c>
      <c r="L236" s="228">
        <v>0</v>
      </c>
      <c r="M236" s="228">
        <v>0</v>
      </c>
    </row>
    <row r="237" spans="1:13" ht="55.5" customHeight="1" outlineLevel="1" x14ac:dyDescent="0.25">
      <c r="A237" s="720"/>
      <c r="B237" s="128" t="s">
        <v>178</v>
      </c>
      <c r="C237" s="247">
        <v>28</v>
      </c>
      <c r="D237" s="247">
        <v>28</v>
      </c>
      <c r="E237" s="247">
        <v>28</v>
      </c>
      <c r="F237" s="247">
        <v>28</v>
      </c>
      <c r="G237" s="247" t="s">
        <v>191</v>
      </c>
      <c r="H237" s="247" t="s">
        <v>191</v>
      </c>
      <c r="I237" s="247" t="s">
        <v>191</v>
      </c>
      <c r="J237" s="247" t="s">
        <v>191</v>
      </c>
      <c r="K237" s="247" t="s">
        <v>191</v>
      </c>
      <c r="L237" s="247" t="s">
        <v>191</v>
      </c>
      <c r="M237" s="247" t="s">
        <v>191</v>
      </c>
    </row>
    <row r="238" spans="1:13" s="129" customFormat="1" ht="14.25" x14ac:dyDescent="0.2">
      <c r="A238" s="718" t="s">
        <v>154</v>
      </c>
      <c r="B238" s="127" t="s">
        <v>2</v>
      </c>
      <c r="C238" s="249">
        <v>1894756.1</v>
      </c>
      <c r="D238" s="249">
        <v>2137221.1000000006</v>
      </c>
      <c r="E238" s="249">
        <v>2163133.1000000006</v>
      </c>
      <c r="F238" s="249">
        <v>2188514.1000000006</v>
      </c>
      <c r="G238" s="249">
        <v>2568587.9000000004</v>
      </c>
      <c r="H238" s="249">
        <v>2318955.5</v>
      </c>
      <c r="I238" s="249">
        <v>2446579.6</v>
      </c>
      <c r="J238" s="249">
        <v>2874846.3000000003</v>
      </c>
      <c r="K238" s="249">
        <v>2874846.1</v>
      </c>
      <c r="L238" s="249">
        <v>2816676.1</v>
      </c>
      <c r="M238" s="249">
        <v>2817676.1</v>
      </c>
    </row>
    <row r="239" spans="1:13" x14ac:dyDescent="0.25">
      <c r="A239" s="719"/>
      <c r="B239" s="128" t="s">
        <v>5</v>
      </c>
      <c r="C239" s="248">
        <v>1891102.9000000001</v>
      </c>
      <c r="D239" s="248">
        <v>2133567.9000000004</v>
      </c>
      <c r="E239" s="248">
        <v>2159479.9000000004</v>
      </c>
      <c r="F239" s="248">
        <v>2184860.9000000004</v>
      </c>
      <c r="G239" s="248">
        <v>2296259.2000000002</v>
      </c>
      <c r="H239" s="248">
        <v>2243836.4</v>
      </c>
      <c r="I239" s="248">
        <v>2371460.5</v>
      </c>
      <c r="J239" s="248">
        <v>2799727.2</v>
      </c>
      <c r="K239" s="248">
        <v>2799727</v>
      </c>
      <c r="L239" s="248">
        <v>2741557</v>
      </c>
      <c r="M239" s="248">
        <v>2742557</v>
      </c>
    </row>
    <row r="240" spans="1:13" ht="63.75" customHeight="1" x14ac:dyDescent="0.25">
      <c r="A240" s="719"/>
      <c r="B240" s="128" t="s">
        <v>6</v>
      </c>
      <c r="C240" s="248">
        <v>3653.2</v>
      </c>
      <c r="D240" s="248">
        <v>3653.2</v>
      </c>
      <c r="E240" s="248">
        <v>3653.2</v>
      </c>
      <c r="F240" s="248">
        <v>3653.2</v>
      </c>
      <c r="G240" s="248">
        <v>272328.7</v>
      </c>
      <c r="H240" s="248">
        <v>75119.100000000006</v>
      </c>
      <c r="I240" s="248">
        <v>75119.100000000006</v>
      </c>
      <c r="J240" s="248">
        <v>75119.100000000006</v>
      </c>
      <c r="K240" s="248">
        <v>75119.100000000006</v>
      </c>
      <c r="L240" s="248">
        <v>75119.100000000006</v>
      </c>
      <c r="M240" s="248">
        <v>75119.100000000006</v>
      </c>
    </row>
    <row r="241" spans="1:13" ht="30" x14ac:dyDescent="0.25">
      <c r="A241" s="719"/>
      <c r="B241" s="128" t="s">
        <v>179</v>
      </c>
      <c r="C241" s="240">
        <v>100</v>
      </c>
      <c r="D241" s="240">
        <v>100</v>
      </c>
      <c r="E241" s="240">
        <v>100</v>
      </c>
      <c r="F241" s="240">
        <v>100</v>
      </c>
      <c r="G241" s="247">
        <v>100</v>
      </c>
      <c r="H241" s="247">
        <v>100</v>
      </c>
      <c r="I241" s="247">
        <v>100</v>
      </c>
      <c r="J241" s="247">
        <v>100</v>
      </c>
      <c r="K241" s="247">
        <v>100</v>
      </c>
      <c r="L241" s="247">
        <v>100</v>
      </c>
      <c r="M241" s="247">
        <v>100</v>
      </c>
    </row>
    <row r="242" spans="1:13" ht="45" x14ac:dyDescent="0.25">
      <c r="A242" s="719"/>
      <c r="B242" s="219" t="s">
        <v>493</v>
      </c>
      <c r="C242" s="240" t="s">
        <v>191</v>
      </c>
      <c r="D242" s="240" t="s">
        <v>191</v>
      </c>
      <c r="E242" s="240" t="s">
        <v>191</v>
      </c>
      <c r="F242" s="240" t="s">
        <v>191</v>
      </c>
      <c r="G242" s="247">
        <v>16</v>
      </c>
      <c r="H242" s="247">
        <v>16</v>
      </c>
      <c r="I242" s="247">
        <v>16</v>
      </c>
      <c r="J242" s="247">
        <v>16</v>
      </c>
      <c r="K242" s="247">
        <v>16</v>
      </c>
      <c r="L242" s="247">
        <v>16</v>
      </c>
      <c r="M242" s="247">
        <v>16</v>
      </c>
    </row>
    <row r="243" spans="1:13" ht="30" outlineLevel="1" x14ac:dyDescent="0.25">
      <c r="A243" s="720"/>
      <c r="B243" s="239" t="s">
        <v>178</v>
      </c>
      <c r="C243" s="240" t="s">
        <v>191</v>
      </c>
      <c r="D243" s="240" t="s">
        <v>191</v>
      </c>
      <c r="E243" s="240" t="s">
        <v>191</v>
      </c>
      <c r="F243" s="240" t="s">
        <v>191</v>
      </c>
      <c r="G243" s="248">
        <v>91.3</v>
      </c>
      <c r="H243" s="248">
        <v>91.3</v>
      </c>
      <c r="I243" s="248">
        <v>91.3</v>
      </c>
      <c r="J243" s="248">
        <v>91.3</v>
      </c>
      <c r="K243" s="248">
        <v>91.3</v>
      </c>
      <c r="L243" s="248">
        <v>91.3</v>
      </c>
      <c r="M243" s="248">
        <v>91.3</v>
      </c>
    </row>
    <row r="244" spans="1:13" s="129" customFormat="1" ht="14.25" customHeight="1" x14ac:dyDescent="0.2">
      <c r="A244" s="718" t="s">
        <v>157</v>
      </c>
      <c r="B244" s="127" t="s">
        <v>2</v>
      </c>
      <c r="C244" s="249">
        <v>1169219.4000000001</v>
      </c>
      <c r="D244" s="249">
        <v>1396684.4000000001</v>
      </c>
      <c r="E244" s="249">
        <v>1422596.4000000001</v>
      </c>
      <c r="F244" s="249">
        <v>1447977.4000000001</v>
      </c>
      <c r="G244" s="249">
        <v>1708704.2000000002</v>
      </c>
      <c r="H244" s="249">
        <v>1459071.8</v>
      </c>
      <c r="I244" s="249">
        <v>1453885.7</v>
      </c>
      <c r="J244" s="249">
        <v>1830509.7</v>
      </c>
      <c r="K244" s="249">
        <v>1830508.7999999998</v>
      </c>
      <c r="L244" s="249">
        <v>1853885.5</v>
      </c>
      <c r="M244" s="249">
        <v>1854885.5</v>
      </c>
    </row>
    <row r="245" spans="1:13" x14ac:dyDescent="0.25">
      <c r="A245" s="719"/>
      <c r="B245" s="128" t="s">
        <v>5</v>
      </c>
      <c r="C245" s="248">
        <v>1165566.2000000002</v>
      </c>
      <c r="D245" s="248">
        <v>1393031.2000000002</v>
      </c>
      <c r="E245" s="248">
        <v>1418943.2000000002</v>
      </c>
      <c r="F245" s="248">
        <v>1444324.2000000002</v>
      </c>
      <c r="G245" s="248">
        <v>1481669.4000000001</v>
      </c>
      <c r="H245" s="248">
        <v>1429246.6</v>
      </c>
      <c r="I245" s="248">
        <v>1424060.5</v>
      </c>
      <c r="J245" s="248">
        <v>1800684.5</v>
      </c>
      <c r="K245" s="248">
        <v>1800683.5999999999</v>
      </c>
      <c r="L245" s="248">
        <v>1824060.3</v>
      </c>
      <c r="M245" s="248">
        <v>1825060.3</v>
      </c>
    </row>
    <row r="246" spans="1:13" ht="49.5" customHeight="1" x14ac:dyDescent="0.25">
      <c r="A246" s="719"/>
      <c r="B246" s="128" t="s">
        <v>6</v>
      </c>
      <c r="C246" s="248">
        <v>3653.2</v>
      </c>
      <c r="D246" s="248">
        <v>3653.2</v>
      </c>
      <c r="E246" s="248">
        <v>3653.2</v>
      </c>
      <c r="F246" s="248">
        <v>3653.2</v>
      </c>
      <c r="G246" s="248">
        <v>227034.80000000002</v>
      </c>
      <c r="H246" s="248">
        <v>29825.200000000001</v>
      </c>
      <c r="I246" s="248">
        <v>29825.200000000001</v>
      </c>
      <c r="J246" s="248">
        <v>29825.200000000001</v>
      </c>
      <c r="K246" s="248">
        <v>29825.200000000001</v>
      </c>
      <c r="L246" s="248">
        <v>29825.200000000001</v>
      </c>
      <c r="M246" s="248">
        <v>29825.200000000001</v>
      </c>
    </row>
    <row r="247" spans="1:13" ht="45" outlineLevel="1" x14ac:dyDescent="0.25">
      <c r="A247" s="719"/>
      <c r="B247" s="128" t="s">
        <v>180</v>
      </c>
      <c r="C247" s="247">
        <v>99</v>
      </c>
      <c r="D247" s="247">
        <v>99</v>
      </c>
      <c r="E247" s="247">
        <v>99</v>
      </c>
      <c r="F247" s="247">
        <v>99</v>
      </c>
      <c r="G247" s="247" t="s">
        <v>191</v>
      </c>
      <c r="H247" s="247" t="s">
        <v>191</v>
      </c>
      <c r="I247" s="247" t="s">
        <v>191</v>
      </c>
      <c r="J247" s="247" t="s">
        <v>191</v>
      </c>
      <c r="K247" s="247" t="s">
        <v>191</v>
      </c>
      <c r="L247" s="247" t="s">
        <v>191</v>
      </c>
      <c r="M247" s="247" t="s">
        <v>191</v>
      </c>
    </row>
    <row r="248" spans="1:13" ht="45" outlineLevel="1" x14ac:dyDescent="0.25">
      <c r="A248" s="719"/>
      <c r="B248" s="128" t="s">
        <v>408</v>
      </c>
      <c r="C248" s="247">
        <v>40</v>
      </c>
      <c r="D248" s="247">
        <v>40</v>
      </c>
      <c r="E248" s="247">
        <v>40</v>
      </c>
      <c r="F248" s="247">
        <v>40</v>
      </c>
      <c r="G248" s="247">
        <v>40</v>
      </c>
      <c r="H248" s="247">
        <v>40</v>
      </c>
      <c r="I248" s="247">
        <v>40</v>
      </c>
      <c r="J248" s="247">
        <v>40</v>
      </c>
      <c r="K248" s="247">
        <v>40</v>
      </c>
      <c r="L248" s="247">
        <v>40</v>
      </c>
      <c r="M248" s="247">
        <v>40</v>
      </c>
    </row>
    <row r="249" spans="1:13" ht="45" outlineLevel="1" x14ac:dyDescent="0.25">
      <c r="A249" s="719"/>
      <c r="B249" s="132" t="s">
        <v>1058</v>
      </c>
      <c r="C249" s="247" t="s">
        <v>191</v>
      </c>
      <c r="D249" s="247" t="s">
        <v>191</v>
      </c>
      <c r="E249" s="247" t="s">
        <v>191</v>
      </c>
      <c r="F249" s="247" t="s">
        <v>191</v>
      </c>
      <c r="G249" s="247">
        <v>100</v>
      </c>
      <c r="H249" s="247">
        <v>100</v>
      </c>
      <c r="I249" s="247">
        <v>100</v>
      </c>
      <c r="J249" s="247">
        <v>100</v>
      </c>
      <c r="K249" s="247">
        <v>100</v>
      </c>
      <c r="L249" s="247">
        <v>100</v>
      </c>
      <c r="M249" s="247">
        <v>100</v>
      </c>
    </row>
    <row r="250" spans="1:13" ht="30" customHeight="1" outlineLevel="1" x14ac:dyDescent="0.25">
      <c r="A250" s="719"/>
      <c r="B250" s="132" t="s">
        <v>1057</v>
      </c>
      <c r="C250" s="247" t="s">
        <v>191</v>
      </c>
      <c r="D250" s="247" t="s">
        <v>191</v>
      </c>
      <c r="E250" s="247" t="s">
        <v>191</v>
      </c>
      <c r="F250" s="247" t="s">
        <v>191</v>
      </c>
      <c r="G250" s="247">
        <v>100</v>
      </c>
      <c r="H250" s="247">
        <v>100</v>
      </c>
      <c r="I250" s="247">
        <v>100</v>
      </c>
      <c r="J250" s="247">
        <v>100</v>
      </c>
      <c r="K250" s="247">
        <v>100</v>
      </c>
      <c r="L250" s="247">
        <v>100</v>
      </c>
      <c r="M250" s="247">
        <v>100</v>
      </c>
    </row>
    <row r="251" spans="1:13" ht="30" outlineLevel="1" x14ac:dyDescent="0.25">
      <c r="A251" s="719"/>
      <c r="B251" s="246" t="s">
        <v>1122</v>
      </c>
      <c r="C251" s="247" t="s">
        <v>191</v>
      </c>
      <c r="D251" s="247" t="s">
        <v>191</v>
      </c>
      <c r="E251" s="247" t="s">
        <v>191</v>
      </c>
      <c r="F251" s="247" t="s">
        <v>191</v>
      </c>
      <c r="G251" s="247">
        <v>21040399</v>
      </c>
      <c r="H251" s="247">
        <v>21040399</v>
      </c>
      <c r="I251" s="247">
        <v>21040399</v>
      </c>
      <c r="J251" s="247">
        <v>21040399</v>
      </c>
      <c r="K251" s="247">
        <v>21040399</v>
      </c>
      <c r="L251" s="247">
        <v>21040399</v>
      </c>
      <c r="M251" s="247">
        <v>21040399</v>
      </c>
    </row>
    <row r="252" spans="1:13" ht="30" outlineLevel="1" x14ac:dyDescent="0.25">
      <c r="A252" s="720"/>
      <c r="B252" s="246" t="s">
        <v>1123</v>
      </c>
      <c r="C252" s="247" t="s">
        <v>191</v>
      </c>
      <c r="D252" s="247" t="s">
        <v>191</v>
      </c>
      <c r="E252" s="247" t="s">
        <v>191</v>
      </c>
      <c r="F252" s="247" t="s">
        <v>191</v>
      </c>
      <c r="G252" s="247">
        <v>157215</v>
      </c>
      <c r="H252" s="247">
        <v>157215</v>
      </c>
      <c r="I252" s="247">
        <v>157215</v>
      </c>
      <c r="J252" s="247">
        <v>157215</v>
      </c>
      <c r="K252" s="247">
        <v>157215</v>
      </c>
      <c r="L252" s="247">
        <v>157215</v>
      </c>
      <c r="M252" s="247">
        <v>157215</v>
      </c>
    </row>
    <row r="253" spans="1:13" s="129" customFormat="1" ht="15" customHeight="1" x14ac:dyDescent="0.2">
      <c r="A253" s="718" t="s">
        <v>181</v>
      </c>
      <c r="B253" s="127" t="s">
        <v>2</v>
      </c>
      <c r="C253" s="249">
        <v>609121</v>
      </c>
      <c r="D253" s="249">
        <v>624121</v>
      </c>
      <c r="E253" s="249">
        <v>624121</v>
      </c>
      <c r="F253" s="249">
        <f>E253</f>
        <v>624121</v>
      </c>
      <c r="G253" s="249">
        <v>743468</v>
      </c>
      <c r="H253" s="249">
        <f>G253</f>
        <v>743468</v>
      </c>
      <c r="I253" s="249">
        <v>876278.20000000007</v>
      </c>
      <c r="J253" s="249">
        <v>1029336.6000000001</v>
      </c>
      <c r="K253" s="249">
        <v>1029336.6000000001</v>
      </c>
      <c r="L253" s="249">
        <v>957790.60000000009</v>
      </c>
      <c r="M253" s="249">
        <v>957790.60000000009</v>
      </c>
    </row>
    <row r="254" spans="1:13" x14ac:dyDescent="0.25">
      <c r="A254" s="719"/>
      <c r="B254" s="128" t="s">
        <v>5</v>
      </c>
      <c r="C254" s="248">
        <v>609121</v>
      </c>
      <c r="D254" s="248">
        <v>624121</v>
      </c>
      <c r="E254" s="248">
        <v>624121</v>
      </c>
      <c r="F254" s="248">
        <f>E254</f>
        <v>624121</v>
      </c>
      <c r="G254" s="248">
        <v>698174.1</v>
      </c>
      <c r="H254" s="248">
        <f>G254</f>
        <v>698174.1</v>
      </c>
      <c r="I254" s="248">
        <v>830984.3</v>
      </c>
      <c r="J254" s="248">
        <v>984042.70000000007</v>
      </c>
      <c r="K254" s="248">
        <v>984042.70000000007</v>
      </c>
      <c r="L254" s="248">
        <v>912496.70000000007</v>
      </c>
      <c r="M254" s="248">
        <v>912496.70000000007</v>
      </c>
    </row>
    <row r="255" spans="1:13" ht="96" customHeight="1" x14ac:dyDescent="0.25">
      <c r="A255" s="719"/>
      <c r="B255" s="128" t="s">
        <v>6</v>
      </c>
      <c r="C255" s="228">
        <v>0</v>
      </c>
      <c r="D255" s="228">
        <v>0</v>
      </c>
      <c r="E255" s="228">
        <v>0</v>
      </c>
      <c r="F255" s="228">
        <v>0</v>
      </c>
      <c r="G255" s="248">
        <v>45293.9</v>
      </c>
      <c r="H255" s="248">
        <f>G255</f>
        <v>45293.9</v>
      </c>
      <c r="I255" s="248">
        <v>45293.9</v>
      </c>
      <c r="J255" s="248">
        <v>45293.9</v>
      </c>
      <c r="K255" s="248">
        <v>45293.9</v>
      </c>
      <c r="L255" s="248">
        <v>45293.9</v>
      </c>
      <c r="M255" s="248">
        <v>45293.9</v>
      </c>
    </row>
    <row r="256" spans="1:13" ht="30" outlineLevel="1" x14ac:dyDescent="0.25">
      <c r="A256" s="719"/>
      <c r="B256" s="128" t="s">
        <v>182</v>
      </c>
      <c r="C256" s="247">
        <v>13</v>
      </c>
      <c r="D256" s="247" t="s">
        <v>191</v>
      </c>
      <c r="E256" s="247" t="s">
        <v>191</v>
      </c>
      <c r="F256" s="247" t="s">
        <v>191</v>
      </c>
      <c r="G256" s="247" t="s">
        <v>191</v>
      </c>
      <c r="H256" s="247" t="s">
        <v>191</v>
      </c>
      <c r="I256" s="247" t="s">
        <v>191</v>
      </c>
      <c r="J256" s="247" t="s">
        <v>191</v>
      </c>
      <c r="K256" s="247" t="s">
        <v>191</v>
      </c>
      <c r="L256" s="247" t="s">
        <v>191</v>
      </c>
      <c r="M256" s="247" t="s">
        <v>191</v>
      </c>
    </row>
    <row r="257" spans="1:13" ht="30" outlineLevel="1" x14ac:dyDescent="0.25">
      <c r="A257" s="719"/>
      <c r="B257" s="235" t="s">
        <v>1116</v>
      </c>
      <c r="C257" s="247" t="s">
        <v>191</v>
      </c>
      <c r="D257" s="247">
        <v>6</v>
      </c>
      <c r="E257" s="247">
        <v>6</v>
      </c>
      <c r="F257" s="247">
        <v>6</v>
      </c>
      <c r="G257" s="247">
        <v>6</v>
      </c>
      <c r="H257" s="247">
        <v>6</v>
      </c>
      <c r="I257" s="247">
        <v>6</v>
      </c>
      <c r="J257" s="247">
        <v>6</v>
      </c>
      <c r="K257" s="247">
        <v>6</v>
      </c>
      <c r="L257" s="247">
        <v>6</v>
      </c>
      <c r="M257" s="247">
        <v>6</v>
      </c>
    </row>
    <row r="258" spans="1:13" ht="30" outlineLevel="1" x14ac:dyDescent="0.25">
      <c r="A258" s="719"/>
      <c r="B258" s="235" t="s">
        <v>1115</v>
      </c>
      <c r="C258" s="247" t="s">
        <v>191</v>
      </c>
      <c r="D258" s="247">
        <v>3</v>
      </c>
      <c r="E258" s="247">
        <v>3</v>
      </c>
      <c r="F258" s="247">
        <v>3</v>
      </c>
      <c r="G258" s="247">
        <v>3</v>
      </c>
      <c r="H258" s="247">
        <v>3</v>
      </c>
      <c r="I258" s="247">
        <v>3</v>
      </c>
      <c r="J258" s="247">
        <v>3</v>
      </c>
      <c r="K258" s="247">
        <v>3</v>
      </c>
      <c r="L258" s="247">
        <v>2</v>
      </c>
      <c r="M258" s="247">
        <v>2</v>
      </c>
    </row>
    <row r="259" spans="1:13" ht="30" outlineLevel="1" x14ac:dyDescent="0.25">
      <c r="A259" s="719"/>
      <c r="B259" s="235" t="s">
        <v>1114</v>
      </c>
      <c r="C259" s="247" t="s">
        <v>191</v>
      </c>
      <c r="D259" s="247">
        <v>34</v>
      </c>
      <c r="E259" s="247">
        <v>34</v>
      </c>
      <c r="F259" s="247">
        <v>34</v>
      </c>
      <c r="G259" s="247">
        <v>34</v>
      </c>
      <c r="H259" s="247">
        <v>34</v>
      </c>
      <c r="I259" s="247">
        <v>34</v>
      </c>
      <c r="J259" s="247">
        <v>34</v>
      </c>
      <c r="K259" s="247">
        <v>34</v>
      </c>
      <c r="L259" s="247">
        <v>34</v>
      </c>
      <c r="M259" s="247">
        <v>34</v>
      </c>
    </row>
    <row r="260" spans="1:13" ht="30" outlineLevel="1" x14ac:dyDescent="0.25">
      <c r="A260" s="719"/>
      <c r="B260" s="235" t="s">
        <v>1113</v>
      </c>
      <c r="C260" s="247" t="s">
        <v>191</v>
      </c>
      <c r="D260" s="247">
        <v>26</v>
      </c>
      <c r="E260" s="247">
        <v>26</v>
      </c>
      <c r="F260" s="247">
        <v>26</v>
      </c>
      <c r="G260" s="247">
        <v>26</v>
      </c>
      <c r="H260" s="247">
        <v>26</v>
      </c>
      <c r="I260" s="247">
        <v>26</v>
      </c>
      <c r="J260" s="247">
        <v>26</v>
      </c>
      <c r="K260" s="247">
        <v>26</v>
      </c>
      <c r="L260" s="247">
        <v>26</v>
      </c>
      <c r="M260" s="247">
        <v>26</v>
      </c>
    </row>
    <row r="261" spans="1:13" ht="48" customHeight="1" outlineLevel="1" x14ac:dyDescent="0.25">
      <c r="A261" s="719"/>
      <c r="B261" s="219" t="s">
        <v>493</v>
      </c>
      <c r="C261" s="247">
        <v>16</v>
      </c>
      <c r="D261" s="247">
        <v>16</v>
      </c>
      <c r="E261" s="247">
        <v>16</v>
      </c>
      <c r="F261" s="247">
        <v>16</v>
      </c>
      <c r="G261" s="247" t="s">
        <v>191</v>
      </c>
      <c r="H261" s="247" t="s">
        <v>191</v>
      </c>
      <c r="I261" s="247" t="s">
        <v>191</v>
      </c>
      <c r="J261" s="247" t="s">
        <v>191</v>
      </c>
      <c r="K261" s="247" t="s">
        <v>191</v>
      </c>
      <c r="L261" s="247" t="s">
        <v>191</v>
      </c>
      <c r="M261" s="247" t="s">
        <v>191</v>
      </c>
    </row>
    <row r="262" spans="1:13" ht="30.75" customHeight="1" x14ac:dyDescent="0.25">
      <c r="A262" s="717" t="s">
        <v>489</v>
      </c>
      <c r="B262" s="127" t="s">
        <v>2</v>
      </c>
      <c r="C262" s="249">
        <v>116415.7</v>
      </c>
      <c r="D262" s="249">
        <f t="shared" ref="D262:G263" si="53">C262</f>
        <v>116415.7</v>
      </c>
      <c r="E262" s="249">
        <f t="shared" si="53"/>
        <v>116415.7</v>
      </c>
      <c r="F262" s="249">
        <f t="shared" si="53"/>
        <v>116415.7</v>
      </c>
      <c r="G262" s="249">
        <f t="shared" si="53"/>
        <v>116415.7</v>
      </c>
      <c r="H262" s="249">
        <f t="shared" ref="H262:H263" si="54">G262</f>
        <v>116415.7</v>
      </c>
      <c r="I262" s="249">
        <f>H262</f>
        <v>116415.7</v>
      </c>
      <c r="J262" s="249">
        <v>15000</v>
      </c>
      <c r="K262" s="249">
        <v>15000.699999999997</v>
      </c>
      <c r="L262" s="249">
        <v>5000</v>
      </c>
      <c r="M262" s="249">
        <v>5000</v>
      </c>
    </row>
    <row r="263" spans="1:13" ht="30.75" customHeight="1" x14ac:dyDescent="0.25">
      <c r="A263" s="717"/>
      <c r="B263" s="128" t="s">
        <v>5</v>
      </c>
      <c r="C263" s="248">
        <v>116415.7</v>
      </c>
      <c r="D263" s="248">
        <f t="shared" si="53"/>
        <v>116415.7</v>
      </c>
      <c r="E263" s="248">
        <f t="shared" si="53"/>
        <v>116415.7</v>
      </c>
      <c r="F263" s="248">
        <f t="shared" si="53"/>
        <v>116415.7</v>
      </c>
      <c r="G263" s="248">
        <f t="shared" si="53"/>
        <v>116415.7</v>
      </c>
      <c r="H263" s="248">
        <f t="shared" si="54"/>
        <v>116415.7</v>
      </c>
      <c r="I263" s="248">
        <f>H263</f>
        <v>116415.7</v>
      </c>
      <c r="J263" s="248">
        <v>15000</v>
      </c>
      <c r="K263" s="248">
        <v>15000.699999999997</v>
      </c>
      <c r="L263" s="248">
        <v>5000</v>
      </c>
      <c r="M263" s="248">
        <v>5000</v>
      </c>
    </row>
    <row r="264" spans="1:13" ht="75" customHeight="1" x14ac:dyDescent="0.25">
      <c r="A264" s="717"/>
      <c r="B264" s="128" t="s">
        <v>6</v>
      </c>
      <c r="C264" s="228">
        <v>0</v>
      </c>
      <c r="D264" s="228">
        <v>0</v>
      </c>
      <c r="E264" s="228">
        <v>0</v>
      </c>
      <c r="F264" s="228">
        <v>0</v>
      </c>
      <c r="G264" s="228">
        <v>0</v>
      </c>
      <c r="H264" s="228">
        <v>0</v>
      </c>
      <c r="I264" s="228">
        <v>0</v>
      </c>
      <c r="J264" s="228">
        <v>0</v>
      </c>
      <c r="K264" s="228">
        <v>0</v>
      </c>
      <c r="L264" s="228">
        <v>0</v>
      </c>
      <c r="M264" s="228">
        <v>0</v>
      </c>
    </row>
    <row r="265" spans="1:13" ht="83.25" customHeight="1" outlineLevel="1" x14ac:dyDescent="0.25">
      <c r="A265" s="717"/>
      <c r="B265" s="219" t="s">
        <v>1056</v>
      </c>
      <c r="C265" s="247">
        <v>1</v>
      </c>
      <c r="D265" s="247">
        <v>1</v>
      </c>
      <c r="E265" s="247">
        <v>1</v>
      </c>
      <c r="F265" s="247">
        <v>1</v>
      </c>
      <c r="G265" s="247">
        <v>1</v>
      </c>
      <c r="H265" s="247">
        <v>1</v>
      </c>
      <c r="I265" s="247">
        <v>1</v>
      </c>
      <c r="J265" s="247">
        <v>1</v>
      </c>
      <c r="K265" s="247">
        <v>1</v>
      </c>
      <c r="L265" s="247">
        <v>0</v>
      </c>
      <c r="M265" s="247">
        <v>0</v>
      </c>
    </row>
    <row r="266" spans="1:13" s="129" customFormat="1" ht="14.25" x14ac:dyDescent="0.2">
      <c r="A266" s="718" t="s">
        <v>486</v>
      </c>
      <c r="B266" s="127" t="s">
        <v>2</v>
      </c>
      <c r="C266" s="249">
        <v>16908317.5</v>
      </c>
      <c r="D266" s="262">
        <f>D267+D268</f>
        <v>16773941.5</v>
      </c>
      <c r="E266" s="262">
        <f>D266</f>
        <v>16773941.5</v>
      </c>
      <c r="F266" s="262">
        <f t="shared" ref="F266:F267" si="55">E266</f>
        <v>16773941.5</v>
      </c>
      <c r="G266" s="262">
        <f t="shared" ref="G266:G267" si="56">F266</f>
        <v>16773941.5</v>
      </c>
      <c r="H266" s="262">
        <f t="shared" ref="H266:H267" si="57">G266</f>
        <v>16773941.5</v>
      </c>
      <c r="I266" s="262">
        <f t="shared" ref="I266:I267" si="58">H266</f>
        <v>16773941.5</v>
      </c>
      <c r="J266" s="262">
        <f t="shared" ref="J266:J267" si="59">I266</f>
        <v>16773941.5</v>
      </c>
      <c r="K266" s="262">
        <f t="shared" ref="K266:K267" si="60">J266</f>
        <v>16773941.5</v>
      </c>
      <c r="L266" s="262">
        <f t="shared" ref="L266:L267" si="61">K266</f>
        <v>16773941.5</v>
      </c>
      <c r="M266" s="262">
        <f t="shared" ref="M266:M267" si="62">L266</f>
        <v>16773941.5</v>
      </c>
    </row>
    <row r="267" spans="1:13" x14ac:dyDescent="0.25">
      <c r="A267" s="719"/>
      <c r="B267" s="128" t="s">
        <v>5</v>
      </c>
      <c r="C267" s="248">
        <v>16908317.5</v>
      </c>
      <c r="D267" s="263">
        <v>16773941.5</v>
      </c>
      <c r="E267" s="263">
        <f>D267</f>
        <v>16773941.5</v>
      </c>
      <c r="F267" s="263">
        <f t="shared" si="55"/>
        <v>16773941.5</v>
      </c>
      <c r="G267" s="263">
        <f t="shared" si="56"/>
        <v>16773941.5</v>
      </c>
      <c r="H267" s="263">
        <f t="shared" si="57"/>
        <v>16773941.5</v>
      </c>
      <c r="I267" s="263">
        <f t="shared" si="58"/>
        <v>16773941.5</v>
      </c>
      <c r="J267" s="263">
        <f t="shared" si="59"/>
        <v>16773941.5</v>
      </c>
      <c r="K267" s="263">
        <f t="shared" si="60"/>
        <v>16773941.5</v>
      </c>
      <c r="L267" s="263">
        <f t="shared" si="61"/>
        <v>16773941.5</v>
      </c>
      <c r="M267" s="263">
        <f t="shared" si="62"/>
        <v>16773941.5</v>
      </c>
    </row>
    <row r="268" spans="1:13" x14ac:dyDescent="0.25">
      <c r="A268" s="719"/>
      <c r="B268" s="128" t="s">
        <v>6</v>
      </c>
      <c r="C268" s="228">
        <v>0</v>
      </c>
      <c r="D268" s="228">
        <v>0</v>
      </c>
      <c r="E268" s="228">
        <v>0</v>
      </c>
      <c r="F268" s="228">
        <v>0</v>
      </c>
      <c r="G268" s="228">
        <v>0</v>
      </c>
      <c r="H268" s="228">
        <v>0</v>
      </c>
      <c r="I268" s="228">
        <v>0</v>
      </c>
      <c r="J268" s="228">
        <v>0</v>
      </c>
      <c r="K268" s="228">
        <v>0</v>
      </c>
      <c r="L268" s="228">
        <v>0</v>
      </c>
      <c r="M268" s="228">
        <v>0</v>
      </c>
    </row>
    <row r="269" spans="1:13" ht="45" outlineLevel="1" x14ac:dyDescent="0.25">
      <c r="A269" s="720"/>
      <c r="B269" s="235" t="s">
        <v>1117</v>
      </c>
      <c r="C269" s="247">
        <v>100</v>
      </c>
      <c r="D269" s="247">
        <v>100</v>
      </c>
      <c r="E269" s="247">
        <v>100</v>
      </c>
      <c r="F269" s="247">
        <v>100</v>
      </c>
      <c r="G269" s="247">
        <v>100</v>
      </c>
      <c r="H269" s="247">
        <v>100</v>
      </c>
      <c r="I269" s="247">
        <v>100</v>
      </c>
      <c r="J269" s="247">
        <v>100</v>
      </c>
      <c r="K269" s="247">
        <v>100</v>
      </c>
      <c r="L269" s="247">
        <v>100</v>
      </c>
      <c r="M269" s="247">
        <v>100</v>
      </c>
    </row>
    <row r="270" spans="1:13" s="129" customFormat="1" ht="15" customHeight="1" x14ac:dyDescent="0.2">
      <c r="A270" s="721" t="s">
        <v>487</v>
      </c>
      <c r="B270" s="127" t="s">
        <v>2</v>
      </c>
      <c r="C270" s="249">
        <v>16908317.5</v>
      </c>
      <c r="D270" s="262">
        <f>D271+D272</f>
        <v>16773941.5</v>
      </c>
      <c r="E270" s="262">
        <f>D270</f>
        <v>16773941.5</v>
      </c>
      <c r="F270" s="262">
        <f t="shared" ref="F270:M270" si="63">E270</f>
        <v>16773941.5</v>
      </c>
      <c r="G270" s="262">
        <f t="shared" si="63"/>
        <v>16773941.5</v>
      </c>
      <c r="H270" s="262">
        <f t="shared" si="63"/>
        <v>16773941.5</v>
      </c>
      <c r="I270" s="262">
        <f t="shared" si="63"/>
        <v>16773941.5</v>
      </c>
      <c r="J270" s="262">
        <f t="shared" si="63"/>
        <v>16773941.5</v>
      </c>
      <c r="K270" s="262">
        <f t="shared" si="63"/>
        <v>16773941.5</v>
      </c>
      <c r="L270" s="262">
        <f t="shared" si="63"/>
        <v>16773941.5</v>
      </c>
      <c r="M270" s="262">
        <f t="shared" si="63"/>
        <v>16773941.5</v>
      </c>
    </row>
    <row r="271" spans="1:13" x14ac:dyDescent="0.25">
      <c r="A271" s="722"/>
      <c r="B271" s="128" t="s">
        <v>5</v>
      </c>
      <c r="C271" s="248">
        <v>16908317.5</v>
      </c>
      <c r="D271" s="263">
        <v>16773941.5</v>
      </c>
      <c r="E271" s="263">
        <f>D271</f>
        <v>16773941.5</v>
      </c>
      <c r="F271" s="263">
        <f t="shared" ref="F271:M271" si="64">E271</f>
        <v>16773941.5</v>
      </c>
      <c r="G271" s="263">
        <f t="shared" si="64"/>
        <v>16773941.5</v>
      </c>
      <c r="H271" s="263">
        <f t="shared" si="64"/>
        <v>16773941.5</v>
      </c>
      <c r="I271" s="263">
        <f t="shared" si="64"/>
        <v>16773941.5</v>
      </c>
      <c r="J271" s="263">
        <f t="shared" si="64"/>
        <v>16773941.5</v>
      </c>
      <c r="K271" s="263">
        <f t="shared" si="64"/>
        <v>16773941.5</v>
      </c>
      <c r="L271" s="263">
        <f t="shared" si="64"/>
        <v>16773941.5</v>
      </c>
      <c r="M271" s="263">
        <f t="shared" si="64"/>
        <v>16773941.5</v>
      </c>
    </row>
    <row r="272" spans="1:13" x14ac:dyDescent="0.25">
      <c r="A272" s="722"/>
      <c r="B272" s="128" t="s">
        <v>6</v>
      </c>
      <c r="C272" s="228">
        <v>0</v>
      </c>
      <c r="D272" s="228">
        <v>0</v>
      </c>
      <c r="E272" s="228">
        <v>0</v>
      </c>
      <c r="F272" s="228">
        <v>0</v>
      </c>
      <c r="G272" s="228">
        <v>0</v>
      </c>
      <c r="H272" s="228">
        <v>0</v>
      </c>
      <c r="I272" s="228">
        <v>0</v>
      </c>
      <c r="J272" s="228">
        <v>0</v>
      </c>
      <c r="K272" s="228">
        <v>0</v>
      </c>
      <c r="L272" s="228">
        <v>0</v>
      </c>
      <c r="M272" s="228">
        <v>0</v>
      </c>
    </row>
    <row r="273" spans="1:13" ht="45" customHeight="1" outlineLevel="1" x14ac:dyDescent="0.25">
      <c r="A273" s="722"/>
      <c r="B273" s="219" t="s">
        <v>1055</v>
      </c>
      <c r="C273" s="247">
        <v>100</v>
      </c>
      <c r="D273" s="247">
        <v>100</v>
      </c>
      <c r="E273" s="247">
        <v>100</v>
      </c>
      <c r="F273" s="247">
        <v>100</v>
      </c>
      <c r="G273" s="247">
        <v>100</v>
      </c>
      <c r="H273" s="247">
        <v>100</v>
      </c>
      <c r="I273" s="247">
        <v>100</v>
      </c>
      <c r="J273" s="247">
        <v>100</v>
      </c>
      <c r="K273" s="247">
        <v>100</v>
      </c>
      <c r="L273" s="247">
        <v>100</v>
      </c>
      <c r="M273" s="247">
        <v>100</v>
      </c>
    </row>
    <row r="274" spans="1:13" ht="45" customHeight="1" outlineLevel="1" x14ac:dyDescent="0.25">
      <c r="A274" s="722"/>
      <c r="B274" s="219" t="s">
        <v>1054</v>
      </c>
      <c r="C274" s="247">
        <v>1447721</v>
      </c>
      <c r="D274" s="247">
        <v>1579036</v>
      </c>
      <c r="E274" s="247">
        <v>1579036</v>
      </c>
      <c r="F274" s="247">
        <v>1579036</v>
      </c>
      <c r="G274" s="247">
        <v>1579036</v>
      </c>
      <c r="H274" s="247">
        <v>1579036</v>
      </c>
      <c r="I274" s="247">
        <v>1579036</v>
      </c>
      <c r="J274" s="247">
        <v>1579036</v>
      </c>
      <c r="K274" s="247">
        <v>1579036</v>
      </c>
      <c r="L274" s="247">
        <v>1579036</v>
      </c>
      <c r="M274" s="247">
        <v>1579036</v>
      </c>
    </row>
    <row r="275" spans="1:13" ht="21.75" customHeight="1" outlineLevel="1" x14ac:dyDescent="0.25">
      <c r="A275" s="726" t="s">
        <v>440</v>
      </c>
      <c r="B275" s="242" t="s">
        <v>2</v>
      </c>
      <c r="C275" s="230">
        <v>0</v>
      </c>
      <c r="D275" s="230">
        <v>0</v>
      </c>
      <c r="E275" s="230">
        <v>0</v>
      </c>
      <c r="F275" s="230">
        <v>0</v>
      </c>
      <c r="G275" s="230">
        <v>0</v>
      </c>
      <c r="H275" s="230">
        <v>0</v>
      </c>
      <c r="I275" s="230">
        <v>0</v>
      </c>
      <c r="J275" s="230">
        <v>0</v>
      </c>
      <c r="K275" s="230">
        <v>0</v>
      </c>
      <c r="L275" s="230">
        <v>0</v>
      </c>
      <c r="M275" s="230">
        <v>0</v>
      </c>
    </row>
    <row r="276" spans="1:13" ht="19.5" customHeight="1" outlineLevel="1" x14ac:dyDescent="0.25">
      <c r="A276" s="727"/>
      <c r="B276" s="235" t="s">
        <v>5</v>
      </c>
      <c r="C276" s="228">
        <v>0</v>
      </c>
      <c r="D276" s="228">
        <v>0</v>
      </c>
      <c r="E276" s="228">
        <v>0</v>
      </c>
      <c r="F276" s="228">
        <v>0</v>
      </c>
      <c r="G276" s="228">
        <v>0</v>
      </c>
      <c r="H276" s="228">
        <v>0</v>
      </c>
      <c r="I276" s="228">
        <v>0</v>
      </c>
      <c r="J276" s="228">
        <v>0</v>
      </c>
      <c r="K276" s="228">
        <v>0</v>
      </c>
      <c r="L276" s="228">
        <v>0</v>
      </c>
      <c r="M276" s="228">
        <v>0</v>
      </c>
    </row>
    <row r="277" spans="1:13" ht="18.75" customHeight="1" outlineLevel="1" x14ac:dyDescent="0.25">
      <c r="A277" s="727"/>
      <c r="B277" s="235" t="s">
        <v>6</v>
      </c>
      <c r="C277" s="228">
        <v>0</v>
      </c>
      <c r="D277" s="228">
        <v>0</v>
      </c>
      <c r="E277" s="228">
        <v>0</v>
      </c>
      <c r="F277" s="228">
        <v>0</v>
      </c>
      <c r="G277" s="228">
        <v>0</v>
      </c>
      <c r="H277" s="228">
        <v>0</v>
      </c>
      <c r="I277" s="228">
        <v>0</v>
      </c>
      <c r="J277" s="228">
        <v>0</v>
      </c>
      <c r="K277" s="228">
        <v>0</v>
      </c>
      <c r="L277" s="228">
        <v>0</v>
      </c>
      <c r="M277" s="228">
        <v>0</v>
      </c>
    </row>
    <row r="278" spans="1:13" ht="29.25" customHeight="1" outlineLevel="1" x14ac:dyDescent="0.25">
      <c r="A278" s="728"/>
      <c r="B278" s="235" t="s">
        <v>1053</v>
      </c>
      <c r="C278" s="228">
        <v>3.9</v>
      </c>
      <c r="D278" s="228">
        <v>3.9</v>
      </c>
      <c r="E278" s="228">
        <v>3.9</v>
      </c>
      <c r="F278" s="228">
        <v>3.9</v>
      </c>
      <c r="G278" s="228">
        <v>3.9</v>
      </c>
      <c r="H278" s="228">
        <v>3.9</v>
      </c>
      <c r="I278" s="228">
        <v>3.9</v>
      </c>
      <c r="J278" s="228">
        <v>3.9</v>
      </c>
      <c r="K278" s="228">
        <v>3.9</v>
      </c>
      <c r="L278" s="228">
        <v>3.9</v>
      </c>
      <c r="M278" s="228">
        <v>3.9</v>
      </c>
    </row>
    <row r="279" spans="1:13" ht="22.5" customHeight="1" outlineLevel="1" x14ac:dyDescent="0.25">
      <c r="A279" s="725" t="s">
        <v>542</v>
      </c>
      <c r="B279" s="242" t="s">
        <v>2</v>
      </c>
      <c r="C279" s="230">
        <v>0</v>
      </c>
      <c r="D279" s="230">
        <v>0</v>
      </c>
      <c r="E279" s="230">
        <v>0</v>
      </c>
      <c r="F279" s="230">
        <v>0</v>
      </c>
      <c r="G279" s="230">
        <v>0</v>
      </c>
      <c r="H279" s="230">
        <v>0</v>
      </c>
      <c r="I279" s="230">
        <v>0</v>
      </c>
      <c r="J279" s="230">
        <v>0</v>
      </c>
      <c r="K279" s="230">
        <v>0</v>
      </c>
      <c r="L279" s="230">
        <v>0</v>
      </c>
      <c r="M279" s="230">
        <v>0</v>
      </c>
    </row>
    <row r="280" spans="1:13" ht="18.75" customHeight="1" outlineLevel="1" x14ac:dyDescent="0.25">
      <c r="A280" s="725"/>
      <c r="B280" s="235" t="s">
        <v>5</v>
      </c>
      <c r="C280" s="228">
        <v>0</v>
      </c>
      <c r="D280" s="228">
        <v>0</v>
      </c>
      <c r="E280" s="228">
        <v>0</v>
      </c>
      <c r="F280" s="228">
        <v>0</v>
      </c>
      <c r="G280" s="228">
        <v>0</v>
      </c>
      <c r="H280" s="228">
        <v>0</v>
      </c>
      <c r="I280" s="228">
        <v>0</v>
      </c>
      <c r="J280" s="228">
        <v>0</v>
      </c>
      <c r="K280" s="228">
        <v>0</v>
      </c>
      <c r="L280" s="228">
        <v>0</v>
      </c>
      <c r="M280" s="228">
        <v>0</v>
      </c>
    </row>
    <row r="281" spans="1:13" ht="19.5" customHeight="1" outlineLevel="1" x14ac:dyDescent="0.25">
      <c r="A281" s="725"/>
      <c r="B281" s="235" t="s">
        <v>6</v>
      </c>
      <c r="C281" s="228">
        <v>0</v>
      </c>
      <c r="D281" s="228">
        <v>0</v>
      </c>
      <c r="E281" s="228">
        <v>0</v>
      </c>
      <c r="F281" s="228">
        <v>0</v>
      </c>
      <c r="G281" s="228">
        <v>0</v>
      </c>
      <c r="H281" s="228">
        <v>0</v>
      </c>
      <c r="I281" s="228">
        <v>0</v>
      </c>
      <c r="J281" s="228">
        <v>0</v>
      </c>
      <c r="K281" s="228">
        <v>0</v>
      </c>
      <c r="L281" s="228">
        <v>0</v>
      </c>
      <c r="M281" s="228">
        <v>0</v>
      </c>
    </row>
    <row r="282" spans="1:13" ht="78" customHeight="1" outlineLevel="1" x14ac:dyDescent="0.25">
      <c r="A282" s="725"/>
      <c r="B282" s="235" t="s">
        <v>1118</v>
      </c>
      <c r="C282" s="240">
        <v>90</v>
      </c>
      <c r="D282" s="240">
        <v>60</v>
      </c>
      <c r="E282" s="240">
        <v>60</v>
      </c>
      <c r="F282" s="240">
        <v>60</v>
      </c>
      <c r="G282" s="240">
        <v>60</v>
      </c>
      <c r="H282" s="240">
        <v>60</v>
      </c>
      <c r="I282" s="240">
        <v>60</v>
      </c>
      <c r="J282" s="240">
        <v>60</v>
      </c>
      <c r="K282" s="240">
        <v>60</v>
      </c>
      <c r="L282" s="240">
        <v>60</v>
      </c>
      <c r="M282" s="240">
        <v>60</v>
      </c>
    </row>
    <row r="283" spans="1:13" ht="22.5" customHeight="1" x14ac:dyDescent="0.25">
      <c r="A283" s="14"/>
      <c r="B283" s="14"/>
      <c r="C283" s="15"/>
      <c r="D283" s="15"/>
      <c r="E283" s="15"/>
      <c r="F283" s="15"/>
      <c r="G283" s="15"/>
      <c r="H283" s="15"/>
      <c r="I283" s="15"/>
      <c r="J283" s="15"/>
      <c r="K283" s="15"/>
      <c r="L283" s="15"/>
      <c r="M283" s="15"/>
    </row>
    <row r="284" spans="1:13" ht="15.75" customHeight="1" x14ac:dyDescent="0.25"/>
    <row r="285" spans="1:13" x14ac:dyDescent="0.25">
      <c r="A285" s="18" t="s">
        <v>319</v>
      </c>
      <c r="G285" s="130" t="s">
        <v>1050</v>
      </c>
    </row>
    <row r="286" spans="1:13" x14ac:dyDescent="0.25">
      <c r="G286" s="130"/>
    </row>
    <row r="287" spans="1:13" x14ac:dyDescent="0.25">
      <c r="A287" s="18" t="s">
        <v>195</v>
      </c>
      <c r="G287" s="130"/>
    </row>
    <row r="289" spans="1:7" x14ac:dyDescent="0.25">
      <c r="A289" s="18" t="s">
        <v>320</v>
      </c>
      <c r="G289" s="130" t="s">
        <v>196</v>
      </c>
    </row>
    <row r="290" spans="1:7" x14ac:dyDescent="0.25">
      <c r="B290" s="130"/>
      <c r="G290" s="130"/>
    </row>
    <row r="291" spans="1:7" x14ac:dyDescent="0.25">
      <c r="A291" s="88" t="s">
        <v>321</v>
      </c>
      <c r="B291" s="130"/>
      <c r="G291" s="130" t="s">
        <v>198</v>
      </c>
    </row>
    <row r="292" spans="1:7" x14ac:dyDescent="0.25">
      <c r="A292" s="88" t="s">
        <v>322</v>
      </c>
      <c r="G292" s="130"/>
    </row>
    <row r="293" spans="1:7" x14ac:dyDescent="0.25">
      <c r="B293" s="130"/>
    </row>
    <row r="294" spans="1:7" x14ac:dyDescent="0.25">
      <c r="A294" s="88" t="s">
        <v>197</v>
      </c>
      <c r="B294" s="130"/>
    </row>
    <row r="295" spans="1:7" x14ac:dyDescent="0.25">
      <c r="A295" s="88"/>
      <c r="B295" s="130"/>
    </row>
    <row r="296" spans="1:7" x14ac:dyDescent="0.25">
      <c r="A296" s="88" t="s">
        <v>323</v>
      </c>
      <c r="B296" s="130"/>
      <c r="G296" s="130" t="s">
        <v>200</v>
      </c>
    </row>
    <row r="297" spans="1:7" x14ac:dyDescent="0.25">
      <c r="A297" s="88" t="s">
        <v>324</v>
      </c>
      <c r="B297" s="130"/>
    </row>
    <row r="298" spans="1:7" x14ac:dyDescent="0.25">
      <c r="A298" s="88"/>
      <c r="B298" s="130"/>
      <c r="G298" s="130" t="s">
        <v>326</v>
      </c>
    </row>
    <row r="299" spans="1:7" x14ac:dyDescent="0.25">
      <c r="A299" s="88" t="s">
        <v>325</v>
      </c>
      <c r="B299" s="130"/>
      <c r="G299" s="130"/>
    </row>
    <row r="300" spans="1:7" x14ac:dyDescent="0.25">
      <c r="A300" s="130" t="s">
        <v>322</v>
      </c>
      <c r="B300" s="130"/>
      <c r="G300" s="130"/>
    </row>
    <row r="301" spans="1:7" x14ac:dyDescent="0.25">
      <c r="A301" s="88"/>
      <c r="B301" s="130"/>
    </row>
    <row r="302" spans="1:7" x14ac:dyDescent="0.25">
      <c r="A302" s="88" t="s">
        <v>194</v>
      </c>
      <c r="B302" s="130"/>
      <c r="G302" s="130" t="s">
        <v>199</v>
      </c>
    </row>
    <row r="303" spans="1:7" x14ac:dyDescent="0.25">
      <c r="A303" s="88"/>
      <c r="B303" s="130"/>
      <c r="G303" s="130"/>
    </row>
    <row r="304" spans="1:7" x14ac:dyDescent="0.25">
      <c r="A304" s="88" t="s">
        <v>194</v>
      </c>
      <c r="G304" s="130" t="s">
        <v>1051</v>
      </c>
    </row>
  </sheetData>
  <mergeCells count="43">
    <mergeCell ref="A279:A282"/>
    <mergeCell ref="A275:A278"/>
    <mergeCell ref="A223:A226"/>
    <mergeCell ref="A238:A243"/>
    <mergeCell ref="A167:A172"/>
    <mergeCell ref="A173:A178"/>
    <mergeCell ref="A190:A199"/>
    <mergeCell ref="A179:A183"/>
    <mergeCell ref="A184:A189"/>
    <mergeCell ref="A214:A217"/>
    <mergeCell ref="A218:A222"/>
    <mergeCell ref="A270:A274"/>
    <mergeCell ref="A266:A269"/>
    <mergeCell ref="A262:A265"/>
    <mergeCell ref="A227:A232"/>
    <mergeCell ref="A234:A237"/>
    <mergeCell ref="A253:A261"/>
    <mergeCell ref="A206:A213"/>
    <mergeCell ref="A98:A101"/>
    <mergeCell ref="A102:A105"/>
    <mergeCell ref="A134:A149"/>
    <mergeCell ref="A159:A162"/>
    <mergeCell ref="A163:A166"/>
    <mergeCell ref="A118:A122"/>
    <mergeCell ref="A151:A158"/>
    <mergeCell ref="A244:A252"/>
    <mergeCell ref="A123:A128"/>
    <mergeCell ref="A201:A205"/>
    <mergeCell ref="A129:A133"/>
    <mergeCell ref="A2:M2"/>
    <mergeCell ref="A3:D3"/>
    <mergeCell ref="C4:M4"/>
    <mergeCell ref="A106:A111"/>
    <mergeCell ref="A112:A117"/>
    <mergeCell ref="A7:A25"/>
    <mergeCell ref="A54:A57"/>
    <mergeCell ref="A90:A93"/>
    <mergeCell ref="A4:A5"/>
    <mergeCell ref="B4:B5"/>
    <mergeCell ref="A94:A97"/>
    <mergeCell ref="A26:A53"/>
    <mergeCell ref="A62:A88"/>
    <mergeCell ref="A58:A61"/>
  </mergeCells>
  <pageMargins left="0.15748031496062992" right="0.15748031496062992" top="0.15748031496062992" bottom="0.15748031496062992" header="0.31496062992125984" footer="0.31496062992125984"/>
  <pageSetup paperSize="9" scale="46" orientation="landscape" r:id="rId1"/>
  <rowBreaks count="8" manualBreakCount="8">
    <brk id="40" max="12" man="1"/>
    <brk id="66" max="12" man="1"/>
    <brk id="97" max="12" man="1"/>
    <brk id="158" max="12" man="1"/>
    <brk id="172" max="12" man="1"/>
    <brk id="205" max="22" man="1"/>
    <brk id="235" max="12" man="1"/>
    <brk id="265"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9</vt:i4>
      </vt:variant>
    </vt:vector>
  </HeadingPairs>
  <TitlesOfParts>
    <vt:vector size="17" baseType="lpstr">
      <vt:lpstr>ОТЧЕТ ЦП</vt:lpstr>
      <vt:lpstr>Отчет по мероприятиям</vt:lpstr>
      <vt:lpstr>план последний</vt:lpstr>
      <vt:lpstr>Объекты кап. строительства</vt:lpstr>
      <vt:lpstr>Инф-я о реализации в МО</vt:lpstr>
      <vt:lpstr>Направления и объемы фин-я</vt:lpstr>
      <vt:lpstr>СОНКО</vt:lpstr>
      <vt:lpstr>Информация к пояснительной</vt:lpstr>
      <vt:lpstr>'Информация к пояснительной'!Заголовки_для_печати</vt:lpstr>
      <vt:lpstr>'Отчет по мероприятиям'!Заголовки_для_печати</vt:lpstr>
      <vt:lpstr>'Информация к пояснительной'!Область_печати</vt:lpstr>
      <vt:lpstr>'Инф-я о реализации в МО'!Область_печати</vt:lpstr>
      <vt:lpstr>'Направления и объемы фин-я'!Область_печати</vt:lpstr>
      <vt:lpstr>'Объекты кап. строительства'!Область_печати</vt:lpstr>
      <vt:lpstr>'Отчет по мероприятиям'!Область_печати</vt:lpstr>
      <vt:lpstr>'ОТЧЕТ ЦП'!Область_печати</vt:lpstr>
      <vt:lpstr>СОНКО!Область_печати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Ирина В. Зуева</dc:creator>
  <cp:lastModifiedBy>Дарья В. Ильина</cp:lastModifiedBy>
  <cp:lastPrinted>2019-05-08T09:09:48Z</cp:lastPrinted>
  <dcterms:created xsi:type="dcterms:W3CDTF">2019-02-26T10:55:55Z</dcterms:created>
  <dcterms:modified xsi:type="dcterms:W3CDTF">2019-05-21T07:52:37Z</dcterms:modified>
</cp:coreProperties>
</file>