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470" windowWidth="14940" windowHeight="7950"/>
  </bookViews>
  <sheets>
    <sheet name="16" sheetId="2" r:id="rId1"/>
    <sheet name="17" sheetId="1" r:id="rId2"/>
  </sheets>
  <definedNames>
    <definedName name="_xlnm._FilterDatabase" localSheetId="0" hidden="1">'16'!$A$12:$K$677</definedName>
    <definedName name="_xlnm._FilterDatabase" localSheetId="1" hidden="1">'17'!$A$13:$J$874</definedName>
    <definedName name="_xlnm.Print_Area" localSheetId="0">'16'!$A$1:$K$677</definedName>
    <definedName name="_xlnm.Print_Area" localSheetId="1">'17'!$A$1:$J$874</definedName>
  </definedNames>
  <calcPr calcId="144525"/>
</workbook>
</file>

<file path=xl/calcChain.xml><?xml version="1.0" encoding="utf-8"?>
<calcChain xmlns="http://schemas.openxmlformats.org/spreadsheetml/2006/main">
  <c r="H635" i="2" l="1"/>
  <c r="E225" i="1" l="1"/>
  <c r="I849" i="1" l="1"/>
  <c r="J849" i="1"/>
  <c r="H849" i="1"/>
  <c r="H829" i="1" s="1"/>
  <c r="H824" i="1" s="1"/>
  <c r="H869" i="1"/>
  <c r="I869" i="1"/>
  <c r="I829" i="1" s="1"/>
  <c r="I824" i="1" s="1"/>
  <c r="J869" i="1"/>
  <c r="J829" i="1" s="1"/>
  <c r="J824" i="1" s="1"/>
  <c r="H159" i="2" l="1"/>
  <c r="H203" i="2"/>
  <c r="J635" i="2" l="1"/>
  <c r="I635" i="2"/>
  <c r="H575" i="2"/>
  <c r="H523" i="2"/>
  <c r="H675" i="2"/>
  <c r="H231" i="2" l="1"/>
  <c r="I231" i="2"/>
  <c r="I227" i="2" s="1"/>
  <c r="I226" i="2" s="1"/>
  <c r="H230" i="2"/>
  <c r="I230" i="2"/>
  <c r="H234" i="2"/>
  <c r="I234" i="2"/>
  <c r="H227" i="2" l="1"/>
  <c r="I219" i="2"/>
  <c r="I218" i="2" s="1"/>
  <c r="H219" i="2"/>
  <c r="H226" i="2"/>
  <c r="H218" i="2" l="1"/>
  <c r="J159" i="2" l="1"/>
  <c r="D504" i="2" l="1"/>
  <c r="E504" i="2"/>
  <c r="F504" i="2"/>
  <c r="D503" i="2"/>
  <c r="E503" i="2"/>
  <c r="F503" i="2"/>
  <c r="F499" i="2" s="1"/>
  <c r="D500" i="2"/>
  <c r="E500" i="2"/>
  <c r="F508" i="2"/>
  <c r="F500" i="2" s="1"/>
  <c r="F634" i="2"/>
  <c r="F630" i="2"/>
  <c r="F506" i="2" l="1"/>
  <c r="F498" i="2"/>
  <c r="D90" i="2" l="1"/>
  <c r="E90" i="2"/>
  <c r="F90" i="2"/>
  <c r="D86" i="2"/>
  <c r="E86" i="2"/>
  <c r="F86" i="2"/>
  <c r="D79" i="2"/>
  <c r="E79" i="2"/>
  <c r="F79" i="2"/>
  <c r="D80" i="2"/>
  <c r="E80" i="2"/>
  <c r="F80" i="2"/>
  <c r="D75" i="2"/>
  <c r="E75" i="2"/>
  <c r="F75" i="2"/>
  <c r="D76" i="2"/>
  <c r="E76" i="2"/>
  <c r="F76" i="2"/>
  <c r="D78" i="2"/>
  <c r="E78" i="2"/>
  <c r="F78" i="2"/>
  <c r="E74" i="2"/>
  <c r="F74" i="2"/>
  <c r="D178" i="2"/>
  <c r="E178" i="2"/>
  <c r="F178" i="2"/>
  <c r="E182" i="2"/>
  <c r="D182" i="2"/>
  <c r="D82" i="2"/>
  <c r="E82" i="2"/>
  <c r="F82" i="2"/>
  <c r="D74" i="2" l="1"/>
  <c r="H537" i="1"/>
  <c r="I537" i="1"/>
  <c r="J537" i="1"/>
  <c r="H651" i="2" l="1"/>
  <c r="H202" i="2" l="1"/>
  <c r="I202" i="2"/>
  <c r="J202" i="2"/>
  <c r="H252" i="1" l="1"/>
  <c r="I252" i="1"/>
  <c r="F186" i="2"/>
  <c r="H88" i="2"/>
  <c r="I88" i="2"/>
  <c r="I80" i="2" s="1"/>
  <c r="I76" i="2" s="1"/>
  <c r="J88" i="2"/>
  <c r="J80" i="2" s="1"/>
  <c r="J76" i="2" s="1"/>
  <c r="H44" i="2"/>
  <c r="H40" i="2" s="1"/>
  <c r="I44" i="2"/>
  <c r="I40" i="2" s="1"/>
  <c r="J44" i="2"/>
  <c r="J40" i="2" s="1"/>
  <c r="H80" i="2" l="1"/>
  <c r="H76" i="2" l="1"/>
  <c r="G143" i="2" l="1"/>
  <c r="D15" i="2" l="1"/>
  <c r="E15" i="2"/>
  <c r="F15" i="2"/>
  <c r="D16" i="2"/>
  <c r="E16" i="2"/>
  <c r="E14" i="2" s="1"/>
  <c r="F16" i="2"/>
  <c r="E22" i="2"/>
  <c r="F22" i="2"/>
  <c r="D14" i="2"/>
  <c r="D22" i="2"/>
  <c r="D30" i="2"/>
  <c r="E30" i="2"/>
  <c r="F30" i="2"/>
  <c r="D26" i="2"/>
  <c r="E26" i="2"/>
  <c r="F26" i="2"/>
  <c r="F14" i="2" l="1"/>
  <c r="H91" i="2"/>
  <c r="H637" i="1" l="1"/>
  <c r="I675" i="2" l="1"/>
  <c r="J675" i="2" s="1"/>
  <c r="G511" i="2" l="1"/>
  <c r="I555" i="2"/>
  <c r="J555" i="2"/>
  <c r="H555" i="2"/>
  <c r="H816" i="1"/>
  <c r="H639" i="2"/>
  <c r="I52" i="1"/>
  <c r="I47" i="1" s="1"/>
  <c r="J52" i="1"/>
  <c r="J47" i="1" s="1"/>
  <c r="I400" i="2"/>
  <c r="J400" i="2"/>
  <c r="H291" i="2"/>
  <c r="I291" i="2"/>
  <c r="J291" i="2"/>
  <c r="H255" i="2"/>
  <c r="I255" i="2"/>
  <c r="J255" i="2"/>
  <c r="G632" i="1"/>
  <c r="J511" i="2"/>
  <c r="H511" i="2" l="1"/>
  <c r="I511" i="2"/>
  <c r="H815" i="1"/>
  <c r="G503" i="2"/>
  <c r="I91" i="2"/>
  <c r="H841" i="1" l="1"/>
  <c r="I841" i="1"/>
  <c r="J841" i="1"/>
  <c r="G841" i="1"/>
  <c r="H811" i="1"/>
  <c r="H796" i="1" s="1"/>
  <c r="G811" i="1"/>
  <c r="H810" i="1"/>
  <c r="G792" i="1"/>
  <c r="H791" i="1"/>
  <c r="I791" i="1"/>
  <c r="J791" i="1"/>
  <c r="G791" i="1"/>
  <c r="H716" i="1"/>
  <c r="I716" i="1"/>
  <c r="J716" i="1"/>
  <c r="G716" i="1"/>
  <c r="H706" i="1"/>
  <c r="I706" i="1"/>
  <c r="J706" i="1"/>
  <c r="G706" i="1"/>
  <c r="H701" i="1"/>
  <c r="I701" i="1"/>
  <c r="J701" i="1"/>
  <c r="G701" i="1"/>
  <c r="H696" i="1"/>
  <c r="I696" i="1"/>
  <c r="J696" i="1"/>
  <c r="G696" i="1"/>
  <c r="H691" i="1"/>
  <c r="I691" i="1"/>
  <c r="J691" i="1"/>
  <c r="G691" i="1"/>
  <c r="I687" i="1"/>
  <c r="J687" i="1"/>
  <c r="G687" i="1"/>
  <c r="H671" i="1"/>
  <c r="I671" i="1"/>
  <c r="J671" i="1"/>
  <c r="G671" i="1"/>
  <c r="H656" i="1"/>
  <c r="I656" i="1"/>
  <c r="J656" i="1"/>
  <c r="G656" i="1"/>
  <c r="H651" i="1"/>
  <c r="I651" i="1"/>
  <c r="J651" i="1"/>
  <c r="G651" i="1"/>
  <c r="G636" i="1" s="1"/>
  <c r="H566" i="1"/>
  <c r="I566" i="1"/>
  <c r="J566" i="1"/>
  <c r="G566" i="1"/>
  <c r="H546" i="1"/>
  <c r="I546" i="1"/>
  <c r="J546" i="1"/>
  <c r="G546" i="1"/>
  <c r="G532" i="1"/>
  <c r="H531" i="1"/>
  <c r="I531" i="1"/>
  <c r="J531" i="1"/>
  <c r="G531" i="1"/>
  <c r="G522" i="1"/>
  <c r="H511" i="1"/>
  <c r="I511" i="1"/>
  <c r="J511" i="1"/>
  <c r="G511" i="1"/>
  <c r="H501" i="1"/>
  <c r="I501" i="1"/>
  <c r="J501" i="1"/>
  <c r="G501" i="1"/>
  <c r="H476" i="1"/>
  <c r="I476" i="1"/>
  <c r="J476" i="1"/>
  <c r="G476" i="1"/>
  <c r="H471" i="1"/>
  <c r="I471" i="1"/>
  <c r="J471" i="1"/>
  <c r="G471" i="1"/>
  <c r="H451" i="1"/>
  <c r="I451" i="1"/>
  <c r="J451" i="1"/>
  <c r="G451" i="1"/>
  <c r="H431" i="1"/>
  <c r="I431" i="1"/>
  <c r="J431" i="1"/>
  <c r="G431" i="1"/>
  <c r="H401" i="1"/>
  <c r="I401" i="1"/>
  <c r="J401" i="1"/>
  <c r="G401" i="1"/>
  <c r="H391" i="1"/>
  <c r="I391" i="1"/>
  <c r="J391" i="1"/>
  <c r="G391" i="1"/>
  <c r="H376" i="1"/>
  <c r="I376" i="1"/>
  <c r="J376" i="1"/>
  <c r="G376" i="1"/>
  <c r="H371" i="1"/>
  <c r="I371" i="1"/>
  <c r="J371" i="1"/>
  <c r="G371" i="1"/>
  <c r="H366" i="1"/>
  <c r="I366" i="1"/>
  <c r="J366" i="1"/>
  <c r="G366" i="1"/>
  <c r="H351" i="1"/>
  <c r="I351" i="1"/>
  <c r="J351" i="1"/>
  <c r="G351" i="1"/>
  <c r="H331" i="1"/>
  <c r="I331" i="1"/>
  <c r="J331" i="1"/>
  <c r="G331" i="1"/>
  <c r="H256" i="1"/>
  <c r="I256" i="1"/>
  <c r="J256" i="1"/>
  <c r="G256" i="1"/>
  <c r="J252" i="1"/>
  <c r="G252" i="1"/>
  <c r="H251" i="1"/>
  <c r="H250" i="1" s="1"/>
  <c r="I251" i="1"/>
  <c r="I250" i="1" s="1"/>
  <c r="J251" i="1"/>
  <c r="G251" i="1"/>
  <c r="H231" i="1"/>
  <c r="I231" i="1"/>
  <c r="J231" i="1"/>
  <c r="G231" i="1"/>
  <c r="H216" i="1"/>
  <c r="I216" i="1"/>
  <c r="J216" i="1"/>
  <c r="G216" i="1"/>
  <c r="H201" i="1"/>
  <c r="I201" i="1"/>
  <c r="J201" i="1"/>
  <c r="G201" i="1"/>
  <c r="H196" i="1"/>
  <c r="I196" i="1"/>
  <c r="J196" i="1"/>
  <c r="G196" i="1"/>
  <c r="H181" i="1"/>
  <c r="I181" i="1"/>
  <c r="J181" i="1"/>
  <c r="G181" i="1"/>
  <c r="H176" i="1"/>
  <c r="I176" i="1"/>
  <c r="J176" i="1"/>
  <c r="G176" i="1"/>
  <c r="H166" i="1"/>
  <c r="I166" i="1"/>
  <c r="J166" i="1"/>
  <c r="G166" i="1"/>
  <c r="H151" i="1"/>
  <c r="I151" i="1"/>
  <c r="J151" i="1"/>
  <c r="G151" i="1"/>
  <c r="H146" i="1"/>
  <c r="I146" i="1"/>
  <c r="J146" i="1"/>
  <c r="G147" i="1"/>
  <c r="G146" i="1"/>
  <c r="H131" i="1"/>
  <c r="I131" i="1"/>
  <c r="J131" i="1"/>
  <c r="G132" i="1"/>
  <c r="G131" i="1"/>
  <c r="H121" i="1"/>
  <c r="I121" i="1"/>
  <c r="J121" i="1"/>
  <c r="G122" i="1"/>
  <c r="G121" i="1"/>
  <c r="H111" i="1"/>
  <c r="I111" i="1"/>
  <c r="J111" i="1"/>
  <c r="H112" i="1"/>
  <c r="H107" i="1" s="1"/>
  <c r="H97" i="1" s="1"/>
  <c r="H92" i="1" s="1"/>
  <c r="I112" i="1"/>
  <c r="I107" i="1" s="1"/>
  <c r="I97" i="1" s="1"/>
  <c r="I92" i="1" s="1"/>
  <c r="J112" i="1"/>
  <c r="J107" i="1" s="1"/>
  <c r="J97" i="1" s="1"/>
  <c r="J92" i="1" s="1"/>
  <c r="G112" i="1"/>
  <c r="G111" i="1"/>
  <c r="H76" i="1"/>
  <c r="I76" i="1"/>
  <c r="J76" i="1"/>
  <c r="H52" i="1"/>
  <c r="H47" i="1" s="1"/>
  <c r="G62" i="1"/>
  <c r="H61" i="1"/>
  <c r="I61" i="1"/>
  <c r="J61" i="1"/>
  <c r="G61" i="1"/>
  <c r="H56" i="1"/>
  <c r="I56" i="1"/>
  <c r="J56" i="1"/>
  <c r="G56" i="1"/>
  <c r="H650" i="2"/>
  <c r="G21" i="2"/>
  <c r="H21" i="2"/>
  <c r="I21" i="2"/>
  <c r="J21" i="2"/>
  <c r="H636" i="1" l="1"/>
  <c r="I18" i="2"/>
  <c r="J18" i="2"/>
  <c r="H18" i="2"/>
  <c r="J636" i="1"/>
  <c r="I636" i="1"/>
  <c r="G18" i="2"/>
  <c r="J674" i="2"/>
  <c r="I674" i="2"/>
  <c r="H674" i="2"/>
  <c r="G674" i="2"/>
  <c r="J671" i="2"/>
  <c r="I671" i="2"/>
  <c r="H671" i="2"/>
  <c r="G671" i="2"/>
  <c r="J670" i="2"/>
  <c r="I670" i="2"/>
  <c r="H670" i="2"/>
  <c r="G670" i="2"/>
  <c r="J667" i="2"/>
  <c r="I667" i="2"/>
  <c r="H667" i="2"/>
  <c r="G667" i="2"/>
  <c r="G659" i="2" s="1"/>
  <c r="J666" i="2"/>
  <c r="I666" i="2"/>
  <c r="H666" i="2"/>
  <c r="G666" i="2"/>
  <c r="J659" i="2"/>
  <c r="G650" i="2"/>
  <c r="G639" i="2"/>
  <c r="H638" i="2"/>
  <c r="G638" i="2"/>
  <c r="J634" i="2"/>
  <c r="I634" i="2"/>
  <c r="H634" i="2"/>
  <c r="G634" i="2"/>
  <c r="J631" i="2"/>
  <c r="I631" i="2"/>
  <c r="H631" i="2"/>
  <c r="G631" i="2"/>
  <c r="J630" i="2"/>
  <c r="I630" i="2"/>
  <c r="H630" i="2"/>
  <c r="G630" i="2"/>
  <c r="J574" i="2"/>
  <c r="I574" i="2"/>
  <c r="H574" i="2"/>
  <c r="G574" i="2"/>
  <c r="J566" i="2"/>
  <c r="I566" i="2"/>
  <c r="H566" i="2"/>
  <c r="G566" i="2"/>
  <c r="J562" i="2"/>
  <c r="I562" i="2"/>
  <c r="H562" i="2"/>
  <c r="G562" i="2"/>
  <c r="J558" i="2"/>
  <c r="I558" i="2"/>
  <c r="H558" i="2"/>
  <c r="G558" i="2"/>
  <c r="J554" i="2"/>
  <c r="I554" i="2"/>
  <c r="H554" i="2"/>
  <c r="G554" i="2"/>
  <c r="J550" i="2"/>
  <c r="I550" i="2"/>
  <c r="H550" i="2"/>
  <c r="G550" i="2"/>
  <c r="J538" i="2"/>
  <c r="I538" i="2"/>
  <c r="H538" i="2"/>
  <c r="G538" i="2"/>
  <c r="J526" i="2"/>
  <c r="I526" i="2"/>
  <c r="H526" i="2"/>
  <c r="G526" i="2"/>
  <c r="J522" i="2"/>
  <c r="I522" i="2"/>
  <c r="H522" i="2"/>
  <c r="G522" i="2"/>
  <c r="J512" i="2"/>
  <c r="I512" i="2"/>
  <c r="H512" i="2"/>
  <c r="G512" i="2"/>
  <c r="J510" i="2"/>
  <c r="I510" i="2"/>
  <c r="H510" i="2"/>
  <c r="G510" i="2"/>
  <c r="J508" i="2"/>
  <c r="I508" i="2"/>
  <c r="H508" i="2"/>
  <c r="G508" i="2"/>
  <c r="J504" i="2"/>
  <c r="I504" i="2"/>
  <c r="H504" i="2"/>
  <c r="G504" i="2"/>
  <c r="G500" i="2" s="1"/>
  <c r="J503" i="2"/>
  <c r="I503" i="2"/>
  <c r="I502" i="2" s="1"/>
  <c r="H503" i="2"/>
  <c r="J502" i="2"/>
  <c r="H502" i="2"/>
  <c r="G502" i="2"/>
  <c r="J454" i="2"/>
  <c r="I454" i="2"/>
  <c r="H454" i="2"/>
  <c r="G454" i="2"/>
  <c r="J451" i="2"/>
  <c r="I451" i="2"/>
  <c r="H451" i="2"/>
  <c r="G451" i="2"/>
  <c r="J450" i="2"/>
  <c r="I450" i="2"/>
  <c r="H450" i="2"/>
  <c r="G450" i="2"/>
  <c r="J447" i="2"/>
  <c r="I447" i="2"/>
  <c r="H447" i="2"/>
  <c r="G447" i="2"/>
  <c r="J446" i="2"/>
  <c r="I446" i="2"/>
  <c r="H446" i="2"/>
  <c r="G446" i="2"/>
  <c r="J443" i="2"/>
  <c r="I443" i="2"/>
  <c r="H443" i="2"/>
  <c r="G443" i="2"/>
  <c r="J442" i="2"/>
  <c r="I442" i="2"/>
  <c r="H442" i="2"/>
  <c r="G442" i="2"/>
  <c r="J438" i="2"/>
  <c r="I438" i="2"/>
  <c r="H438" i="2"/>
  <c r="G438" i="2"/>
  <c r="G432" i="2"/>
  <c r="J430" i="2"/>
  <c r="I430" i="2"/>
  <c r="H430" i="2"/>
  <c r="G430" i="2"/>
  <c r="J426" i="2"/>
  <c r="I426" i="2"/>
  <c r="H426" i="2"/>
  <c r="G426" i="2"/>
  <c r="G418" i="2"/>
  <c r="J410" i="2"/>
  <c r="I410" i="2"/>
  <c r="H410" i="2"/>
  <c r="G410" i="2"/>
  <c r="J402" i="2"/>
  <c r="I402" i="2"/>
  <c r="H402" i="2"/>
  <c r="G402" i="2"/>
  <c r="H400" i="2"/>
  <c r="J399" i="2"/>
  <c r="I399" i="2"/>
  <c r="H399" i="2"/>
  <c r="G399" i="2"/>
  <c r="I396" i="2"/>
  <c r="I392" i="2"/>
  <c r="J382" i="2"/>
  <c r="I382" i="2"/>
  <c r="H382" i="2"/>
  <c r="G382" i="2"/>
  <c r="G378" i="2"/>
  <c r="G377" i="2"/>
  <c r="J375" i="2"/>
  <c r="I375" i="2"/>
  <c r="H375" i="2"/>
  <c r="G375" i="2"/>
  <c r="J374" i="2"/>
  <c r="I374" i="2"/>
  <c r="H374" i="2"/>
  <c r="G374" i="2"/>
  <c r="J362" i="2"/>
  <c r="I362" i="2"/>
  <c r="H362" i="2"/>
  <c r="G362" i="2"/>
  <c r="J359" i="2"/>
  <c r="I359" i="2"/>
  <c r="H359" i="2"/>
  <c r="G359" i="2"/>
  <c r="J358" i="2"/>
  <c r="G358" i="2"/>
  <c r="G355" i="2"/>
  <c r="G354" i="2"/>
  <c r="G351" i="2"/>
  <c r="G350" i="2"/>
  <c r="J346" i="2"/>
  <c r="I346" i="2"/>
  <c r="H346" i="2"/>
  <c r="G346" i="2"/>
  <c r="J339" i="2"/>
  <c r="I339" i="2"/>
  <c r="H339" i="2"/>
  <c r="G339" i="2"/>
  <c r="J338" i="2"/>
  <c r="I338" i="2"/>
  <c r="H338" i="2"/>
  <c r="G338" i="2"/>
  <c r="J335" i="2"/>
  <c r="I335" i="2"/>
  <c r="H335" i="2"/>
  <c r="G335" i="2"/>
  <c r="J334" i="2"/>
  <c r="I334" i="2"/>
  <c r="H334" i="2"/>
  <c r="G334" i="2"/>
  <c r="J331" i="2"/>
  <c r="I331" i="2"/>
  <c r="H331" i="2"/>
  <c r="G331" i="2"/>
  <c r="J330" i="2"/>
  <c r="I330" i="2"/>
  <c r="H330" i="2"/>
  <c r="G330" i="2"/>
  <c r="J322" i="2"/>
  <c r="I322" i="2"/>
  <c r="H322" i="2"/>
  <c r="G322" i="2"/>
  <c r="J314" i="2"/>
  <c r="I314" i="2"/>
  <c r="H314" i="2"/>
  <c r="G314" i="2"/>
  <c r="J302" i="2"/>
  <c r="I302" i="2"/>
  <c r="H302" i="2"/>
  <c r="G302" i="2"/>
  <c r="J298" i="2"/>
  <c r="I298" i="2"/>
  <c r="H298" i="2"/>
  <c r="G298" i="2"/>
  <c r="J294" i="2"/>
  <c r="I294" i="2"/>
  <c r="H294" i="2"/>
  <c r="G294" i="2"/>
  <c r="G291" i="2"/>
  <c r="J290" i="2"/>
  <c r="I290" i="2"/>
  <c r="H290" i="2"/>
  <c r="J282" i="2"/>
  <c r="I282" i="2"/>
  <c r="H282" i="2"/>
  <c r="G282" i="2"/>
  <c r="J266" i="2"/>
  <c r="I266" i="2"/>
  <c r="H266" i="2"/>
  <c r="G266" i="2"/>
  <c r="G255" i="2"/>
  <c r="J254" i="2"/>
  <c r="I254" i="2"/>
  <c r="H254" i="2"/>
  <c r="G254" i="2"/>
  <c r="J251" i="2"/>
  <c r="I251" i="2"/>
  <c r="H251" i="2"/>
  <c r="J250" i="2"/>
  <c r="H250" i="2"/>
  <c r="G234" i="2"/>
  <c r="G231" i="2"/>
  <c r="G206" i="2"/>
  <c r="G202" i="2"/>
  <c r="J200" i="2"/>
  <c r="I200" i="2"/>
  <c r="H200" i="2"/>
  <c r="G200" i="2"/>
  <c r="J199" i="2"/>
  <c r="I199" i="2"/>
  <c r="H199" i="2"/>
  <c r="G199" i="2"/>
  <c r="J198" i="2"/>
  <c r="I198" i="2"/>
  <c r="H198" i="2"/>
  <c r="G198" i="2"/>
  <c r="J197" i="2"/>
  <c r="I197" i="2"/>
  <c r="H197" i="2"/>
  <c r="G197" i="2"/>
  <c r="J196" i="2"/>
  <c r="I196" i="2"/>
  <c r="H196" i="2"/>
  <c r="G196" i="2"/>
  <c r="J195" i="2"/>
  <c r="I195" i="2"/>
  <c r="H195" i="2"/>
  <c r="G195" i="2"/>
  <c r="J194" i="2"/>
  <c r="I194" i="2"/>
  <c r="H194" i="2"/>
  <c r="G194" i="2"/>
  <c r="J193" i="2"/>
  <c r="I193" i="2"/>
  <c r="H193" i="2"/>
  <c r="G193" i="2"/>
  <c r="J192" i="2"/>
  <c r="I192" i="2"/>
  <c r="H192" i="2"/>
  <c r="G192" i="2"/>
  <c r="J191" i="2"/>
  <c r="I191" i="2"/>
  <c r="H191" i="2"/>
  <c r="G191" i="2"/>
  <c r="J190" i="2"/>
  <c r="I190" i="2"/>
  <c r="G190" i="2"/>
  <c r="J186" i="2"/>
  <c r="I186" i="2"/>
  <c r="H186" i="2"/>
  <c r="G186" i="2"/>
  <c r="J179" i="2"/>
  <c r="I179" i="2"/>
  <c r="H179" i="2"/>
  <c r="G179" i="2"/>
  <c r="J178" i="2"/>
  <c r="I178" i="2"/>
  <c r="H178" i="2"/>
  <c r="G178" i="2"/>
  <c r="J174" i="2"/>
  <c r="I174" i="2"/>
  <c r="H174" i="2"/>
  <c r="G174" i="2"/>
  <c r="J167" i="2"/>
  <c r="I167" i="2"/>
  <c r="H167" i="2"/>
  <c r="G167" i="2"/>
  <c r="J166" i="2"/>
  <c r="I166" i="2"/>
  <c r="J162" i="2"/>
  <c r="I162" i="2"/>
  <c r="H162" i="2"/>
  <c r="G162" i="2"/>
  <c r="J158" i="2"/>
  <c r="I158" i="2"/>
  <c r="H158" i="2"/>
  <c r="G158" i="2"/>
  <c r="J151" i="2"/>
  <c r="J150" i="2" s="1"/>
  <c r="I151" i="2"/>
  <c r="I150" i="2" s="1"/>
  <c r="H151" i="2"/>
  <c r="G151" i="2"/>
  <c r="G150" i="2"/>
  <c r="J146" i="2"/>
  <c r="I146" i="2"/>
  <c r="H146" i="2"/>
  <c r="G146" i="2"/>
  <c r="J142" i="2"/>
  <c r="I142" i="2"/>
  <c r="H142" i="2"/>
  <c r="G142" i="2"/>
  <c r="J134" i="2"/>
  <c r="I134" i="2"/>
  <c r="H134" i="2"/>
  <c r="G134" i="2"/>
  <c r="J122" i="2"/>
  <c r="I122" i="2"/>
  <c r="H122" i="2"/>
  <c r="G122" i="2"/>
  <c r="J118" i="2"/>
  <c r="I118" i="2"/>
  <c r="H118" i="2"/>
  <c r="G118" i="2"/>
  <c r="J106" i="2"/>
  <c r="I106" i="2"/>
  <c r="H106" i="2"/>
  <c r="G106" i="2"/>
  <c r="J98" i="2"/>
  <c r="I98" i="2"/>
  <c r="H98" i="2"/>
  <c r="G98" i="2"/>
  <c r="J90" i="2"/>
  <c r="I90" i="2"/>
  <c r="H90" i="2"/>
  <c r="G90" i="2"/>
  <c r="G88" i="2"/>
  <c r="J87" i="2"/>
  <c r="I87" i="2"/>
  <c r="H87" i="2"/>
  <c r="G87" i="2"/>
  <c r="J86" i="2"/>
  <c r="I83" i="2"/>
  <c r="G83" i="2"/>
  <c r="G27" i="2" s="1"/>
  <c r="G26" i="2" s="1"/>
  <c r="I82" i="2"/>
  <c r="G82" i="2"/>
  <c r="G63" i="2"/>
  <c r="G76" i="1" s="1"/>
  <c r="J62" i="2"/>
  <c r="I62" i="2"/>
  <c r="H62" i="2"/>
  <c r="G62" i="2"/>
  <c r="J50" i="2"/>
  <c r="I50" i="2"/>
  <c r="H50" i="2"/>
  <c r="G50" i="2"/>
  <c r="J46" i="2"/>
  <c r="I46" i="2"/>
  <c r="H46" i="2"/>
  <c r="G46" i="2"/>
  <c r="G44" i="2"/>
  <c r="J43" i="2"/>
  <c r="I43" i="2"/>
  <c r="H43" i="2"/>
  <c r="G43" i="2"/>
  <c r="J42" i="2"/>
  <c r="I42" i="2"/>
  <c r="H42" i="2"/>
  <c r="G42" i="2"/>
  <c r="G40" i="2"/>
  <c r="G36" i="2" s="1"/>
  <c r="I39" i="2"/>
  <c r="G39" i="2"/>
  <c r="G38" i="2" s="1"/>
  <c r="J36" i="2"/>
  <c r="I36" i="2"/>
  <c r="H36" i="2"/>
  <c r="I35" i="2"/>
  <c r="I24" i="2"/>
  <c r="J17" i="2"/>
  <c r="I17" i="2"/>
  <c r="H358" i="2" l="1"/>
  <c r="H39" i="2"/>
  <c r="J39" i="2"/>
  <c r="I27" i="2"/>
  <c r="G79" i="2"/>
  <c r="G80" i="2"/>
  <c r="G76" i="2" s="1"/>
  <c r="G251" i="2"/>
  <c r="G250" i="2" s="1"/>
  <c r="H355" i="2"/>
  <c r="I371" i="2"/>
  <c r="H371" i="2"/>
  <c r="J371" i="2"/>
  <c r="I500" i="2"/>
  <c r="I507" i="2"/>
  <c r="I499" i="2" s="1"/>
  <c r="G507" i="2"/>
  <c r="H659" i="2"/>
  <c r="G35" i="2"/>
  <c r="G34" i="2" s="1"/>
  <c r="I38" i="2"/>
  <c r="G186" i="1"/>
  <c r="G166" i="2"/>
  <c r="H83" i="2"/>
  <c r="J83" i="2"/>
  <c r="G230" i="2"/>
  <c r="G371" i="2"/>
  <c r="G373" i="2"/>
  <c r="G395" i="2"/>
  <c r="G391" i="2" s="1"/>
  <c r="G400" i="2"/>
  <c r="G537" i="1"/>
  <c r="H500" i="2"/>
  <c r="J500" i="2"/>
  <c r="I659" i="2"/>
  <c r="J507" i="2"/>
  <c r="H507" i="2"/>
  <c r="H166" i="2"/>
  <c r="J186" i="1"/>
  <c r="I186" i="1"/>
  <c r="H186" i="1"/>
  <c r="H185" i="1" s="1"/>
  <c r="H150" i="2"/>
  <c r="J247" i="2"/>
  <c r="H247" i="2"/>
  <c r="I247" i="2"/>
  <c r="J355" i="2"/>
  <c r="I355" i="2"/>
  <c r="I358" i="2"/>
  <c r="J395" i="2"/>
  <c r="I398" i="2"/>
  <c r="H395" i="2"/>
  <c r="I16" i="2"/>
  <c r="H499" i="2"/>
  <c r="J79" i="2"/>
  <c r="I79" i="2"/>
  <c r="H79" i="2"/>
  <c r="G86" i="2"/>
  <c r="H398" i="2"/>
  <c r="H190" i="2"/>
  <c r="I250" i="2"/>
  <c r="J398" i="2"/>
  <c r="I86" i="2"/>
  <c r="I34" i="2"/>
  <c r="G290" i="2"/>
  <c r="G247" i="2"/>
  <c r="G246" i="2" s="1"/>
  <c r="H86" i="2"/>
  <c r="J78" i="2"/>
  <c r="G367" i="2"/>
  <c r="G370" i="2"/>
  <c r="G369" i="2"/>
  <c r="G25" i="2"/>
  <c r="G23" i="2"/>
  <c r="I395" i="2"/>
  <c r="H396" i="2"/>
  <c r="J396" i="2"/>
  <c r="G227" i="2"/>
  <c r="I391" i="2"/>
  <c r="H392" i="2"/>
  <c r="J392" i="2"/>
  <c r="H38" i="2"/>
  <c r="H35" i="2"/>
  <c r="J38" i="2"/>
  <c r="J35" i="2"/>
  <c r="G78" i="2"/>
  <c r="G75" i="2"/>
  <c r="G74" i="2" s="1"/>
  <c r="H82" i="2"/>
  <c r="H27" i="2"/>
  <c r="J82" i="2"/>
  <c r="J27" i="2"/>
  <c r="H17" i="2"/>
  <c r="H367" i="2"/>
  <c r="H370" i="2"/>
  <c r="J367" i="2"/>
  <c r="J370" i="2"/>
  <c r="G398" i="2"/>
  <c r="G396" i="2"/>
  <c r="I658" i="2"/>
  <c r="H658" i="2"/>
  <c r="J658" i="2"/>
  <c r="H870" i="1"/>
  <c r="I870" i="1"/>
  <c r="J870" i="1"/>
  <c r="H865" i="1"/>
  <c r="I865" i="1"/>
  <c r="J865" i="1"/>
  <c r="H860" i="1"/>
  <c r="I860" i="1"/>
  <c r="J860" i="1"/>
  <c r="H850" i="1"/>
  <c r="I850" i="1"/>
  <c r="J850" i="1"/>
  <c r="H845" i="1"/>
  <c r="I845" i="1"/>
  <c r="J845" i="1"/>
  <c r="H840" i="1"/>
  <c r="I840" i="1"/>
  <c r="J840" i="1"/>
  <c r="G840" i="1"/>
  <c r="H836" i="1"/>
  <c r="I836" i="1"/>
  <c r="I835" i="1" s="1"/>
  <c r="J836" i="1"/>
  <c r="J835" i="1" s="1"/>
  <c r="G836" i="1"/>
  <c r="G831" i="1" s="1"/>
  <c r="H831" i="1"/>
  <c r="I831" i="1"/>
  <c r="I830" i="1" s="1"/>
  <c r="J831" i="1"/>
  <c r="J830" i="1" s="1"/>
  <c r="J825" i="1"/>
  <c r="I825" i="1"/>
  <c r="G796" i="1"/>
  <c r="H790" i="1"/>
  <c r="I790" i="1"/>
  <c r="J790" i="1"/>
  <c r="H786" i="1"/>
  <c r="I786" i="1"/>
  <c r="I631" i="1" s="1"/>
  <c r="J786" i="1"/>
  <c r="G786" i="1"/>
  <c r="G785" i="1" s="1"/>
  <c r="H785" i="1"/>
  <c r="I785" i="1"/>
  <c r="H715" i="1"/>
  <c r="I715" i="1"/>
  <c r="J715" i="1"/>
  <c r="G715" i="1"/>
  <c r="H705" i="1"/>
  <c r="I705" i="1"/>
  <c r="J705" i="1"/>
  <c r="G705" i="1"/>
  <c r="H700" i="1"/>
  <c r="I700" i="1"/>
  <c r="J700" i="1"/>
  <c r="H695" i="1"/>
  <c r="I695" i="1"/>
  <c r="J695" i="1"/>
  <c r="H690" i="1"/>
  <c r="I690" i="1"/>
  <c r="J690" i="1"/>
  <c r="H685" i="1"/>
  <c r="I685" i="1"/>
  <c r="J685" i="1"/>
  <c r="G685" i="1"/>
  <c r="H670" i="1"/>
  <c r="I670" i="1"/>
  <c r="J670" i="1"/>
  <c r="G670" i="1"/>
  <c r="H655" i="1"/>
  <c r="I655" i="1"/>
  <c r="J655" i="1"/>
  <c r="G655" i="1"/>
  <c r="H650" i="1"/>
  <c r="J650" i="1"/>
  <c r="I650" i="1"/>
  <c r="H626" i="1"/>
  <c r="H627" i="1"/>
  <c r="I637" i="1"/>
  <c r="J637" i="1"/>
  <c r="J627" i="1" s="1"/>
  <c r="H632" i="1"/>
  <c r="I632" i="1"/>
  <c r="J632" i="1"/>
  <c r="J626" i="1"/>
  <c r="I627" i="1"/>
  <c r="H565" i="1"/>
  <c r="I565" i="1"/>
  <c r="J565" i="1"/>
  <c r="H561" i="1"/>
  <c r="H560" i="1" s="1"/>
  <c r="I561" i="1"/>
  <c r="I560" i="1" s="1"/>
  <c r="J561" i="1"/>
  <c r="J560" i="1" s="1"/>
  <c r="H545" i="1"/>
  <c r="I545" i="1"/>
  <c r="J545" i="1"/>
  <c r="H535" i="1"/>
  <c r="I535" i="1"/>
  <c r="J535" i="1"/>
  <c r="H530" i="1"/>
  <c r="I530" i="1"/>
  <c r="J530" i="1"/>
  <c r="G520" i="1"/>
  <c r="H510" i="1"/>
  <c r="I510" i="1"/>
  <c r="J510" i="1"/>
  <c r="H500" i="1"/>
  <c r="I500" i="1"/>
  <c r="J500" i="1"/>
  <c r="H496" i="1"/>
  <c r="H491" i="1" s="1"/>
  <c r="H486" i="1" s="1"/>
  <c r="I496" i="1"/>
  <c r="I491" i="1" s="1"/>
  <c r="J496" i="1"/>
  <c r="J491" i="1" s="1"/>
  <c r="J486" i="1" s="1"/>
  <c r="H497" i="1"/>
  <c r="H492" i="1" s="1"/>
  <c r="I497" i="1"/>
  <c r="I492" i="1" s="1"/>
  <c r="J497" i="1"/>
  <c r="H475" i="1"/>
  <c r="I475" i="1"/>
  <c r="J475" i="1"/>
  <c r="H466" i="1"/>
  <c r="H465" i="1" s="1"/>
  <c r="I466" i="1"/>
  <c r="I465" i="1" s="1"/>
  <c r="J466" i="1"/>
  <c r="J465" i="1" s="1"/>
  <c r="I461" i="1"/>
  <c r="I460" i="1" s="1"/>
  <c r="H450" i="1"/>
  <c r="I450" i="1"/>
  <c r="J450" i="1"/>
  <c r="H446" i="1"/>
  <c r="H445" i="1" s="1"/>
  <c r="I446" i="1"/>
  <c r="I445" i="1" s="1"/>
  <c r="J446" i="1"/>
  <c r="J445" i="1" s="1"/>
  <c r="H430" i="1"/>
  <c r="I430" i="1"/>
  <c r="J430" i="1"/>
  <c r="H421" i="1"/>
  <c r="H420" i="1" s="1"/>
  <c r="I421" i="1"/>
  <c r="I420" i="1" s="1"/>
  <c r="J421" i="1"/>
  <c r="J420" i="1" s="1"/>
  <c r="H400" i="1"/>
  <c r="I400" i="1"/>
  <c r="J400" i="1"/>
  <c r="H390" i="1"/>
  <c r="I390" i="1"/>
  <c r="J390" i="1"/>
  <c r="H375" i="1"/>
  <c r="I375" i="1"/>
  <c r="J375" i="1"/>
  <c r="H370" i="1"/>
  <c r="I370" i="1"/>
  <c r="J370" i="1"/>
  <c r="H365" i="1"/>
  <c r="I365" i="1"/>
  <c r="J365" i="1"/>
  <c r="H361" i="1"/>
  <c r="H360" i="1" s="1"/>
  <c r="I361" i="1"/>
  <c r="J361" i="1"/>
  <c r="J360" i="1" s="1"/>
  <c r="I360" i="1"/>
  <c r="H350" i="1"/>
  <c r="I350" i="1"/>
  <c r="J350" i="1"/>
  <c r="H330" i="1"/>
  <c r="I330" i="1"/>
  <c r="J330" i="1"/>
  <c r="H316" i="1"/>
  <c r="H315" i="1" s="1"/>
  <c r="I316" i="1"/>
  <c r="I315" i="1" s="1"/>
  <c r="J316" i="1"/>
  <c r="J315" i="1" s="1"/>
  <c r="H255" i="1"/>
  <c r="I255" i="1"/>
  <c r="J255" i="1"/>
  <c r="H246" i="1"/>
  <c r="I246" i="1"/>
  <c r="J246" i="1"/>
  <c r="H247" i="1"/>
  <c r="H242" i="1" s="1"/>
  <c r="I247" i="1"/>
  <c r="I242" i="1" s="1"/>
  <c r="I237" i="1" s="1"/>
  <c r="J247" i="1"/>
  <c r="J242" i="1" s="1"/>
  <c r="H241" i="1"/>
  <c r="H236" i="1" s="1"/>
  <c r="I241" i="1"/>
  <c r="J241" i="1"/>
  <c r="J236" i="1" s="1"/>
  <c r="H243" i="1"/>
  <c r="I243" i="1"/>
  <c r="I238" i="1" s="1"/>
  <c r="J243" i="1"/>
  <c r="J238" i="1" s="1"/>
  <c r="H244" i="1"/>
  <c r="H239" i="1" s="1"/>
  <c r="I244" i="1"/>
  <c r="J244" i="1"/>
  <c r="J239" i="1" s="1"/>
  <c r="H238" i="1"/>
  <c r="I239" i="1"/>
  <c r="H230" i="1"/>
  <c r="I230" i="1"/>
  <c r="J230" i="1"/>
  <c r="H221" i="1"/>
  <c r="H101" i="1" s="1"/>
  <c r="I221" i="1"/>
  <c r="J221" i="1"/>
  <c r="J101" i="1" s="1"/>
  <c r="J31" i="1" s="1"/>
  <c r="H223" i="1"/>
  <c r="H103" i="1" s="1"/>
  <c r="I223" i="1"/>
  <c r="J223" i="1"/>
  <c r="J103" i="1" s="1"/>
  <c r="H215" i="1"/>
  <c r="I215" i="1"/>
  <c r="J215" i="1"/>
  <c r="H206" i="1"/>
  <c r="H205" i="1" s="1"/>
  <c r="I206" i="1"/>
  <c r="J206" i="1"/>
  <c r="J205" i="1" s="1"/>
  <c r="I205" i="1"/>
  <c r="H200" i="1"/>
  <c r="I200" i="1"/>
  <c r="J200" i="1"/>
  <c r="H195" i="1"/>
  <c r="I195" i="1"/>
  <c r="J195" i="1"/>
  <c r="I185" i="1"/>
  <c r="J185" i="1"/>
  <c r="H120" i="1"/>
  <c r="I120" i="1"/>
  <c r="J120" i="1"/>
  <c r="H130" i="1"/>
  <c r="I130" i="1"/>
  <c r="J130" i="1"/>
  <c r="H150" i="1"/>
  <c r="I150" i="1"/>
  <c r="J150" i="1"/>
  <c r="J165" i="1"/>
  <c r="H165" i="1"/>
  <c r="I165" i="1"/>
  <c r="H175" i="1"/>
  <c r="I175" i="1"/>
  <c r="J175" i="1"/>
  <c r="H180" i="1"/>
  <c r="I180" i="1"/>
  <c r="J180" i="1"/>
  <c r="H145" i="1"/>
  <c r="I145" i="1"/>
  <c r="J145" i="1"/>
  <c r="H110" i="1"/>
  <c r="I110" i="1"/>
  <c r="J110" i="1"/>
  <c r="H106" i="1"/>
  <c r="H105" i="1" s="1"/>
  <c r="I106" i="1"/>
  <c r="I105" i="1" s="1"/>
  <c r="J106" i="1"/>
  <c r="J105" i="1" s="1"/>
  <c r="I103" i="1"/>
  <c r="I93" i="1" s="1"/>
  <c r="H75" i="1"/>
  <c r="I75" i="1"/>
  <c r="J75" i="1"/>
  <c r="H60" i="1"/>
  <c r="I60" i="1"/>
  <c r="J60" i="1"/>
  <c r="H55" i="1"/>
  <c r="I55" i="1"/>
  <c r="J55" i="1"/>
  <c r="H51" i="1"/>
  <c r="H50" i="1" s="1"/>
  <c r="I51" i="1"/>
  <c r="I50" i="1" s="1"/>
  <c r="J51" i="1"/>
  <c r="J46" i="1" s="1"/>
  <c r="J41" i="1" s="1"/>
  <c r="H42" i="1"/>
  <c r="I42" i="1"/>
  <c r="J42" i="1"/>
  <c r="I24" i="1"/>
  <c r="I19" i="1" s="1"/>
  <c r="G874" i="1"/>
  <c r="G870" i="1" s="1"/>
  <c r="G869" i="1"/>
  <c r="G865" i="1" s="1"/>
  <c r="G864" i="1"/>
  <c r="G860" i="1" s="1"/>
  <c r="G855" i="1"/>
  <c r="G854" i="1"/>
  <c r="G810" i="1"/>
  <c r="G790" i="1"/>
  <c r="G700" i="1"/>
  <c r="G695" i="1"/>
  <c r="G690" i="1"/>
  <c r="G650" i="1"/>
  <c r="G637" i="1"/>
  <c r="G627" i="1" s="1"/>
  <c r="G565" i="1"/>
  <c r="G561" i="1"/>
  <c r="G560" i="1" s="1"/>
  <c r="G545" i="1"/>
  <c r="G535" i="1"/>
  <c r="G530" i="1"/>
  <c r="G510" i="1"/>
  <c r="G500" i="1"/>
  <c r="G497" i="1"/>
  <c r="G492" i="1" s="1"/>
  <c r="G487" i="1" s="1"/>
  <c r="G475" i="1"/>
  <c r="G470" i="1"/>
  <c r="G469" i="1"/>
  <c r="G464" i="1" s="1"/>
  <c r="G459" i="1" s="1"/>
  <c r="G450" i="1"/>
  <c r="G446" i="1"/>
  <c r="G445" i="1" s="1"/>
  <c r="G430" i="1"/>
  <c r="G421" i="1"/>
  <c r="G420" i="1" s="1"/>
  <c r="G400" i="1"/>
  <c r="G390" i="1"/>
  <c r="G375" i="1"/>
  <c r="G370" i="1"/>
  <c r="G365" i="1"/>
  <c r="G361" i="1"/>
  <c r="G360" i="1" s="1"/>
  <c r="G350" i="1"/>
  <c r="G330" i="1"/>
  <c r="G316" i="1"/>
  <c r="G315" i="1" s="1"/>
  <c r="G290" i="1"/>
  <c r="G286" i="1"/>
  <c r="G285" i="1" s="1"/>
  <c r="G265" i="1"/>
  <c r="G264" i="1"/>
  <c r="G244" i="1" s="1"/>
  <c r="G239" i="1" s="1"/>
  <c r="G260" i="1"/>
  <c r="G255" i="1"/>
  <c r="G250" i="1"/>
  <c r="G247" i="1"/>
  <c r="G242" i="1" s="1"/>
  <c r="G237" i="1" s="1"/>
  <c r="G243" i="1"/>
  <c r="G238" i="1" s="1"/>
  <c r="G230" i="1"/>
  <c r="G223" i="1"/>
  <c r="G103" i="1" s="1"/>
  <c r="G221" i="1"/>
  <c r="G220" i="1" s="1"/>
  <c r="G215" i="1"/>
  <c r="G206" i="1"/>
  <c r="G205" i="1" s="1"/>
  <c r="G200" i="1"/>
  <c r="G195" i="1"/>
  <c r="G180" i="1"/>
  <c r="G175" i="1"/>
  <c r="G165" i="1"/>
  <c r="G150" i="1"/>
  <c r="G145" i="1"/>
  <c r="G130" i="1"/>
  <c r="G120" i="1"/>
  <c r="G110" i="1"/>
  <c r="G107" i="1"/>
  <c r="G97" i="1" s="1"/>
  <c r="G92" i="1" s="1"/>
  <c r="G75" i="1"/>
  <c r="G60" i="1"/>
  <c r="G55" i="1"/>
  <c r="G52" i="1"/>
  <c r="G47" i="1" s="1"/>
  <c r="G37" i="1"/>
  <c r="G850" i="1" l="1"/>
  <c r="G849" i="1"/>
  <c r="H100" i="1"/>
  <c r="H830" i="1"/>
  <c r="H835" i="1"/>
  <c r="H825" i="1"/>
  <c r="H821" i="1"/>
  <c r="I622" i="1"/>
  <c r="J622" i="1"/>
  <c r="H622" i="1"/>
  <c r="I506" i="2"/>
  <c r="I31" i="2"/>
  <c r="I370" i="2"/>
  <c r="I367" i="2"/>
  <c r="J366" i="2"/>
  <c r="H366" i="2"/>
  <c r="J26" i="2"/>
  <c r="H26" i="2"/>
  <c r="J34" i="2"/>
  <c r="H34" i="2"/>
  <c r="G31" i="2"/>
  <c r="G506" i="2"/>
  <c r="G499" i="2"/>
  <c r="G498" i="2" s="1"/>
  <c r="H354" i="2"/>
  <c r="H351" i="2"/>
  <c r="I26" i="2"/>
  <c r="J506" i="2"/>
  <c r="J499" i="2"/>
  <c r="J31" i="2"/>
  <c r="I487" i="1"/>
  <c r="I27" i="1"/>
  <c r="H24" i="2"/>
  <c r="H31" i="2"/>
  <c r="H506" i="2"/>
  <c r="I75" i="2"/>
  <c r="I74" i="2" s="1"/>
  <c r="J246" i="2"/>
  <c r="H246" i="2"/>
  <c r="I246" i="2"/>
  <c r="J351" i="2"/>
  <c r="J23" i="2" s="1"/>
  <c r="J354" i="2"/>
  <c r="I354" i="2"/>
  <c r="I351" i="2"/>
  <c r="H23" i="2"/>
  <c r="J394" i="2"/>
  <c r="H394" i="2"/>
  <c r="J391" i="2"/>
  <c r="I390" i="2"/>
  <c r="I394" i="2"/>
  <c r="H391" i="2"/>
  <c r="I78" i="2"/>
  <c r="H78" i="2"/>
  <c r="H75" i="2"/>
  <c r="I498" i="2"/>
  <c r="H498" i="2"/>
  <c r="J75" i="2"/>
  <c r="J556" i="1"/>
  <c r="J555" i="1" s="1"/>
  <c r="G416" i="1"/>
  <c r="G415" i="1" s="1"/>
  <c r="J416" i="1"/>
  <c r="J415" i="1" s="1"/>
  <c r="I220" i="1"/>
  <c r="J441" i="1"/>
  <c r="J440" i="1" s="1"/>
  <c r="G795" i="1"/>
  <c r="G631" i="1"/>
  <c r="G281" i="1"/>
  <c r="J24" i="1"/>
  <c r="J20" i="1" s="1"/>
  <c r="H24" i="1"/>
  <c r="H20" i="1" s="1"/>
  <c r="J411" i="1"/>
  <c r="J410" i="1" s="1"/>
  <c r="H416" i="1"/>
  <c r="H411" i="1" s="1"/>
  <c r="H410" i="1" s="1"/>
  <c r="J785" i="1"/>
  <c r="J631" i="1"/>
  <c r="H795" i="1"/>
  <c r="H631" i="1"/>
  <c r="H36" i="1" s="1"/>
  <c r="H35" i="1" s="1"/>
  <c r="J50" i="1"/>
  <c r="J96" i="1"/>
  <c r="J91" i="1" s="1"/>
  <c r="J245" i="1"/>
  <c r="H245" i="1"/>
  <c r="J821" i="1"/>
  <c r="J630" i="1"/>
  <c r="G635" i="1"/>
  <c r="H556" i="1"/>
  <c r="H551" i="1" s="1"/>
  <c r="H550" i="1" s="1"/>
  <c r="I490" i="1"/>
  <c r="H490" i="1"/>
  <c r="J495" i="1"/>
  <c r="H495" i="1"/>
  <c r="J436" i="1"/>
  <c r="J435" i="1" s="1"/>
  <c r="H441" i="1"/>
  <c r="H436" i="1" s="1"/>
  <c r="H435" i="1" s="1"/>
  <c r="H311" i="1"/>
  <c r="H306" i="1" s="1"/>
  <c r="H305" i="1" s="1"/>
  <c r="G101" i="1"/>
  <c r="G31" i="1" s="1"/>
  <c r="H96" i="1"/>
  <c r="H95" i="1" s="1"/>
  <c r="I96" i="1"/>
  <c r="I95" i="1" s="1"/>
  <c r="I46" i="1"/>
  <c r="I45" i="1" s="1"/>
  <c r="J40" i="1"/>
  <c r="I41" i="1"/>
  <c r="I40" i="1" s="1"/>
  <c r="H46" i="1"/>
  <c r="H41" i="1" s="1"/>
  <c r="H40" i="1" s="1"/>
  <c r="J24" i="2"/>
  <c r="I23" i="2"/>
  <c r="G366" i="2"/>
  <c r="G226" i="2"/>
  <c r="G219" i="2"/>
  <c r="G218" i="2" s="1"/>
  <c r="G30" i="2"/>
  <c r="G394" i="2"/>
  <c r="G392" i="2"/>
  <c r="G390" i="2" s="1"/>
  <c r="G24" i="2"/>
  <c r="G658" i="2"/>
  <c r="G441" i="1"/>
  <c r="G556" i="1"/>
  <c r="I20" i="1"/>
  <c r="H487" i="1"/>
  <c r="H485" i="1" s="1"/>
  <c r="I486" i="1"/>
  <c r="J240" i="1"/>
  <c r="H240" i="1"/>
  <c r="I240" i="1"/>
  <c r="I245" i="1"/>
  <c r="I495" i="1"/>
  <c r="I630" i="1"/>
  <c r="G821" i="1"/>
  <c r="G830" i="1"/>
  <c r="G835" i="1"/>
  <c r="I821" i="1"/>
  <c r="I820" i="1" s="1"/>
  <c r="H19" i="1"/>
  <c r="G622" i="1"/>
  <c r="G626" i="1"/>
  <c r="G625" i="1" s="1"/>
  <c r="J625" i="1"/>
  <c r="H625" i="1"/>
  <c r="J635" i="1"/>
  <c r="H635" i="1"/>
  <c r="I36" i="1"/>
  <c r="I35" i="1" s="1"/>
  <c r="I556" i="1"/>
  <c r="I555" i="1" s="1"/>
  <c r="J492" i="1"/>
  <c r="G29" i="1"/>
  <c r="J461" i="1"/>
  <c r="H461" i="1"/>
  <c r="I456" i="1"/>
  <c r="I455" i="1" s="1"/>
  <c r="I441" i="1"/>
  <c r="I440" i="1" s="1"/>
  <c r="I416" i="1"/>
  <c r="I415" i="1" s="1"/>
  <c r="G311" i="1"/>
  <c r="G310" i="1" s="1"/>
  <c r="J311" i="1"/>
  <c r="I311" i="1"/>
  <c r="I310" i="1" s="1"/>
  <c r="J237" i="1"/>
  <c r="J235" i="1" s="1"/>
  <c r="H237" i="1"/>
  <c r="H235" i="1" s="1"/>
  <c r="I236" i="1"/>
  <c r="I235" i="1" s="1"/>
  <c r="J33" i="1"/>
  <c r="J18" i="1" s="1"/>
  <c r="J100" i="1"/>
  <c r="J93" i="1"/>
  <c r="H93" i="1"/>
  <c r="H33" i="1"/>
  <c r="H18" i="1" s="1"/>
  <c r="J220" i="1"/>
  <c r="H220" i="1"/>
  <c r="H31" i="1"/>
  <c r="I101" i="1"/>
  <c r="I33" i="1"/>
  <c r="I18" i="1" s="1"/>
  <c r="J45" i="1"/>
  <c r="G42" i="1"/>
  <c r="G27" i="1"/>
  <c r="G17" i="1" s="1"/>
  <c r="G51" i="1"/>
  <c r="G33" i="1"/>
  <c r="G18" i="1" s="1"/>
  <c r="G100" i="1"/>
  <c r="G93" i="1"/>
  <c r="G106" i="1"/>
  <c r="G185" i="1"/>
  <c r="G246" i="1"/>
  <c r="G466" i="1"/>
  <c r="G496" i="1"/>
  <c r="G845" i="1"/>
  <c r="H820" i="1" l="1"/>
  <c r="H621" i="1"/>
  <c r="H620" i="1" s="1"/>
  <c r="G22" i="2"/>
  <c r="H350" i="2"/>
  <c r="I30" i="2"/>
  <c r="H27" i="1"/>
  <c r="I366" i="2"/>
  <c r="J15" i="2"/>
  <c r="H16" i="2"/>
  <c r="J30" i="2"/>
  <c r="J498" i="2"/>
  <c r="J490" i="1"/>
  <c r="J27" i="1"/>
  <c r="I485" i="1"/>
  <c r="I17" i="1"/>
  <c r="H30" i="2"/>
  <c r="H15" i="2"/>
  <c r="H14" i="2" s="1"/>
  <c r="J26" i="1"/>
  <c r="H22" i="2"/>
  <c r="H74" i="2"/>
  <c r="J350" i="2"/>
  <c r="I350" i="2"/>
  <c r="J390" i="2"/>
  <c r="H390" i="2"/>
  <c r="J16" i="2"/>
  <c r="J74" i="2"/>
  <c r="I22" i="2"/>
  <c r="H555" i="1"/>
  <c r="J22" i="2"/>
  <c r="J551" i="1"/>
  <c r="J550" i="1" s="1"/>
  <c r="J95" i="1"/>
  <c r="J90" i="1"/>
  <c r="H415" i="1"/>
  <c r="H440" i="1"/>
  <c r="H630" i="1"/>
  <c r="J820" i="1"/>
  <c r="J19" i="1"/>
  <c r="G411" i="1"/>
  <c r="G410" i="1" s="1"/>
  <c r="I436" i="1"/>
  <c r="I435" i="1" s="1"/>
  <c r="J621" i="1"/>
  <c r="J620" i="1" s="1"/>
  <c r="J36" i="1"/>
  <c r="J35" i="1" s="1"/>
  <c r="H30" i="1"/>
  <c r="G280" i="1"/>
  <c r="G271" i="1"/>
  <c r="G270" i="1" s="1"/>
  <c r="I15" i="2"/>
  <c r="I551" i="1"/>
  <c r="I550" i="1" s="1"/>
  <c r="H310" i="1"/>
  <c r="H91" i="1"/>
  <c r="H90" i="1" s="1"/>
  <c r="I91" i="1"/>
  <c r="I90" i="1" s="1"/>
  <c r="H45" i="1"/>
  <c r="G15" i="2"/>
  <c r="G16" i="2"/>
  <c r="G17" i="2"/>
  <c r="I411" i="1"/>
  <c r="I410" i="1" s="1"/>
  <c r="G555" i="1"/>
  <c r="G551" i="1"/>
  <c r="G550" i="1" s="1"/>
  <c r="G440" i="1"/>
  <c r="G436" i="1"/>
  <c r="G435" i="1" s="1"/>
  <c r="I635" i="1"/>
  <c r="I626" i="1"/>
  <c r="J487" i="1"/>
  <c r="J485" i="1" s="1"/>
  <c r="H460" i="1"/>
  <c r="H456" i="1"/>
  <c r="H455" i="1" s="1"/>
  <c r="H26" i="1"/>
  <c r="J456" i="1"/>
  <c r="J455" i="1" s="1"/>
  <c r="J460" i="1"/>
  <c r="G306" i="1"/>
  <c r="G305" i="1" s="1"/>
  <c r="J310" i="1"/>
  <c r="J306" i="1"/>
  <c r="J305" i="1" s="1"/>
  <c r="I306" i="1"/>
  <c r="I305" i="1" s="1"/>
  <c r="J30" i="1"/>
  <c r="I100" i="1"/>
  <c r="I31" i="1"/>
  <c r="I30" i="1" s="1"/>
  <c r="G36" i="1"/>
  <c r="G35" i="1" s="1"/>
  <c r="G630" i="1"/>
  <c r="G495" i="1"/>
  <c r="G491" i="1"/>
  <c r="G245" i="1"/>
  <c r="G241" i="1"/>
  <c r="G105" i="1"/>
  <c r="G96" i="1"/>
  <c r="G50" i="1"/>
  <c r="G46" i="1"/>
  <c r="G829" i="1"/>
  <c r="G621" i="1"/>
  <c r="G620" i="1" s="1"/>
  <c r="G465" i="1"/>
  <c r="G461" i="1"/>
  <c r="G30" i="1"/>
  <c r="J14" i="2" l="1"/>
  <c r="J17" i="1"/>
  <c r="I14" i="2"/>
  <c r="G14" i="2"/>
  <c r="H16" i="1"/>
  <c r="I26" i="1"/>
  <c r="I16" i="1" s="1"/>
  <c r="J16" i="1"/>
  <c r="J25" i="1"/>
  <c r="G825" i="1"/>
  <c r="G824" i="1"/>
  <c r="G820" i="1" s="1"/>
  <c r="I625" i="1"/>
  <c r="I621" i="1"/>
  <c r="I620" i="1" s="1"/>
  <c r="H17" i="1"/>
  <c r="H25" i="1"/>
  <c r="G460" i="1"/>
  <c r="G456" i="1"/>
  <c r="G455" i="1" s="1"/>
  <c r="G24" i="1"/>
  <c r="G41" i="1"/>
  <c r="G40" i="1" s="1"/>
  <c r="G45" i="1"/>
  <c r="G95" i="1"/>
  <c r="G91" i="1"/>
  <c r="G90" i="1" s="1"/>
  <c r="G240" i="1"/>
  <c r="G236" i="1"/>
  <c r="G235" i="1" s="1"/>
  <c r="G490" i="1"/>
  <c r="G486" i="1"/>
  <c r="G485" i="1" s="1"/>
  <c r="J15" i="1" l="1"/>
  <c r="I15" i="1"/>
  <c r="H15" i="1"/>
  <c r="I25" i="1"/>
  <c r="G26" i="1"/>
  <c r="G20" i="1"/>
  <c r="G19" i="1"/>
  <c r="G25" i="1" l="1"/>
  <c r="G16" i="1"/>
  <c r="G15" i="1" l="1"/>
</calcChain>
</file>

<file path=xl/sharedStrings.xml><?xml version="1.0" encoding="utf-8"?>
<sst xmlns="http://schemas.openxmlformats.org/spreadsheetml/2006/main" count="4637" uniqueCount="187">
  <si>
    <t>"Развитие здравоохранения" на 2014-2020 годы</t>
  </si>
  <si>
    <t xml:space="preserve">ПРОГНОЗНАЯ (СПРАВОЧНАЯ) ОЦЕНКА РЕСУРСНОГО ОБЕСПЕЧЕНИЯ РЕАЛИЗАЦИИ ГОСУДАРСТВЕННОЙ ПРОГРАММЫ ИРКУТСКОЙ ОБЛАСТИ ЗА СЧЕТ ВСЕХ ИСТОЧНИКОВ ФИНАНСИРОВАНИЯ
</t>
  </si>
  <si>
    <t>Наименование государственной программы, подпрограммы, ведомственной целевой программы, основного мероприятия, мероприятия</t>
  </si>
  <si>
    <t>Ответственный исполнитель, соисполнители, участники, исполнители мероприятий</t>
  </si>
  <si>
    <t>Источники финансирования</t>
  </si>
  <si>
    <t>Расходы (тыс.руб.), годы</t>
  </si>
  <si>
    <t>2014 год</t>
  </si>
  <si>
    <t>4</t>
  </si>
  <si>
    <t>2015 год</t>
  </si>
  <si>
    <t>5</t>
  </si>
  <si>
    <t>2016 год</t>
  </si>
  <si>
    <t>6</t>
  </si>
  <si>
    <t>2017 год</t>
  </si>
  <si>
    <t>7</t>
  </si>
  <si>
    <t>2018 год</t>
  </si>
  <si>
    <t>8</t>
  </si>
  <si>
    <t>2019 год</t>
  </si>
  <si>
    <t>9</t>
  </si>
  <si>
    <t>2020 год</t>
  </si>
  <si>
    <t>10</t>
  </si>
  <si>
    <t>Всего</t>
  </si>
  <si>
    <t xml:space="preserve"> Государственная программа «Развитие здравоохранения» на 2014-2020 годы</t>
  </si>
  <si>
    <t>Всего, в том числе</t>
  </si>
  <si>
    <t>ОБ</t>
  </si>
  <si>
    <t>ФБ</t>
  </si>
  <si>
    <t>МБ</t>
  </si>
  <si>
    <t>ИИ</t>
  </si>
  <si>
    <t>Государственное учреждение Территориальный фонд обязательного медицинского страхования граждан Иркутской области</t>
  </si>
  <si>
    <t>министерство здравоохранения Иркутской области</t>
  </si>
  <si>
    <t>министерство образования Иркутской области</t>
  </si>
  <si>
    <t>министерство строительства, дорожного хозяйства Иркутской области</t>
  </si>
  <si>
    <t xml:space="preserve"> Подпрограмма «Профилактика заболеваний и формирование здорового образа жизни. Развитие первичной медико-санитарной помощи» на 2014-2020 годы</t>
  </si>
  <si>
    <t xml:space="preserve"> Основное мероприятие «Профилактика инфекционных и неинфекционных заболеваний и формирование здорового образа жизни» на 2014-2020 годы</t>
  </si>
  <si>
    <t xml:space="preserve"> «Мероприятия по профилактике заболеваний и формированию здорового образа жизни»</t>
  </si>
  <si>
    <t xml:space="preserve"> «Оказание медицинской помощи лицам, занимающимся физической культурой и спортом, а также осуществление восстановительных мероприятий после интенсивных физических нагрузок, заболеваний и травм у спортсменов»</t>
  </si>
  <si>
    <t xml:space="preserve"> «Мероприятия по профилактике ВИЧ-инфекции и гепатитов В и С, в том числе с привлечением к реализации указанных мероприятий социально ориентированных некоммерческих организаций»</t>
  </si>
  <si>
    <t xml:space="preserve"> «Иммунопрофилактика»</t>
  </si>
  <si>
    <t xml:space="preserve"> «Первичная медико-санитарная помощь, в части профилактики»</t>
  </si>
  <si>
    <t xml:space="preserve"> Основное мероприятие «Развитие системы раннего выявления заболеваний, патологических состояний и факторов риска их развития» на 2014-2020 годы</t>
  </si>
  <si>
    <t xml:space="preserve"> «Мероприятия по организации медицинского обслуживания отдельных категорий граждан»</t>
  </si>
  <si>
    <t xml:space="preserve"> Подпрограмма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на 2014-2020 годы</t>
  </si>
  <si>
    <t xml:space="preserve"> Основное мероприятие «Совершенствование оказания первичной медико-санитарной помощи, специализированной, включая высокотехнологичную медицинскую помощь» на 2014-2020 годы</t>
  </si>
  <si>
    <t xml:space="preserve"> «Закупка  антивирусных препаратов для профилактики и лечения лиц, инфицированных вирусами иммунодефицита человека и гепатитов B и C»</t>
  </si>
  <si>
    <t xml:space="preserve"> «Закупка антибактериальных и противотуберкулёзных лекарственных препаратов (второго ряда), применяемых при лечении больных туберкулёзом с множественной лекарственной устойчивостью возбудителя, и диагностических средств для выявления, определения чувствительности микобактерии туберкулёза и мониторинга лечения больных туберкулёзом с множественной лекарственной устойчивостью возбудителя»</t>
  </si>
  <si>
    <t xml:space="preserve"> «Организация и оказание медицинской помощи больным ВИЧ-инфекцией, осуществление мероприятий по профилактике ВИЧ-инфекции»</t>
  </si>
  <si>
    <t xml:space="preserve"> «Отдельные мероприятия Государственной программы Российской Федерации "Развитие здравоохранения" - мероприятия по обследованию населения с целью выявления туберкулеза, лечения больных туберкулезом, а также профилактических мероприятий, и финансовым обеспечением закупок диагностических средств для выявления и мониторинга лечения лиц, инфицированных вирусами иммунодефицита человека и гепатитов В и С»</t>
  </si>
  <si>
    <t xml:space="preserve"> «Первичная специализированная медико-санитарная помощь в амбулаторных условиях в медицинских организациях, подведомственных министерству здравоохранения Иркутской области»</t>
  </si>
  <si>
    <t xml:space="preserve"> «Первичная специализированная медико-санитарная и специализированная медицинская помощь в условиях дневного стационара в медицинских организациях, подведомственных министерству здравоохранения Иркутской области»</t>
  </si>
  <si>
    <t xml:space="preserve"> «Специализированная медицинская помощь в стационарных условиях в медицинских организациях, подведомственных министерству здравоохранения Иркутской области»</t>
  </si>
  <si>
    <t xml:space="preserve"> «Оказание высокотехнологичной медицинской помощи, не включенной в базовую программу обязательного медицинского страхования»</t>
  </si>
  <si>
    <t xml:space="preserve"> «Мероприятия, направленные на совершенствование организации медицинской помощи пострадавшим при дорожно-транспортных происшествиях»</t>
  </si>
  <si>
    <t xml:space="preserve"> «Развитие службы медицинской помощи больным туберкулезом»</t>
  </si>
  <si>
    <t xml:space="preserve"> «Специализированная медицинская помощь в условиях дневного стационара в медицинских организациях, подведомственных министерству здравоохранения Иркутской области»</t>
  </si>
  <si>
    <t xml:space="preserve"> «Обеспечение медицинской деятельности, связанной с донорством органов человека в целях трансплантации»</t>
  </si>
  <si>
    <t xml:space="preserve"> «Закупки диагностических средств для выявления, определения чувствительности микобактерии туберкулеза и мониторинга лечения лиц, больных туберкулезом с множественной лекарственной устойчивостью возбудителя, в соответствии с перечнем, утвержденным Министерством здравоохранения Российской Федерации, а также медицинских изделий в соответствии со стандартом оснащения, предусмотренным порядком оказания медицинской помощи больным туберкулезом»</t>
  </si>
  <si>
    <t xml:space="preserve"> «Закупки диагностических средств для выявления и мониторинга лечения лиц, инфицированных вирусами иммунодефицита человека, в том числе в сочетании с вирусами гепатитов В и (или) С»</t>
  </si>
  <si>
    <t xml:space="preserve"> «Медицинская деятельность, связанная с донорством органов человека в целях трансплантации (пересадки), включающей проведение мероприятий по медицинскому обследованию донора, обеспечению сохранности донорских органов до их изъятия у донора, изъятию донорских органов, хранению и транспортировке донорских органов и иных мероприятий, направленных на обеспечение этой деятельности»</t>
  </si>
  <si>
    <t xml:space="preserve"> Основное мероприятие «Совершенствование оказания скорой, в том числе скорой специализированной, медицинской помощи, медицинской эвакуации» на 2014-2020 годы</t>
  </si>
  <si>
    <t xml:space="preserve"> «Оказание скорой, в том числе скорой специализированной, медицинской помощи»</t>
  </si>
  <si>
    <t xml:space="preserve"> «Межбюджетные трансферты на дополнительное финансовое обеспечение реализации территориальной программы обязательного медицинского страхования в пределах базовой программы обязательного медицинского страхования в части финансового обеспечения скорой медицинской помощи (за исключением специализированной (санитарно-авиационной) скорой медицинской помощи)»</t>
  </si>
  <si>
    <t xml:space="preserve"> «Оказание скорой специализированной медицинской помощи (медицинская эвакуация)»</t>
  </si>
  <si>
    <t xml:space="preserve"> Основное мероприятие «Развитие службы крови» на 2014-2020 годы</t>
  </si>
  <si>
    <t xml:space="preserve"> «Заготовка, переработка, хранение, обеспечение донорской кровью и ее компонентами»</t>
  </si>
  <si>
    <t xml:space="preserve"> «Заготовка, хранение, обеспечение донорской кровью и ее компонентами»</t>
  </si>
  <si>
    <t xml:space="preserve"> Основное мероприятие «Предоставление субсидий местным бюджетам на обеспечение среднесуточного набора питания детям, страдающим туберкулезом и/или наблюдающимся в связи с туберкулезом» на 2014-2020 годы</t>
  </si>
  <si>
    <t xml:space="preserve"> «Субсидии из областного бюджета местным бюджетам в целях софинансирования расходных обязательств муниципальных образований Иркутской области на обеспечение среднесуточного набора продуктов питания детей, страдающих туберкулезной интоксикацией и (или) находящихся под диспансерным наблюдением у фтизиатра, посещающих группы оздоровительной направленности в муниципальных дошкольных образовательных организациях, расположенных на территории Иркутской области»</t>
  </si>
  <si>
    <t xml:space="preserve"> «Предоставление субсидий местным бюджетам из областного бюджета в целях софинансирования расходных обязательств органов местного самоуправления муниципальных образований Иркутской области по вопросам местного значения по организации предоставления общедоступного и бесплатного начального общего основного общего, среднего и дошкольного образования на территории муниципального образования на обеспечение среднесуточного набора продуктов питания детей и подростков, находящихся под диспансерным наблюдением у фтизиатра по IV и VI группе»</t>
  </si>
  <si>
    <t xml:space="preserve"> Подпрограмма «Развитие государственно-частного партнерства» на 2014-2020 годы</t>
  </si>
  <si>
    <t xml:space="preserve"> Основное мероприятие «Создание условий для обеспечения доступности медицинской помощи в амбулаторных условиях в рамках государственно-частного партнерства» на 2017-2020 годы</t>
  </si>
  <si>
    <t xml:space="preserve"> «Оказание медицинской помощи в амбулаторных условиях в рамках государственно-частного партнерства»</t>
  </si>
  <si>
    <t xml:space="preserve"> Основное мероприятие «Развитие государственно-частного партнерства в сфере здравоохранения» на 2014-2020 годы</t>
  </si>
  <si>
    <t xml:space="preserve"> «Государственно-частное партнерство в сфере здравоохранения»</t>
  </si>
  <si>
    <t xml:space="preserve"> Подпрограмма «Охрана здоровья матери и ребенка» на 2014-2020 годы</t>
  </si>
  <si>
    <t xml:space="preserve"> Основное мероприятие «Совершенствование службы родовспоможения» на 2014-2020 годы</t>
  </si>
  <si>
    <t xml:space="preserve"> «Закупка оборудования и расходных материалов для неонатального и аудиологического скрининга в медицинских организациях, подведомственных министерству здравоохранения Иркутской области»</t>
  </si>
  <si>
    <t xml:space="preserve"> «Мероприятия, направленные на проведение пренатальной (дородовой) диагностики нарушений развития ребенка»</t>
  </si>
  <si>
    <t xml:space="preserve"> «Развитие вспомогательных репродуктивных технологий»</t>
  </si>
  <si>
    <t xml:space="preserve"> «Создание системы раннего выявления и коррекции нарушений развития ребенка»</t>
  </si>
  <si>
    <t xml:space="preserve"> «Первичная медико-санитарная помощь женщинам в период беременности, женщинам с гинекологическими заболеваниями в амбулаторных условиях в медицинских организациях родовспоможения, подведомственных министерству здравоохранения Иркутской области»</t>
  </si>
  <si>
    <t xml:space="preserve"> «Специализированная медицинская помощь женщинам в период беременности, женщинам и новорожденным в период родов и в послеродовой период в стационарных условиях в медицинских организациях родовспоможения, подведомственных министерству здравоохранения Иркутской области»</t>
  </si>
  <si>
    <t xml:space="preserve"> «Первичная медико-санитарная помощь в амбулаторных условиях в медицинских организациях родовспоможения, подведомственных министерству здравоохранения Иркутской области»</t>
  </si>
  <si>
    <t xml:space="preserve"> «Специализированная медицинская помощь в стационарных условиях в медицинских организациях родовспоможения, подведомственных министерству здравоохранения Иркутской области»</t>
  </si>
  <si>
    <t xml:space="preserve"> Основное мероприятие «Совершенствование оказания медицинской помощи детям» на 2014-2020 годы</t>
  </si>
  <si>
    <t xml:space="preserve"> «Обеспечение детей первого - второго года жизни специальными молочными продуктами детского питания»</t>
  </si>
  <si>
    <t xml:space="preserve"> «Обеспечение полноценным питанием беременных женщин, кормящих матерей, а также детей в возрасте до трех лет через специальные пункты питания и организации торговли по заключению врачей»</t>
  </si>
  <si>
    <t xml:space="preserve"> «Организация мероприятий по содержанию и воспитанию детей-сирот и детей, оставшихся без попечения родителей ( в возрасте до 4 лет)»</t>
  </si>
  <si>
    <t xml:space="preserve"> «Первичная медико-санитарная и специализированная медицинская помощь детям в условиях дневного стационара в детских медицинских организациях, подведомственных министерству здравоохранения Иркутской области»</t>
  </si>
  <si>
    <t xml:space="preserve"> «Специализированная медицинская помощь детям в стационарных условиях в детских медицинских организациях, подведомственных министерству здравоохранения Иркутской области»</t>
  </si>
  <si>
    <t xml:space="preserve"> «Организация круглосуточного приема, содержания, выхаживания и воспитания детей»</t>
  </si>
  <si>
    <t xml:space="preserve"> «Специализированная медицинская помощь в стационарных условиях в детских медицинских организациях, подведомственных министерству здравоохранения Иркутской области»</t>
  </si>
  <si>
    <t xml:space="preserve"> «Первичная медико-санитарная помощь в амбулаторных условиях в детских медицинских организациях, подведомственных министерству здравоохранения Иркутской области»</t>
  </si>
  <si>
    <t xml:space="preserve"> «Первичная медико-санитарная помощь детям в амбулаторных условиях в детских медицинских организациях, подведомственных министерству здравоохранения Иркутской области»</t>
  </si>
  <si>
    <t xml:space="preserve"> Подпрограмма «Развитие медицинской реабилитации и санаторно-курортного лечения» на 2014-2020 годы</t>
  </si>
  <si>
    <t xml:space="preserve"> Основное мероприятие «Медицинская реабилитация и санаторно-курортное лечение» на 2014-2020 годы</t>
  </si>
  <si>
    <t xml:space="preserve"> «Медицинская реабилитация и санаторно-курортное лечение в медицинских организациях, подведомственных министерству здравоохранения Иркутской области»</t>
  </si>
  <si>
    <t xml:space="preserve"> «Санаторно-курортное лечение в медицинских организациях, подведомственных министерству здравоохранения Иркутской области»</t>
  </si>
  <si>
    <t xml:space="preserve"> Подпрограмма «Оказание паллиативной помощи» на 2014-2020 годы</t>
  </si>
  <si>
    <t xml:space="preserve"> Основное мероприятие «Паллиативная помощь» на 2014-2020 годы</t>
  </si>
  <si>
    <t xml:space="preserve"> «Паллиативная медицинская помощь»</t>
  </si>
  <si>
    <t xml:space="preserve"> Подпрограмма «Кадровое обеспечение системы здравоохранения» на 2014-2020 годы</t>
  </si>
  <si>
    <t xml:space="preserve"> Основное мероприятие «Кадровое обеспечение системы здравоохранения Иркутской области» на 2014-2020 годы</t>
  </si>
  <si>
    <t xml:space="preserve"> «Повышение качества подготовки и уровня квалификации медицинских кадров»</t>
  </si>
  <si>
    <t xml:space="preserve"> «Повышение престижа профессии, в том числе за счет создания позитивного образа медицинского работника в общественном сознании - организация проведения профессиональных конкурсов: «Лучший по профессии - врач», «Лучший по профессии - средний медицинский работник»»</t>
  </si>
  <si>
    <t xml:space="preserve"> «Осуществление единовременных выплат медицинским работникам»</t>
  </si>
  <si>
    <t xml:space="preserve"> Подпрограмма «Совершенствование системы лекарственного обеспечения, в том числе в амбулаторных условиях» на 2014-2020 годы</t>
  </si>
  <si>
    <t xml:space="preserve"> Основное мероприятие «Организация обеспечения граждан качественными, эффективными, безопасными лекарственными препаратами для медицинского применения» на 2014-2020 годы</t>
  </si>
  <si>
    <t xml:space="preserve"> «Отдельные полномочия в области лекарственного обеспечения»</t>
  </si>
  <si>
    <t xml:space="preserve"> «Льготное обеспечение лекарственными препаратами, специализированными продуктами лечебного питания, медицинскими изделиями отдельных категорий граждан в соответствии с Законом Иркутской области от 17 декабря 2008 года № 106-оз»</t>
  </si>
  <si>
    <t xml:space="preserve"> «Мониторинг качества и безопасности лекарственных препаратов для медицинского применения»</t>
  </si>
  <si>
    <t xml:space="preserve"> «Обеспечение лекарственными препаратами для медицинского применения, медицинскими изделиями и специализированными продуктами лечебного питания, не входящими в соответствующий стандарт медицинской помощи, в случае наличия медицинских показаний (индивидуальной непереносимости, по жизненным показаниям) по решению врачебной комиссии»</t>
  </si>
  <si>
    <t xml:space="preserve"> «Оказание отдельным категориям граждан социальной помощи по обеспечению необходимыми лекарственными препаратами для медицинского применения, медицинскими изделиями, а также специализированными продуктами лечебного питания для детей-инвалидов»</t>
  </si>
  <si>
    <t xml:space="preserve"> «Осуществление организационных мероприятий по обеспечению лекарственными препаратами для медицинского применения, предназначенными для обеспечения лиц, больных гемофилией, муковисцидозом, гипофизарным нанизмом, болезнью Гоше, злокачественными новообразованиями лимфоидной, кроветворной и родственных им тканей, рассеянным склерозом, лиц после трансплантации органов и (или) тканей»</t>
  </si>
  <si>
    <t xml:space="preserve"> «Централизованное приобретение медикаментов и расходных материалов»</t>
  </si>
  <si>
    <t xml:space="preserve"> «Экспертиза качества фармацевтической субстанции, произведенной для реализации»</t>
  </si>
  <si>
    <t xml:space="preserve"> «Оказание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детей-инвалидов»</t>
  </si>
  <si>
    <t xml:space="preserve"> «Организационные мероприятия, связанные с обеспечением лиц лекарственными препаратами, предназначенными для лечения больных злокачественными новообразованиями лимфоидной, кроветворной и родственных им тканей, гемофилией, муковисцидозом, гипофизарным нанизмом, болезнью Гоше, рассеянным склерозом, а также после трансплантации органов и (или) тканей, включающие в себя хранение лекарственных препаратов, доставку лекарственных препаратов до аптечных организаций, создание и сопровождение электронных баз данных учета и движения лекарственных препаратов»</t>
  </si>
  <si>
    <t xml:space="preserve"> Подпрограмма «Развитие информатизации в здравоохранении» на 2014-2020 годы</t>
  </si>
  <si>
    <t xml:space="preserve"> Основное мероприятие «Информатизация здравоохранения» на 2014-2020 годы</t>
  </si>
  <si>
    <t xml:space="preserve"> «Формирование и ведение единой статистическо-информационной системы здравоохранения в Иркутской области»</t>
  </si>
  <si>
    <t xml:space="preserve"> Подпрограмма «Совершенствование системы территориального планирования субъектов Российской Федерации» на 2014-2020 годы</t>
  </si>
  <si>
    <t xml:space="preserve"> Основное мероприятие «Организация бесплатного оказания гражданам медицинской помощи в Иркутской области» на 2014-2020 годы</t>
  </si>
  <si>
    <t xml:space="preserve"> «Формирование в соответствии с требованиями к ТПГГ оптимальных объемов медицинской помощи по видам помощи и условиям оказания»</t>
  </si>
  <si>
    <t xml:space="preserve"> «Оптимизация территориальной и отраслевой структуры медицинских организаций Иркутской области»</t>
  </si>
  <si>
    <t xml:space="preserve"> «Финансовое обеспечение организации обязательного медицинского страхования на территориях субъектов Российской Федерации»</t>
  </si>
  <si>
    <t xml:space="preserve"> «Дополнительное финансовое обеспечение организации обязательного медицинского страхования на территории Иркутской области»</t>
  </si>
  <si>
    <t xml:space="preserve"> «Дополнительное финансовое обеспечение оказания специализированной, в том числе высокотехнологичной, медицинской помощи, включенной в базовую программу обязательного медицинского страхования»</t>
  </si>
  <si>
    <t xml:space="preserve"> Основное мероприятие «Организация дополнительного профессионального образования медицинских работников по программам повышения квалификации, а также приобретение и проведение ремонта медицинского оборудования» на 2016 год</t>
  </si>
  <si>
    <t xml:space="preserve"> «Финансовое обеспечение мероприятий по организации дополнительного профессионального образования медицинских работников по программам повышения квалификации, а также по приобретению и проведению ремонта медицинского оборудования»</t>
  </si>
  <si>
    <t xml:space="preserve"> Подпрограмма «Повышение эффективности функционирования системы здравоохранения» на 2014-2020 годы</t>
  </si>
  <si>
    <t xml:space="preserve"> Основное мероприятие «Государственная политика в сфере здравоохранения Иркутской области» на 2014-2020 годы</t>
  </si>
  <si>
    <t xml:space="preserve"> «Проведение судебно-медицинских экспертиз»</t>
  </si>
  <si>
    <t xml:space="preserve"> «Реализация государственных функций по мобилизационной подготовке экономики»</t>
  </si>
  <si>
    <t xml:space="preserve"> «Укрепление материально-технической базы медицинских организаций, подведомственных министерству здравоохранения Иркутской области»</t>
  </si>
  <si>
    <t xml:space="preserve"> «Капитальный ремонт, разработка и экспертиза проектно-сметной документации для проведения капитального ремонта объектов здравоохранения и проектно-сметные работы объектов здравоохранения»</t>
  </si>
  <si>
    <t xml:space="preserve"> «Обеспечение гарантий и компенсаций для лиц, работающих в медицинских организациях, учредителем которых является министерство здравоохранения Иркутской области, расположенных в районах Крайнего Севера и приравненных к ним местностях»</t>
  </si>
  <si>
    <t xml:space="preserve"> «Проведение патологоанатомических исследований»</t>
  </si>
  <si>
    <t xml:space="preserve"> «Страховые взносы на обязательное медицинское страхование неработающего населения Иркутской области»</t>
  </si>
  <si>
    <t xml:space="preserve"> «Оказание транспортных услуг организациями, подведомственными министерству здравоохранения Иркутской области»</t>
  </si>
  <si>
    <t xml:space="preserve"> «Организационные мероприятия в сфере здравоохранения Иркутской области»</t>
  </si>
  <si>
    <t xml:space="preserve"> «Капитальный ремонт палатного блока № 2 ГБУЗ «Иркутская ордена «Знак Почета» областная клиническая больница» в г. Иркутске, м/р Юбилейный, 100, в целях реализации мероприятий, направленных на совершенствование организации медицинской помощи пострадавшим при дорожно-транспортных проишествиях»</t>
  </si>
  <si>
    <t xml:space="preserve"> «Организация работы, направленной на совершенствование оказания медицинской помощи населению Иркутской области при чрезвычайных ситуациях»</t>
  </si>
  <si>
    <t xml:space="preserve"> «Осуществление переданных полномочий РФ в сфере охраны здоровья граждан»</t>
  </si>
  <si>
    <t xml:space="preserve"> «Осуществление функций государственной власти в сфере здравоохранения»</t>
  </si>
  <si>
    <t xml:space="preserve"> «Оказание медицинскими организациями, подведомственными министерству здравоохранения Иркутской области, медицинской помощи гражданам Украины и лицам без гражданства, постоянно проживавшим на территории Украины, вынужденно покинувшим территорию Украины и прибывшим на территорию Российской Федерации в экстренном массовом порядке, а также проведение указанным лицам профилактических прививок, включенных в календарь профилактических прививок по эпидемическим показаниям»</t>
  </si>
  <si>
    <t xml:space="preserve"> «Оказание транспортных услуг медицинским организациям, подведомственным министерству здравоохранения Иркутской области»</t>
  </si>
  <si>
    <t xml:space="preserve"> Основное мероприятие «Осуществление бюджетных инвестиций в объекты государственной собственности Иркутской области сферы здравоохранения на территориях, не относящихся к сельской местности» на 2014 год</t>
  </si>
  <si>
    <t xml:space="preserve"> «Строительство объекта "Здание радиологического корпуса Восточно-Сибирского онкологического центра в г.Иркутске"»</t>
  </si>
  <si>
    <t xml:space="preserve"> «Проектно-изыскательские работы объектов здравоохранения областной собственности на территориях, не относящихся к сельской местности»</t>
  </si>
  <si>
    <t xml:space="preserve"> «Детская поликлиника на 350 посещений ОГАУЗ "Иркутская городская клиническая больница № 8" в Ленинском районе г.Иркутск»</t>
  </si>
  <si>
    <t xml:space="preserve"> «Хирургический корпус на 180 коек с лечебно-диагностическими. вспомогательными хозяйственными службами и пансионатом для больных для Восточно-Сибирского онкологического центра в г. Иркутске»</t>
  </si>
  <si>
    <t xml:space="preserve"> «Центр по профилактике и борьбе со СПИДом в г.Иркутске. 2 пусковой комплекс»</t>
  </si>
  <si>
    <t xml:space="preserve"> Основное мероприятие «Осуществление бюджетных инвестиций в объекты государственной собственности Иркутской области сферы здравоохранения на территориях, относящихся к сельской местности» на 2014 год</t>
  </si>
  <si>
    <t xml:space="preserve"> «Больничный комплекс II очередь в п. Баяндай Баяндаевского района»</t>
  </si>
  <si>
    <t xml:space="preserve"> «Проектно-изыскательские работы объектов здравоохранения областной собственности на территориях, относящихся к сельской местности»</t>
  </si>
  <si>
    <t xml:space="preserve"> «Центральная районная больница на 155 коек с поликлиникой на 200 посещений в п. Кутулик Аларского района"»</t>
  </si>
  <si>
    <t xml:space="preserve"> «Центральная районная больница на 50 коек в с.Еланцы Ольхонского района Иркутской области»</t>
  </si>
  <si>
    <t xml:space="preserve"> «Центральная районная больница на 155 коек с поликлиникой на 200 посещений в смену по адресу: Иркутская область, Боханский район, п. Бохан, ул 1-ая Клиническая, 18»</t>
  </si>
  <si>
    <t xml:space="preserve"> «Поликлиника на 100 посещений в смену в жилом комплексе «Луговое» рабочего поселка Маркова Марковского муниципального образования Иркутской области»</t>
  </si>
  <si>
    <t xml:space="preserve"> Основное мероприятие «Осуществление бюджетных инвестиций в форме капитальных вложений в объекты государственной собственности Иркутской области в сфере здравоохранения» на 2015-2020 годы</t>
  </si>
  <si>
    <t xml:space="preserve"> «Капитальные вложения в объекты государственной собственности Иркутской области в сфере здравоохранения»</t>
  </si>
  <si>
    <t xml:space="preserve"> Основное мероприятие «Капитальный ремонт объектов здравоохранения, по которым государственным заказчиком на проведение работ определено областное государственное казенное учреждение «Управление капитального строительства Иркутской области»» на 2015-2020 годы</t>
  </si>
  <si>
    <t xml:space="preserve"> «Капитальный ремонт помещений Видимской врачебной амбулатории, п. Видим ОГБУЗ "Железногорская ЦРБ", расположенной по адресу: Иркутская область, п.Видим, ул.Нагорная, дом 5а»</t>
  </si>
  <si>
    <t xml:space="preserve"> «Здание областного перинатального центра корпуса "Б" ГБУЗ "Иркутская ордена "Знак Почета" областная клиническая больница" в г. Иркутске, м/р Юбилейный, 100»</t>
  </si>
  <si>
    <t xml:space="preserve"> Подпрограмма «Осуществление обязательного медицинского страхования в Иркутской области» на 2017-2020 годы</t>
  </si>
  <si>
    <t xml:space="preserve"> Основное мероприятие «Уплата взносов на обязательное медицинское страхование неработающего населения Иркутской области» на 2017-2020 годы</t>
  </si>
  <si>
    <t xml:space="preserve"> Основное мероприятие «Организация и реализация территориальной программы обязательного медицинского страхования» на 2017-2020 годы</t>
  </si>
  <si>
    <t xml:space="preserve"> Основное мероприятие «Организация дополнительного профессионального образования медицинских работников по программам повышения квалификации, а также приобретение и проведение ремонта медицинского оборудования» на 2017-2020 годы</t>
  </si>
  <si>
    <t xml:space="preserve"> Подпрограмма «Развитие оказания скорой специализированной медицинской помощи в экстренной форме гражданам, проживающим в труднодоступных районах Иркутской области, с применением воздушных судов» на 2017-2019 годы</t>
  </si>
  <si>
    <t xml:space="preserve"> Основное мероприятие «Обеспечение оказания экстренной медицинской помощи гражданам, проживающим в труднодоступных районах, в том числе с использованием нового воздушного судна, оснащенного медицинским модулем» на 2017-2019 годы</t>
  </si>
  <si>
    <t xml:space="preserve"> «Закупка авиационной услуги для оказания медицинской помощи (скорой специализированной медицинской помощи) с применением авиации гражданам, проживающим в труднодоступных районах Иркутской области»</t>
  </si>
  <si>
    <t xml:space="preserve"> «Обеспечение санитарно-авиационной эвакуации населения из труднодоступных районов Иркутской области для своевременного оказания медицинской помощи»</t>
  </si>
  <si>
    <t xml:space="preserve"> Основное мероприятие «Строительство, реконструкция вертолетных площадок при медицинских организациях» на 2017 год</t>
  </si>
  <si>
    <t xml:space="preserve"> «Проведение мероприятий по подготовке к реконтсрукции и эксплуатации вертолетных площадок при медицинских организациях на условиях государственно-частного партнерства»</t>
  </si>
  <si>
    <t>к постановлению Правительства</t>
  </si>
  <si>
    <t>Иркутской1 области</t>
  </si>
  <si>
    <t>от___________________________</t>
  </si>
  <si>
    <t>"Приложение 17</t>
  </si>
  <si>
    <t>к государственной программе Иркутской области</t>
  </si>
  <si>
    <t>Иркутской области</t>
  </si>
  <si>
    <t>"Приложения 16</t>
  </si>
  <si>
    <t>Приложение 2</t>
  </si>
  <si>
    <t xml:space="preserve"> «Выборочный капитальный ремонт онкологии в г. Братск, ул. Студенческая, 1"»</t>
  </si>
  <si>
    <t xml:space="preserve">  «Выборочный капитальный ремонт онкологии в г. Братск, ул. Студенческая, 1"»</t>
  </si>
  <si>
    <t>РЕСУРСНОЕ ОБЕСПЕЧЕНИЕ РЕАЛИЗАЦИИ ГОСУДАРСТВЕННОЙ ПРОГРАММЫ ИРКУТСКОЙ ОБЛАСТИ ЗА СЧЕТ СРЕДСТВ, ПРЕДУСМОТРЕННЫХ В ОБЛАСТНОМ БЮДЖЕТЕ</t>
  </si>
  <si>
    <t xml:space="preserve"> Территориальный фонд обязательного медицинского страхования Иркутской области</t>
  </si>
  <si>
    <t>Приложение 3</t>
  </si>
  <si>
    <t>»,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</si>
</sst>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#,##0.0"/>
    <numFmt numFmtId="165" formatCode="?"/>
    <numFmt numFmtId="166" formatCode="0.0%"/>
  </numFmts>
  <fonts count="12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7" fillId="0" borderId="0"/>
    <xf numFmtId="0" fontId="1" fillId="0" borderId="0"/>
    <xf numFmtId="43" fontId="7" fillId="0" borderId="0" applyFont="0" applyFill="0" applyBorder="0" applyAlignment="0" applyProtection="0"/>
  </cellStyleXfs>
  <cellXfs count="54">
    <xf numFmtId="0" fontId="0" fillId="0" borderId="0" xfId="0"/>
    <xf numFmtId="164" fontId="5" fillId="0" borderId="3" xfId="0" applyNumberFormat="1" applyFont="1" applyFill="1" applyBorder="1" applyAlignment="1" applyProtection="1">
      <alignment horizontal="right"/>
    </xf>
    <xf numFmtId="164" fontId="3" fillId="0" borderId="3" xfId="0" applyNumberFormat="1" applyFont="1" applyFill="1" applyBorder="1" applyAlignment="1" applyProtection="1">
      <alignment horizontal="right"/>
    </xf>
    <xf numFmtId="164" fontId="6" fillId="0" borderId="3" xfId="0" applyNumberFormat="1" applyFont="1" applyFill="1" applyBorder="1" applyAlignment="1" applyProtection="1">
      <alignment horizontal="right"/>
    </xf>
    <xf numFmtId="4" fontId="3" fillId="0" borderId="3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166" fontId="7" fillId="0" borderId="0" xfId="0" applyNumberFormat="1" applyFont="1" applyFill="1"/>
    <xf numFmtId="0" fontId="3" fillId="0" borderId="4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164" fontId="0" fillId="0" borderId="0" xfId="0" applyNumberFormat="1" applyFill="1"/>
    <xf numFmtId="49" fontId="6" fillId="0" borderId="3" xfId="0" applyNumberFormat="1" applyFont="1" applyFill="1" applyBorder="1" applyAlignment="1" applyProtection="1">
      <alignment horizontal="left" vertical="top" wrapText="1"/>
    </xf>
    <xf numFmtId="4" fontId="6" fillId="0" borderId="3" xfId="0" applyNumberFormat="1" applyFont="1" applyFill="1" applyBorder="1" applyAlignment="1" applyProtection="1">
      <alignment horizontal="right"/>
    </xf>
    <xf numFmtId="0" fontId="7" fillId="0" borderId="0" xfId="0" applyFont="1" applyFill="1"/>
    <xf numFmtId="4" fontId="5" fillId="0" borderId="3" xfId="0" applyNumberFormat="1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left" vertical="top" wrapText="1"/>
    </xf>
    <xf numFmtId="49" fontId="3" fillId="0" borderId="3" xfId="0" applyNumberFormat="1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right" vertical="center"/>
    </xf>
    <xf numFmtId="0" fontId="0" fillId="0" borderId="0" xfId="0" applyFill="1"/>
    <xf numFmtId="0" fontId="3" fillId="0" borderId="0" xfId="0" applyFont="1" applyFill="1" applyBorder="1" applyAlignment="1" applyProtection="1">
      <alignment horizontal="right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horizontal="right" vertical="center"/>
    </xf>
    <xf numFmtId="49" fontId="3" fillId="0" borderId="3" xfId="0" applyNumberFormat="1" applyFont="1" applyFill="1" applyBorder="1" applyAlignment="1" applyProtection="1">
      <alignment horizontal="left" vertical="top" wrapText="1"/>
    </xf>
    <xf numFmtId="49" fontId="5" fillId="0" borderId="3" xfId="0" applyNumberFormat="1" applyFont="1" applyFill="1" applyBorder="1" applyAlignment="1" applyProtection="1">
      <alignment horizontal="left" vertical="top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0" fillId="0" borderId="0" xfId="0" applyFill="1"/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right" vertical="center"/>
    </xf>
    <xf numFmtId="0" fontId="0" fillId="0" borderId="0" xfId="0" applyFill="1"/>
    <xf numFmtId="164" fontId="10" fillId="0" borderId="3" xfId="0" applyNumberFormat="1" applyFont="1" applyFill="1" applyBorder="1" applyAlignment="1" applyProtection="1">
      <alignment horizontal="right"/>
    </xf>
    <xf numFmtId="164" fontId="9" fillId="0" borderId="3" xfId="0" applyNumberFormat="1" applyFont="1" applyFill="1" applyBorder="1" applyAlignment="1" applyProtection="1">
      <alignment horizontal="right"/>
    </xf>
    <xf numFmtId="0" fontId="3" fillId="0" borderId="4" xfId="0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left" vertical="top" wrapText="1"/>
    </xf>
    <xf numFmtId="49" fontId="3" fillId="0" borderId="3" xfId="0" applyNumberFormat="1" applyFont="1" applyFill="1" applyBorder="1" applyAlignment="1" applyProtection="1">
      <alignment horizontal="left" vertical="top" wrapText="1"/>
    </xf>
    <xf numFmtId="49" fontId="5" fillId="0" borderId="5" xfId="0" applyNumberFormat="1" applyFont="1" applyFill="1" applyBorder="1" applyAlignment="1" applyProtection="1">
      <alignment horizontal="left" vertical="top" wrapText="1"/>
    </xf>
    <xf numFmtId="49" fontId="3" fillId="0" borderId="5" xfId="0" applyNumberFormat="1" applyFont="1" applyFill="1" applyBorder="1" applyAlignment="1" applyProtection="1">
      <alignment horizontal="left" vertical="top" wrapText="1"/>
    </xf>
    <xf numFmtId="49" fontId="3" fillId="0" borderId="1" xfId="0" applyNumberFormat="1" applyFont="1" applyFill="1" applyBorder="1" applyAlignment="1" applyProtection="1">
      <alignment horizontal="left" vertical="top" wrapText="1"/>
    </xf>
    <xf numFmtId="49" fontId="3" fillId="0" borderId="6" xfId="0" applyNumberFormat="1" applyFont="1" applyFill="1" applyBorder="1" applyAlignment="1" applyProtection="1">
      <alignment horizontal="left" vertical="top" wrapText="1"/>
    </xf>
    <xf numFmtId="49" fontId="3" fillId="0" borderId="2" xfId="0" applyNumberFormat="1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165" fontId="3" fillId="0" borderId="3" xfId="0" applyNumberFormat="1" applyFont="1" applyFill="1" applyBorder="1" applyAlignment="1" applyProtection="1">
      <alignment horizontal="left" vertical="top" wrapText="1"/>
    </xf>
    <xf numFmtId="165" fontId="11" fillId="0" borderId="3" xfId="0" applyNumberFormat="1" applyFont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right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0" fillId="0" borderId="7" xfId="0" applyFill="1" applyBorder="1" applyAlignment="1">
      <alignment vertical="center"/>
    </xf>
    <xf numFmtId="0" fontId="5" fillId="0" borderId="0" xfId="0" applyFont="1" applyFill="1" applyBorder="1" applyAlignment="1" applyProtection="1">
      <alignment horizontal="center" vertical="top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0" fillId="0" borderId="0" xfId="0" applyFill="1"/>
  </cellXfs>
  <cellStyles count="5">
    <cellStyle name="Обычный" xfId="0" builtinId="0"/>
    <cellStyle name="Обычный 2" xfId="2"/>
    <cellStyle name="Обычный 3" xfId="1"/>
    <cellStyle name="Обычный 3 2" xfId="3"/>
    <cellStyle name="Финансовый 2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7"/>
  <sheetViews>
    <sheetView tabSelected="1" view="pageBreakPreview" zoomScale="60" zoomScaleNormal="90" workbookViewId="0">
      <selection activeCell="S12" sqref="S12"/>
    </sheetView>
  </sheetViews>
  <sheetFormatPr defaultRowHeight="12.75" outlineLevelRow="2" x14ac:dyDescent="0.2"/>
  <cols>
    <col min="1" max="1" width="52" style="20" customWidth="1"/>
    <col min="2" max="2" width="34.85546875" style="20" customWidth="1"/>
    <col min="3" max="3" width="29" style="20" customWidth="1"/>
    <col min="4" max="4" width="18" style="20" customWidth="1"/>
    <col min="5" max="6" width="17.85546875" style="20" customWidth="1"/>
    <col min="7" max="7" width="17.85546875" style="23" customWidth="1"/>
    <col min="8" max="8" width="18" style="31" customWidth="1"/>
    <col min="9" max="10" width="18" style="20" customWidth="1"/>
    <col min="11" max="11" width="3.42578125" style="20" customWidth="1"/>
    <col min="12" max="16384" width="9.140625" style="20"/>
  </cols>
  <sheetData>
    <row r="1" spans="1:10" ht="18.75" x14ac:dyDescent="0.2">
      <c r="A1" s="6"/>
      <c r="B1" s="6"/>
      <c r="C1" s="6"/>
      <c r="D1" s="6"/>
      <c r="E1" s="6"/>
      <c r="F1" s="6"/>
      <c r="G1" s="6"/>
      <c r="H1" s="5" t="s">
        <v>180</v>
      </c>
      <c r="J1" s="6"/>
    </row>
    <row r="2" spans="1:10" ht="18.75" x14ac:dyDescent="0.2">
      <c r="A2" s="6"/>
      <c r="B2" s="6"/>
      <c r="C2" s="6"/>
      <c r="D2" s="6"/>
      <c r="E2" s="6"/>
      <c r="F2" s="6"/>
      <c r="G2" s="6"/>
      <c r="H2" s="5" t="s">
        <v>173</v>
      </c>
      <c r="J2" s="6"/>
    </row>
    <row r="3" spans="1:10" ht="18.75" x14ac:dyDescent="0.2">
      <c r="A3" s="6"/>
      <c r="B3" s="6"/>
      <c r="C3" s="6"/>
      <c r="D3" s="6"/>
      <c r="E3" s="6"/>
      <c r="F3" s="6"/>
      <c r="G3" s="6"/>
      <c r="H3" s="5" t="s">
        <v>178</v>
      </c>
      <c r="J3" s="6"/>
    </row>
    <row r="4" spans="1:10" ht="18.75" x14ac:dyDescent="0.2">
      <c r="A4" s="6"/>
      <c r="B4" s="6"/>
      <c r="C4" s="6"/>
      <c r="D4" s="6"/>
      <c r="E4" s="6"/>
      <c r="F4" s="6"/>
      <c r="G4" s="6"/>
      <c r="H4" s="5" t="s">
        <v>175</v>
      </c>
      <c r="J4" s="6"/>
    </row>
    <row r="5" spans="1:10" ht="18.75" x14ac:dyDescent="0.2">
      <c r="A5" s="6"/>
      <c r="B5" s="6"/>
      <c r="C5" s="6"/>
      <c r="D5" s="6"/>
      <c r="E5" s="6"/>
      <c r="F5" s="6"/>
      <c r="G5" s="6"/>
      <c r="H5" s="5" t="s">
        <v>179</v>
      </c>
      <c r="J5" s="6"/>
    </row>
    <row r="6" spans="1:10" ht="18.75" x14ac:dyDescent="0.2">
      <c r="A6" s="6"/>
      <c r="B6" s="6"/>
      <c r="C6" s="6"/>
      <c r="D6" s="6"/>
      <c r="E6" s="6"/>
      <c r="F6" s="6"/>
      <c r="G6" s="6"/>
      <c r="H6" s="5" t="s">
        <v>177</v>
      </c>
      <c r="J6" s="6"/>
    </row>
    <row r="7" spans="1:10" ht="18.75" x14ac:dyDescent="0.2">
      <c r="A7" s="6"/>
      <c r="B7" s="6"/>
      <c r="C7" s="6"/>
      <c r="D7" s="6"/>
      <c r="E7" s="6"/>
      <c r="F7" s="6"/>
      <c r="G7" s="6"/>
      <c r="H7" s="5" t="s">
        <v>0</v>
      </c>
      <c r="J7" s="6"/>
    </row>
    <row r="8" spans="1:10" ht="15.75" x14ac:dyDescent="0.2">
      <c r="A8" s="19"/>
      <c r="B8" s="19"/>
      <c r="C8" s="19"/>
      <c r="D8" s="19"/>
      <c r="E8" s="19"/>
      <c r="F8" s="19"/>
      <c r="G8" s="21"/>
      <c r="H8" s="30"/>
      <c r="I8" s="19"/>
      <c r="J8" s="19"/>
    </row>
    <row r="9" spans="1:10" ht="22.5" customHeight="1" x14ac:dyDescent="0.2">
      <c r="A9" s="46" t="s">
        <v>183</v>
      </c>
      <c r="B9" s="47"/>
      <c r="C9" s="47"/>
      <c r="D9" s="47"/>
      <c r="E9" s="47"/>
      <c r="F9" s="47"/>
      <c r="G9" s="47"/>
      <c r="H9" s="47"/>
      <c r="I9" s="47"/>
      <c r="J9" s="47"/>
    </row>
    <row r="10" spans="1:10" x14ac:dyDescent="0.2">
      <c r="A10" s="48"/>
      <c r="B10" s="49"/>
      <c r="C10" s="49"/>
      <c r="D10" s="49"/>
      <c r="E10" s="49"/>
      <c r="F10" s="50"/>
      <c r="G10" s="50"/>
      <c r="H10" s="50"/>
      <c r="I10" s="50"/>
      <c r="J10" s="50"/>
    </row>
    <row r="11" spans="1:10" ht="33.4" customHeight="1" x14ac:dyDescent="0.2">
      <c r="A11" s="42" t="s">
        <v>2</v>
      </c>
      <c r="B11" s="42" t="s">
        <v>3</v>
      </c>
      <c r="C11" s="42" t="s">
        <v>4</v>
      </c>
      <c r="D11" s="34" t="s">
        <v>5</v>
      </c>
      <c r="E11" s="34" t="s">
        <v>5</v>
      </c>
      <c r="F11" s="34" t="s">
        <v>5</v>
      </c>
      <c r="G11" s="34" t="s">
        <v>5</v>
      </c>
      <c r="H11" s="34" t="s">
        <v>5</v>
      </c>
      <c r="I11" s="34" t="s">
        <v>5</v>
      </c>
      <c r="J11" s="34" t="s">
        <v>5</v>
      </c>
    </row>
    <row r="12" spans="1:10" ht="33.4" customHeight="1" x14ac:dyDescent="0.2">
      <c r="A12" s="43"/>
      <c r="B12" s="43"/>
      <c r="C12" s="43"/>
      <c r="D12" s="16" t="s">
        <v>6</v>
      </c>
      <c r="E12" s="16" t="s">
        <v>8</v>
      </c>
      <c r="F12" s="16" t="s">
        <v>10</v>
      </c>
      <c r="G12" s="22" t="s">
        <v>12</v>
      </c>
      <c r="H12" s="29" t="s">
        <v>14</v>
      </c>
      <c r="I12" s="16" t="s">
        <v>16</v>
      </c>
      <c r="J12" s="16" t="s">
        <v>18</v>
      </c>
    </row>
    <row r="13" spans="1:10" ht="16.7" customHeight="1" x14ac:dyDescent="0.2">
      <c r="A13" s="9">
        <v>1</v>
      </c>
      <c r="B13" s="9">
        <v>2</v>
      </c>
      <c r="C13" s="9">
        <v>3</v>
      </c>
      <c r="D13" s="8" t="s">
        <v>7</v>
      </c>
      <c r="E13" s="8" t="s">
        <v>9</v>
      </c>
      <c r="F13" s="8" t="s">
        <v>11</v>
      </c>
      <c r="G13" s="8" t="s">
        <v>13</v>
      </c>
      <c r="H13" s="8" t="s">
        <v>15</v>
      </c>
      <c r="I13" s="8" t="s">
        <v>17</v>
      </c>
      <c r="J13" s="8" t="s">
        <v>19</v>
      </c>
    </row>
    <row r="14" spans="1:10" ht="16.7" customHeight="1" x14ac:dyDescent="0.25">
      <c r="A14" s="35" t="s">
        <v>21</v>
      </c>
      <c r="B14" s="37" t="s">
        <v>22</v>
      </c>
      <c r="C14" s="17" t="s">
        <v>20</v>
      </c>
      <c r="D14" s="1">
        <f t="shared" ref="D14:G14" si="0">SUM(D15:D17)</f>
        <v>23396578.899999999</v>
      </c>
      <c r="E14" s="1">
        <f t="shared" si="0"/>
        <v>24465262.5</v>
      </c>
      <c r="F14" s="1">
        <f t="shared" si="0"/>
        <v>25520017.400000002</v>
      </c>
      <c r="G14" s="1">
        <f t="shared" si="0"/>
        <v>26904020.399999999</v>
      </c>
      <c r="H14" s="1">
        <f>SUM(H15:H17)</f>
        <v>27250513.799999997</v>
      </c>
      <c r="I14" s="1">
        <f>SUM(I15:I17)</f>
        <v>27049579.399999999</v>
      </c>
      <c r="J14" s="1">
        <f>SUM(J15:J17)</f>
        <v>26704413.399999999</v>
      </c>
    </row>
    <row r="15" spans="1:10" ht="16.7" customHeight="1" x14ac:dyDescent="0.25">
      <c r="A15" s="36" t="s">
        <v>21</v>
      </c>
      <c r="B15" s="38" t="s">
        <v>22</v>
      </c>
      <c r="C15" s="18" t="s">
        <v>23</v>
      </c>
      <c r="D15" s="2">
        <f t="shared" ref="D15:F15" si="1">D19+D23+D27+D31</f>
        <v>20472659.199999999</v>
      </c>
      <c r="E15" s="2">
        <f t="shared" si="1"/>
        <v>22147466.699999999</v>
      </c>
      <c r="F15" s="2">
        <f t="shared" si="1"/>
        <v>23535798.100000001</v>
      </c>
      <c r="G15" s="2">
        <f t="shared" ref="G15:J17" si="2">G19+G23+G27+G31</f>
        <v>25639413.599999998</v>
      </c>
      <c r="H15" s="2">
        <f t="shared" si="2"/>
        <v>26879758.799999997</v>
      </c>
      <c r="I15" s="2">
        <f t="shared" si="2"/>
        <v>26617050</v>
      </c>
      <c r="J15" s="2">
        <f t="shared" si="2"/>
        <v>26471895</v>
      </c>
    </row>
    <row r="16" spans="1:10" ht="16.7" customHeight="1" x14ac:dyDescent="0.25">
      <c r="A16" s="36" t="s">
        <v>21</v>
      </c>
      <c r="B16" s="38" t="s">
        <v>22</v>
      </c>
      <c r="C16" s="18" t="s">
        <v>24</v>
      </c>
      <c r="D16" s="2">
        <f t="shared" ref="D16:F16" si="3">D20+D24+D28+D32</f>
        <v>2923919.7</v>
      </c>
      <c r="E16" s="2">
        <f t="shared" si="3"/>
        <v>2317795.7999999998</v>
      </c>
      <c r="F16" s="2">
        <f t="shared" si="3"/>
        <v>1984219.3</v>
      </c>
      <c r="G16" s="2">
        <f t="shared" si="2"/>
        <v>1210606.7999999998</v>
      </c>
      <c r="H16" s="2">
        <f t="shared" si="2"/>
        <v>370755</v>
      </c>
      <c r="I16" s="2">
        <f t="shared" si="2"/>
        <v>432529.4</v>
      </c>
      <c r="J16" s="2">
        <f t="shared" si="2"/>
        <v>232518.39999999999</v>
      </c>
    </row>
    <row r="17" spans="1:10" ht="16.7" customHeight="1" x14ac:dyDescent="0.25">
      <c r="A17" s="36" t="s">
        <v>21</v>
      </c>
      <c r="B17" s="38" t="s">
        <v>22</v>
      </c>
      <c r="C17" s="18" t="s">
        <v>26</v>
      </c>
      <c r="D17" s="2"/>
      <c r="E17" s="2"/>
      <c r="F17" s="2"/>
      <c r="G17" s="2">
        <f t="shared" si="2"/>
        <v>54000</v>
      </c>
      <c r="H17" s="2">
        <f t="shared" si="2"/>
        <v>0</v>
      </c>
      <c r="I17" s="2">
        <f t="shared" si="2"/>
        <v>0</v>
      </c>
      <c r="J17" s="2">
        <f t="shared" si="2"/>
        <v>0</v>
      </c>
    </row>
    <row r="18" spans="1:10" ht="20.100000000000001" hidden="1" customHeight="1" outlineLevel="1" x14ac:dyDescent="0.25">
      <c r="A18" s="36" t="s">
        <v>21</v>
      </c>
      <c r="B18" s="39" t="s">
        <v>27</v>
      </c>
      <c r="C18" s="11" t="s">
        <v>20</v>
      </c>
      <c r="D18" s="12"/>
      <c r="E18" s="12"/>
      <c r="F18" s="3">
        <v>15342302.9</v>
      </c>
      <c r="G18" s="3">
        <f>SUM(G19:G21)</f>
        <v>0</v>
      </c>
      <c r="H18" s="3">
        <f>SUM(H19:H21)</f>
        <v>0</v>
      </c>
      <c r="I18" s="3">
        <f>SUM(I19:I21)</f>
        <v>0</v>
      </c>
      <c r="J18" s="3">
        <f>SUM(J19:J21)</f>
        <v>0</v>
      </c>
    </row>
    <row r="19" spans="1:10" ht="20.100000000000001" hidden="1" customHeight="1" outlineLevel="1" x14ac:dyDescent="0.25">
      <c r="A19" s="36" t="s">
        <v>21</v>
      </c>
      <c r="B19" s="40" t="s">
        <v>27</v>
      </c>
      <c r="C19" s="18" t="s">
        <v>23</v>
      </c>
      <c r="D19" s="4"/>
      <c r="E19" s="4"/>
      <c r="F19" s="2"/>
      <c r="G19" s="2"/>
      <c r="H19" s="2"/>
      <c r="I19" s="2"/>
      <c r="J19" s="2"/>
    </row>
    <row r="20" spans="1:10" ht="20.100000000000001" hidden="1" customHeight="1" outlineLevel="1" x14ac:dyDescent="0.25">
      <c r="A20" s="36" t="s">
        <v>21</v>
      </c>
      <c r="B20" s="40" t="s">
        <v>27</v>
      </c>
      <c r="C20" s="18" t="s">
        <v>24</v>
      </c>
      <c r="D20" s="4"/>
      <c r="E20" s="4"/>
      <c r="F20" s="2"/>
      <c r="G20" s="2"/>
      <c r="H20" s="2"/>
      <c r="I20" s="2"/>
      <c r="J20" s="2"/>
    </row>
    <row r="21" spans="1:10" ht="20.100000000000001" hidden="1" customHeight="1" outlineLevel="1" x14ac:dyDescent="0.25">
      <c r="A21" s="36" t="s">
        <v>21</v>
      </c>
      <c r="B21" s="41" t="s">
        <v>27</v>
      </c>
      <c r="C21" s="18" t="s">
        <v>26</v>
      </c>
      <c r="D21" s="4"/>
      <c r="E21" s="4"/>
      <c r="F21" s="2">
        <v>15342302.9</v>
      </c>
      <c r="G21" s="4">
        <f>G465+G665</f>
        <v>0</v>
      </c>
      <c r="H21" s="4">
        <f>H465+H665</f>
        <v>0</v>
      </c>
      <c r="I21" s="4">
        <f>I465+I665</f>
        <v>0</v>
      </c>
      <c r="J21" s="4">
        <f>J465+J665</f>
        <v>0</v>
      </c>
    </row>
    <row r="22" spans="1:10" ht="16.7" customHeight="1" collapsed="1" x14ac:dyDescent="0.25">
      <c r="A22" s="36" t="s">
        <v>21</v>
      </c>
      <c r="B22" s="38" t="s">
        <v>28</v>
      </c>
      <c r="C22" s="11" t="s">
        <v>20</v>
      </c>
      <c r="D22" s="3">
        <f t="shared" ref="D22:G22" si="4">SUM(D23:D25)</f>
        <v>22606077.399999999</v>
      </c>
      <c r="E22" s="3">
        <f t="shared" ref="E22" si="5">SUM(E23:E25)</f>
        <v>23803167.600000001</v>
      </c>
      <c r="F22" s="3">
        <f t="shared" ref="F22" si="6">SUM(F23:F25)</f>
        <v>24724897.400000002</v>
      </c>
      <c r="G22" s="3">
        <f t="shared" si="4"/>
        <v>25332456.600000001</v>
      </c>
      <c r="H22" s="3">
        <f>SUM(H23:H25)</f>
        <v>26121574.699999999</v>
      </c>
      <c r="I22" s="3">
        <f>SUM(I23:I25)</f>
        <v>25926409</v>
      </c>
      <c r="J22" s="3">
        <f>SUM(J23:J25)</f>
        <v>25781243</v>
      </c>
    </row>
    <row r="23" spans="1:10" ht="16.7" customHeight="1" x14ac:dyDescent="0.25">
      <c r="A23" s="36" t="s">
        <v>21</v>
      </c>
      <c r="B23" s="38" t="s">
        <v>28</v>
      </c>
      <c r="C23" s="18" t="s">
        <v>23</v>
      </c>
      <c r="D23" s="2">
        <v>19938346.699999999</v>
      </c>
      <c r="E23" s="2">
        <v>21741560.800000001</v>
      </c>
      <c r="F23" s="2">
        <v>22740678.100000001</v>
      </c>
      <c r="G23" s="2">
        <f t="shared" ref="G23:J24" si="7">G39+G79+G251+G335+G351+G371+G395+G447+G503+G667+G191</f>
        <v>24067849.800000001</v>
      </c>
      <c r="H23" s="2">
        <f t="shared" si="7"/>
        <v>25750819.699999999</v>
      </c>
      <c r="I23" s="2">
        <f t="shared" si="7"/>
        <v>25493879.600000001</v>
      </c>
      <c r="J23" s="2">
        <f t="shared" si="7"/>
        <v>25548724.600000001</v>
      </c>
    </row>
    <row r="24" spans="1:10" ht="16.7" customHeight="1" x14ac:dyDescent="0.25">
      <c r="A24" s="36" t="s">
        <v>21</v>
      </c>
      <c r="B24" s="38" t="s">
        <v>28</v>
      </c>
      <c r="C24" s="18" t="s">
        <v>24</v>
      </c>
      <c r="D24" s="2">
        <v>2667730.7000000002</v>
      </c>
      <c r="E24" s="2">
        <v>2061606.8</v>
      </c>
      <c r="F24" s="2">
        <v>1984219.3</v>
      </c>
      <c r="G24" s="2">
        <f t="shared" si="7"/>
        <v>1210606.7999999998</v>
      </c>
      <c r="H24" s="2">
        <f t="shared" si="7"/>
        <v>370755</v>
      </c>
      <c r="I24" s="2">
        <f t="shared" si="7"/>
        <v>432529.4</v>
      </c>
      <c r="J24" s="2">
        <f t="shared" si="7"/>
        <v>232518.39999999999</v>
      </c>
    </row>
    <row r="25" spans="1:10" ht="16.7" customHeight="1" x14ac:dyDescent="0.25">
      <c r="A25" s="36" t="s">
        <v>21</v>
      </c>
      <c r="B25" s="38" t="s">
        <v>28</v>
      </c>
      <c r="C25" s="18" t="s">
        <v>26</v>
      </c>
      <c r="D25" s="2"/>
      <c r="E25" s="2"/>
      <c r="F25" s="2"/>
      <c r="G25" s="2">
        <f>G41+G81+G253+G337+G353+G373+G397+G449+G505+G669+G193</f>
        <v>54000</v>
      </c>
      <c r="H25" s="2"/>
      <c r="I25" s="2"/>
      <c r="J25" s="2"/>
    </row>
    <row r="26" spans="1:10" ht="16.7" customHeight="1" x14ac:dyDescent="0.25">
      <c r="A26" s="36" t="s">
        <v>21</v>
      </c>
      <c r="B26" s="38" t="s">
        <v>29</v>
      </c>
      <c r="C26" s="11" t="s">
        <v>20</v>
      </c>
      <c r="D26" s="3">
        <f t="shared" ref="D26:F26" si="8">SUM(D27:D29)</f>
        <v>5100</v>
      </c>
      <c r="E26" s="3">
        <f t="shared" si="8"/>
        <v>1533.7</v>
      </c>
      <c r="F26" s="3">
        <f t="shared" si="8"/>
        <v>3453.1</v>
      </c>
      <c r="G26" s="3">
        <f>SUM(G27:G29)</f>
        <v>3402.4</v>
      </c>
      <c r="H26" s="3">
        <f>SUM(H27:H29)</f>
        <v>3402.4</v>
      </c>
      <c r="I26" s="3">
        <f>SUM(I27:I29)</f>
        <v>3402.4</v>
      </c>
      <c r="J26" s="3">
        <f>SUM(J27:J29)</f>
        <v>3402.4</v>
      </c>
    </row>
    <row r="27" spans="1:10" ht="16.7" customHeight="1" x14ac:dyDescent="0.25">
      <c r="A27" s="36" t="s">
        <v>21</v>
      </c>
      <c r="B27" s="38" t="s">
        <v>29</v>
      </c>
      <c r="C27" s="18" t="s">
        <v>23</v>
      </c>
      <c r="D27" s="2">
        <v>5100</v>
      </c>
      <c r="E27" s="2">
        <v>1533.7</v>
      </c>
      <c r="F27" s="2">
        <v>3453.1</v>
      </c>
      <c r="G27" s="2">
        <f t="shared" ref="G27:J27" si="9">G83</f>
        <v>3402.4</v>
      </c>
      <c r="H27" s="2">
        <f t="shared" si="9"/>
        <v>3402.4</v>
      </c>
      <c r="I27" s="2">
        <f t="shared" si="9"/>
        <v>3402.4</v>
      </c>
      <c r="J27" s="2">
        <f t="shared" si="9"/>
        <v>3402.4</v>
      </c>
    </row>
    <row r="28" spans="1:10" ht="16.7" customHeight="1" x14ac:dyDescent="0.25">
      <c r="A28" s="36" t="s">
        <v>21</v>
      </c>
      <c r="B28" s="38" t="s">
        <v>29</v>
      </c>
      <c r="C28" s="18" t="s">
        <v>24</v>
      </c>
      <c r="D28" s="2"/>
      <c r="E28" s="2"/>
      <c r="F28" s="2"/>
      <c r="G28" s="2"/>
      <c r="H28" s="2"/>
      <c r="I28" s="2"/>
      <c r="J28" s="2"/>
    </row>
    <row r="29" spans="1:10" ht="16.7" customHeight="1" x14ac:dyDescent="0.25">
      <c r="A29" s="36" t="s">
        <v>21</v>
      </c>
      <c r="B29" s="38" t="s">
        <v>29</v>
      </c>
      <c r="C29" s="18" t="s">
        <v>26</v>
      </c>
      <c r="D29" s="2"/>
      <c r="E29" s="2"/>
      <c r="F29" s="2"/>
      <c r="G29" s="2"/>
      <c r="H29" s="2"/>
      <c r="I29" s="2"/>
      <c r="J29" s="2"/>
    </row>
    <row r="30" spans="1:10" ht="16.7" customHeight="1" x14ac:dyDescent="0.25">
      <c r="A30" s="36" t="s">
        <v>21</v>
      </c>
      <c r="B30" s="38" t="s">
        <v>30</v>
      </c>
      <c r="C30" s="11" t="s">
        <v>20</v>
      </c>
      <c r="D30" s="3">
        <f t="shared" ref="D30:F30" si="10">SUM(D31:D33)</f>
        <v>785401.5</v>
      </c>
      <c r="E30" s="3">
        <f t="shared" si="10"/>
        <v>660561.19999999995</v>
      </c>
      <c r="F30" s="3">
        <f t="shared" si="10"/>
        <v>791666.9</v>
      </c>
      <c r="G30" s="3">
        <f>SUM(G31:G33)</f>
        <v>1568161.4000000001</v>
      </c>
      <c r="H30" s="3">
        <f>SUM(H31:H33)</f>
        <v>1125536.7</v>
      </c>
      <c r="I30" s="3">
        <f>SUM(I31:I33)</f>
        <v>1119768</v>
      </c>
      <c r="J30" s="3">
        <f>SUM(J31:J33)</f>
        <v>919768</v>
      </c>
    </row>
    <row r="31" spans="1:10" ht="16.7" customHeight="1" x14ac:dyDescent="0.25">
      <c r="A31" s="36" t="s">
        <v>21</v>
      </c>
      <c r="B31" s="38" t="s">
        <v>30</v>
      </c>
      <c r="C31" s="18" t="s">
        <v>23</v>
      </c>
      <c r="D31" s="2">
        <v>529212.5</v>
      </c>
      <c r="E31" s="2">
        <v>404372.2</v>
      </c>
      <c r="F31" s="2">
        <v>791666.9</v>
      </c>
      <c r="G31" s="2">
        <f>G507+G227</f>
        <v>1568161.4000000001</v>
      </c>
      <c r="H31" s="2">
        <f>H507+H227</f>
        <v>1125536.7</v>
      </c>
      <c r="I31" s="2">
        <f>I507+I227</f>
        <v>1119768</v>
      </c>
      <c r="J31" s="2">
        <f>J507+J227</f>
        <v>919768</v>
      </c>
    </row>
    <row r="32" spans="1:10" ht="16.7" customHeight="1" x14ac:dyDescent="0.25">
      <c r="A32" s="36" t="s">
        <v>21</v>
      </c>
      <c r="B32" s="38" t="s">
        <v>30</v>
      </c>
      <c r="C32" s="18" t="s">
        <v>24</v>
      </c>
      <c r="D32" s="2">
        <v>256189</v>
      </c>
      <c r="E32" s="2">
        <v>256189</v>
      </c>
      <c r="F32" s="2"/>
      <c r="G32" s="2"/>
      <c r="H32" s="2"/>
      <c r="I32" s="2"/>
      <c r="J32" s="2"/>
    </row>
    <row r="33" spans="1:10" ht="16.7" customHeight="1" x14ac:dyDescent="0.25">
      <c r="A33" s="36" t="s">
        <v>21</v>
      </c>
      <c r="B33" s="38" t="s">
        <v>30</v>
      </c>
      <c r="C33" s="18" t="s">
        <v>26</v>
      </c>
      <c r="D33" s="2"/>
      <c r="E33" s="2"/>
      <c r="F33" s="2"/>
      <c r="G33" s="2"/>
      <c r="H33" s="2"/>
      <c r="I33" s="2"/>
      <c r="J33" s="2"/>
    </row>
    <row r="34" spans="1:10" ht="16.7" customHeight="1" x14ac:dyDescent="0.25">
      <c r="A34" s="35" t="s">
        <v>31</v>
      </c>
      <c r="B34" s="37" t="s">
        <v>22</v>
      </c>
      <c r="C34" s="17" t="s">
        <v>20</v>
      </c>
      <c r="D34" s="1">
        <v>89583.5</v>
      </c>
      <c r="E34" s="1">
        <v>81141.8</v>
      </c>
      <c r="F34" s="1">
        <v>147503.20000000001</v>
      </c>
      <c r="G34" s="1">
        <f>SUM(G35:G37)</f>
        <v>147932.19999999998</v>
      </c>
      <c r="H34" s="1">
        <f>SUM(H35:H37)</f>
        <v>143502.80000000002</v>
      </c>
      <c r="I34" s="1">
        <f>SUM(I35:I37)</f>
        <v>143492.9</v>
      </c>
      <c r="J34" s="1">
        <f>SUM(J35:J37)</f>
        <v>143492.9</v>
      </c>
    </row>
    <row r="35" spans="1:10" ht="16.7" customHeight="1" x14ac:dyDescent="0.25">
      <c r="A35" s="36" t="s">
        <v>31</v>
      </c>
      <c r="B35" s="38" t="s">
        <v>22</v>
      </c>
      <c r="C35" s="18" t="s">
        <v>23</v>
      </c>
      <c r="D35" s="2">
        <v>86844.9</v>
      </c>
      <c r="E35" s="2">
        <v>74931.600000000006</v>
      </c>
      <c r="F35" s="2">
        <v>141997.9</v>
      </c>
      <c r="G35" s="2">
        <f t="shared" ref="G35:J36" si="11">G39</f>
        <v>142432.19999999998</v>
      </c>
      <c r="H35" s="2">
        <f t="shared" si="11"/>
        <v>143502.80000000002</v>
      </c>
      <c r="I35" s="2">
        <f t="shared" si="11"/>
        <v>143492.9</v>
      </c>
      <c r="J35" s="2">
        <f t="shared" si="11"/>
        <v>143492.9</v>
      </c>
    </row>
    <row r="36" spans="1:10" ht="16.7" customHeight="1" x14ac:dyDescent="0.25">
      <c r="A36" s="36" t="s">
        <v>31</v>
      </c>
      <c r="B36" s="38" t="s">
        <v>22</v>
      </c>
      <c r="C36" s="18" t="s">
        <v>24</v>
      </c>
      <c r="D36" s="2">
        <v>2738.6</v>
      </c>
      <c r="E36" s="2">
        <v>6210.2</v>
      </c>
      <c r="F36" s="2">
        <v>5505.3</v>
      </c>
      <c r="G36" s="2">
        <f t="shared" si="11"/>
        <v>5500</v>
      </c>
      <c r="H36" s="2">
        <f t="shared" si="11"/>
        <v>0</v>
      </c>
      <c r="I36" s="2">
        <f t="shared" si="11"/>
        <v>0</v>
      </c>
      <c r="J36" s="2">
        <f t="shared" si="11"/>
        <v>0</v>
      </c>
    </row>
    <row r="37" spans="1:10" ht="16.7" customHeight="1" x14ac:dyDescent="0.25">
      <c r="A37" s="36" t="s">
        <v>31</v>
      </c>
      <c r="B37" s="38" t="s">
        <v>22</v>
      </c>
      <c r="C37" s="18" t="s">
        <v>26</v>
      </c>
      <c r="D37" s="2"/>
      <c r="E37" s="2"/>
      <c r="F37" s="2"/>
      <c r="G37" s="2"/>
      <c r="H37" s="2"/>
      <c r="I37" s="2"/>
      <c r="J37" s="2"/>
    </row>
    <row r="38" spans="1:10" ht="16.7" customHeight="1" x14ac:dyDescent="0.25">
      <c r="A38" s="36" t="s">
        <v>31</v>
      </c>
      <c r="B38" s="38" t="s">
        <v>28</v>
      </c>
      <c r="C38" s="11" t="s">
        <v>20</v>
      </c>
      <c r="D38" s="3">
        <v>89583.5</v>
      </c>
      <c r="E38" s="3">
        <v>81141.8</v>
      </c>
      <c r="F38" s="3">
        <v>147503.20000000001</v>
      </c>
      <c r="G38" s="3">
        <f>SUM(G39:G41)</f>
        <v>147932.19999999998</v>
      </c>
      <c r="H38" s="3">
        <f>SUM(H39:H41)</f>
        <v>143502.80000000002</v>
      </c>
      <c r="I38" s="3">
        <f>SUM(I39:I41)</f>
        <v>143492.9</v>
      </c>
      <c r="J38" s="3">
        <f>SUM(J39:J41)</f>
        <v>143492.9</v>
      </c>
    </row>
    <row r="39" spans="1:10" ht="16.7" customHeight="1" x14ac:dyDescent="0.25">
      <c r="A39" s="36" t="s">
        <v>31</v>
      </c>
      <c r="B39" s="38" t="s">
        <v>28</v>
      </c>
      <c r="C39" s="18" t="s">
        <v>23</v>
      </c>
      <c r="D39" s="2">
        <v>86844.9</v>
      </c>
      <c r="E39" s="2">
        <v>74931.600000000006</v>
      </c>
      <c r="F39" s="2">
        <v>141997.9</v>
      </c>
      <c r="G39" s="2">
        <f>G43+G67</f>
        <v>142432.19999999998</v>
      </c>
      <c r="H39" s="2">
        <f>H43+H67</f>
        <v>143502.80000000002</v>
      </c>
      <c r="I39" s="2">
        <f>I43+I67</f>
        <v>143492.9</v>
      </c>
      <c r="J39" s="2">
        <f>J43+J67</f>
        <v>143492.9</v>
      </c>
    </row>
    <row r="40" spans="1:10" ht="16.7" customHeight="1" x14ac:dyDescent="0.25">
      <c r="A40" s="36" t="s">
        <v>31</v>
      </c>
      <c r="B40" s="38" t="s">
        <v>28</v>
      </c>
      <c r="C40" s="18" t="s">
        <v>24</v>
      </c>
      <c r="D40" s="2">
        <v>2738.6</v>
      </c>
      <c r="E40" s="2">
        <v>6210.2</v>
      </c>
      <c r="F40" s="2">
        <v>5505.3</v>
      </c>
      <c r="G40" s="2">
        <f>G44+G68</f>
        <v>5500</v>
      </c>
      <c r="H40" s="2">
        <f t="shared" ref="H40:J40" si="12">H44+H68</f>
        <v>0</v>
      </c>
      <c r="I40" s="2">
        <f t="shared" si="12"/>
        <v>0</v>
      </c>
      <c r="J40" s="2">
        <f t="shared" si="12"/>
        <v>0</v>
      </c>
    </row>
    <row r="41" spans="1:10" ht="16.7" customHeight="1" x14ac:dyDescent="0.25">
      <c r="A41" s="36" t="s">
        <v>31</v>
      </c>
      <c r="B41" s="38" t="s">
        <v>28</v>
      </c>
      <c r="C41" s="18" t="s">
        <v>26</v>
      </c>
      <c r="D41" s="2"/>
      <c r="E41" s="2"/>
      <c r="F41" s="2"/>
      <c r="G41" s="2"/>
      <c r="H41" s="2"/>
      <c r="I41" s="2"/>
      <c r="J41" s="2"/>
    </row>
    <row r="42" spans="1:10" ht="16.7" customHeight="1" x14ac:dyDescent="0.25">
      <c r="A42" s="36" t="s">
        <v>32</v>
      </c>
      <c r="B42" s="38" t="s">
        <v>28</v>
      </c>
      <c r="C42" s="11" t="s">
        <v>20</v>
      </c>
      <c r="D42" s="3">
        <v>89203.4</v>
      </c>
      <c r="E42" s="3">
        <v>80761.7</v>
      </c>
      <c r="F42" s="3">
        <v>147503.20000000001</v>
      </c>
      <c r="G42" s="3">
        <f>SUM(G43:G45)</f>
        <v>147932.19999999998</v>
      </c>
      <c r="H42" s="3">
        <f>SUM(H43:H45)</f>
        <v>143502.80000000002</v>
      </c>
      <c r="I42" s="3">
        <f>SUM(I43:I45)</f>
        <v>143492.9</v>
      </c>
      <c r="J42" s="3">
        <f>SUM(J43:J45)</f>
        <v>143492.9</v>
      </c>
    </row>
    <row r="43" spans="1:10" ht="16.7" customHeight="1" x14ac:dyDescent="0.25">
      <c r="A43" s="36" t="s">
        <v>32</v>
      </c>
      <c r="B43" s="38" t="s">
        <v>28</v>
      </c>
      <c r="C43" s="18" t="s">
        <v>23</v>
      </c>
      <c r="D43" s="2">
        <v>86464.8</v>
      </c>
      <c r="E43" s="2">
        <v>74551.5</v>
      </c>
      <c r="F43" s="2">
        <v>141997.9</v>
      </c>
      <c r="G43" s="2">
        <f>G47+G51+G55+G59+G63</f>
        <v>142432.19999999998</v>
      </c>
      <c r="H43" s="2">
        <f>H47+H51+H55+H59+H63</f>
        <v>143502.80000000002</v>
      </c>
      <c r="I43" s="2">
        <f>I47+I51+I55+I59+I63</f>
        <v>143492.9</v>
      </c>
      <c r="J43" s="2">
        <f>J47+J51+J55+J59+J63</f>
        <v>143492.9</v>
      </c>
    </row>
    <row r="44" spans="1:10" ht="16.7" customHeight="1" x14ac:dyDescent="0.25">
      <c r="A44" s="36" t="s">
        <v>32</v>
      </c>
      <c r="B44" s="38" t="s">
        <v>28</v>
      </c>
      <c r="C44" s="18" t="s">
        <v>24</v>
      </c>
      <c r="D44" s="2">
        <v>2738.6</v>
      </c>
      <c r="E44" s="2">
        <v>6210.2</v>
      </c>
      <c r="F44" s="2">
        <v>5505.3</v>
      </c>
      <c r="G44" s="2">
        <f>G48+G52+G56+G60+G64</f>
        <v>5500</v>
      </c>
      <c r="H44" s="2">
        <f t="shared" ref="H44:J44" si="13">H48+H52+H56+H60+H64</f>
        <v>0</v>
      </c>
      <c r="I44" s="2">
        <f t="shared" si="13"/>
        <v>0</v>
      </c>
      <c r="J44" s="2">
        <f t="shared" si="13"/>
        <v>0</v>
      </c>
    </row>
    <row r="45" spans="1:10" ht="35.25" customHeight="1" x14ac:dyDescent="0.25">
      <c r="A45" s="36" t="s">
        <v>32</v>
      </c>
      <c r="B45" s="38" t="s">
        <v>28</v>
      </c>
      <c r="C45" s="18" t="s">
        <v>26</v>
      </c>
      <c r="D45" s="2"/>
      <c r="E45" s="2"/>
      <c r="F45" s="2"/>
      <c r="G45" s="2"/>
      <c r="H45" s="2"/>
      <c r="I45" s="2"/>
      <c r="J45" s="2"/>
    </row>
    <row r="46" spans="1:10" ht="16.7" customHeight="1" x14ac:dyDescent="0.25">
      <c r="A46" s="36" t="s">
        <v>36</v>
      </c>
      <c r="B46" s="38" t="s">
        <v>28</v>
      </c>
      <c r="C46" s="11" t="s">
        <v>20</v>
      </c>
      <c r="D46" s="3">
        <v>24804.6</v>
      </c>
      <c r="E46" s="3">
        <v>31360.9</v>
      </c>
      <c r="F46" s="3">
        <v>132381.70000000001</v>
      </c>
      <c r="G46" s="3">
        <f>SUM(G47:G49)</f>
        <v>131911.4</v>
      </c>
      <c r="H46" s="3">
        <f>SUM(H47:H49)</f>
        <v>131911.4</v>
      </c>
      <c r="I46" s="3">
        <f>SUM(I47:I49)</f>
        <v>131911.4</v>
      </c>
      <c r="J46" s="3">
        <f>SUM(J47:J49)</f>
        <v>131911.4</v>
      </c>
    </row>
    <row r="47" spans="1:10" ht="16.7" customHeight="1" x14ac:dyDescent="0.25">
      <c r="A47" s="36" t="s">
        <v>36</v>
      </c>
      <c r="B47" s="38" t="s">
        <v>28</v>
      </c>
      <c r="C47" s="18" t="s">
        <v>23</v>
      </c>
      <c r="D47" s="2">
        <v>24804.6</v>
      </c>
      <c r="E47" s="2">
        <v>31360.9</v>
      </c>
      <c r="F47" s="2">
        <v>132381.70000000001</v>
      </c>
      <c r="G47" s="2">
        <v>131911.4</v>
      </c>
      <c r="H47" s="2">
        <v>131911.4</v>
      </c>
      <c r="I47" s="2">
        <v>131911.4</v>
      </c>
      <c r="J47" s="2">
        <v>131911.4</v>
      </c>
    </row>
    <row r="48" spans="1:10" ht="16.7" customHeight="1" x14ac:dyDescent="0.25">
      <c r="A48" s="36" t="s">
        <v>36</v>
      </c>
      <c r="B48" s="38" t="s">
        <v>28</v>
      </c>
      <c r="C48" s="18" t="s">
        <v>24</v>
      </c>
      <c r="D48" s="2"/>
      <c r="E48" s="2"/>
      <c r="F48" s="2"/>
      <c r="G48" s="2"/>
      <c r="H48" s="2"/>
      <c r="I48" s="2"/>
      <c r="J48" s="2"/>
    </row>
    <row r="49" spans="1:10" ht="16.7" customHeight="1" x14ac:dyDescent="0.25">
      <c r="A49" s="36" t="s">
        <v>36</v>
      </c>
      <c r="B49" s="38" t="s">
        <v>28</v>
      </c>
      <c r="C49" s="18" t="s">
        <v>26</v>
      </c>
      <c r="D49" s="2"/>
      <c r="E49" s="2"/>
      <c r="F49" s="2"/>
      <c r="G49" s="2"/>
      <c r="H49" s="2"/>
      <c r="I49" s="2"/>
      <c r="J49" s="2"/>
    </row>
    <row r="50" spans="1:10" ht="16.7" customHeight="1" x14ac:dyDescent="0.25">
      <c r="A50" s="36" t="s">
        <v>35</v>
      </c>
      <c r="B50" s="38" t="s">
        <v>28</v>
      </c>
      <c r="C50" s="11" t="s">
        <v>20</v>
      </c>
      <c r="D50" s="3">
        <v>6775.6</v>
      </c>
      <c r="E50" s="3">
        <v>6210.2</v>
      </c>
      <c r="F50" s="3">
        <v>10533.7</v>
      </c>
      <c r="G50" s="3">
        <f>SUM(G51:G53)</f>
        <v>10277</v>
      </c>
      <c r="H50" s="3">
        <f>SUM(H51:H53)</f>
        <v>4538.2</v>
      </c>
      <c r="I50" s="3">
        <f>SUM(I51:I53)</f>
        <v>4528.3</v>
      </c>
      <c r="J50" s="3">
        <f>SUM(J51:J53)</f>
        <v>4528.3</v>
      </c>
    </row>
    <row r="51" spans="1:10" ht="16.7" customHeight="1" x14ac:dyDescent="0.25">
      <c r="A51" s="36" t="s">
        <v>35</v>
      </c>
      <c r="B51" s="38" t="s">
        <v>28</v>
      </c>
      <c r="C51" s="18" t="s">
        <v>23</v>
      </c>
      <c r="D51" s="2">
        <v>4037</v>
      </c>
      <c r="E51" s="2"/>
      <c r="F51" s="2">
        <v>5028.3999999999996</v>
      </c>
      <c r="G51" s="2">
        <v>4777</v>
      </c>
      <c r="H51" s="2">
        <v>4538.2</v>
      </c>
      <c r="I51" s="2">
        <v>4528.3</v>
      </c>
      <c r="J51" s="2">
        <v>4528.3</v>
      </c>
    </row>
    <row r="52" spans="1:10" ht="16.7" customHeight="1" x14ac:dyDescent="0.25">
      <c r="A52" s="36" t="s">
        <v>35</v>
      </c>
      <c r="B52" s="38" t="s">
        <v>28</v>
      </c>
      <c r="C52" s="18" t="s">
        <v>24</v>
      </c>
      <c r="D52" s="2">
        <v>2738.6</v>
      </c>
      <c r="E52" s="2">
        <v>6210.2</v>
      </c>
      <c r="F52" s="2">
        <v>5505.3</v>
      </c>
      <c r="G52" s="2">
        <v>5500</v>
      </c>
      <c r="H52" s="2"/>
      <c r="I52" s="2"/>
      <c r="J52" s="2"/>
    </row>
    <row r="53" spans="1:10" ht="26.25" customHeight="1" x14ac:dyDescent="0.25">
      <c r="A53" s="36" t="s">
        <v>35</v>
      </c>
      <c r="B53" s="38" t="s">
        <v>28</v>
      </c>
      <c r="C53" s="18" t="s">
        <v>26</v>
      </c>
      <c r="D53" s="2"/>
      <c r="E53" s="2"/>
      <c r="F53" s="2"/>
      <c r="G53" s="2"/>
      <c r="H53" s="2"/>
      <c r="I53" s="2"/>
      <c r="J53" s="2"/>
    </row>
    <row r="54" spans="1:10" ht="16.7" customHeight="1" x14ac:dyDescent="0.25">
      <c r="A54" s="36" t="s">
        <v>33</v>
      </c>
      <c r="B54" s="38" t="s">
        <v>28</v>
      </c>
      <c r="C54" s="11" t="s">
        <v>20</v>
      </c>
      <c r="D54" s="3">
        <v>2667</v>
      </c>
      <c r="E54" s="3">
        <v>1486.5</v>
      </c>
      <c r="F54" s="3"/>
      <c r="G54" s="3"/>
      <c r="H54" s="3"/>
      <c r="I54" s="3"/>
      <c r="J54" s="3"/>
    </row>
    <row r="55" spans="1:10" ht="16.7" customHeight="1" x14ac:dyDescent="0.25">
      <c r="A55" s="36" t="s">
        <v>33</v>
      </c>
      <c r="B55" s="38" t="s">
        <v>28</v>
      </c>
      <c r="C55" s="18" t="s">
        <v>23</v>
      </c>
      <c r="D55" s="2">
        <v>2667</v>
      </c>
      <c r="E55" s="2">
        <v>1486.5</v>
      </c>
      <c r="F55" s="2"/>
      <c r="G55" s="2"/>
      <c r="H55" s="2"/>
      <c r="I55" s="2"/>
      <c r="J55" s="2"/>
    </row>
    <row r="56" spans="1:10" ht="16.7" customHeight="1" x14ac:dyDescent="0.25">
      <c r="A56" s="36" t="s">
        <v>33</v>
      </c>
      <c r="B56" s="38" t="s">
        <v>28</v>
      </c>
      <c r="C56" s="18" t="s">
        <v>24</v>
      </c>
      <c r="D56" s="2"/>
      <c r="E56" s="2"/>
      <c r="F56" s="2"/>
      <c r="G56" s="2"/>
      <c r="H56" s="2"/>
      <c r="I56" s="2"/>
      <c r="J56" s="2"/>
    </row>
    <row r="57" spans="1:10" ht="16.7" customHeight="1" x14ac:dyDescent="0.25">
      <c r="A57" s="36" t="s">
        <v>33</v>
      </c>
      <c r="B57" s="38" t="s">
        <v>28</v>
      </c>
      <c r="C57" s="18" t="s">
        <v>26</v>
      </c>
      <c r="D57" s="2"/>
      <c r="E57" s="2"/>
      <c r="F57" s="2"/>
      <c r="G57" s="2"/>
      <c r="H57" s="2"/>
      <c r="I57" s="2"/>
      <c r="J57" s="2"/>
    </row>
    <row r="58" spans="1:10" ht="20.100000000000001" customHeight="1" x14ac:dyDescent="0.25">
      <c r="A58" s="36" t="s">
        <v>34</v>
      </c>
      <c r="B58" s="38" t="s">
        <v>28</v>
      </c>
      <c r="C58" s="11" t="s">
        <v>20</v>
      </c>
      <c r="D58" s="3">
        <v>54956.2</v>
      </c>
      <c r="E58" s="3">
        <v>40058.400000000001</v>
      </c>
      <c r="F58" s="3"/>
      <c r="G58" s="3"/>
      <c r="H58" s="3"/>
      <c r="I58" s="3"/>
      <c r="J58" s="3"/>
    </row>
    <row r="59" spans="1:10" ht="20.100000000000001" customHeight="1" x14ac:dyDescent="0.25">
      <c r="A59" s="36" t="s">
        <v>34</v>
      </c>
      <c r="B59" s="38" t="s">
        <v>28</v>
      </c>
      <c r="C59" s="18" t="s">
        <v>23</v>
      </c>
      <c r="D59" s="2">
        <v>54956.2</v>
      </c>
      <c r="E59" s="2">
        <v>40058.400000000001</v>
      </c>
      <c r="F59" s="2"/>
      <c r="G59" s="2"/>
      <c r="H59" s="2"/>
      <c r="I59" s="2"/>
      <c r="J59" s="2"/>
    </row>
    <row r="60" spans="1:10" ht="20.100000000000001" customHeight="1" x14ac:dyDescent="0.25">
      <c r="A60" s="36" t="s">
        <v>34</v>
      </c>
      <c r="B60" s="38" t="s">
        <v>28</v>
      </c>
      <c r="C60" s="18" t="s">
        <v>24</v>
      </c>
      <c r="D60" s="2"/>
      <c r="E60" s="2"/>
      <c r="F60" s="2"/>
      <c r="G60" s="2"/>
      <c r="H60" s="2"/>
      <c r="I60" s="2"/>
      <c r="J60" s="2"/>
    </row>
    <row r="61" spans="1:10" ht="36.75" customHeight="1" x14ac:dyDescent="0.25">
      <c r="A61" s="36" t="s">
        <v>34</v>
      </c>
      <c r="B61" s="38" t="s">
        <v>28</v>
      </c>
      <c r="C61" s="18" t="s">
        <v>26</v>
      </c>
      <c r="D61" s="2"/>
      <c r="E61" s="2"/>
      <c r="F61" s="2"/>
      <c r="G61" s="2"/>
      <c r="H61" s="2"/>
      <c r="I61" s="2"/>
      <c r="J61" s="2"/>
    </row>
    <row r="62" spans="1:10" ht="16.7" customHeight="1" x14ac:dyDescent="0.25">
      <c r="A62" s="36" t="s">
        <v>37</v>
      </c>
      <c r="B62" s="38" t="s">
        <v>28</v>
      </c>
      <c r="C62" s="11" t="s">
        <v>20</v>
      </c>
      <c r="D62" s="12"/>
      <c r="E62" s="3">
        <v>1645.7</v>
      </c>
      <c r="F62" s="3">
        <v>4587.8</v>
      </c>
      <c r="G62" s="3">
        <f>SUM(G63:G65)</f>
        <v>5743.8</v>
      </c>
      <c r="H62" s="3">
        <f>SUM(H63:H65)</f>
        <v>7053.2</v>
      </c>
      <c r="I62" s="3">
        <f>SUM(I63:I65)</f>
        <v>7053.2</v>
      </c>
      <c r="J62" s="3">
        <f>SUM(J63:J65)</f>
        <v>7053.2</v>
      </c>
    </row>
    <row r="63" spans="1:10" ht="16.7" customHeight="1" x14ac:dyDescent="0.25">
      <c r="A63" s="36" t="s">
        <v>37</v>
      </c>
      <c r="B63" s="38" t="s">
        <v>28</v>
      </c>
      <c r="C63" s="18" t="s">
        <v>23</v>
      </c>
      <c r="D63" s="4"/>
      <c r="E63" s="2">
        <v>1645.7</v>
      </c>
      <c r="F63" s="2">
        <v>4587.8</v>
      </c>
      <c r="G63" s="2">
        <f>5376.2+367.6</f>
        <v>5743.8</v>
      </c>
      <c r="H63" s="2">
        <v>7053.2</v>
      </c>
      <c r="I63" s="2">
        <v>7053.2</v>
      </c>
      <c r="J63" s="2">
        <v>7053.2</v>
      </c>
    </row>
    <row r="64" spans="1:10" ht="16.7" customHeight="1" x14ac:dyDescent="0.25">
      <c r="A64" s="36" t="s">
        <v>37</v>
      </c>
      <c r="B64" s="38" t="s">
        <v>28</v>
      </c>
      <c r="C64" s="18" t="s">
        <v>24</v>
      </c>
      <c r="D64" s="4"/>
      <c r="E64" s="2"/>
      <c r="F64" s="2"/>
      <c r="G64" s="2"/>
      <c r="H64" s="2"/>
      <c r="I64" s="2"/>
      <c r="J64" s="2"/>
    </row>
    <row r="65" spans="1:10" ht="16.7" customHeight="1" x14ac:dyDescent="0.25">
      <c r="A65" s="36" t="s">
        <v>37</v>
      </c>
      <c r="B65" s="38" t="s">
        <v>28</v>
      </c>
      <c r="C65" s="18" t="s">
        <v>26</v>
      </c>
      <c r="D65" s="4"/>
      <c r="E65" s="2"/>
      <c r="F65" s="2"/>
      <c r="G65" s="2"/>
      <c r="H65" s="2"/>
      <c r="I65" s="2"/>
      <c r="J65" s="2"/>
    </row>
    <row r="66" spans="1:10" ht="16.7" customHeight="1" x14ac:dyDescent="0.25">
      <c r="A66" s="36" t="s">
        <v>38</v>
      </c>
      <c r="B66" s="38" t="s">
        <v>28</v>
      </c>
      <c r="C66" s="11" t="s">
        <v>20</v>
      </c>
      <c r="D66" s="3">
        <v>380.1</v>
      </c>
      <c r="E66" s="3">
        <v>380.1</v>
      </c>
      <c r="F66" s="12"/>
      <c r="G66" s="3"/>
      <c r="H66" s="3"/>
      <c r="I66" s="3"/>
      <c r="J66" s="3"/>
    </row>
    <row r="67" spans="1:10" ht="16.7" customHeight="1" x14ac:dyDescent="0.25">
      <c r="A67" s="36" t="s">
        <v>38</v>
      </c>
      <c r="B67" s="38" t="s">
        <v>28</v>
      </c>
      <c r="C67" s="18" t="s">
        <v>23</v>
      </c>
      <c r="D67" s="2">
        <v>380.1</v>
      </c>
      <c r="E67" s="2">
        <v>380.1</v>
      </c>
      <c r="F67" s="4"/>
      <c r="G67" s="2"/>
      <c r="H67" s="2"/>
      <c r="I67" s="2"/>
      <c r="J67" s="2"/>
    </row>
    <row r="68" spans="1:10" ht="16.7" customHeight="1" x14ac:dyDescent="0.25">
      <c r="A68" s="36" t="s">
        <v>38</v>
      </c>
      <c r="B68" s="38" t="s">
        <v>28</v>
      </c>
      <c r="C68" s="18" t="s">
        <v>24</v>
      </c>
      <c r="D68" s="2"/>
      <c r="E68" s="2"/>
      <c r="F68" s="4"/>
      <c r="G68" s="2"/>
      <c r="H68" s="2"/>
      <c r="I68" s="2"/>
      <c r="J68" s="2"/>
    </row>
    <row r="69" spans="1:10" ht="27.75" customHeight="1" x14ac:dyDescent="0.25">
      <c r="A69" s="36" t="s">
        <v>38</v>
      </c>
      <c r="B69" s="38" t="s">
        <v>28</v>
      </c>
      <c r="C69" s="18" t="s">
        <v>26</v>
      </c>
      <c r="D69" s="2"/>
      <c r="E69" s="2"/>
      <c r="F69" s="4"/>
      <c r="G69" s="2"/>
      <c r="H69" s="2"/>
      <c r="I69" s="2"/>
      <c r="J69" s="2"/>
    </row>
    <row r="70" spans="1:10" ht="16.7" customHeight="1" x14ac:dyDescent="0.25">
      <c r="A70" s="36" t="s">
        <v>39</v>
      </c>
      <c r="B70" s="38" t="s">
        <v>28</v>
      </c>
      <c r="C70" s="11" t="s">
        <v>20</v>
      </c>
      <c r="D70" s="3">
        <v>380.1</v>
      </c>
      <c r="E70" s="3">
        <v>380.1</v>
      </c>
      <c r="F70" s="12"/>
      <c r="G70" s="3"/>
      <c r="H70" s="3"/>
      <c r="I70" s="3"/>
      <c r="J70" s="3"/>
    </row>
    <row r="71" spans="1:10" ht="16.7" customHeight="1" x14ac:dyDescent="0.25">
      <c r="A71" s="36" t="s">
        <v>39</v>
      </c>
      <c r="B71" s="38" t="s">
        <v>28</v>
      </c>
      <c r="C71" s="18" t="s">
        <v>23</v>
      </c>
      <c r="D71" s="2">
        <v>380.1</v>
      </c>
      <c r="E71" s="2">
        <v>380.1</v>
      </c>
      <c r="F71" s="4"/>
      <c r="G71" s="2"/>
      <c r="H71" s="2"/>
      <c r="I71" s="2"/>
      <c r="J71" s="2"/>
    </row>
    <row r="72" spans="1:10" ht="16.7" customHeight="1" x14ac:dyDescent="0.25">
      <c r="A72" s="36" t="s">
        <v>39</v>
      </c>
      <c r="B72" s="38" t="s">
        <v>28</v>
      </c>
      <c r="C72" s="18" t="s">
        <v>24</v>
      </c>
      <c r="D72" s="2"/>
      <c r="E72" s="2"/>
      <c r="F72" s="4"/>
      <c r="G72" s="2"/>
      <c r="H72" s="2"/>
      <c r="I72" s="2"/>
      <c r="J72" s="2"/>
    </row>
    <row r="73" spans="1:10" ht="16.7" customHeight="1" x14ac:dyDescent="0.25">
      <c r="A73" s="36" t="s">
        <v>39</v>
      </c>
      <c r="B73" s="38" t="s">
        <v>28</v>
      </c>
      <c r="C73" s="18" t="s">
        <v>26</v>
      </c>
      <c r="D73" s="2"/>
      <c r="E73" s="2"/>
      <c r="F73" s="4"/>
      <c r="G73" s="2"/>
      <c r="H73" s="2"/>
      <c r="I73" s="2"/>
      <c r="J73" s="2"/>
    </row>
    <row r="74" spans="1:10" ht="16.7" customHeight="1" x14ac:dyDescent="0.25">
      <c r="A74" s="35" t="s">
        <v>40</v>
      </c>
      <c r="B74" s="37" t="s">
        <v>22</v>
      </c>
      <c r="C74" s="17" t="s">
        <v>20</v>
      </c>
      <c r="D74" s="1">
        <f t="shared" ref="D74:F74" si="14">SUM(D75:D77)</f>
        <v>7773387.9000000004</v>
      </c>
      <c r="E74" s="1">
        <f t="shared" si="14"/>
        <v>5199383.2</v>
      </c>
      <c r="F74" s="1">
        <f t="shared" si="14"/>
        <v>5537687.0999999996</v>
      </c>
      <c r="G74" s="1">
        <f>SUM(G75:G77)</f>
        <v>5571639</v>
      </c>
      <c r="H74" s="1">
        <f>SUM(H75:H77)</f>
        <v>5870700.6000000006</v>
      </c>
      <c r="I74" s="1">
        <f>SUM(I75:I77)</f>
        <v>5797091.4000000004</v>
      </c>
      <c r="J74" s="1">
        <f>SUM(J75:J77)</f>
        <v>5828871.5</v>
      </c>
    </row>
    <row r="75" spans="1:10" ht="16.7" customHeight="1" x14ac:dyDescent="0.25">
      <c r="A75" s="36" t="s">
        <v>40</v>
      </c>
      <c r="B75" s="38" t="s">
        <v>22</v>
      </c>
      <c r="C75" s="18" t="s">
        <v>23</v>
      </c>
      <c r="D75" s="2">
        <f t="shared" ref="D75:F75" si="15">D79+D83</f>
        <v>6119346.6000000006</v>
      </c>
      <c r="E75" s="2">
        <f t="shared" si="15"/>
        <v>4255697.9000000004</v>
      </c>
      <c r="F75" s="2">
        <f t="shared" si="15"/>
        <v>4579656.8</v>
      </c>
      <c r="G75" s="2">
        <f>G79+G83</f>
        <v>5353195.0999999996</v>
      </c>
      <c r="H75" s="2">
        <f>H79+H83</f>
        <v>5870700.6000000006</v>
      </c>
      <c r="I75" s="2">
        <f>I79+I83</f>
        <v>5797091.4000000004</v>
      </c>
      <c r="J75" s="2">
        <f>J79+J83</f>
        <v>5828871.5</v>
      </c>
    </row>
    <row r="76" spans="1:10" ht="16.7" customHeight="1" x14ac:dyDescent="0.25">
      <c r="A76" s="36" t="s">
        <v>40</v>
      </c>
      <c r="B76" s="38" t="s">
        <v>22</v>
      </c>
      <c r="C76" s="18" t="s">
        <v>24</v>
      </c>
      <c r="D76" s="2">
        <f t="shared" ref="D76:F76" si="16">D80+D84</f>
        <v>1654041.3</v>
      </c>
      <c r="E76" s="2">
        <f t="shared" si="16"/>
        <v>943685.3</v>
      </c>
      <c r="F76" s="2">
        <f t="shared" si="16"/>
        <v>958030.3</v>
      </c>
      <c r="G76" s="2">
        <f>G80+G84</f>
        <v>218443.9</v>
      </c>
      <c r="H76" s="2">
        <f t="shared" ref="H76:J76" si="17">H80+H84</f>
        <v>0</v>
      </c>
      <c r="I76" s="2">
        <f t="shared" si="17"/>
        <v>0</v>
      </c>
      <c r="J76" s="2">
        <f t="shared" si="17"/>
        <v>0</v>
      </c>
    </row>
    <row r="77" spans="1:10" ht="16.7" customHeight="1" x14ac:dyDescent="0.25">
      <c r="A77" s="36" t="s">
        <v>40</v>
      </c>
      <c r="B77" s="38" t="s">
        <v>22</v>
      </c>
      <c r="C77" s="18" t="s">
        <v>26</v>
      </c>
      <c r="D77" s="2"/>
      <c r="E77" s="2"/>
      <c r="F77" s="2"/>
      <c r="G77" s="2"/>
      <c r="H77" s="2"/>
      <c r="I77" s="2"/>
      <c r="J77" s="2"/>
    </row>
    <row r="78" spans="1:10" ht="16.7" customHeight="1" x14ac:dyDescent="0.25">
      <c r="A78" s="36" t="s">
        <v>40</v>
      </c>
      <c r="B78" s="38" t="s">
        <v>28</v>
      </c>
      <c r="C78" s="11" t="s">
        <v>20</v>
      </c>
      <c r="D78" s="3">
        <f t="shared" ref="D78:F78" si="18">SUM(D79:D81)</f>
        <v>7768287.9000000004</v>
      </c>
      <c r="E78" s="3">
        <f t="shared" si="18"/>
        <v>5197849.5</v>
      </c>
      <c r="F78" s="3">
        <f t="shared" si="18"/>
        <v>5534234</v>
      </c>
      <c r="G78" s="3">
        <f>SUM(G79:G81)</f>
        <v>5568236.5999999996</v>
      </c>
      <c r="H78" s="3">
        <f>SUM(H79:H81)</f>
        <v>5867298.2000000002</v>
      </c>
      <c r="I78" s="3">
        <f>SUM(I79:I81)</f>
        <v>5793689</v>
      </c>
      <c r="J78" s="3">
        <f>SUM(J79:J81)</f>
        <v>5825469.0999999996</v>
      </c>
    </row>
    <row r="79" spans="1:10" ht="16.7" customHeight="1" x14ac:dyDescent="0.25">
      <c r="A79" s="36" t="s">
        <v>40</v>
      </c>
      <c r="B79" s="38" t="s">
        <v>28</v>
      </c>
      <c r="C79" s="18" t="s">
        <v>23</v>
      </c>
      <c r="D79" s="2">
        <f t="shared" ref="D79:F79" si="19">D87+D151+D167</f>
        <v>6114246.6000000006</v>
      </c>
      <c r="E79" s="2">
        <f t="shared" si="19"/>
        <v>4254164.2</v>
      </c>
      <c r="F79" s="2">
        <f t="shared" si="19"/>
        <v>4576203.7</v>
      </c>
      <c r="G79" s="2">
        <f>G87+G151+G167</f>
        <v>5349792.6999999993</v>
      </c>
      <c r="H79" s="2">
        <f>H87+H151+H167</f>
        <v>5867298.2000000002</v>
      </c>
      <c r="I79" s="2">
        <f>I87+I151+I167</f>
        <v>5793689</v>
      </c>
      <c r="J79" s="2">
        <f>J87+J151+J167</f>
        <v>5825469.0999999996</v>
      </c>
    </row>
    <row r="80" spans="1:10" ht="16.7" customHeight="1" x14ac:dyDescent="0.25">
      <c r="A80" s="36" t="s">
        <v>40</v>
      </c>
      <c r="B80" s="38" t="s">
        <v>28</v>
      </c>
      <c r="C80" s="18" t="s">
        <v>24</v>
      </c>
      <c r="D80" s="2">
        <f t="shared" ref="D80:F80" si="20">D88+D152+D168</f>
        <v>1654041.3</v>
      </c>
      <c r="E80" s="2">
        <f t="shared" si="20"/>
        <v>943685.3</v>
      </c>
      <c r="F80" s="2">
        <f t="shared" si="20"/>
        <v>958030.3</v>
      </c>
      <c r="G80" s="2">
        <f>G88+G152+G168</f>
        <v>218443.9</v>
      </c>
      <c r="H80" s="2">
        <f t="shared" ref="H80:J80" si="21">H88+H152+H168</f>
        <v>0</v>
      </c>
      <c r="I80" s="2">
        <f t="shared" si="21"/>
        <v>0</v>
      </c>
      <c r="J80" s="2">
        <f t="shared" si="21"/>
        <v>0</v>
      </c>
    </row>
    <row r="81" spans="1:11" ht="16.7" customHeight="1" x14ac:dyDescent="0.25">
      <c r="A81" s="36" t="s">
        <v>40</v>
      </c>
      <c r="B81" s="38" t="s">
        <v>28</v>
      </c>
      <c r="C81" s="18" t="s">
        <v>26</v>
      </c>
      <c r="D81" s="2"/>
      <c r="E81" s="2"/>
      <c r="F81" s="2"/>
      <c r="G81" s="2"/>
      <c r="H81" s="2"/>
      <c r="I81" s="2"/>
      <c r="J81" s="2"/>
    </row>
    <row r="82" spans="1:11" ht="16.7" customHeight="1" x14ac:dyDescent="0.25">
      <c r="A82" s="36" t="s">
        <v>40</v>
      </c>
      <c r="B82" s="38" t="s">
        <v>29</v>
      </c>
      <c r="C82" s="11" t="s">
        <v>20</v>
      </c>
      <c r="D82" s="3">
        <f t="shared" ref="D82:F82" si="22">SUM(D83:D85)</f>
        <v>5100</v>
      </c>
      <c r="E82" s="3">
        <f t="shared" si="22"/>
        <v>1533.7</v>
      </c>
      <c r="F82" s="3">
        <f t="shared" si="22"/>
        <v>3453.1</v>
      </c>
      <c r="G82" s="3">
        <f>SUM(G83:G85)</f>
        <v>3402.4</v>
      </c>
      <c r="H82" s="3">
        <f>SUM(H83:H85)</f>
        <v>3402.4</v>
      </c>
      <c r="I82" s="3">
        <f>SUM(I83:I85)</f>
        <v>3402.4</v>
      </c>
      <c r="J82" s="3">
        <f>SUM(J83:J85)</f>
        <v>3402.4</v>
      </c>
    </row>
    <row r="83" spans="1:11" ht="16.7" customHeight="1" x14ac:dyDescent="0.25">
      <c r="A83" s="36" t="s">
        <v>40</v>
      </c>
      <c r="B83" s="38" t="s">
        <v>29</v>
      </c>
      <c r="C83" s="18" t="s">
        <v>23</v>
      </c>
      <c r="D83" s="2">
        <v>5100</v>
      </c>
      <c r="E83" s="2">
        <v>1533.7</v>
      </c>
      <c r="F83" s="2">
        <v>3453.1</v>
      </c>
      <c r="G83" s="2">
        <f>G179</f>
        <v>3402.4</v>
      </c>
      <c r="H83" s="2">
        <f>H179</f>
        <v>3402.4</v>
      </c>
      <c r="I83" s="2">
        <f>I179</f>
        <v>3402.4</v>
      </c>
      <c r="J83" s="2">
        <f>J179</f>
        <v>3402.4</v>
      </c>
    </row>
    <row r="84" spans="1:11" ht="16.7" customHeight="1" x14ac:dyDescent="0.25">
      <c r="A84" s="36" t="s">
        <v>40</v>
      </c>
      <c r="B84" s="38" t="s">
        <v>29</v>
      </c>
      <c r="C84" s="18" t="s">
        <v>24</v>
      </c>
      <c r="D84" s="2"/>
      <c r="E84" s="2"/>
      <c r="F84" s="2"/>
      <c r="G84" s="2"/>
      <c r="H84" s="2"/>
      <c r="I84" s="2"/>
      <c r="J84" s="2"/>
    </row>
    <row r="85" spans="1:11" ht="16.7" customHeight="1" x14ac:dyDescent="0.25">
      <c r="A85" s="36" t="s">
        <v>40</v>
      </c>
      <c r="B85" s="38" t="s">
        <v>29</v>
      </c>
      <c r="C85" s="18" t="s">
        <v>26</v>
      </c>
      <c r="D85" s="2"/>
      <c r="E85" s="2"/>
      <c r="F85" s="2"/>
      <c r="G85" s="2"/>
      <c r="H85" s="2"/>
      <c r="I85" s="2"/>
      <c r="J85" s="2"/>
    </row>
    <row r="86" spans="1:11" ht="20.100000000000001" customHeight="1" x14ac:dyDescent="0.25">
      <c r="A86" s="36" t="s">
        <v>41</v>
      </c>
      <c r="B86" s="38" t="s">
        <v>28</v>
      </c>
      <c r="C86" s="11" t="s">
        <v>20</v>
      </c>
      <c r="D86" s="3">
        <f t="shared" ref="D86:F86" si="23">SUM(D87:D89)</f>
        <v>5958598.4000000004</v>
      </c>
      <c r="E86" s="3">
        <f t="shared" si="23"/>
        <v>4683116.5</v>
      </c>
      <c r="F86" s="3">
        <f t="shared" si="23"/>
        <v>4976827.3</v>
      </c>
      <c r="G86" s="3">
        <f>SUM(G87:G89)</f>
        <v>4980551.5999999996</v>
      </c>
      <c r="H86" s="3">
        <f>SUM(H87:H89)</f>
        <v>5255647.7</v>
      </c>
      <c r="I86" s="3">
        <f>SUM(I87:I89)</f>
        <v>5182590.4000000004</v>
      </c>
      <c r="J86" s="3">
        <f>SUM(J87:J89)</f>
        <v>5182530.0999999996</v>
      </c>
    </row>
    <row r="87" spans="1:11" ht="20.100000000000001" customHeight="1" x14ac:dyDescent="0.25">
      <c r="A87" s="36" t="s">
        <v>41</v>
      </c>
      <c r="B87" s="38" t="s">
        <v>28</v>
      </c>
      <c r="C87" s="18" t="s">
        <v>23</v>
      </c>
      <c r="D87" s="2">
        <v>4481710.2</v>
      </c>
      <c r="E87" s="2">
        <v>3739431.2</v>
      </c>
      <c r="F87" s="2">
        <v>4018797</v>
      </c>
      <c r="G87" s="2">
        <f>G91+G95+G103+G111+G115+G123+G127+G131+G135+G139+G143+G147+G99+G107+G119</f>
        <v>4762107.6999999993</v>
      </c>
      <c r="H87" s="2">
        <f>H91+H95+H103+H111+H115+H123+H127+H131+H135+H139+H143+H147+H99+H107+H119</f>
        <v>5255647.7</v>
      </c>
      <c r="I87" s="2">
        <f>I91+I95+I103+I111+I115+I123+I127+I131+I135+I139+I143+I147+I99+I107+I119</f>
        <v>5182590.4000000004</v>
      </c>
      <c r="J87" s="2">
        <f>J91+J95+J103+J111+J115+J123+J127+J131+J135+J139+J143+J147+J99+J107+J119</f>
        <v>5182530.0999999996</v>
      </c>
    </row>
    <row r="88" spans="1:11" ht="20.100000000000001" customHeight="1" x14ac:dyDescent="0.25">
      <c r="A88" s="36" t="s">
        <v>41</v>
      </c>
      <c r="B88" s="38" t="s">
        <v>28</v>
      </c>
      <c r="C88" s="18" t="s">
        <v>24</v>
      </c>
      <c r="D88" s="2">
        <v>1476888.2</v>
      </c>
      <c r="E88" s="2">
        <v>943685.3</v>
      </c>
      <c r="F88" s="2">
        <v>958030.3</v>
      </c>
      <c r="G88" s="2">
        <f>G92+G96+G104+G112+G116+G124+G128+G132+G136+G140+G144+G148+G100+G108+G120</f>
        <v>218443.9</v>
      </c>
      <c r="H88" s="2">
        <f t="shared" ref="H88:J88" si="24">H92+H96+H104+H112+H116+H124+H128+H132+H136+H140+H144+H148+H100+H108+H120</f>
        <v>0</v>
      </c>
      <c r="I88" s="2">
        <f t="shared" si="24"/>
        <v>0</v>
      </c>
      <c r="J88" s="2">
        <f t="shared" si="24"/>
        <v>0</v>
      </c>
    </row>
    <row r="89" spans="1:11" ht="33" customHeight="1" x14ac:dyDescent="0.25">
      <c r="A89" s="36" t="s">
        <v>41</v>
      </c>
      <c r="B89" s="38" t="s">
        <v>28</v>
      </c>
      <c r="C89" s="18" t="s">
        <v>26</v>
      </c>
      <c r="D89" s="2"/>
      <c r="E89" s="2"/>
      <c r="F89" s="2"/>
      <c r="G89" s="2"/>
      <c r="H89" s="2"/>
      <c r="I89" s="2"/>
      <c r="J89" s="2"/>
    </row>
    <row r="90" spans="1:11" ht="16.7" customHeight="1" x14ac:dyDescent="0.25">
      <c r="A90" s="36" t="s">
        <v>49</v>
      </c>
      <c r="B90" s="38" t="s">
        <v>28</v>
      </c>
      <c r="C90" s="11" t="s">
        <v>20</v>
      </c>
      <c r="D90" s="3">
        <f t="shared" ref="D90:F90" si="25">SUM(D91:D93)</f>
        <v>693812.20000000007</v>
      </c>
      <c r="E90" s="3">
        <f t="shared" si="25"/>
        <v>561249.5</v>
      </c>
      <c r="F90" s="3">
        <f t="shared" si="25"/>
        <v>600368.9</v>
      </c>
      <c r="G90" s="3">
        <f>SUM(G91:G93)</f>
        <v>642233.80000000005</v>
      </c>
      <c r="H90" s="3">
        <f>SUM(H91:H93)</f>
        <v>566637.70000000007</v>
      </c>
      <c r="I90" s="3">
        <f>SUM(I91:I93)</f>
        <v>509495.39999999997</v>
      </c>
      <c r="J90" s="3">
        <f>SUM(J91:J93)</f>
        <v>509495.4</v>
      </c>
    </row>
    <row r="91" spans="1:11" ht="16.7" customHeight="1" x14ac:dyDescent="0.25">
      <c r="A91" s="36" t="s">
        <v>49</v>
      </c>
      <c r="B91" s="38" t="s">
        <v>28</v>
      </c>
      <c r="C91" s="18" t="s">
        <v>23</v>
      </c>
      <c r="D91" s="2">
        <v>592251.9</v>
      </c>
      <c r="E91" s="2">
        <v>450000</v>
      </c>
      <c r="F91" s="2">
        <v>509495</v>
      </c>
      <c r="G91" s="2">
        <v>509495</v>
      </c>
      <c r="H91" s="2">
        <f>552140.8+14496.9</f>
        <v>566637.70000000007</v>
      </c>
      <c r="I91" s="2">
        <f>494998.8+14496.6</f>
        <v>509495.39999999997</v>
      </c>
      <c r="J91" s="2">
        <v>509495.4</v>
      </c>
      <c r="K91" s="7"/>
    </row>
    <row r="92" spans="1:11" ht="16.7" customHeight="1" x14ac:dyDescent="0.25">
      <c r="A92" s="36" t="s">
        <v>49</v>
      </c>
      <c r="B92" s="38" t="s">
        <v>28</v>
      </c>
      <c r="C92" s="18" t="s">
        <v>24</v>
      </c>
      <c r="D92" s="2">
        <v>101560.3</v>
      </c>
      <c r="E92" s="2">
        <v>111249.5</v>
      </c>
      <c r="F92" s="2">
        <v>90873.9</v>
      </c>
      <c r="G92" s="2">
        <v>132738.79999999999</v>
      </c>
      <c r="H92" s="2"/>
      <c r="I92" s="2"/>
      <c r="J92" s="2"/>
    </row>
    <row r="93" spans="1:11" ht="16.7" customHeight="1" x14ac:dyDescent="0.25">
      <c r="A93" s="36" t="s">
        <v>49</v>
      </c>
      <c r="B93" s="38" t="s">
        <v>28</v>
      </c>
      <c r="C93" s="18" t="s">
        <v>26</v>
      </c>
      <c r="D93" s="2"/>
      <c r="E93" s="2"/>
      <c r="F93" s="2"/>
      <c r="G93" s="2"/>
      <c r="H93" s="2"/>
      <c r="I93" s="2"/>
      <c r="J93" s="2"/>
    </row>
    <row r="94" spans="1:11" ht="16.7" customHeight="1" x14ac:dyDescent="0.25">
      <c r="A94" s="36" t="s">
        <v>42</v>
      </c>
      <c r="B94" s="38" t="s">
        <v>28</v>
      </c>
      <c r="C94" s="11" t="s">
        <v>20</v>
      </c>
      <c r="D94" s="3">
        <v>472776.7</v>
      </c>
      <c r="E94" s="3">
        <v>619514.80000000005</v>
      </c>
      <c r="F94" s="3">
        <v>604296.19999999995</v>
      </c>
      <c r="G94" s="3"/>
      <c r="H94" s="3"/>
      <c r="I94" s="3"/>
      <c r="J94" s="3"/>
    </row>
    <row r="95" spans="1:11" ht="16.7" customHeight="1" x14ac:dyDescent="0.25">
      <c r="A95" s="36" t="s">
        <v>42</v>
      </c>
      <c r="B95" s="38" t="s">
        <v>28</v>
      </c>
      <c r="C95" s="18" t="s">
        <v>23</v>
      </c>
      <c r="D95" s="2"/>
      <c r="E95" s="2"/>
      <c r="F95" s="2"/>
      <c r="G95" s="2"/>
      <c r="H95" s="2"/>
      <c r="I95" s="2"/>
      <c r="J95" s="2"/>
    </row>
    <row r="96" spans="1:11" ht="16.7" customHeight="1" x14ac:dyDescent="0.25">
      <c r="A96" s="36" t="s">
        <v>42</v>
      </c>
      <c r="B96" s="38" t="s">
        <v>28</v>
      </c>
      <c r="C96" s="18" t="s">
        <v>24</v>
      </c>
      <c r="D96" s="2">
        <v>472776.7</v>
      </c>
      <c r="E96" s="2">
        <v>619514.80000000005</v>
      </c>
      <c r="F96" s="2">
        <v>604296.19999999995</v>
      </c>
      <c r="G96" s="2"/>
      <c r="H96" s="2"/>
      <c r="I96" s="2"/>
      <c r="J96" s="2"/>
    </row>
    <row r="97" spans="1:11" ht="27.75" customHeight="1" x14ac:dyDescent="0.25">
      <c r="A97" s="36" t="s">
        <v>42</v>
      </c>
      <c r="B97" s="38" t="s">
        <v>28</v>
      </c>
      <c r="C97" s="18" t="s">
        <v>26</v>
      </c>
      <c r="D97" s="2"/>
      <c r="E97" s="2"/>
      <c r="F97" s="2"/>
      <c r="G97" s="2"/>
      <c r="H97" s="2"/>
      <c r="I97" s="2"/>
      <c r="J97" s="2"/>
    </row>
    <row r="98" spans="1:11" ht="20.100000000000001" customHeight="1" x14ac:dyDescent="0.25">
      <c r="A98" s="36" t="s">
        <v>55</v>
      </c>
      <c r="B98" s="38" t="s">
        <v>28</v>
      </c>
      <c r="C98" s="11" t="s">
        <v>20</v>
      </c>
      <c r="D98" s="12"/>
      <c r="E98" s="12"/>
      <c r="F98" s="12"/>
      <c r="G98" s="3">
        <f>SUM(G99:G101)</f>
        <v>85074.6</v>
      </c>
      <c r="H98" s="3">
        <f>SUM(H99:H101)</f>
        <v>26670.9</v>
      </c>
      <c r="I98" s="3">
        <f>SUM(I99:I101)</f>
        <v>26584.2</v>
      </c>
      <c r="J98" s="3">
        <f>SUM(J99:J101)</f>
        <v>26521.8</v>
      </c>
    </row>
    <row r="99" spans="1:11" ht="20.100000000000001" customHeight="1" x14ac:dyDescent="0.25">
      <c r="A99" s="36" t="s">
        <v>55</v>
      </c>
      <c r="B99" s="38" t="s">
        <v>28</v>
      </c>
      <c r="C99" s="18" t="s">
        <v>23</v>
      </c>
      <c r="D99" s="4"/>
      <c r="E99" s="4"/>
      <c r="F99" s="4"/>
      <c r="G99" s="2">
        <v>28074.6</v>
      </c>
      <c r="H99" s="2">
        <v>26670.9</v>
      </c>
      <c r="I99" s="2">
        <v>26584.2</v>
      </c>
      <c r="J99" s="2">
        <v>26521.8</v>
      </c>
      <c r="K99" s="13"/>
    </row>
    <row r="100" spans="1:11" ht="20.100000000000001" customHeight="1" x14ac:dyDescent="0.25">
      <c r="A100" s="36" t="s">
        <v>55</v>
      </c>
      <c r="B100" s="38" t="s">
        <v>28</v>
      </c>
      <c r="C100" s="18" t="s">
        <v>24</v>
      </c>
      <c r="D100" s="4"/>
      <c r="E100" s="4"/>
      <c r="F100" s="4"/>
      <c r="G100" s="2">
        <v>57000</v>
      </c>
      <c r="H100" s="2"/>
      <c r="I100" s="2"/>
      <c r="J100" s="2"/>
    </row>
    <row r="101" spans="1:11" ht="42" customHeight="1" x14ac:dyDescent="0.25">
      <c r="A101" s="36" t="s">
        <v>55</v>
      </c>
      <c r="B101" s="38" t="s">
        <v>28</v>
      </c>
      <c r="C101" s="18" t="s">
        <v>26</v>
      </c>
      <c r="D101" s="4"/>
      <c r="E101" s="4"/>
      <c r="F101" s="4"/>
      <c r="G101" s="2"/>
      <c r="H101" s="2"/>
      <c r="I101" s="2"/>
      <c r="J101" s="2"/>
    </row>
    <row r="102" spans="1:11" ht="40.15" customHeight="1" x14ac:dyDescent="0.25">
      <c r="A102" s="44" t="s">
        <v>43</v>
      </c>
      <c r="B102" s="38" t="s">
        <v>28</v>
      </c>
      <c r="C102" s="11" t="s">
        <v>20</v>
      </c>
      <c r="D102" s="3">
        <v>140144</v>
      </c>
      <c r="E102" s="3">
        <v>132864.9</v>
      </c>
      <c r="F102" s="3">
        <v>114091.4</v>
      </c>
      <c r="G102" s="3"/>
      <c r="H102" s="3"/>
      <c r="I102" s="3"/>
      <c r="J102" s="3"/>
    </row>
    <row r="103" spans="1:11" ht="40.15" customHeight="1" x14ac:dyDescent="0.25">
      <c r="A103" s="44" t="s">
        <v>43</v>
      </c>
      <c r="B103" s="38" t="s">
        <v>28</v>
      </c>
      <c r="C103" s="18" t="s">
        <v>23</v>
      </c>
      <c r="D103" s="2"/>
      <c r="E103" s="2"/>
      <c r="F103" s="2"/>
      <c r="G103" s="2"/>
      <c r="H103" s="2"/>
      <c r="I103" s="2"/>
      <c r="J103" s="2"/>
    </row>
    <row r="104" spans="1:11" ht="40.15" customHeight="1" x14ac:dyDescent="0.25">
      <c r="A104" s="44" t="s">
        <v>43</v>
      </c>
      <c r="B104" s="38" t="s">
        <v>28</v>
      </c>
      <c r="C104" s="18" t="s">
        <v>24</v>
      </c>
      <c r="D104" s="2">
        <v>140144</v>
      </c>
      <c r="E104" s="2">
        <v>132864.9</v>
      </c>
      <c r="F104" s="2">
        <v>114091.4</v>
      </c>
      <c r="G104" s="2"/>
      <c r="H104" s="2"/>
      <c r="I104" s="2"/>
      <c r="J104" s="2"/>
    </row>
    <row r="105" spans="1:11" ht="68.25" customHeight="1" x14ac:dyDescent="0.25">
      <c r="A105" s="44" t="s">
        <v>43</v>
      </c>
      <c r="B105" s="38" t="s">
        <v>28</v>
      </c>
      <c r="C105" s="18" t="s">
        <v>26</v>
      </c>
      <c r="D105" s="2"/>
      <c r="E105" s="2"/>
      <c r="F105" s="2"/>
      <c r="G105" s="2"/>
      <c r="H105" s="2"/>
      <c r="I105" s="2"/>
      <c r="J105" s="2"/>
    </row>
    <row r="106" spans="1:11" ht="43.5" customHeight="1" x14ac:dyDescent="0.25">
      <c r="A106" s="45" t="s">
        <v>54</v>
      </c>
      <c r="B106" s="38" t="s">
        <v>28</v>
      </c>
      <c r="C106" s="11" t="s">
        <v>20</v>
      </c>
      <c r="D106" s="12"/>
      <c r="E106" s="12"/>
      <c r="F106" s="12"/>
      <c r="G106" s="3">
        <f>SUM(G107:G109)</f>
        <v>41350.899999999994</v>
      </c>
      <c r="H106" s="3">
        <f>SUM(H107:H109)</f>
        <v>13475.5</v>
      </c>
      <c r="I106" s="3">
        <f>SUM(I107:I109)</f>
        <v>13461.9</v>
      </c>
      <c r="J106" s="3">
        <f>SUM(J107:J109)</f>
        <v>13461.9</v>
      </c>
    </row>
    <row r="107" spans="1:11" ht="43.5" customHeight="1" x14ac:dyDescent="0.25">
      <c r="A107" s="45" t="s">
        <v>54</v>
      </c>
      <c r="B107" s="38" t="s">
        <v>28</v>
      </c>
      <c r="C107" s="18" t="s">
        <v>23</v>
      </c>
      <c r="D107" s="4"/>
      <c r="E107" s="4"/>
      <c r="F107" s="4"/>
      <c r="G107" s="2">
        <v>13645.8</v>
      </c>
      <c r="H107" s="2">
        <v>13475.5</v>
      </c>
      <c r="I107" s="2">
        <v>13461.9</v>
      </c>
      <c r="J107" s="2">
        <v>13461.9</v>
      </c>
      <c r="K107" s="13"/>
    </row>
    <row r="108" spans="1:11" ht="43.5" customHeight="1" x14ac:dyDescent="0.25">
      <c r="A108" s="45" t="s">
        <v>54</v>
      </c>
      <c r="B108" s="38" t="s">
        <v>28</v>
      </c>
      <c r="C108" s="18" t="s">
        <v>24</v>
      </c>
      <c r="D108" s="4"/>
      <c r="E108" s="4"/>
      <c r="F108" s="4"/>
      <c r="G108" s="2">
        <v>27705.1</v>
      </c>
      <c r="H108" s="2"/>
      <c r="I108" s="2"/>
      <c r="J108" s="2"/>
    </row>
    <row r="109" spans="1:11" ht="69.75" customHeight="1" x14ac:dyDescent="0.25">
      <c r="A109" s="45" t="s">
        <v>54</v>
      </c>
      <c r="B109" s="38" t="s">
        <v>28</v>
      </c>
      <c r="C109" s="18" t="s">
        <v>26</v>
      </c>
      <c r="D109" s="4"/>
      <c r="E109" s="4"/>
      <c r="F109" s="4"/>
      <c r="G109" s="2"/>
      <c r="H109" s="2"/>
      <c r="I109" s="2"/>
      <c r="J109" s="2"/>
    </row>
    <row r="110" spans="1:11" ht="16.7" customHeight="1" x14ac:dyDescent="0.25">
      <c r="A110" s="36" t="s">
        <v>50</v>
      </c>
      <c r="B110" s="38" t="s">
        <v>28</v>
      </c>
      <c r="C110" s="11" t="s">
        <v>20</v>
      </c>
      <c r="D110" s="3">
        <v>267722.59999999998</v>
      </c>
      <c r="E110" s="3">
        <v>18243.7</v>
      </c>
      <c r="F110" s="3"/>
      <c r="G110" s="3"/>
      <c r="H110" s="3"/>
      <c r="I110" s="3"/>
      <c r="J110" s="3"/>
    </row>
    <row r="111" spans="1:11" ht="16.7" customHeight="1" x14ac:dyDescent="0.25">
      <c r="A111" s="36" t="s">
        <v>50</v>
      </c>
      <c r="B111" s="38" t="s">
        <v>28</v>
      </c>
      <c r="C111" s="18" t="s">
        <v>23</v>
      </c>
      <c r="D111" s="2"/>
      <c r="E111" s="2"/>
      <c r="F111" s="2"/>
      <c r="G111" s="2"/>
      <c r="H111" s="2"/>
      <c r="I111" s="2"/>
      <c r="J111" s="2"/>
    </row>
    <row r="112" spans="1:11" ht="16.7" customHeight="1" x14ac:dyDescent="0.25">
      <c r="A112" s="36" t="s">
        <v>50</v>
      </c>
      <c r="B112" s="38" t="s">
        <v>28</v>
      </c>
      <c r="C112" s="18" t="s">
        <v>24</v>
      </c>
      <c r="D112" s="2">
        <v>267722.59999999998</v>
      </c>
      <c r="E112" s="2">
        <v>18243.7</v>
      </c>
      <c r="F112" s="2"/>
      <c r="G112" s="2"/>
      <c r="H112" s="2"/>
      <c r="I112" s="2"/>
      <c r="J112" s="2"/>
    </row>
    <row r="113" spans="1:10" ht="36.75" customHeight="1" x14ac:dyDescent="0.25">
      <c r="A113" s="36" t="s">
        <v>50</v>
      </c>
      <c r="B113" s="38" t="s">
        <v>28</v>
      </c>
      <c r="C113" s="18" t="s">
        <v>26</v>
      </c>
      <c r="D113" s="2"/>
      <c r="E113" s="2"/>
      <c r="F113" s="2"/>
      <c r="G113" s="2"/>
      <c r="H113" s="2"/>
      <c r="I113" s="2"/>
      <c r="J113" s="2"/>
    </row>
    <row r="114" spans="1:10" ht="16.7" customHeight="1" x14ac:dyDescent="0.25">
      <c r="A114" s="36" t="s">
        <v>53</v>
      </c>
      <c r="B114" s="38" t="s">
        <v>28</v>
      </c>
      <c r="C114" s="11" t="s">
        <v>20</v>
      </c>
      <c r="D114" s="12"/>
      <c r="E114" s="12"/>
      <c r="F114" s="3">
        <v>1800.4</v>
      </c>
      <c r="G114" s="3"/>
      <c r="H114" s="3"/>
      <c r="I114" s="3"/>
      <c r="J114" s="3"/>
    </row>
    <row r="115" spans="1:10" ht="16.7" customHeight="1" x14ac:dyDescent="0.25">
      <c r="A115" s="36" t="s">
        <v>53</v>
      </c>
      <c r="B115" s="38" t="s">
        <v>28</v>
      </c>
      <c r="C115" s="18" t="s">
        <v>23</v>
      </c>
      <c r="D115" s="4"/>
      <c r="E115" s="4"/>
      <c r="F115" s="2"/>
      <c r="G115" s="2"/>
      <c r="H115" s="2"/>
      <c r="I115" s="2"/>
      <c r="J115" s="2"/>
    </row>
    <row r="116" spans="1:10" ht="16.7" customHeight="1" x14ac:dyDescent="0.25">
      <c r="A116" s="36" t="s">
        <v>53</v>
      </c>
      <c r="B116" s="38" t="s">
        <v>28</v>
      </c>
      <c r="C116" s="18" t="s">
        <v>24</v>
      </c>
      <c r="D116" s="4"/>
      <c r="E116" s="4"/>
      <c r="F116" s="2">
        <v>1800.4</v>
      </c>
      <c r="G116" s="2"/>
      <c r="H116" s="2"/>
      <c r="I116" s="2"/>
      <c r="J116" s="2"/>
    </row>
    <row r="117" spans="1:10" ht="16.7" customHeight="1" x14ac:dyDescent="0.25">
      <c r="A117" s="36" t="s">
        <v>53</v>
      </c>
      <c r="B117" s="38" t="s">
        <v>28</v>
      </c>
      <c r="C117" s="18" t="s">
        <v>26</v>
      </c>
      <c r="D117" s="4"/>
      <c r="E117" s="4"/>
      <c r="F117" s="2"/>
      <c r="G117" s="2"/>
      <c r="H117" s="2"/>
      <c r="I117" s="2"/>
      <c r="J117" s="2"/>
    </row>
    <row r="118" spans="1:10" ht="36.75" customHeight="1" x14ac:dyDescent="0.25">
      <c r="A118" s="44" t="s">
        <v>56</v>
      </c>
      <c r="B118" s="38" t="s">
        <v>28</v>
      </c>
      <c r="C118" s="11" t="s">
        <v>20</v>
      </c>
      <c r="D118" s="12"/>
      <c r="E118" s="12"/>
      <c r="F118" s="12"/>
      <c r="G118" s="3">
        <f>SUM(G119:G121)</f>
        <v>1492.5</v>
      </c>
      <c r="H118" s="3">
        <f>SUM(H119:H121)</f>
        <v>807.8</v>
      </c>
      <c r="I118" s="3">
        <f>SUM(I119:I121)</f>
        <v>819.7</v>
      </c>
      <c r="J118" s="3">
        <f>SUM(J119:J121)</f>
        <v>821.8</v>
      </c>
    </row>
    <row r="119" spans="1:10" ht="36.75" customHeight="1" x14ac:dyDescent="0.25">
      <c r="A119" s="44" t="s">
        <v>56</v>
      </c>
      <c r="B119" s="38" t="s">
        <v>28</v>
      </c>
      <c r="C119" s="18" t="s">
        <v>23</v>
      </c>
      <c r="D119" s="4"/>
      <c r="E119" s="4"/>
      <c r="F119" s="4"/>
      <c r="G119" s="2">
        <v>492.5</v>
      </c>
      <c r="H119" s="2">
        <v>807.8</v>
      </c>
      <c r="I119" s="2">
        <v>819.7</v>
      </c>
      <c r="J119" s="2">
        <v>821.8</v>
      </c>
    </row>
    <row r="120" spans="1:10" ht="36.75" customHeight="1" x14ac:dyDescent="0.25">
      <c r="A120" s="44" t="s">
        <v>56</v>
      </c>
      <c r="B120" s="38" t="s">
        <v>28</v>
      </c>
      <c r="C120" s="18" t="s">
        <v>24</v>
      </c>
      <c r="D120" s="4"/>
      <c r="E120" s="4"/>
      <c r="F120" s="4"/>
      <c r="G120" s="2">
        <v>1000</v>
      </c>
      <c r="H120" s="2"/>
      <c r="I120" s="2"/>
      <c r="J120" s="2"/>
    </row>
    <row r="121" spans="1:10" ht="68.25" customHeight="1" x14ac:dyDescent="0.25">
      <c r="A121" s="44" t="s">
        <v>56</v>
      </c>
      <c r="B121" s="38" t="s">
        <v>28</v>
      </c>
      <c r="C121" s="18" t="s">
        <v>26</v>
      </c>
      <c r="D121" s="4"/>
      <c r="E121" s="4"/>
      <c r="F121" s="4"/>
      <c r="G121" s="2"/>
      <c r="H121" s="2"/>
      <c r="I121" s="2"/>
      <c r="J121" s="2"/>
    </row>
    <row r="122" spans="1:10" ht="16.7" customHeight="1" x14ac:dyDescent="0.25">
      <c r="A122" s="36" t="s">
        <v>44</v>
      </c>
      <c r="B122" s="38" t="s">
        <v>28</v>
      </c>
      <c r="C122" s="11" t="s">
        <v>20</v>
      </c>
      <c r="D122" s="3">
        <v>134369.29999999999</v>
      </c>
      <c r="E122" s="3">
        <v>139347.1</v>
      </c>
      <c r="F122" s="3">
        <v>104415.8</v>
      </c>
      <c r="G122" s="3">
        <f>SUM(G123:G125)</f>
        <v>199382</v>
      </c>
      <c r="H122" s="3">
        <f>SUM(H123:H125)</f>
        <v>204739.6</v>
      </c>
      <c r="I122" s="3">
        <f>SUM(I123:I125)</f>
        <v>204739.6</v>
      </c>
      <c r="J122" s="3">
        <f>SUM(J123:J125)</f>
        <v>204739.6</v>
      </c>
    </row>
    <row r="123" spans="1:10" ht="16.7" customHeight="1" x14ac:dyDescent="0.25">
      <c r="A123" s="36" t="s">
        <v>44</v>
      </c>
      <c r="B123" s="38" t="s">
        <v>28</v>
      </c>
      <c r="C123" s="18" t="s">
        <v>23</v>
      </c>
      <c r="D123" s="2">
        <v>134369.29999999999</v>
      </c>
      <c r="E123" s="2">
        <v>139347.1</v>
      </c>
      <c r="F123" s="2">
        <v>104415.8</v>
      </c>
      <c r="G123" s="2">
        <v>199382</v>
      </c>
      <c r="H123" s="2">
        <v>204739.6</v>
      </c>
      <c r="I123" s="2">
        <v>204739.6</v>
      </c>
      <c r="J123" s="2">
        <v>204739.6</v>
      </c>
    </row>
    <row r="124" spans="1:10" ht="16.7" customHeight="1" x14ac:dyDescent="0.25">
      <c r="A124" s="36" t="s">
        <v>44</v>
      </c>
      <c r="B124" s="38" t="s">
        <v>28</v>
      </c>
      <c r="C124" s="18" t="s">
        <v>24</v>
      </c>
      <c r="D124" s="2"/>
      <c r="E124" s="2"/>
      <c r="F124" s="2"/>
      <c r="G124" s="2"/>
      <c r="H124" s="2"/>
      <c r="I124" s="2"/>
      <c r="J124" s="2"/>
    </row>
    <row r="125" spans="1:10" ht="16.7" customHeight="1" x14ac:dyDescent="0.25">
      <c r="A125" s="36" t="s">
        <v>44</v>
      </c>
      <c r="B125" s="38" t="s">
        <v>28</v>
      </c>
      <c r="C125" s="18" t="s">
        <v>26</v>
      </c>
      <c r="D125" s="2"/>
      <c r="E125" s="2"/>
      <c r="F125" s="2"/>
      <c r="G125" s="2"/>
      <c r="H125" s="2"/>
      <c r="I125" s="2"/>
      <c r="J125" s="2"/>
    </row>
    <row r="126" spans="1:10" ht="40.15" customHeight="1" x14ac:dyDescent="0.25">
      <c r="A126" s="44" t="s">
        <v>45</v>
      </c>
      <c r="B126" s="38" t="s">
        <v>28</v>
      </c>
      <c r="C126" s="11" t="s">
        <v>20</v>
      </c>
      <c r="D126" s="3">
        <v>82844.3</v>
      </c>
      <c r="E126" s="3">
        <v>110774.9</v>
      </c>
      <c r="F126" s="3">
        <v>280225.2</v>
      </c>
      <c r="G126" s="3"/>
      <c r="H126" s="3"/>
      <c r="I126" s="3"/>
      <c r="J126" s="3"/>
    </row>
    <row r="127" spans="1:10" ht="40.15" customHeight="1" x14ac:dyDescent="0.25">
      <c r="A127" s="44" t="s">
        <v>45</v>
      </c>
      <c r="B127" s="38" t="s">
        <v>28</v>
      </c>
      <c r="C127" s="18" t="s">
        <v>23</v>
      </c>
      <c r="D127" s="2">
        <v>36865.699999999997</v>
      </c>
      <c r="E127" s="2">
        <v>48962.5</v>
      </c>
      <c r="F127" s="2">
        <v>133256.79999999999</v>
      </c>
      <c r="G127" s="2"/>
      <c r="H127" s="2"/>
      <c r="I127" s="2"/>
      <c r="J127" s="2"/>
    </row>
    <row r="128" spans="1:10" ht="40.15" customHeight="1" x14ac:dyDescent="0.25">
      <c r="A128" s="44" t="s">
        <v>45</v>
      </c>
      <c r="B128" s="38" t="s">
        <v>28</v>
      </c>
      <c r="C128" s="18" t="s">
        <v>24</v>
      </c>
      <c r="D128" s="2">
        <v>45978.6</v>
      </c>
      <c r="E128" s="2">
        <v>61812.4</v>
      </c>
      <c r="F128" s="2">
        <v>146968.4</v>
      </c>
      <c r="G128" s="2"/>
      <c r="H128" s="2"/>
      <c r="I128" s="2"/>
      <c r="J128" s="2"/>
    </row>
    <row r="129" spans="1:10" ht="57" customHeight="1" x14ac:dyDescent="0.25">
      <c r="A129" s="44" t="s">
        <v>45</v>
      </c>
      <c r="B129" s="38" t="s">
        <v>28</v>
      </c>
      <c r="C129" s="18" t="s">
        <v>26</v>
      </c>
      <c r="D129" s="2"/>
      <c r="E129" s="2"/>
      <c r="F129" s="2"/>
      <c r="G129" s="2"/>
      <c r="H129" s="2"/>
      <c r="I129" s="2"/>
      <c r="J129" s="2"/>
    </row>
    <row r="130" spans="1:10" ht="20.100000000000001" customHeight="1" x14ac:dyDescent="0.25">
      <c r="A130" s="36" t="s">
        <v>47</v>
      </c>
      <c r="B130" s="38" t="s">
        <v>28</v>
      </c>
      <c r="C130" s="11" t="s">
        <v>20</v>
      </c>
      <c r="D130" s="3">
        <v>44775.1</v>
      </c>
      <c r="E130" s="3">
        <v>35938.800000000003</v>
      </c>
      <c r="F130" s="3"/>
      <c r="G130" s="3"/>
      <c r="H130" s="3"/>
      <c r="I130" s="3"/>
      <c r="J130" s="3"/>
    </row>
    <row r="131" spans="1:10" ht="20.100000000000001" customHeight="1" x14ac:dyDescent="0.25">
      <c r="A131" s="36" t="s">
        <v>47</v>
      </c>
      <c r="B131" s="38" t="s">
        <v>28</v>
      </c>
      <c r="C131" s="18" t="s">
        <v>23</v>
      </c>
      <c r="D131" s="2">
        <v>44775.1</v>
      </c>
      <c r="E131" s="2">
        <v>35938.800000000003</v>
      </c>
      <c r="F131" s="2"/>
      <c r="G131" s="2"/>
      <c r="H131" s="2"/>
      <c r="I131" s="2"/>
      <c r="J131" s="2"/>
    </row>
    <row r="132" spans="1:10" ht="20.100000000000001" customHeight="1" x14ac:dyDescent="0.25">
      <c r="A132" s="36" t="s">
        <v>47</v>
      </c>
      <c r="B132" s="38" t="s">
        <v>28</v>
      </c>
      <c r="C132" s="18" t="s">
        <v>24</v>
      </c>
      <c r="D132" s="2"/>
      <c r="E132" s="2"/>
      <c r="F132" s="2"/>
      <c r="G132" s="2"/>
      <c r="H132" s="2"/>
      <c r="I132" s="2"/>
      <c r="J132" s="2"/>
    </row>
    <row r="133" spans="1:10" ht="54" customHeight="1" x14ac:dyDescent="0.25">
      <c r="A133" s="36" t="s">
        <v>47</v>
      </c>
      <c r="B133" s="38" t="s">
        <v>28</v>
      </c>
      <c r="C133" s="18" t="s">
        <v>26</v>
      </c>
      <c r="D133" s="2"/>
      <c r="E133" s="2"/>
      <c r="F133" s="2"/>
      <c r="G133" s="2"/>
      <c r="H133" s="2"/>
      <c r="I133" s="2"/>
      <c r="J133" s="2"/>
    </row>
    <row r="134" spans="1:10" ht="16.7" customHeight="1" x14ac:dyDescent="0.25">
      <c r="A134" s="36" t="s">
        <v>46</v>
      </c>
      <c r="B134" s="38" t="s">
        <v>28</v>
      </c>
      <c r="C134" s="11" t="s">
        <v>20</v>
      </c>
      <c r="D134" s="3">
        <v>669374.80000000005</v>
      </c>
      <c r="E134" s="3">
        <v>574198.9</v>
      </c>
      <c r="F134" s="3">
        <v>676129.2</v>
      </c>
      <c r="G134" s="3">
        <f>SUM(G135:G137)</f>
        <v>800648.7</v>
      </c>
      <c r="H134" s="3">
        <f>SUM(H135:H137)</f>
        <v>896372.5</v>
      </c>
      <c r="I134" s="3">
        <f>SUM(I135:I137)</f>
        <v>896372.5</v>
      </c>
      <c r="J134" s="3">
        <f>SUM(J135:J137)</f>
        <v>896372.5</v>
      </c>
    </row>
    <row r="135" spans="1:10" ht="16.7" customHeight="1" x14ac:dyDescent="0.25">
      <c r="A135" s="36" t="s">
        <v>46</v>
      </c>
      <c r="B135" s="38" t="s">
        <v>28</v>
      </c>
      <c r="C135" s="18" t="s">
        <v>23</v>
      </c>
      <c r="D135" s="2">
        <v>669374.80000000005</v>
      </c>
      <c r="E135" s="2">
        <v>574198.9</v>
      </c>
      <c r="F135" s="2">
        <v>676129.2</v>
      </c>
      <c r="G135" s="2">
        <v>800648.7</v>
      </c>
      <c r="H135" s="2">
        <v>896372.5</v>
      </c>
      <c r="I135" s="2">
        <v>896372.5</v>
      </c>
      <c r="J135" s="2">
        <v>896372.5</v>
      </c>
    </row>
    <row r="136" spans="1:10" ht="16.7" customHeight="1" x14ac:dyDescent="0.25">
      <c r="A136" s="36" t="s">
        <v>46</v>
      </c>
      <c r="B136" s="38" t="s">
        <v>28</v>
      </c>
      <c r="C136" s="18" t="s">
        <v>24</v>
      </c>
      <c r="D136" s="2"/>
      <c r="E136" s="2"/>
      <c r="F136" s="2"/>
      <c r="G136" s="2"/>
      <c r="H136" s="2"/>
      <c r="I136" s="2"/>
      <c r="J136" s="2"/>
    </row>
    <row r="137" spans="1:10" ht="57.75" customHeight="1" x14ac:dyDescent="0.25">
      <c r="A137" s="36" t="s">
        <v>46</v>
      </c>
      <c r="B137" s="38" t="s">
        <v>28</v>
      </c>
      <c r="C137" s="18" t="s">
        <v>26</v>
      </c>
      <c r="D137" s="2"/>
      <c r="E137" s="2"/>
      <c r="F137" s="2"/>
      <c r="G137" s="2"/>
      <c r="H137" s="2"/>
      <c r="I137" s="2"/>
      <c r="J137" s="2"/>
    </row>
    <row r="138" spans="1:10" ht="16.7" customHeight="1" x14ac:dyDescent="0.25">
      <c r="A138" s="36" t="s">
        <v>51</v>
      </c>
      <c r="B138" s="38" t="s">
        <v>28</v>
      </c>
      <c r="C138" s="11" t="s">
        <v>20</v>
      </c>
      <c r="D138" s="3">
        <v>92641.5</v>
      </c>
      <c r="E138" s="3">
        <v>13999.8</v>
      </c>
      <c r="F138" s="3"/>
      <c r="G138" s="3"/>
      <c r="H138" s="3"/>
      <c r="I138" s="3"/>
      <c r="J138" s="3"/>
    </row>
    <row r="139" spans="1:10" ht="16.7" customHeight="1" x14ac:dyDescent="0.25">
      <c r="A139" s="36" t="s">
        <v>51</v>
      </c>
      <c r="B139" s="38" t="s">
        <v>28</v>
      </c>
      <c r="C139" s="18" t="s">
        <v>23</v>
      </c>
      <c r="D139" s="2">
        <v>92641.5</v>
      </c>
      <c r="E139" s="2">
        <v>13999.8</v>
      </c>
      <c r="F139" s="2"/>
      <c r="G139" s="2"/>
      <c r="H139" s="2"/>
      <c r="I139" s="2"/>
      <c r="J139" s="2"/>
    </row>
    <row r="140" spans="1:10" ht="16.7" customHeight="1" x14ac:dyDescent="0.25">
      <c r="A140" s="36" t="s">
        <v>51</v>
      </c>
      <c r="B140" s="38" t="s">
        <v>28</v>
      </c>
      <c r="C140" s="18" t="s">
        <v>24</v>
      </c>
      <c r="D140" s="2"/>
      <c r="E140" s="2"/>
      <c r="F140" s="2"/>
      <c r="G140" s="2"/>
      <c r="H140" s="2"/>
      <c r="I140" s="2"/>
      <c r="J140" s="2"/>
    </row>
    <row r="141" spans="1:10" ht="16.7" customHeight="1" x14ac:dyDescent="0.25">
      <c r="A141" s="36" t="s">
        <v>51</v>
      </c>
      <c r="B141" s="38" t="s">
        <v>28</v>
      </c>
      <c r="C141" s="18" t="s">
        <v>26</v>
      </c>
      <c r="D141" s="2"/>
      <c r="E141" s="2"/>
      <c r="F141" s="2"/>
      <c r="G141" s="2"/>
      <c r="H141" s="2"/>
      <c r="I141" s="2"/>
      <c r="J141" s="2"/>
    </row>
    <row r="142" spans="1:10" ht="16.7" customHeight="1" x14ac:dyDescent="0.25">
      <c r="A142" s="36" t="s">
        <v>48</v>
      </c>
      <c r="B142" s="38" t="s">
        <v>28</v>
      </c>
      <c r="C142" s="11" t="s">
        <v>20</v>
      </c>
      <c r="D142" s="3">
        <v>3360137.9</v>
      </c>
      <c r="E142" s="3">
        <v>2476984.1</v>
      </c>
      <c r="F142" s="3">
        <v>2547704.4</v>
      </c>
      <c r="G142" s="3">
        <f>SUM(G143:G145)</f>
        <v>3155401</v>
      </c>
      <c r="H142" s="3">
        <f>SUM(H143:H145)</f>
        <v>3490765.9</v>
      </c>
      <c r="I142" s="3">
        <f>SUM(I143:I145)</f>
        <v>3474939.3</v>
      </c>
      <c r="J142" s="3">
        <f>SUM(J143:J145)</f>
        <v>3474939.3</v>
      </c>
    </row>
    <row r="143" spans="1:10" ht="16.7" customHeight="1" x14ac:dyDescent="0.25">
      <c r="A143" s="36" t="s">
        <v>48</v>
      </c>
      <c r="B143" s="38" t="s">
        <v>28</v>
      </c>
      <c r="C143" s="18" t="s">
        <v>23</v>
      </c>
      <c r="D143" s="2">
        <v>2911431.9</v>
      </c>
      <c r="E143" s="2">
        <v>2476984.1</v>
      </c>
      <c r="F143" s="2">
        <v>2547704.4</v>
      </c>
      <c r="G143" s="2">
        <f>3138768.6+17000-367.6</f>
        <v>3155401</v>
      </c>
      <c r="H143" s="2">
        <v>3490765.9</v>
      </c>
      <c r="I143" s="2">
        <v>3474939.3</v>
      </c>
      <c r="J143" s="2">
        <v>3474939.3</v>
      </c>
    </row>
    <row r="144" spans="1:10" ht="16.7" customHeight="1" x14ac:dyDescent="0.25">
      <c r="A144" s="36" t="s">
        <v>48</v>
      </c>
      <c r="B144" s="38" t="s">
        <v>28</v>
      </c>
      <c r="C144" s="18" t="s">
        <v>24</v>
      </c>
      <c r="D144" s="2">
        <v>448706</v>
      </c>
      <c r="E144" s="2"/>
      <c r="F144" s="2"/>
      <c r="G144" s="2"/>
      <c r="H144" s="2"/>
      <c r="I144" s="2"/>
      <c r="J144" s="2"/>
    </row>
    <row r="145" spans="1:10" ht="37.5" customHeight="1" x14ac:dyDescent="0.25">
      <c r="A145" s="36" t="s">
        <v>48</v>
      </c>
      <c r="B145" s="38" t="s">
        <v>28</v>
      </c>
      <c r="C145" s="18" t="s">
        <v>26</v>
      </c>
      <c r="D145" s="2"/>
      <c r="E145" s="2"/>
      <c r="F145" s="2"/>
      <c r="G145" s="2"/>
      <c r="H145" s="2"/>
      <c r="I145" s="2"/>
      <c r="J145" s="2"/>
    </row>
    <row r="146" spans="1:10" ht="16.7" customHeight="1" x14ac:dyDescent="0.25">
      <c r="A146" s="36" t="s">
        <v>52</v>
      </c>
      <c r="B146" s="38" t="s">
        <v>28</v>
      </c>
      <c r="C146" s="11" t="s">
        <v>20</v>
      </c>
      <c r="D146" s="12"/>
      <c r="E146" s="12"/>
      <c r="F146" s="3">
        <v>47795.8</v>
      </c>
      <c r="G146" s="3">
        <f>SUM(G147:G149)</f>
        <v>54968.1</v>
      </c>
      <c r="H146" s="3">
        <f>SUM(H147:H149)</f>
        <v>56177.8</v>
      </c>
      <c r="I146" s="3">
        <f>SUM(I147:I149)</f>
        <v>56177.8</v>
      </c>
      <c r="J146" s="3">
        <f>SUM(J147:J149)</f>
        <v>56177.8</v>
      </c>
    </row>
    <row r="147" spans="1:10" ht="16.7" customHeight="1" x14ac:dyDescent="0.25">
      <c r="A147" s="36" t="s">
        <v>52</v>
      </c>
      <c r="B147" s="38" t="s">
        <v>28</v>
      </c>
      <c r="C147" s="18" t="s">
        <v>23</v>
      </c>
      <c r="D147" s="4"/>
      <c r="E147" s="4"/>
      <c r="F147" s="2">
        <v>47795.8</v>
      </c>
      <c r="G147" s="2">
        <v>54968.1</v>
      </c>
      <c r="H147" s="2">
        <v>56177.8</v>
      </c>
      <c r="I147" s="2">
        <v>56177.8</v>
      </c>
      <c r="J147" s="2">
        <v>56177.8</v>
      </c>
    </row>
    <row r="148" spans="1:10" ht="16.7" customHeight="1" x14ac:dyDescent="0.25">
      <c r="A148" s="36" t="s">
        <v>52</v>
      </c>
      <c r="B148" s="38" t="s">
        <v>28</v>
      </c>
      <c r="C148" s="18" t="s">
        <v>24</v>
      </c>
      <c r="D148" s="4"/>
      <c r="E148" s="4"/>
      <c r="F148" s="2"/>
      <c r="G148" s="2"/>
      <c r="H148" s="2"/>
      <c r="I148" s="2"/>
      <c r="J148" s="2"/>
    </row>
    <row r="149" spans="1:10" ht="35.25" customHeight="1" x14ac:dyDescent="0.25">
      <c r="A149" s="36" t="s">
        <v>52</v>
      </c>
      <c r="B149" s="38" t="s">
        <v>28</v>
      </c>
      <c r="C149" s="18" t="s">
        <v>26</v>
      </c>
      <c r="D149" s="4"/>
      <c r="E149" s="4"/>
      <c r="F149" s="2"/>
      <c r="G149" s="2"/>
      <c r="H149" s="2"/>
      <c r="I149" s="2"/>
      <c r="J149" s="2"/>
    </row>
    <row r="150" spans="1:10" ht="16.7" customHeight="1" x14ac:dyDescent="0.25">
      <c r="A150" s="36" t="s">
        <v>57</v>
      </c>
      <c r="B150" s="38" t="s">
        <v>28</v>
      </c>
      <c r="C150" s="11" t="s">
        <v>20</v>
      </c>
      <c r="D150" s="3">
        <v>1356014.2</v>
      </c>
      <c r="E150" s="3">
        <v>255848.3</v>
      </c>
      <c r="F150" s="3">
        <v>255043.5</v>
      </c>
      <c r="G150" s="3">
        <f>SUM(G151:G153)</f>
        <v>237190</v>
      </c>
      <c r="H150" s="3">
        <f>SUM(H151:H153)</f>
        <v>248036.9</v>
      </c>
      <c r="I150" s="3">
        <f>SUM(I151:I153)</f>
        <v>247485</v>
      </c>
      <c r="J150" s="3">
        <f>SUM(J151:J153)</f>
        <v>279325.40000000002</v>
      </c>
    </row>
    <row r="151" spans="1:10" ht="16.7" customHeight="1" x14ac:dyDescent="0.25">
      <c r="A151" s="36" t="s">
        <v>57</v>
      </c>
      <c r="B151" s="38" t="s">
        <v>28</v>
      </c>
      <c r="C151" s="18" t="s">
        <v>23</v>
      </c>
      <c r="D151" s="2">
        <v>1356014.2</v>
      </c>
      <c r="E151" s="2">
        <v>255848.3</v>
      </c>
      <c r="F151" s="2">
        <v>255043.5</v>
      </c>
      <c r="G151" s="2">
        <f>G155+G159+G163</f>
        <v>237190</v>
      </c>
      <c r="H151" s="2">
        <f>H155+H159+H163</f>
        <v>248036.9</v>
      </c>
      <c r="I151" s="2">
        <f>I155+I159+I163</f>
        <v>247485</v>
      </c>
      <c r="J151" s="2">
        <f>J155+J159+J163</f>
        <v>279325.40000000002</v>
      </c>
    </row>
    <row r="152" spans="1:10" ht="16.7" customHeight="1" x14ac:dyDescent="0.25">
      <c r="A152" s="36" t="s">
        <v>57</v>
      </c>
      <c r="B152" s="38" t="s">
        <v>28</v>
      </c>
      <c r="C152" s="18" t="s">
        <v>24</v>
      </c>
      <c r="D152" s="2"/>
      <c r="E152" s="2"/>
      <c r="F152" s="2"/>
      <c r="G152" s="2"/>
      <c r="H152" s="2"/>
      <c r="I152" s="2"/>
      <c r="J152" s="2"/>
    </row>
    <row r="153" spans="1:10" ht="37.5" customHeight="1" x14ac:dyDescent="0.25">
      <c r="A153" s="36" t="s">
        <v>57</v>
      </c>
      <c r="B153" s="38" t="s">
        <v>28</v>
      </c>
      <c r="C153" s="18" t="s">
        <v>26</v>
      </c>
      <c r="D153" s="2"/>
      <c r="E153" s="2"/>
      <c r="F153" s="2"/>
      <c r="G153" s="2"/>
      <c r="H153" s="2"/>
      <c r="I153" s="2"/>
      <c r="J153" s="2"/>
    </row>
    <row r="154" spans="1:10" ht="36.75" customHeight="1" x14ac:dyDescent="0.25">
      <c r="A154" s="44" t="s">
        <v>59</v>
      </c>
      <c r="B154" s="38" t="s">
        <v>28</v>
      </c>
      <c r="C154" s="11" t="s">
        <v>20</v>
      </c>
      <c r="D154" s="3">
        <v>1058667.7</v>
      </c>
      <c r="E154" s="12"/>
      <c r="F154" s="3"/>
      <c r="G154" s="3"/>
      <c r="H154" s="3"/>
      <c r="I154" s="3"/>
      <c r="J154" s="3"/>
    </row>
    <row r="155" spans="1:10" ht="36.75" customHeight="1" x14ac:dyDescent="0.25">
      <c r="A155" s="44" t="s">
        <v>59</v>
      </c>
      <c r="B155" s="38" t="s">
        <v>28</v>
      </c>
      <c r="C155" s="18" t="s">
        <v>23</v>
      </c>
      <c r="D155" s="2">
        <v>1058667.7</v>
      </c>
      <c r="E155" s="4"/>
      <c r="F155" s="2"/>
      <c r="G155" s="2"/>
      <c r="H155" s="2"/>
      <c r="I155" s="2"/>
      <c r="J155" s="2"/>
    </row>
    <row r="156" spans="1:10" ht="36.75" customHeight="1" x14ac:dyDescent="0.25">
      <c r="A156" s="44" t="s">
        <v>59</v>
      </c>
      <c r="B156" s="38" t="s">
        <v>28</v>
      </c>
      <c r="C156" s="18" t="s">
        <v>24</v>
      </c>
      <c r="D156" s="2"/>
      <c r="E156" s="4"/>
      <c r="F156" s="2"/>
      <c r="G156" s="2"/>
      <c r="H156" s="2"/>
      <c r="I156" s="2"/>
      <c r="J156" s="2"/>
    </row>
    <row r="157" spans="1:10" ht="57.75" customHeight="1" x14ac:dyDescent="0.25">
      <c r="A157" s="44" t="s">
        <v>59</v>
      </c>
      <c r="B157" s="38" t="s">
        <v>28</v>
      </c>
      <c r="C157" s="18" t="s">
        <v>26</v>
      </c>
      <c r="D157" s="2"/>
      <c r="E157" s="4"/>
      <c r="F157" s="2"/>
      <c r="G157" s="2"/>
      <c r="H157" s="2"/>
      <c r="I157" s="2"/>
      <c r="J157" s="2"/>
    </row>
    <row r="158" spans="1:10" ht="16.7" customHeight="1" x14ac:dyDescent="0.25">
      <c r="A158" s="36" t="s">
        <v>60</v>
      </c>
      <c r="B158" s="38" t="s">
        <v>28</v>
      </c>
      <c r="C158" s="11" t="s">
        <v>20</v>
      </c>
      <c r="D158" s="3">
        <v>120735</v>
      </c>
      <c r="E158" s="3">
        <v>151056</v>
      </c>
      <c r="F158" s="3">
        <v>129622.7</v>
      </c>
      <c r="G158" s="3">
        <f>SUM(G159:G161)</f>
        <v>110046.5</v>
      </c>
      <c r="H158" s="3">
        <f>SUM(H159:H161)</f>
        <v>106504.5</v>
      </c>
      <c r="I158" s="3">
        <f>SUM(I159:I161)</f>
        <v>105952.6</v>
      </c>
      <c r="J158" s="3">
        <f>SUM(J159:J161)</f>
        <v>137793</v>
      </c>
    </row>
    <row r="159" spans="1:10" ht="16.7" customHeight="1" x14ac:dyDescent="0.25">
      <c r="A159" s="36" t="s">
        <v>60</v>
      </c>
      <c r="B159" s="38" t="s">
        <v>28</v>
      </c>
      <c r="C159" s="18" t="s">
        <v>23</v>
      </c>
      <c r="D159" s="2">
        <v>120735</v>
      </c>
      <c r="E159" s="2">
        <v>151056</v>
      </c>
      <c r="F159" s="2">
        <v>129622.7</v>
      </c>
      <c r="G159" s="2">
        <v>110046.5</v>
      </c>
      <c r="H159" s="2">
        <f>105952.6+551.9</f>
        <v>106504.5</v>
      </c>
      <c r="I159" s="2">
        <v>105952.6</v>
      </c>
      <c r="J159" s="2">
        <f>105952.6+31840.4</f>
        <v>137793</v>
      </c>
    </row>
    <row r="160" spans="1:10" ht="16.7" customHeight="1" x14ac:dyDescent="0.25">
      <c r="A160" s="36" t="s">
        <v>60</v>
      </c>
      <c r="B160" s="38" t="s">
        <v>28</v>
      </c>
      <c r="C160" s="18" t="s">
        <v>24</v>
      </c>
      <c r="D160" s="2"/>
      <c r="E160" s="2"/>
      <c r="F160" s="2"/>
      <c r="G160" s="2"/>
      <c r="H160" s="2"/>
      <c r="I160" s="2"/>
      <c r="J160" s="2"/>
    </row>
    <row r="161" spans="1:10" ht="16.7" customHeight="1" x14ac:dyDescent="0.25">
      <c r="A161" s="36" t="s">
        <v>60</v>
      </c>
      <c r="B161" s="38" t="s">
        <v>28</v>
      </c>
      <c r="C161" s="18" t="s">
        <v>26</v>
      </c>
      <c r="D161" s="2"/>
      <c r="E161" s="2"/>
      <c r="F161" s="2"/>
      <c r="G161" s="2"/>
      <c r="H161" s="2"/>
      <c r="I161" s="2"/>
      <c r="J161" s="2"/>
    </row>
    <row r="162" spans="1:10" ht="16.7" customHeight="1" x14ac:dyDescent="0.25">
      <c r="A162" s="36" t="s">
        <v>58</v>
      </c>
      <c r="B162" s="38" t="s">
        <v>28</v>
      </c>
      <c r="C162" s="11" t="s">
        <v>20</v>
      </c>
      <c r="D162" s="3">
        <v>176611.5</v>
      </c>
      <c r="E162" s="3">
        <v>104792.3</v>
      </c>
      <c r="F162" s="3">
        <v>125420.8</v>
      </c>
      <c r="G162" s="3">
        <f>SUM(G163:G165)</f>
        <v>127143.5</v>
      </c>
      <c r="H162" s="3">
        <f>SUM(H163:H165)</f>
        <v>141532.4</v>
      </c>
      <c r="I162" s="3">
        <f>SUM(I163:I165)</f>
        <v>141532.4</v>
      </c>
      <c r="J162" s="3">
        <f>SUM(J163:J165)</f>
        <v>141532.4</v>
      </c>
    </row>
    <row r="163" spans="1:10" ht="16.7" customHeight="1" x14ac:dyDescent="0.25">
      <c r="A163" s="36" t="s">
        <v>58</v>
      </c>
      <c r="B163" s="38" t="s">
        <v>28</v>
      </c>
      <c r="C163" s="18" t="s">
        <v>23</v>
      </c>
      <c r="D163" s="2">
        <v>176611.5</v>
      </c>
      <c r="E163" s="2">
        <v>104792.3</v>
      </c>
      <c r="F163" s="2">
        <v>125420.8</v>
      </c>
      <c r="G163" s="2">
        <v>127143.5</v>
      </c>
      <c r="H163" s="2">
        <v>141532.4</v>
      </c>
      <c r="I163" s="2">
        <v>141532.4</v>
      </c>
      <c r="J163" s="2">
        <v>141532.4</v>
      </c>
    </row>
    <row r="164" spans="1:10" ht="16.7" customHeight="1" x14ac:dyDescent="0.25">
      <c r="A164" s="36" t="s">
        <v>58</v>
      </c>
      <c r="B164" s="38" t="s">
        <v>28</v>
      </c>
      <c r="C164" s="18" t="s">
        <v>24</v>
      </c>
      <c r="D164" s="2"/>
      <c r="E164" s="2"/>
      <c r="F164" s="2"/>
      <c r="G164" s="2"/>
      <c r="H164" s="2"/>
      <c r="I164" s="2"/>
      <c r="J164" s="2"/>
    </row>
    <row r="165" spans="1:10" ht="16.7" customHeight="1" x14ac:dyDescent="0.25">
      <c r="A165" s="36" t="s">
        <v>58</v>
      </c>
      <c r="B165" s="38" t="s">
        <v>28</v>
      </c>
      <c r="C165" s="18" t="s">
        <v>26</v>
      </c>
      <c r="D165" s="2"/>
      <c r="E165" s="2"/>
      <c r="F165" s="2"/>
      <c r="G165" s="2"/>
      <c r="H165" s="2"/>
      <c r="I165" s="2"/>
      <c r="J165" s="2"/>
    </row>
    <row r="166" spans="1:10" ht="16.7" customHeight="1" x14ac:dyDescent="0.25">
      <c r="A166" s="36" t="s">
        <v>61</v>
      </c>
      <c r="B166" s="38" t="s">
        <v>28</v>
      </c>
      <c r="C166" s="11" t="s">
        <v>20</v>
      </c>
      <c r="D166" s="3">
        <v>453675.3</v>
      </c>
      <c r="E166" s="3">
        <v>258884.7</v>
      </c>
      <c r="F166" s="3">
        <v>302363.2</v>
      </c>
      <c r="G166" s="3">
        <f>SUM(G167:G169)</f>
        <v>350495</v>
      </c>
      <c r="H166" s="3">
        <f>SUM(H167:H169)</f>
        <v>363613.6</v>
      </c>
      <c r="I166" s="3">
        <f>SUM(I167:I169)</f>
        <v>363613.6</v>
      </c>
      <c r="J166" s="3">
        <f>SUM(J167:J169)</f>
        <v>363613.6</v>
      </c>
    </row>
    <row r="167" spans="1:10" ht="16.7" customHeight="1" x14ac:dyDescent="0.25">
      <c r="A167" s="36" t="s">
        <v>61</v>
      </c>
      <c r="B167" s="38" t="s">
        <v>28</v>
      </c>
      <c r="C167" s="18" t="s">
        <v>23</v>
      </c>
      <c r="D167" s="2">
        <v>276522.2</v>
      </c>
      <c r="E167" s="2">
        <v>258884.7</v>
      </c>
      <c r="F167" s="2">
        <v>302363.2</v>
      </c>
      <c r="G167" s="2">
        <f>G171+G175</f>
        <v>350495</v>
      </c>
      <c r="H167" s="2">
        <f>H171+H175</f>
        <v>363613.6</v>
      </c>
      <c r="I167" s="2">
        <f>I171+I175</f>
        <v>363613.6</v>
      </c>
      <c r="J167" s="2">
        <f>J171+J175</f>
        <v>363613.6</v>
      </c>
    </row>
    <row r="168" spans="1:10" ht="16.7" customHeight="1" x14ac:dyDescent="0.25">
      <c r="A168" s="36" t="s">
        <v>61</v>
      </c>
      <c r="B168" s="38" t="s">
        <v>28</v>
      </c>
      <c r="C168" s="18" t="s">
        <v>24</v>
      </c>
      <c r="D168" s="2">
        <v>177153.1</v>
      </c>
      <c r="E168" s="2"/>
      <c r="F168" s="2"/>
      <c r="G168" s="2"/>
      <c r="H168" s="2"/>
      <c r="I168" s="2"/>
      <c r="J168" s="2"/>
    </row>
    <row r="169" spans="1:10" ht="16.7" customHeight="1" x14ac:dyDescent="0.25">
      <c r="A169" s="36" t="s">
        <v>61</v>
      </c>
      <c r="B169" s="38" t="s">
        <v>28</v>
      </c>
      <c r="C169" s="18" t="s">
        <v>26</v>
      </c>
      <c r="D169" s="2"/>
      <c r="E169" s="2"/>
      <c r="F169" s="2"/>
      <c r="G169" s="2"/>
      <c r="H169" s="2"/>
      <c r="I169" s="2"/>
      <c r="J169" s="2"/>
    </row>
    <row r="170" spans="1:10" ht="16.7" customHeight="1" x14ac:dyDescent="0.25">
      <c r="A170" s="36" t="s">
        <v>62</v>
      </c>
      <c r="B170" s="38" t="s">
        <v>28</v>
      </c>
      <c r="C170" s="11" t="s">
        <v>20</v>
      </c>
      <c r="D170" s="3">
        <v>453675.3</v>
      </c>
      <c r="E170" s="3">
        <v>258884.7</v>
      </c>
      <c r="F170" s="3"/>
      <c r="G170" s="3"/>
      <c r="H170" s="3"/>
      <c r="I170" s="3"/>
      <c r="J170" s="3"/>
    </row>
    <row r="171" spans="1:10" ht="16.7" customHeight="1" x14ac:dyDescent="0.25">
      <c r="A171" s="36" t="s">
        <v>62</v>
      </c>
      <c r="B171" s="38" t="s">
        <v>28</v>
      </c>
      <c r="C171" s="18" t="s">
        <v>23</v>
      </c>
      <c r="D171" s="2">
        <v>276522.2</v>
      </c>
      <c r="E171" s="2">
        <v>258884.7</v>
      </c>
      <c r="F171" s="2"/>
      <c r="G171" s="2"/>
      <c r="H171" s="2"/>
      <c r="I171" s="2"/>
      <c r="J171" s="2"/>
    </row>
    <row r="172" spans="1:10" ht="16.7" customHeight="1" x14ac:dyDescent="0.25">
      <c r="A172" s="36" t="s">
        <v>62</v>
      </c>
      <c r="B172" s="38" t="s">
        <v>28</v>
      </c>
      <c r="C172" s="18" t="s">
        <v>24</v>
      </c>
      <c r="D172" s="2">
        <v>177153.1</v>
      </c>
      <c r="E172" s="2"/>
      <c r="F172" s="2"/>
      <c r="G172" s="2"/>
      <c r="H172" s="2"/>
      <c r="I172" s="2"/>
      <c r="J172" s="2"/>
    </row>
    <row r="173" spans="1:10" ht="16.7" customHeight="1" x14ac:dyDescent="0.25">
      <c r="A173" s="36" t="s">
        <v>62</v>
      </c>
      <c r="B173" s="38" t="s">
        <v>28</v>
      </c>
      <c r="C173" s="18" t="s">
        <v>26</v>
      </c>
      <c r="D173" s="2"/>
      <c r="E173" s="2"/>
      <c r="F173" s="2"/>
      <c r="G173" s="2"/>
      <c r="H173" s="2"/>
      <c r="I173" s="2"/>
      <c r="J173" s="2"/>
    </row>
    <row r="174" spans="1:10" ht="16.7" customHeight="1" x14ac:dyDescent="0.25">
      <c r="A174" s="36" t="s">
        <v>63</v>
      </c>
      <c r="B174" s="38" t="s">
        <v>28</v>
      </c>
      <c r="C174" s="11" t="s">
        <v>20</v>
      </c>
      <c r="D174" s="12"/>
      <c r="E174" s="12"/>
      <c r="F174" s="3">
        <v>302363.2</v>
      </c>
      <c r="G174" s="3">
        <f>SUM(G175:G177)</f>
        <v>350495</v>
      </c>
      <c r="H174" s="3">
        <f>SUM(H175:H177)</f>
        <v>363613.6</v>
      </c>
      <c r="I174" s="3">
        <f>SUM(I175:I177)</f>
        <v>363613.6</v>
      </c>
      <c r="J174" s="3">
        <f>SUM(J175:J177)</f>
        <v>363613.6</v>
      </c>
    </row>
    <row r="175" spans="1:10" ht="16.7" customHeight="1" x14ac:dyDescent="0.25">
      <c r="A175" s="36" t="s">
        <v>63</v>
      </c>
      <c r="B175" s="38" t="s">
        <v>28</v>
      </c>
      <c r="C175" s="18" t="s">
        <v>23</v>
      </c>
      <c r="D175" s="4"/>
      <c r="E175" s="4"/>
      <c r="F175" s="2">
        <v>302363.2</v>
      </c>
      <c r="G175" s="2">
        <v>350495</v>
      </c>
      <c r="H175" s="2">
        <v>363613.6</v>
      </c>
      <c r="I175" s="2">
        <v>363613.6</v>
      </c>
      <c r="J175" s="2">
        <v>363613.6</v>
      </c>
    </row>
    <row r="176" spans="1:10" ht="16.7" customHeight="1" x14ac:dyDescent="0.25">
      <c r="A176" s="36" t="s">
        <v>63</v>
      </c>
      <c r="B176" s="38" t="s">
        <v>28</v>
      </c>
      <c r="C176" s="18" t="s">
        <v>24</v>
      </c>
      <c r="D176" s="4"/>
      <c r="E176" s="4"/>
      <c r="F176" s="2"/>
      <c r="G176" s="2"/>
      <c r="H176" s="2"/>
      <c r="I176" s="2"/>
      <c r="J176" s="2"/>
    </row>
    <row r="177" spans="1:10" ht="16.7" customHeight="1" x14ac:dyDescent="0.25">
      <c r="A177" s="36" t="s">
        <v>63</v>
      </c>
      <c r="B177" s="38" t="s">
        <v>28</v>
      </c>
      <c r="C177" s="18" t="s">
        <v>26</v>
      </c>
      <c r="D177" s="4"/>
      <c r="E177" s="4"/>
      <c r="F177" s="2"/>
      <c r="G177" s="2"/>
      <c r="H177" s="2"/>
      <c r="I177" s="2"/>
      <c r="J177" s="2"/>
    </row>
    <row r="178" spans="1:10" ht="20.100000000000001" customHeight="1" x14ac:dyDescent="0.25">
      <c r="A178" s="36" t="s">
        <v>64</v>
      </c>
      <c r="B178" s="38" t="s">
        <v>29</v>
      </c>
      <c r="C178" s="11" t="s">
        <v>20</v>
      </c>
      <c r="D178" s="3">
        <f t="shared" ref="D178:F178" si="26">SUM(D179:D181)</f>
        <v>5100</v>
      </c>
      <c r="E178" s="3">
        <f t="shared" si="26"/>
        <v>1533.7</v>
      </c>
      <c r="F178" s="3">
        <f t="shared" si="26"/>
        <v>3453.1</v>
      </c>
      <c r="G178" s="3">
        <f>SUM(G179:G181)</f>
        <v>3402.4</v>
      </c>
      <c r="H178" s="3">
        <f>SUM(H179:H181)</f>
        <v>3402.4</v>
      </c>
      <c r="I178" s="3">
        <f>SUM(I179:I181)</f>
        <v>3402.4</v>
      </c>
      <c r="J178" s="3">
        <f>SUM(J179:J181)</f>
        <v>3402.4</v>
      </c>
    </row>
    <row r="179" spans="1:10" ht="20.100000000000001" customHeight="1" x14ac:dyDescent="0.25">
      <c r="A179" s="36" t="s">
        <v>64</v>
      </c>
      <c r="B179" s="38" t="s">
        <v>29</v>
      </c>
      <c r="C179" s="18" t="s">
        <v>23</v>
      </c>
      <c r="D179" s="2">
        <v>5100</v>
      </c>
      <c r="E179" s="2">
        <v>1533.7</v>
      </c>
      <c r="F179" s="2">
        <v>3453.1</v>
      </c>
      <c r="G179" s="2">
        <f>G183+G187</f>
        <v>3402.4</v>
      </c>
      <c r="H179" s="2">
        <f>H183+H187</f>
        <v>3402.4</v>
      </c>
      <c r="I179" s="2">
        <f>I183+I187</f>
        <v>3402.4</v>
      </c>
      <c r="J179" s="2">
        <f>J183+J187</f>
        <v>3402.4</v>
      </c>
    </row>
    <row r="180" spans="1:10" ht="20.100000000000001" customHeight="1" x14ac:dyDescent="0.25">
      <c r="A180" s="36" t="s">
        <v>64</v>
      </c>
      <c r="B180" s="38" t="s">
        <v>29</v>
      </c>
      <c r="C180" s="18" t="s">
        <v>24</v>
      </c>
      <c r="D180" s="2"/>
      <c r="E180" s="2"/>
      <c r="F180" s="2"/>
      <c r="G180" s="2"/>
      <c r="H180" s="2"/>
      <c r="I180" s="2"/>
      <c r="J180" s="2"/>
    </row>
    <row r="181" spans="1:10" ht="40.5" customHeight="1" x14ac:dyDescent="0.25">
      <c r="A181" s="36" t="s">
        <v>64</v>
      </c>
      <c r="B181" s="38" t="s">
        <v>29</v>
      </c>
      <c r="C181" s="18" t="s">
        <v>26</v>
      </c>
      <c r="D181" s="2"/>
      <c r="E181" s="2"/>
      <c r="F181" s="2"/>
      <c r="G181" s="2"/>
      <c r="H181" s="2"/>
      <c r="I181" s="2"/>
      <c r="J181" s="2"/>
    </row>
    <row r="182" spans="1:10" ht="53.45" customHeight="1" x14ac:dyDescent="0.25">
      <c r="A182" s="44" t="s">
        <v>66</v>
      </c>
      <c r="B182" s="38" t="s">
        <v>29</v>
      </c>
      <c r="C182" s="11" t="s">
        <v>20</v>
      </c>
      <c r="D182" s="3">
        <f>D183</f>
        <v>5100</v>
      </c>
      <c r="E182" s="3">
        <f>E183</f>
        <v>1533.7</v>
      </c>
      <c r="F182" s="12"/>
      <c r="G182" s="3"/>
      <c r="H182" s="3"/>
      <c r="I182" s="3"/>
      <c r="J182" s="3"/>
    </row>
    <row r="183" spans="1:10" ht="53.45" customHeight="1" x14ac:dyDescent="0.25">
      <c r="A183" s="44" t="s">
        <v>66</v>
      </c>
      <c r="B183" s="38" t="s">
        <v>29</v>
      </c>
      <c r="C183" s="18" t="s">
        <v>23</v>
      </c>
      <c r="D183" s="2">
        <v>5100</v>
      </c>
      <c r="E183" s="2">
        <v>1533.7</v>
      </c>
      <c r="F183" s="4"/>
      <c r="G183" s="2"/>
      <c r="H183" s="2"/>
      <c r="I183" s="2"/>
      <c r="J183" s="2"/>
    </row>
    <row r="184" spans="1:10" ht="53.45" customHeight="1" x14ac:dyDescent="0.25">
      <c r="A184" s="44" t="s">
        <v>66</v>
      </c>
      <c r="B184" s="38" t="s">
        <v>29</v>
      </c>
      <c r="C184" s="18" t="s">
        <v>24</v>
      </c>
      <c r="D184" s="2"/>
      <c r="E184" s="2"/>
      <c r="F184" s="4"/>
      <c r="G184" s="2"/>
      <c r="H184" s="2"/>
      <c r="I184" s="2"/>
      <c r="J184" s="2"/>
    </row>
    <row r="185" spans="1:10" ht="78" customHeight="1" x14ac:dyDescent="0.25">
      <c r="A185" s="44" t="s">
        <v>66</v>
      </c>
      <c r="B185" s="38" t="s">
        <v>29</v>
      </c>
      <c r="C185" s="18" t="s">
        <v>26</v>
      </c>
      <c r="D185" s="2"/>
      <c r="E185" s="2"/>
      <c r="F185" s="4"/>
      <c r="G185" s="2"/>
      <c r="H185" s="2"/>
      <c r="I185" s="2"/>
      <c r="J185" s="2"/>
    </row>
    <row r="186" spans="1:10" ht="46.9" customHeight="1" x14ac:dyDescent="0.25">
      <c r="A186" s="44" t="s">
        <v>65</v>
      </c>
      <c r="B186" s="38" t="s">
        <v>29</v>
      </c>
      <c r="C186" s="11" t="s">
        <v>20</v>
      </c>
      <c r="D186" s="3"/>
      <c r="E186" s="3"/>
      <c r="F186" s="3">
        <f>F187</f>
        <v>3453.1</v>
      </c>
      <c r="G186" s="3">
        <f>SUM(G187:G189)</f>
        <v>3402.4</v>
      </c>
      <c r="H186" s="3">
        <f>SUM(H187:H189)</f>
        <v>3402.4</v>
      </c>
      <c r="I186" s="3">
        <f>SUM(I187:I189)</f>
        <v>3402.4</v>
      </c>
      <c r="J186" s="3">
        <f>SUM(J187:J189)</f>
        <v>3402.4</v>
      </c>
    </row>
    <row r="187" spans="1:10" ht="46.9" customHeight="1" x14ac:dyDescent="0.25">
      <c r="A187" s="44" t="s">
        <v>65</v>
      </c>
      <c r="B187" s="38" t="s">
        <v>29</v>
      </c>
      <c r="C187" s="18" t="s">
        <v>23</v>
      </c>
      <c r="D187" s="2"/>
      <c r="E187" s="2"/>
      <c r="F187" s="2">
        <v>3453.1</v>
      </c>
      <c r="G187" s="2">
        <v>3402.4</v>
      </c>
      <c r="H187" s="2">
        <v>3402.4</v>
      </c>
      <c r="I187" s="2">
        <v>3402.4</v>
      </c>
      <c r="J187" s="2">
        <v>3402.4</v>
      </c>
    </row>
    <row r="188" spans="1:10" ht="46.9" customHeight="1" x14ac:dyDescent="0.25">
      <c r="A188" s="44" t="s">
        <v>65</v>
      </c>
      <c r="B188" s="38" t="s">
        <v>29</v>
      </c>
      <c r="C188" s="18" t="s">
        <v>24</v>
      </c>
      <c r="D188" s="2"/>
      <c r="E188" s="2"/>
      <c r="F188" s="2"/>
      <c r="G188" s="2"/>
      <c r="H188" s="2"/>
      <c r="I188" s="2"/>
      <c r="J188" s="2"/>
    </row>
    <row r="189" spans="1:10" ht="66.75" customHeight="1" x14ac:dyDescent="0.25">
      <c r="A189" s="44" t="s">
        <v>65</v>
      </c>
      <c r="B189" s="38" t="s">
        <v>29</v>
      </c>
      <c r="C189" s="18" t="s">
        <v>26</v>
      </c>
      <c r="D189" s="2"/>
      <c r="E189" s="2"/>
      <c r="F189" s="2"/>
      <c r="G189" s="2"/>
      <c r="H189" s="2"/>
      <c r="I189" s="2"/>
      <c r="J189" s="2"/>
    </row>
    <row r="190" spans="1:10" ht="16.7" customHeight="1" x14ac:dyDescent="0.25">
      <c r="A190" s="35" t="s">
        <v>167</v>
      </c>
      <c r="B190" s="37" t="s">
        <v>22</v>
      </c>
      <c r="C190" s="17" t="s">
        <v>20</v>
      </c>
      <c r="D190" s="14"/>
      <c r="E190" s="14"/>
      <c r="F190" s="14"/>
      <c r="G190" s="1">
        <f>SUM(G191:G193)</f>
        <v>112756.7</v>
      </c>
      <c r="H190" s="1">
        <f>SUM(H191:H193)</f>
        <v>177260.69999999998</v>
      </c>
      <c r="I190" s="1">
        <f>SUM(I191:I193)</f>
        <v>253228.6</v>
      </c>
      <c r="J190" s="1">
        <f>SUM(J191:J193)</f>
        <v>0</v>
      </c>
    </row>
    <row r="191" spans="1:10" ht="16.7" customHeight="1" x14ac:dyDescent="0.25">
      <c r="A191" s="36" t="s">
        <v>167</v>
      </c>
      <c r="B191" s="38" t="s">
        <v>22</v>
      </c>
      <c r="C191" s="18" t="s">
        <v>23</v>
      </c>
      <c r="D191" s="4"/>
      <c r="E191" s="4"/>
      <c r="F191" s="4"/>
      <c r="G191" s="2">
        <f>G195</f>
        <v>33264.300000000003</v>
      </c>
      <c r="H191" s="2">
        <f t="shared" ref="H191:J192" si="27">H195</f>
        <v>37224.799999999996</v>
      </c>
      <c r="I191" s="2">
        <f t="shared" si="27"/>
        <v>53178</v>
      </c>
      <c r="J191" s="2">
        <f t="shared" si="27"/>
        <v>0</v>
      </c>
    </row>
    <row r="192" spans="1:10" ht="16.7" customHeight="1" x14ac:dyDescent="0.25">
      <c r="A192" s="36" t="s">
        <v>167</v>
      </c>
      <c r="B192" s="38" t="s">
        <v>22</v>
      </c>
      <c r="C192" s="18" t="s">
        <v>24</v>
      </c>
      <c r="D192" s="4"/>
      <c r="E192" s="4"/>
      <c r="F192" s="4"/>
      <c r="G192" s="2">
        <f>G196</f>
        <v>79492.399999999994</v>
      </c>
      <c r="H192" s="2">
        <f t="shared" si="27"/>
        <v>140035.9</v>
      </c>
      <c r="I192" s="2">
        <f t="shared" si="27"/>
        <v>200050.6</v>
      </c>
      <c r="J192" s="2">
        <f t="shared" si="27"/>
        <v>0</v>
      </c>
    </row>
    <row r="193" spans="1:10" ht="16.7" customHeight="1" x14ac:dyDescent="0.25">
      <c r="A193" s="36" t="s">
        <v>167</v>
      </c>
      <c r="B193" s="38" t="s">
        <v>22</v>
      </c>
      <c r="C193" s="18" t="s">
        <v>26</v>
      </c>
      <c r="D193" s="4"/>
      <c r="E193" s="4"/>
      <c r="F193" s="4"/>
      <c r="G193" s="2">
        <f>G197</f>
        <v>0</v>
      </c>
      <c r="H193" s="2">
        <f>H197</f>
        <v>0</v>
      </c>
      <c r="I193" s="2">
        <f>I197</f>
        <v>0</v>
      </c>
      <c r="J193" s="2">
        <f>J197</f>
        <v>0</v>
      </c>
    </row>
    <row r="194" spans="1:10" ht="16.7" customHeight="1" x14ac:dyDescent="0.25">
      <c r="A194" s="36" t="s">
        <v>167</v>
      </c>
      <c r="B194" s="38" t="s">
        <v>28</v>
      </c>
      <c r="C194" s="11" t="s">
        <v>20</v>
      </c>
      <c r="D194" s="12"/>
      <c r="E194" s="12"/>
      <c r="F194" s="12"/>
      <c r="G194" s="3">
        <f>SUM(G195:G197)</f>
        <v>112756.7</v>
      </c>
      <c r="H194" s="3">
        <f>SUM(H195:H197)</f>
        <v>177260.69999999998</v>
      </c>
      <c r="I194" s="3">
        <f>SUM(I195:I197)</f>
        <v>253228.6</v>
      </c>
      <c r="J194" s="3">
        <f>SUM(J195:J197)</f>
        <v>0</v>
      </c>
    </row>
    <row r="195" spans="1:10" ht="16.7" customHeight="1" x14ac:dyDescent="0.25">
      <c r="A195" s="36" t="s">
        <v>167</v>
      </c>
      <c r="B195" s="38" t="s">
        <v>28</v>
      </c>
      <c r="C195" s="18" t="s">
        <v>23</v>
      </c>
      <c r="D195" s="4"/>
      <c r="E195" s="4"/>
      <c r="F195" s="4"/>
      <c r="G195" s="2">
        <f>G199</f>
        <v>33264.300000000003</v>
      </c>
      <c r="H195" s="2">
        <f t="shared" ref="H195:J196" si="28">H199</f>
        <v>37224.799999999996</v>
      </c>
      <c r="I195" s="2">
        <f t="shared" si="28"/>
        <v>53178</v>
      </c>
      <c r="J195" s="2">
        <f t="shared" si="28"/>
        <v>0</v>
      </c>
    </row>
    <row r="196" spans="1:10" ht="16.7" customHeight="1" x14ac:dyDescent="0.25">
      <c r="A196" s="36" t="s">
        <v>167</v>
      </c>
      <c r="B196" s="38" t="s">
        <v>28</v>
      </c>
      <c r="C196" s="18" t="s">
        <v>24</v>
      </c>
      <c r="D196" s="4"/>
      <c r="E196" s="4"/>
      <c r="F196" s="4"/>
      <c r="G196" s="2">
        <f>G200</f>
        <v>79492.399999999994</v>
      </c>
      <c r="H196" s="2">
        <f t="shared" si="28"/>
        <v>140035.9</v>
      </c>
      <c r="I196" s="2">
        <f t="shared" si="28"/>
        <v>200050.6</v>
      </c>
      <c r="J196" s="2">
        <f t="shared" si="28"/>
        <v>0</v>
      </c>
    </row>
    <row r="197" spans="1:10" ht="16.7" customHeight="1" x14ac:dyDescent="0.25">
      <c r="A197" s="36" t="s">
        <v>167</v>
      </c>
      <c r="B197" s="38" t="s">
        <v>28</v>
      </c>
      <c r="C197" s="18" t="s">
        <v>26</v>
      </c>
      <c r="D197" s="4"/>
      <c r="E197" s="4"/>
      <c r="F197" s="4"/>
      <c r="G197" s="2">
        <f>G213</f>
        <v>0</v>
      </c>
      <c r="H197" s="2">
        <f t="shared" ref="H197:J197" si="29">H213</f>
        <v>0</v>
      </c>
      <c r="I197" s="2">
        <f t="shared" si="29"/>
        <v>0</v>
      </c>
      <c r="J197" s="2">
        <f t="shared" si="29"/>
        <v>0</v>
      </c>
    </row>
    <row r="198" spans="1:10" ht="23.45" customHeight="1" x14ac:dyDescent="0.25">
      <c r="A198" s="36" t="s">
        <v>168</v>
      </c>
      <c r="B198" s="38" t="s">
        <v>28</v>
      </c>
      <c r="C198" s="11" t="s">
        <v>20</v>
      </c>
      <c r="D198" s="12"/>
      <c r="E198" s="12"/>
      <c r="F198" s="12"/>
      <c r="G198" s="3">
        <f>SUM(G199:G201)</f>
        <v>112756.7</v>
      </c>
      <c r="H198" s="3">
        <f>SUM(H199:H201)</f>
        <v>177260.69999999998</v>
      </c>
      <c r="I198" s="3">
        <f>SUM(I199:I201)</f>
        <v>253228.6</v>
      </c>
      <c r="J198" s="3">
        <f>SUM(J199:J201)</f>
        <v>0</v>
      </c>
    </row>
    <row r="199" spans="1:10" ht="23.45" customHeight="1" x14ac:dyDescent="0.25">
      <c r="A199" s="36" t="s">
        <v>168</v>
      </c>
      <c r="B199" s="38" t="s">
        <v>28</v>
      </c>
      <c r="C199" s="18" t="s">
        <v>23</v>
      </c>
      <c r="D199" s="4"/>
      <c r="E199" s="4"/>
      <c r="F199" s="4"/>
      <c r="G199" s="2">
        <f>G203+G207</f>
        <v>33264.300000000003</v>
      </c>
      <c r="H199" s="2">
        <f>H203+H207</f>
        <v>37224.799999999996</v>
      </c>
      <c r="I199" s="2">
        <f>I203+I207</f>
        <v>53178</v>
      </c>
      <c r="J199" s="2">
        <f>J203+J207</f>
        <v>0</v>
      </c>
    </row>
    <row r="200" spans="1:10" ht="23.45" customHeight="1" x14ac:dyDescent="0.25">
      <c r="A200" s="36" t="s">
        <v>168</v>
      </c>
      <c r="B200" s="38" t="s">
        <v>28</v>
      </c>
      <c r="C200" s="18" t="s">
        <v>24</v>
      </c>
      <c r="D200" s="4"/>
      <c r="E200" s="4"/>
      <c r="F200" s="4"/>
      <c r="G200" s="2">
        <f>G204</f>
        <v>79492.399999999994</v>
      </c>
      <c r="H200" s="2">
        <f t="shared" ref="H200:J200" si="30">H204</f>
        <v>140035.9</v>
      </c>
      <c r="I200" s="2">
        <f t="shared" si="30"/>
        <v>200050.6</v>
      </c>
      <c r="J200" s="2">
        <f t="shared" si="30"/>
        <v>0</v>
      </c>
    </row>
    <row r="201" spans="1:10" ht="38.25" customHeight="1" x14ac:dyDescent="0.25">
      <c r="A201" s="36" t="s">
        <v>168</v>
      </c>
      <c r="B201" s="38" t="s">
        <v>28</v>
      </c>
      <c r="C201" s="18" t="s">
        <v>26</v>
      </c>
      <c r="D201" s="4"/>
      <c r="E201" s="4"/>
      <c r="F201" s="4"/>
      <c r="G201" s="2"/>
      <c r="H201" s="2"/>
      <c r="I201" s="2"/>
      <c r="J201" s="2"/>
    </row>
    <row r="202" spans="1:10" ht="23.45" customHeight="1" x14ac:dyDescent="0.25">
      <c r="A202" s="36" t="s">
        <v>169</v>
      </c>
      <c r="B202" s="38" t="s">
        <v>28</v>
      </c>
      <c r="C202" s="11" t="s">
        <v>20</v>
      </c>
      <c r="D202" s="12"/>
      <c r="E202" s="12"/>
      <c r="F202" s="12"/>
      <c r="G202" s="3">
        <f>SUM(G203:G205)</f>
        <v>107970.7</v>
      </c>
      <c r="H202" s="3">
        <f t="shared" ref="H202:J202" si="31">SUM(H203:H205)</f>
        <v>177260.69999999998</v>
      </c>
      <c r="I202" s="3">
        <f t="shared" si="31"/>
        <v>253228.6</v>
      </c>
      <c r="J202" s="3">
        <f t="shared" si="31"/>
        <v>0</v>
      </c>
    </row>
    <row r="203" spans="1:10" ht="23.45" customHeight="1" x14ac:dyDescent="0.25">
      <c r="A203" s="36" t="s">
        <v>169</v>
      </c>
      <c r="B203" s="38" t="s">
        <v>28</v>
      </c>
      <c r="C203" s="18" t="s">
        <v>23</v>
      </c>
      <c r="D203" s="4"/>
      <c r="E203" s="4"/>
      <c r="F203" s="4"/>
      <c r="G203" s="2">
        <v>28478.3</v>
      </c>
      <c r="H203" s="2">
        <f>37776.7-551.9</f>
        <v>37224.799999999996</v>
      </c>
      <c r="I203" s="2">
        <v>53178</v>
      </c>
      <c r="J203" s="2"/>
    </row>
    <row r="204" spans="1:10" ht="23.45" customHeight="1" x14ac:dyDescent="0.25">
      <c r="A204" s="36" t="s">
        <v>169</v>
      </c>
      <c r="B204" s="38" t="s">
        <v>28</v>
      </c>
      <c r="C204" s="18" t="s">
        <v>24</v>
      </c>
      <c r="D204" s="4"/>
      <c r="E204" s="4"/>
      <c r="F204" s="4"/>
      <c r="G204" s="2">
        <v>79492.399999999994</v>
      </c>
      <c r="H204" s="2">
        <v>140035.9</v>
      </c>
      <c r="I204" s="2">
        <v>200050.6</v>
      </c>
      <c r="J204" s="2"/>
    </row>
    <row r="205" spans="1:10" ht="23.45" customHeight="1" x14ac:dyDescent="0.25">
      <c r="A205" s="36" t="s">
        <v>169</v>
      </c>
      <c r="B205" s="38" t="s">
        <v>28</v>
      </c>
      <c r="C205" s="18" t="s">
        <v>26</v>
      </c>
      <c r="D205" s="4"/>
      <c r="E205" s="4"/>
      <c r="F205" s="4"/>
      <c r="G205" s="2"/>
      <c r="H205" s="2"/>
      <c r="I205" s="2"/>
      <c r="J205" s="2"/>
    </row>
    <row r="206" spans="1:10" ht="16.7" customHeight="1" x14ac:dyDescent="0.25">
      <c r="A206" s="36" t="s">
        <v>170</v>
      </c>
      <c r="B206" s="38" t="s">
        <v>28</v>
      </c>
      <c r="C206" s="11" t="s">
        <v>20</v>
      </c>
      <c r="D206" s="12"/>
      <c r="E206" s="12"/>
      <c r="F206" s="12"/>
      <c r="G206" s="3">
        <f>SUM(G207:G209)</f>
        <v>4786</v>
      </c>
      <c r="H206" s="3"/>
      <c r="I206" s="3"/>
      <c r="J206" s="3"/>
    </row>
    <row r="207" spans="1:10" ht="16.7" customHeight="1" x14ac:dyDescent="0.25">
      <c r="A207" s="36" t="s">
        <v>170</v>
      </c>
      <c r="B207" s="38" t="s">
        <v>28</v>
      </c>
      <c r="C207" s="18" t="s">
        <v>23</v>
      </c>
      <c r="D207" s="4"/>
      <c r="E207" s="4"/>
      <c r="F207" s="4"/>
      <c r="G207" s="2">
        <v>4786</v>
      </c>
      <c r="H207" s="2"/>
      <c r="I207" s="2"/>
      <c r="J207" s="2"/>
    </row>
    <row r="208" spans="1:10" ht="16.7" customHeight="1" x14ac:dyDescent="0.25">
      <c r="A208" s="36" t="s">
        <v>170</v>
      </c>
      <c r="B208" s="38" t="s">
        <v>28</v>
      </c>
      <c r="C208" s="18" t="s">
        <v>24</v>
      </c>
      <c r="D208" s="4"/>
      <c r="E208" s="4"/>
      <c r="F208" s="4"/>
      <c r="G208" s="2"/>
      <c r="H208" s="2"/>
      <c r="I208" s="2"/>
      <c r="J208" s="2"/>
    </row>
    <row r="209" spans="1:10" ht="29.25" customHeight="1" x14ac:dyDescent="0.25">
      <c r="A209" s="36" t="s">
        <v>170</v>
      </c>
      <c r="B209" s="38" t="s">
        <v>28</v>
      </c>
      <c r="C209" s="18" t="s">
        <v>26</v>
      </c>
      <c r="D209" s="4"/>
      <c r="E209" s="4"/>
      <c r="F209" s="4"/>
      <c r="G209" s="2"/>
      <c r="H209" s="2"/>
      <c r="I209" s="2"/>
      <c r="J209" s="2"/>
    </row>
    <row r="210" spans="1:10" ht="16.7" hidden="1" customHeight="1" outlineLevel="1" x14ac:dyDescent="0.25">
      <c r="A210" s="36" t="s">
        <v>171</v>
      </c>
      <c r="B210" s="38" t="s">
        <v>28</v>
      </c>
      <c r="C210" s="11" t="s">
        <v>20</v>
      </c>
      <c r="D210" s="12"/>
      <c r="E210" s="12"/>
      <c r="F210" s="12"/>
      <c r="G210" s="3"/>
      <c r="H210" s="3"/>
      <c r="I210" s="3"/>
      <c r="J210" s="3"/>
    </row>
    <row r="211" spans="1:10" ht="16.7" hidden="1" customHeight="1" outlineLevel="1" x14ac:dyDescent="0.25">
      <c r="A211" s="36" t="s">
        <v>171</v>
      </c>
      <c r="B211" s="38" t="s">
        <v>28</v>
      </c>
      <c r="C211" s="18" t="s">
        <v>23</v>
      </c>
      <c r="D211" s="4"/>
      <c r="E211" s="4"/>
      <c r="F211" s="4"/>
      <c r="G211" s="2"/>
      <c r="H211" s="2"/>
      <c r="I211" s="2"/>
      <c r="J211" s="2"/>
    </row>
    <row r="212" spans="1:10" ht="16.7" hidden="1" customHeight="1" outlineLevel="1" x14ac:dyDescent="0.25">
      <c r="A212" s="36" t="s">
        <v>171</v>
      </c>
      <c r="B212" s="38" t="s">
        <v>28</v>
      </c>
      <c r="C212" s="18" t="s">
        <v>24</v>
      </c>
      <c r="D212" s="4"/>
      <c r="E212" s="4"/>
      <c r="F212" s="4"/>
      <c r="G212" s="2"/>
      <c r="H212" s="2"/>
      <c r="I212" s="2"/>
      <c r="J212" s="2"/>
    </row>
    <row r="213" spans="1:10" ht="16.7" hidden="1" customHeight="1" outlineLevel="1" x14ac:dyDescent="0.25">
      <c r="A213" s="36" t="s">
        <v>171</v>
      </c>
      <c r="B213" s="38" t="s">
        <v>28</v>
      </c>
      <c r="C213" s="18" t="s">
        <v>26</v>
      </c>
      <c r="D213" s="4"/>
      <c r="E213" s="4"/>
      <c r="F213" s="4"/>
      <c r="G213" s="2"/>
      <c r="H213" s="2"/>
      <c r="I213" s="2"/>
      <c r="J213" s="2"/>
    </row>
    <row r="214" spans="1:10" ht="16.7" hidden="1" customHeight="1" outlineLevel="1" x14ac:dyDescent="0.25">
      <c r="A214" s="36" t="s">
        <v>172</v>
      </c>
      <c r="B214" s="38" t="s">
        <v>28</v>
      </c>
      <c r="C214" s="11" t="s">
        <v>20</v>
      </c>
      <c r="D214" s="12"/>
      <c r="E214" s="12"/>
      <c r="F214" s="12"/>
      <c r="G214" s="3"/>
      <c r="H214" s="3"/>
      <c r="I214" s="3"/>
      <c r="J214" s="3"/>
    </row>
    <row r="215" spans="1:10" ht="16.7" hidden="1" customHeight="1" outlineLevel="1" x14ac:dyDescent="0.25">
      <c r="A215" s="36" t="s">
        <v>172</v>
      </c>
      <c r="B215" s="38" t="s">
        <v>28</v>
      </c>
      <c r="C215" s="18" t="s">
        <v>23</v>
      </c>
      <c r="D215" s="4"/>
      <c r="E215" s="4"/>
      <c r="F215" s="4"/>
      <c r="G215" s="2"/>
      <c r="H215" s="2"/>
      <c r="I215" s="2"/>
      <c r="J215" s="2"/>
    </row>
    <row r="216" spans="1:10" ht="16.7" hidden="1" customHeight="1" outlineLevel="1" x14ac:dyDescent="0.25">
      <c r="A216" s="36" t="s">
        <v>172</v>
      </c>
      <c r="B216" s="38" t="s">
        <v>28</v>
      </c>
      <c r="C216" s="18" t="s">
        <v>24</v>
      </c>
      <c r="D216" s="4"/>
      <c r="E216" s="4"/>
      <c r="F216" s="4"/>
      <c r="G216" s="2"/>
      <c r="H216" s="2"/>
      <c r="I216" s="2"/>
      <c r="J216" s="2"/>
    </row>
    <row r="217" spans="1:10" ht="16.7" hidden="1" customHeight="1" outlineLevel="1" x14ac:dyDescent="0.25">
      <c r="A217" s="36" t="s">
        <v>172</v>
      </c>
      <c r="B217" s="38" t="s">
        <v>28</v>
      </c>
      <c r="C217" s="18" t="s">
        <v>26</v>
      </c>
      <c r="D217" s="4"/>
      <c r="E217" s="4"/>
      <c r="F217" s="4"/>
      <c r="G217" s="2"/>
      <c r="H217" s="2"/>
      <c r="I217" s="2"/>
      <c r="J217" s="2"/>
    </row>
    <row r="218" spans="1:10" ht="16.7" customHeight="1" collapsed="1" x14ac:dyDescent="0.25">
      <c r="A218" s="35" t="s">
        <v>67</v>
      </c>
      <c r="B218" s="37" t="s">
        <v>22</v>
      </c>
      <c r="C218" s="17" t="s">
        <v>20</v>
      </c>
      <c r="D218" s="1"/>
      <c r="E218" s="1"/>
      <c r="F218" s="1"/>
      <c r="G218" s="1">
        <f>SUM(G219:G221)</f>
        <v>400000</v>
      </c>
      <c r="H218" s="1">
        <f t="shared" ref="H218:I218" si="32">SUM(H219:H221)</f>
        <v>400000</v>
      </c>
      <c r="I218" s="1">
        <f t="shared" si="32"/>
        <v>400000</v>
      </c>
      <c r="J218" s="1"/>
    </row>
    <row r="219" spans="1:10" ht="16.7" customHeight="1" x14ac:dyDescent="0.25">
      <c r="A219" s="36" t="s">
        <v>67</v>
      </c>
      <c r="B219" s="38" t="s">
        <v>22</v>
      </c>
      <c r="C219" s="18" t="s">
        <v>23</v>
      </c>
      <c r="D219" s="2"/>
      <c r="E219" s="2"/>
      <c r="F219" s="2"/>
      <c r="G219" s="2">
        <f>G223+G227</f>
        <v>400000</v>
      </c>
      <c r="H219" s="2">
        <f t="shared" ref="H219:I219" si="33">H223+H227</f>
        <v>400000</v>
      </c>
      <c r="I219" s="2">
        <f t="shared" si="33"/>
        <v>400000</v>
      </c>
      <c r="J219" s="2"/>
    </row>
    <row r="220" spans="1:10" ht="16.7" customHeight="1" x14ac:dyDescent="0.25">
      <c r="A220" s="36" t="s">
        <v>67</v>
      </c>
      <c r="B220" s="38" t="s">
        <v>22</v>
      </c>
      <c r="C220" s="18" t="s">
        <v>24</v>
      </c>
      <c r="D220" s="2"/>
      <c r="E220" s="2"/>
      <c r="F220" s="2"/>
      <c r="G220" s="2"/>
      <c r="H220" s="2"/>
      <c r="I220" s="2"/>
      <c r="J220" s="2"/>
    </row>
    <row r="221" spans="1:10" ht="16.7" customHeight="1" x14ac:dyDescent="0.25">
      <c r="A221" s="36" t="s">
        <v>67</v>
      </c>
      <c r="B221" s="38" t="s">
        <v>22</v>
      </c>
      <c r="C221" s="18" t="s">
        <v>26</v>
      </c>
      <c r="D221" s="2"/>
      <c r="E221" s="2"/>
      <c r="F221" s="2"/>
      <c r="G221" s="2"/>
      <c r="H221" s="2"/>
      <c r="I221" s="2"/>
      <c r="J221" s="2"/>
    </row>
    <row r="222" spans="1:10" ht="16.7" hidden="1" customHeight="1" outlineLevel="1" x14ac:dyDescent="0.25">
      <c r="A222" s="36" t="s">
        <v>67</v>
      </c>
      <c r="B222" s="38" t="s">
        <v>28</v>
      </c>
      <c r="C222" s="11" t="s">
        <v>20</v>
      </c>
      <c r="D222" s="12"/>
      <c r="E222" s="12"/>
      <c r="F222" s="12"/>
      <c r="G222" s="3"/>
      <c r="H222" s="3"/>
      <c r="I222" s="3"/>
      <c r="J222" s="3"/>
    </row>
    <row r="223" spans="1:10" ht="16.7" hidden="1" customHeight="1" outlineLevel="1" x14ac:dyDescent="0.25">
      <c r="A223" s="36" t="s">
        <v>67</v>
      </c>
      <c r="B223" s="38" t="s">
        <v>28</v>
      </c>
      <c r="C223" s="18" t="s">
        <v>23</v>
      </c>
      <c r="D223" s="4"/>
      <c r="E223" s="4"/>
      <c r="F223" s="4"/>
      <c r="G223" s="2"/>
      <c r="H223" s="2"/>
      <c r="I223" s="2"/>
      <c r="J223" s="2"/>
    </row>
    <row r="224" spans="1:10" ht="16.7" hidden="1" customHeight="1" outlineLevel="1" x14ac:dyDescent="0.25">
      <c r="A224" s="36" t="s">
        <v>67</v>
      </c>
      <c r="B224" s="38" t="s">
        <v>28</v>
      </c>
      <c r="C224" s="18" t="s">
        <v>24</v>
      </c>
      <c r="D224" s="4"/>
      <c r="E224" s="4"/>
      <c r="F224" s="4"/>
      <c r="G224" s="2"/>
      <c r="H224" s="2"/>
      <c r="I224" s="2"/>
      <c r="J224" s="2"/>
    </row>
    <row r="225" spans="1:10" ht="16.7" hidden="1" customHeight="1" outlineLevel="1" x14ac:dyDescent="0.25">
      <c r="A225" s="36" t="s">
        <v>67</v>
      </c>
      <c r="B225" s="38" t="s">
        <v>28</v>
      </c>
      <c r="C225" s="18" t="s">
        <v>26</v>
      </c>
      <c r="D225" s="4"/>
      <c r="E225" s="4"/>
      <c r="F225" s="4"/>
      <c r="G225" s="2"/>
      <c r="H225" s="2"/>
      <c r="I225" s="2"/>
      <c r="J225" s="2"/>
    </row>
    <row r="226" spans="1:10" ht="16.7" customHeight="1" collapsed="1" x14ac:dyDescent="0.25">
      <c r="A226" s="36" t="s">
        <v>67</v>
      </c>
      <c r="B226" s="38" t="s">
        <v>30</v>
      </c>
      <c r="C226" s="11" t="s">
        <v>20</v>
      </c>
      <c r="D226" s="3"/>
      <c r="E226" s="3"/>
      <c r="F226" s="3"/>
      <c r="G226" s="3">
        <f>SUM(G227:G229)</f>
        <v>400000</v>
      </c>
      <c r="H226" s="3">
        <f t="shared" ref="H226:I226" si="34">SUM(H227:H229)</f>
        <v>400000</v>
      </c>
      <c r="I226" s="3">
        <f t="shared" si="34"/>
        <v>400000</v>
      </c>
      <c r="J226" s="3"/>
    </row>
    <row r="227" spans="1:10" ht="16.7" customHeight="1" x14ac:dyDescent="0.25">
      <c r="A227" s="36" t="s">
        <v>67</v>
      </c>
      <c r="B227" s="38" t="s">
        <v>30</v>
      </c>
      <c r="C227" s="18" t="s">
        <v>23</v>
      </c>
      <c r="D227" s="2"/>
      <c r="E227" s="2"/>
      <c r="F227" s="2"/>
      <c r="G227" s="2">
        <f>G231</f>
        <v>400000</v>
      </c>
      <c r="H227" s="2">
        <f t="shared" ref="H227:I227" si="35">H231</f>
        <v>400000</v>
      </c>
      <c r="I227" s="2">
        <f t="shared" si="35"/>
        <v>400000</v>
      </c>
      <c r="J227" s="2"/>
    </row>
    <row r="228" spans="1:10" ht="16.7" customHeight="1" x14ac:dyDescent="0.25">
      <c r="A228" s="36" t="s">
        <v>67</v>
      </c>
      <c r="B228" s="38" t="s">
        <v>30</v>
      </c>
      <c r="C228" s="18" t="s">
        <v>24</v>
      </c>
      <c r="D228" s="2"/>
      <c r="E228" s="2"/>
      <c r="F228" s="2"/>
      <c r="G228" s="2"/>
      <c r="H228" s="2"/>
      <c r="I228" s="2"/>
      <c r="J228" s="2"/>
    </row>
    <row r="229" spans="1:10" ht="16.7" customHeight="1" x14ac:dyDescent="0.25">
      <c r="A229" s="36" t="s">
        <v>67</v>
      </c>
      <c r="B229" s="38" t="s">
        <v>30</v>
      </c>
      <c r="C229" s="18" t="s">
        <v>26</v>
      </c>
      <c r="D229" s="2"/>
      <c r="E229" s="2"/>
      <c r="F229" s="2"/>
      <c r="G229" s="2"/>
      <c r="H229" s="2"/>
      <c r="I229" s="2"/>
      <c r="J229" s="2"/>
    </row>
    <row r="230" spans="1:10" ht="16.7" customHeight="1" x14ac:dyDescent="0.25">
      <c r="A230" s="36" t="s">
        <v>70</v>
      </c>
      <c r="B230" s="38" t="s">
        <v>30</v>
      </c>
      <c r="C230" s="11" t="s">
        <v>20</v>
      </c>
      <c r="D230" s="3"/>
      <c r="E230" s="3"/>
      <c r="F230" s="3"/>
      <c r="G230" s="3">
        <f>G231</f>
        <v>400000</v>
      </c>
      <c r="H230" s="3">
        <f t="shared" ref="H230:I230" si="36">H231</f>
        <v>400000</v>
      </c>
      <c r="I230" s="3">
        <f t="shared" si="36"/>
        <v>400000</v>
      </c>
      <c r="J230" s="3"/>
    </row>
    <row r="231" spans="1:10" ht="16.7" customHeight="1" x14ac:dyDescent="0.25">
      <c r="A231" s="36" t="s">
        <v>70</v>
      </c>
      <c r="B231" s="38" t="s">
        <v>30</v>
      </c>
      <c r="C231" s="18" t="s">
        <v>23</v>
      </c>
      <c r="D231" s="2"/>
      <c r="E231" s="2"/>
      <c r="F231" s="2"/>
      <c r="G231" s="2">
        <f>G235</f>
        <v>400000</v>
      </c>
      <c r="H231" s="2">
        <f t="shared" ref="H231:I231" si="37">H235</f>
        <v>400000</v>
      </c>
      <c r="I231" s="2">
        <f t="shared" si="37"/>
        <v>400000</v>
      </c>
      <c r="J231" s="2"/>
    </row>
    <row r="232" spans="1:10" ht="16.7" customHeight="1" x14ac:dyDescent="0.25">
      <c r="A232" s="36" t="s">
        <v>70</v>
      </c>
      <c r="B232" s="38" t="s">
        <v>30</v>
      </c>
      <c r="C232" s="18" t="s">
        <v>24</v>
      </c>
      <c r="D232" s="2"/>
      <c r="E232" s="2"/>
      <c r="F232" s="2"/>
      <c r="G232" s="2"/>
      <c r="H232" s="2"/>
      <c r="I232" s="2"/>
      <c r="J232" s="2"/>
    </row>
    <row r="233" spans="1:10" ht="16.7" customHeight="1" x14ac:dyDescent="0.25">
      <c r="A233" s="36" t="s">
        <v>70</v>
      </c>
      <c r="B233" s="38" t="s">
        <v>30</v>
      </c>
      <c r="C233" s="18" t="s">
        <v>26</v>
      </c>
      <c r="D233" s="2"/>
      <c r="E233" s="2"/>
      <c r="F233" s="2"/>
      <c r="G233" s="2"/>
      <c r="H233" s="2"/>
      <c r="I233" s="2"/>
      <c r="J233" s="2"/>
    </row>
    <row r="234" spans="1:10" ht="16.7" customHeight="1" x14ac:dyDescent="0.25">
      <c r="A234" s="36" t="s">
        <v>71</v>
      </c>
      <c r="B234" s="38" t="s">
        <v>30</v>
      </c>
      <c r="C234" s="11" t="s">
        <v>20</v>
      </c>
      <c r="D234" s="3"/>
      <c r="E234" s="3"/>
      <c r="F234" s="3"/>
      <c r="G234" s="3">
        <f>G235</f>
        <v>400000</v>
      </c>
      <c r="H234" s="3">
        <f t="shared" ref="H234:I234" si="38">H235</f>
        <v>400000</v>
      </c>
      <c r="I234" s="3">
        <f t="shared" si="38"/>
        <v>400000</v>
      </c>
      <c r="J234" s="3"/>
    </row>
    <row r="235" spans="1:10" ht="16.7" customHeight="1" x14ac:dyDescent="0.25">
      <c r="A235" s="36" t="s">
        <v>71</v>
      </c>
      <c r="B235" s="38" t="s">
        <v>30</v>
      </c>
      <c r="C235" s="18" t="s">
        <v>23</v>
      </c>
      <c r="D235" s="2"/>
      <c r="E235" s="2"/>
      <c r="F235" s="2"/>
      <c r="G235" s="2">
        <v>400000</v>
      </c>
      <c r="H235" s="2">
        <v>400000</v>
      </c>
      <c r="I235" s="2">
        <v>400000</v>
      </c>
      <c r="J235" s="2"/>
    </row>
    <row r="236" spans="1:10" ht="16.7" customHeight="1" x14ac:dyDescent="0.25">
      <c r="A236" s="36" t="s">
        <v>71</v>
      </c>
      <c r="B236" s="38" t="s">
        <v>30</v>
      </c>
      <c r="C236" s="18" t="s">
        <v>24</v>
      </c>
      <c r="D236" s="2"/>
      <c r="E236" s="2"/>
      <c r="F236" s="2"/>
      <c r="G236" s="2"/>
      <c r="H236" s="2"/>
      <c r="I236" s="2"/>
      <c r="J236" s="2"/>
    </row>
    <row r="237" spans="1:10" ht="16.7" customHeight="1" x14ac:dyDescent="0.25">
      <c r="A237" s="36" t="s">
        <v>71</v>
      </c>
      <c r="B237" s="38" t="s">
        <v>30</v>
      </c>
      <c r="C237" s="18" t="s">
        <v>26</v>
      </c>
      <c r="D237" s="2"/>
      <c r="E237" s="2"/>
      <c r="F237" s="2"/>
      <c r="G237" s="2"/>
      <c r="H237" s="2"/>
      <c r="I237" s="2"/>
      <c r="J237" s="2"/>
    </row>
    <row r="238" spans="1:10" ht="16.7" hidden="1" customHeight="1" outlineLevel="1" x14ac:dyDescent="0.25">
      <c r="A238" s="36" t="s">
        <v>68</v>
      </c>
      <c r="B238" s="38" t="s">
        <v>28</v>
      </c>
      <c r="C238" s="11" t="s">
        <v>20</v>
      </c>
      <c r="D238" s="12"/>
      <c r="E238" s="12"/>
      <c r="F238" s="12"/>
      <c r="G238" s="2"/>
      <c r="H238" s="3"/>
      <c r="I238" s="3"/>
      <c r="J238" s="3"/>
    </row>
    <row r="239" spans="1:10" ht="16.7" hidden="1" customHeight="1" outlineLevel="1" x14ac:dyDescent="0.25">
      <c r="A239" s="36" t="s">
        <v>68</v>
      </c>
      <c r="B239" s="38" t="s">
        <v>28</v>
      </c>
      <c r="C239" s="18" t="s">
        <v>23</v>
      </c>
      <c r="D239" s="4"/>
      <c r="E239" s="4"/>
      <c r="F239" s="4"/>
      <c r="G239" s="2"/>
      <c r="H239" s="2"/>
      <c r="I239" s="2"/>
      <c r="J239" s="2"/>
    </row>
    <row r="240" spans="1:10" ht="16.7" hidden="1" customHeight="1" outlineLevel="1" x14ac:dyDescent="0.25">
      <c r="A240" s="36" t="s">
        <v>68</v>
      </c>
      <c r="B240" s="38" t="s">
        <v>28</v>
      </c>
      <c r="C240" s="18" t="s">
        <v>24</v>
      </c>
      <c r="D240" s="4"/>
      <c r="E240" s="4"/>
      <c r="F240" s="4"/>
      <c r="G240" s="2"/>
      <c r="H240" s="2"/>
      <c r="I240" s="2"/>
      <c r="J240" s="2"/>
    </row>
    <row r="241" spans="1:10" ht="16.7" hidden="1" customHeight="1" outlineLevel="1" x14ac:dyDescent="0.25">
      <c r="A241" s="36" t="s">
        <v>68</v>
      </c>
      <c r="B241" s="38" t="s">
        <v>28</v>
      </c>
      <c r="C241" s="18" t="s">
        <v>26</v>
      </c>
      <c r="D241" s="4"/>
      <c r="E241" s="4"/>
      <c r="F241" s="4"/>
      <c r="G241" s="2"/>
      <c r="H241" s="2"/>
      <c r="I241" s="2"/>
      <c r="J241" s="2"/>
    </row>
    <row r="242" spans="1:10" ht="16.7" hidden="1" customHeight="1" outlineLevel="1" x14ac:dyDescent="0.25">
      <c r="A242" s="36" t="s">
        <v>69</v>
      </c>
      <c r="B242" s="38" t="s">
        <v>28</v>
      </c>
      <c r="C242" s="11" t="s">
        <v>20</v>
      </c>
      <c r="D242" s="12"/>
      <c r="E242" s="12"/>
      <c r="F242" s="12"/>
      <c r="G242" s="2"/>
      <c r="H242" s="3"/>
      <c r="I242" s="3"/>
      <c r="J242" s="3"/>
    </row>
    <row r="243" spans="1:10" ht="16.7" hidden="1" customHeight="1" outlineLevel="1" x14ac:dyDescent="0.25">
      <c r="A243" s="36" t="s">
        <v>69</v>
      </c>
      <c r="B243" s="38" t="s">
        <v>28</v>
      </c>
      <c r="C243" s="18" t="s">
        <v>23</v>
      </c>
      <c r="D243" s="4"/>
      <c r="E243" s="4"/>
      <c r="F243" s="4"/>
      <c r="G243" s="2"/>
      <c r="H243" s="2"/>
      <c r="I243" s="2"/>
      <c r="J243" s="2"/>
    </row>
    <row r="244" spans="1:10" ht="16.7" hidden="1" customHeight="1" outlineLevel="1" x14ac:dyDescent="0.25">
      <c r="A244" s="36" t="s">
        <v>69</v>
      </c>
      <c r="B244" s="38" t="s">
        <v>28</v>
      </c>
      <c r="C244" s="18" t="s">
        <v>24</v>
      </c>
      <c r="D244" s="4"/>
      <c r="E244" s="4"/>
      <c r="F244" s="4"/>
      <c r="G244" s="2"/>
      <c r="H244" s="2"/>
      <c r="I244" s="2"/>
      <c r="J244" s="2"/>
    </row>
    <row r="245" spans="1:10" ht="16.7" hidden="1" customHeight="1" outlineLevel="1" x14ac:dyDescent="0.25">
      <c r="A245" s="36" t="s">
        <v>69</v>
      </c>
      <c r="B245" s="38" t="s">
        <v>28</v>
      </c>
      <c r="C245" s="18" t="s">
        <v>26</v>
      </c>
      <c r="D245" s="4"/>
      <c r="E245" s="4"/>
      <c r="F245" s="4"/>
      <c r="G245" s="2"/>
      <c r="H245" s="2"/>
      <c r="I245" s="2"/>
      <c r="J245" s="2"/>
    </row>
    <row r="246" spans="1:10" ht="16.7" customHeight="1" collapsed="1" x14ac:dyDescent="0.25">
      <c r="A246" s="35" t="s">
        <v>72</v>
      </c>
      <c r="B246" s="37" t="s">
        <v>22</v>
      </c>
      <c r="C246" s="17" t="s">
        <v>20</v>
      </c>
      <c r="D246" s="1">
        <v>738339.6</v>
      </c>
      <c r="E246" s="1">
        <v>624344.80000000005</v>
      </c>
      <c r="F246" s="1">
        <v>671463.8</v>
      </c>
      <c r="G246" s="1">
        <f>SUM(G247:G249)</f>
        <v>682193.99999999988</v>
      </c>
      <c r="H246" s="1">
        <f>SUM(H247:H249)</f>
        <v>502454.19999999995</v>
      </c>
      <c r="I246" s="1">
        <f>SUM(I247:I249)</f>
        <v>480920.4</v>
      </c>
      <c r="J246" s="1">
        <f>SUM(J247:J249)</f>
        <v>502258</v>
      </c>
    </row>
    <row r="247" spans="1:10" ht="16.7" customHeight="1" x14ac:dyDescent="0.25">
      <c r="A247" s="36" t="s">
        <v>72</v>
      </c>
      <c r="B247" s="38" t="s">
        <v>22</v>
      </c>
      <c r="C247" s="18" t="s">
        <v>23</v>
      </c>
      <c r="D247" s="2">
        <v>710665.5</v>
      </c>
      <c r="E247" s="2">
        <v>624344.80000000005</v>
      </c>
      <c r="F247" s="2">
        <v>671463.8</v>
      </c>
      <c r="G247" s="2">
        <f t="shared" ref="G247:J247" si="39">G251</f>
        <v>682193.99999999988</v>
      </c>
      <c r="H247" s="2">
        <f t="shared" si="39"/>
        <v>502454.19999999995</v>
      </c>
      <c r="I247" s="2">
        <f t="shared" si="39"/>
        <v>480920.4</v>
      </c>
      <c r="J247" s="2">
        <f t="shared" si="39"/>
        <v>502258</v>
      </c>
    </row>
    <row r="248" spans="1:10" ht="16.7" customHeight="1" x14ac:dyDescent="0.25">
      <c r="A248" s="36" t="s">
        <v>72</v>
      </c>
      <c r="B248" s="38" t="s">
        <v>22</v>
      </c>
      <c r="C248" s="18" t="s">
        <v>24</v>
      </c>
      <c r="D248" s="2">
        <v>27674.1</v>
      </c>
      <c r="E248" s="2"/>
      <c r="F248" s="2"/>
      <c r="G248" s="2"/>
      <c r="H248" s="2"/>
      <c r="I248" s="2"/>
      <c r="J248" s="2"/>
    </row>
    <row r="249" spans="1:10" ht="16.7" customHeight="1" x14ac:dyDescent="0.25">
      <c r="A249" s="36" t="s">
        <v>72</v>
      </c>
      <c r="B249" s="38" t="s">
        <v>22</v>
      </c>
      <c r="C249" s="18" t="s">
        <v>26</v>
      </c>
      <c r="D249" s="2"/>
      <c r="E249" s="2"/>
      <c r="F249" s="2"/>
      <c r="G249" s="2"/>
      <c r="H249" s="2"/>
      <c r="I249" s="2"/>
      <c r="J249" s="2"/>
    </row>
    <row r="250" spans="1:10" ht="16.7" customHeight="1" x14ac:dyDescent="0.25">
      <c r="A250" s="36" t="s">
        <v>72</v>
      </c>
      <c r="B250" s="38" t="s">
        <v>28</v>
      </c>
      <c r="C250" s="11" t="s">
        <v>20</v>
      </c>
      <c r="D250" s="3">
        <v>738339.6</v>
      </c>
      <c r="E250" s="3">
        <v>624344.80000000005</v>
      </c>
      <c r="F250" s="3">
        <v>671463.8</v>
      </c>
      <c r="G250" s="3">
        <f>SUM(G251:G253)</f>
        <v>682193.99999999988</v>
      </c>
      <c r="H250" s="3">
        <f>SUM(H251:H253)</f>
        <v>502454.19999999995</v>
      </c>
      <c r="I250" s="3">
        <f>SUM(I251:I253)</f>
        <v>480920.4</v>
      </c>
      <c r="J250" s="3">
        <f>SUM(J251:J253)</f>
        <v>502258</v>
      </c>
    </row>
    <row r="251" spans="1:10" ht="16.7" customHeight="1" x14ac:dyDescent="0.25">
      <c r="A251" s="36" t="s">
        <v>72</v>
      </c>
      <c r="B251" s="38" t="s">
        <v>28</v>
      </c>
      <c r="C251" s="18" t="s">
        <v>23</v>
      </c>
      <c r="D251" s="2">
        <v>710665.5</v>
      </c>
      <c r="E251" s="2">
        <v>624344.80000000005</v>
      </c>
      <c r="F251" s="2">
        <v>671463.8</v>
      </c>
      <c r="G251" s="2">
        <f>G255+G291</f>
        <v>682193.99999999988</v>
      </c>
      <c r="H251" s="2">
        <f>H255+H291</f>
        <v>502454.19999999995</v>
      </c>
      <c r="I251" s="2">
        <f>I255+I291</f>
        <v>480920.4</v>
      </c>
      <c r="J251" s="2">
        <f>J255+J291</f>
        <v>502258</v>
      </c>
    </row>
    <row r="252" spans="1:10" ht="16.7" customHeight="1" x14ac:dyDescent="0.25">
      <c r="A252" s="36" t="s">
        <v>72</v>
      </c>
      <c r="B252" s="38" t="s">
        <v>28</v>
      </c>
      <c r="C252" s="18" t="s">
        <v>24</v>
      </c>
      <c r="D252" s="2">
        <v>27674.1</v>
      </c>
      <c r="E252" s="2"/>
      <c r="F252" s="2"/>
      <c r="G252" s="2"/>
      <c r="H252" s="2"/>
      <c r="I252" s="2"/>
      <c r="J252" s="2"/>
    </row>
    <row r="253" spans="1:10" ht="16.7" customHeight="1" x14ac:dyDescent="0.25">
      <c r="A253" s="36" t="s">
        <v>72</v>
      </c>
      <c r="B253" s="38" t="s">
        <v>28</v>
      </c>
      <c r="C253" s="18" t="s">
        <v>26</v>
      </c>
      <c r="D253" s="2"/>
      <c r="E253" s="2"/>
      <c r="F253" s="2"/>
      <c r="G253" s="2"/>
      <c r="H253" s="2"/>
      <c r="I253" s="2"/>
      <c r="J253" s="2"/>
    </row>
    <row r="254" spans="1:10" ht="16.7" customHeight="1" x14ac:dyDescent="0.25">
      <c r="A254" s="36" t="s">
        <v>73</v>
      </c>
      <c r="B254" s="38" t="s">
        <v>28</v>
      </c>
      <c r="C254" s="11" t="s">
        <v>20</v>
      </c>
      <c r="D254" s="3">
        <v>95802.8</v>
      </c>
      <c r="E254" s="3">
        <v>23041.8</v>
      </c>
      <c r="F254" s="3">
        <v>57618.8</v>
      </c>
      <c r="G254" s="3">
        <f>SUM(G255:G257)</f>
        <v>58243</v>
      </c>
      <c r="H254" s="3">
        <f>SUM(H255:H257)</f>
        <v>58970.6</v>
      </c>
      <c r="I254" s="3">
        <f>SUM(I255:I257)</f>
        <v>58965.5</v>
      </c>
      <c r="J254" s="3">
        <f>SUM(J255:J257)</f>
        <v>58965.5</v>
      </c>
    </row>
    <row r="255" spans="1:10" ht="16.7" customHeight="1" x14ac:dyDescent="0.25">
      <c r="A255" s="36" t="s">
        <v>73</v>
      </c>
      <c r="B255" s="38" t="s">
        <v>28</v>
      </c>
      <c r="C255" s="18" t="s">
        <v>23</v>
      </c>
      <c r="D255" s="2">
        <v>68128.7</v>
      </c>
      <c r="E255" s="2">
        <v>23041.8</v>
      </c>
      <c r="F255" s="2">
        <v>57618.8</v>
      </c>
      <c r="G255" s="2">
        <f>G259+G263+G267+G271+G275+G279+G283+G287</f>
        <v>58243</v>
      </c>
      <c r="H255" s="2">
        <f t="shared" ref="H255:J255" si="40">H259+H263+H267+H271+H275+H279+H283+H287</f>
        <v>58970.6</v>
      </c>
      <c r="I255" s="2">
        <f t="shared" si="40"/>
        <v>58965.5</v>
      </c>
      <c r="J255" s="2">
        <f t="shared" si="40"/>
        <v>58965.5</v>
      </c>
    </row>
    <row r="256" spans="1:10" ht="16.7" customHeight="1" x14ac:dyDescent="0.25">
      <c r="A256" s="36" t="s">
        <v>73</v>
      </c>
      <c r="B256" s="38" t="s">
        <v>28</v>
      </c>
      <c r="C256" s="18" t="s">
        <v>24</v>
      </c>
      <c r="D256" s="2">
        <v>27674.1</v>
      </c>
      <c r="E256" s="2"/>
      <c r="F256" s="2"/>
      <c r="G256" s="2"/>
      <c r="H256" s="2"/>
      <c r="I256" s="2"/>
      <c r="J256" s="2"/>
    </row>
    <row r="257" spans="1:10" ht="16.7" customHeight="1" x14ac:dyDescent="0.25">
      <c r="A257" s="36" t="s">
        <v>73</v>
      </c>
      <c r="B257" s="38" t="s">
        <v>28</v>
      </c>
      <c r="C257" s="18" t="s">
        <v>26</v>
      </c>
      <c r="D257" s="2"/>
      <c r="E257" s="2"/>
      <c r="F257" s="2"/>
      <c r="G257" s="2"/>
      <c r="H257" s="2"/>
      <c r="I257" s="2"/>
      <c r="J257" s="2"/>
    </row>
    <row r="258" spans="1:10" ht="20.100000000000001" customHeight="1" x14ac:dyDescent="0.25">
      <c r="A258" s="36" t="s">
        <v>74</v>
      </c>
      <c r="B258" s="38" t="s">
        <v>28</v>
      </c>
      <c r="C258" s="11" t="s">
        <v>20</v>
      </c>
      <c r="D258" s="3">
        <v>13358.5</v>
      </c>
      <c r="E258" s="3">
        <v>5936.7</v>
      </c>
      <c r="F258" s="12"/>
      <c r="G258" s="3"/>
      <c r="H258" s="3"/>
      <c r="I258" s="3"/>
      <c r="J258" s="3"/>
    </row>
    <row r="259" spans="1:10" ht="20.100000000000001" customHeight="1" x14ac:dyDescent="0.25">
      <c r="A259" s="36" t="s">
        <v>74</v>
      </c>
      <c r="B259" s="38" t="s">
        <v>28</v>
      </c>
      <c r="C259" s="18" t="s">
        <v>23</v>
      </c>
      <c r="D259" s="2">
        <v>667.9</v>
      </c>
      <c r="E259" s="2">
        <v>5936.7</v>
      </c>
      <c r="F259" s="4"/>
      <c r="G259" s="2"/>
      <c r="H259" s="2"/>
      <c r="I259" s="2"/>
      <c r="J259" s="2"/>
    </row>
    <row r="260" spans="1:10" ht="20.100000000000001" customHeight="1" x14ac:dyDescent="0.25">
      <c r="A260" s="36" t="s">
        <v>74</v>
      </c>
      <c r="B260" s="38" t="s">
        <v>28</v>
      </c>
      <c r="C260" s="18" t="s">
        <v>24</v>
      </c>
      <c r="D260" s="2">
        <v>12690.6</v>
      </c>
      <c r="E260" s="2"/>
      <c r="F260" s="4"/>
      <c r="G260" s="2"/>
      <c r="H260" s="2"/>
      <c r="I260" s="2"/>
      <c r="J260" s="2"/>
    </row>
    <row r="261" spans="1:10" ht="36" customHeight="1" x14ac:dyDescent="0.25">
      <c r="A261" s="36" t="s">
        <v>74</v>
      </c>
      <c r="B261" s="38" t="s">
        <v>28</v>
      </c>
      <c r="C261" s="18" t="s">
        <v>26</v>
      </c>
      <c r="D261" s="2"/>
      <c r="E261" s="2"/>
      <c r="F261" s="4"/>
      <c r="G261" s="2"/>
      <c r="H261" s="2"/>
      <c r="I261" s="2"/>
      <c r="J261" s="2"/>
    </row>
    <row r="262" spans="1:10" ht="16.7" customHeight="1" x14ac:dyDescent="0.25">
      <c r="A262" s="36" t="s">
        <v>75</v>
      </c>
      <c r="B262" s="38" t="s">
        <v>28</v>
      </c>
      <c r="C262" s="11" t="s">
        <v>20</v>
      </c>
      <c r="D262" s="3">
        <v>17353.7</v>
      </c>
      <c r="E262" s="3">
        <v>8382.9</v>
      </c>
      <c r="F262" s="12"/>
      <c r="G262" s="3"/>
      <c r="H262" s="3"/>
      <c r="I262" s="3"/>
      <c r="J262" s="3"/>
    </row>
    <row r="263" spans="1:10" ht="16.7" customHeight="1" x14ac:dyDescent="0.25">
      <c r="A263" s="36" t="s">
        <v>75</v>
      </c>
      <c r="B263" s="38" t="s">
        <v>28</v>
      </c>
      <c r="C263" s="18" t="s">
        <v>23</v>
      </c>
      <c r="D263" s="2">
        <v>2370.1999999999998</v>
      </c>
      <c r="E263" s="2">
        <v>8382.9</v>
      </c>
      <c r="F263" s="4"/>
      <c r="G263" s="2"/>
      <c r="H263" s="2"/>
      <c r="I263" s="2"/>
      <c r="J263" s="2"/>
    </row>
    <row r="264" spans="1:10" ht="16.7" customHeight="1" x14ac:dyDescent="0.25">
      <c r="A264" s="36" t="s">
        <v>75</v>
      </c>
      <c r="B264" s="38" t="s">
        <v>28</v>
      </c>
      <c r="C264" s="18" t="s">
        <v>24</v>
      </c>
      <c r="D264" s="2">
        <v>14983.5</v>
      </c>
      <c r="E264" s="2"/>
      <c r="F264" s="4"/>
      <c r="G264" s="2"/>
      <c r="H264" s="2"/>
      <c r="I264" s="2"/>
      <c r="J264" s="2"/>
    </row>
    <row r="265" spans="1:10" ht="16.7" customHeight="1" x14ac:dyDescent="0.25">
      <c r="A265" s="36" t="s">
        <v>75</v>
      </c>
      <c r="B265" s="38" t="s">
        <v>28</v>
      </c>
      <c r="C265" s="18" t="s">
        <v>26</v>
      </c>
      <c r="D265" s="2"/>
      <c r="E265" s="2"/>
      <c r="F265" s="4"/>
      <c r="G265" s="2"/>
      <c r="H265" s="2"/>
      <c r="I265" s="2"/>
      <c r="J265" s="2"/>
    </row>
    <row r="266" spans="1:10" ht="16.7" customHeight="1" x14ac:dyDescent="0.25">
      <c r="A266" s="36" t="s">
        <v>80</v>
      </c>
      <c r="B266" s="38" t="s">
        <v>28</v>
      </c>
      <c r="C266" s="11" t="s">
        <v>20</v>
      </c>
      <c r="D266" s="12"/>
      <c r="E266" s="12"/>
      <c r="F266" s="3">
        <v>53780.9</v>
      </c>
      <c r="G266" s="3">
        <f>SUM(G267:G269)</f>
        <v>53806.8</v>
      </c>
      <c r="H266" s="3">
        <f>SUM(H267:H269)</f>
        <v>53923.5</v>
      </c>
      <c r="I266" s="3">
        <f>SUM(I267:I269)</f>
        <v>53923.5</v>
      </c>
      <c r="J266" s="3">
        <f>SUM(J267:J269)</f>
        <v>53923.5</v>
      </c>
    </row>
    <row r="267" spans="1:10" ht="16.7" customHeight="1" x14ac:dyDescent="0.25">
      <c r="A267" s="36" t="s">
        <v>80</v>
      </c>
      <c r="B267" s="38" t="s">
        <v>28</v>
      </c>
      <c r="C267" s="18" t="s">
        <v>23</v>
      </c>
      <c r="D267" s="4"/>
      <c r="E267" s="4"/>
      <c r="F267" s="2">
        <v>53780.9</v>
      </c>
      <c r="G267" s="2">
        <v>53806.8</v>
      </c>
      <c r="H267" s="2">
        <v>53923.5</v>
      </c>
      <c r="I267" s="2">
        <v>53923.5</v>
      </c>
      <c r="J267" s="2">
        <v>53923.5</v>
      </c>
    </row>
    <row r="268" spans="1:10" ht="16.7" customHeight="1" x14ac:dyDescent="0.25">
      <c r="A268" s="36" t="s">
        <v>80</v>
      </c>
      <c r="B268" s="38" t="s">
        <v>28</v>
      </c>
      <c r="C268" s="18" t="s">
        <v>24</v>
      </c>
      <c r="D268" s="4"/>
      <c r="E268" s="4"/>
      <c r="F268" s="2"/>
      <c r="G268" s="2"/>
      <c r="H268" s="2"/>
      <c r="I268" s="2"/>
      <c r="J268" s="2"/>
    </row>
    <row r="269" spans="1:10" ht="51.75" customHeight="1" x14ac:dyDescent="0.25">
      <c r="A269" s="36" t="s">
        <v>80</v>
      </c>
      <c r="B269" s="38" t="s">
        <v>28</v>
      </c>
      <c r="C269" s="18" t="s">
        <v>26</v>
      </c>
      <c r="D269" s="4"/>
      <c r="E269" s="4"/>
      <c r="F269" s="2"/>
      <c r="G269" s="2"/>
      <c r="H269" s="2"/>
      <c r="I269" s="2"/>
      <c r="J269" s="2"/>
    </row>
    <row r="270" spans="1:10" ht="26.85" customHeight="1" x14ac:dyDescent="0.25">
      <c r="A270" s="36" t="s">
        <v>78</v>
      </c>
      <c r="B270" s="38" t="s">
        <v>28</v>
      </c>
      <c r="C270" s="11" t="s">
        <v>20</v>
      </c>
      <c r="D270" s="3">
        <v>1561.1</v>
      </c>
      <c r="E270" s="3">
        <v>4765.3999999999996</v>
      </c>
      <c r="F270" s="12"/>
      <c r="G270" s="3"/>
      <c r="H270" s="3"/>
      <c r="I270" s="3"/>
      <c r="J270" s="3"/>
    </row>
    <row r="271" spans="1:10" ht="26.85" customHeight="1" x14ac:dyDescent="0.25">
      <c r="A271" s="36" t="s">
        <v>78</v>
      </c>
      <c r="B271" s="38" t="s">
        <v>28</v>
      </c>
      <c r="C271" s="18" t="s">
        <v>23</v>
      </c>
      <c r="D271" s="2">
        <v>1561.1</v>
      </c>
      <c r="E271" s="2">
        <v>4765.3999999999996</v>
      </c>
      <c r="F271" s="4"/>
      <c r="G271" s="2"/>
      <c r="H271" s="2"/>
      <c r="I271" s="2"/>
      <c r="J271" s="2"/>
    </row>
    <row r="272" spans="1:10" ht="26.85" customHeight="1" x14ac:dyDescent="0.25">
      <c r="A272" s="36" t="s">
        <v>78</v>
      </c>
      <c r="B272" s="38" t="s">
        <v>28</v>
      </c>
      <c r="C272" s="18" t="s">
        <v>24</v>
      </c>
      <c r="D272" s="2"/>
      <c r="E272" s="2"/>
      <c r="F272" s="4"/>
      <c r="G272" s="2"/>
      <c r="H272" s="2"/>
      <c r="I272" s="2"/>
      <c r="J272" s="2"/>
    </row>
    <row r="273" spans="1:10" ht="54" customHeight="1" x14ac:dyDescent="0.25">
      <c r="A273" s="36" t="s">
        <v>78</v>
      </c>
      <c r="B273" s="38" t="s">
        <v>28</v>
      </c>
      <c r="C273" s="18" t="s">
        <v>26</v>
      </c>
      <c r="D273" s="2"/>
      <c r="E273" s="2"/>
      <c r="F273" s="4"/>
      <c r="G273" s="2"/>
      <c r="H273" s="2"/>
      <c r="I273" s="2"/>
      <c r="J273" s="2"/>
    </row>
    <row r="274" spans="1:10" ht="16.7" customHeight="1" x14ac:dyDescent="0.25">
      <c r="A274" s="36" t="s">
        <v>76</v>
      </c>
      <c r="B274" s="38" t="s">
        <v>28</v>
      </c>
      <c r="C274" s="11" t="s">
        <v>20</v>
      </c>
      <c r="D274" s="3">
        <v>9900</v>
      </c>
      <c r="E274" s="12"/>
      <c r="F274" s="12"/>
      <c r="G274" s="3"/>
      <c r="H274" s="3"/>
      <c r="I274" s="3"/>
      <c r="J274" s="3"/>
    </row>
    <row r="275" spans="1:10" ht="16.7" customHeight="1" x14ac:dyDescent="0.25">
      <c r="A275" s="36" t="s">
        <v>76</v>
      </c>
      <c r="B275" s="38" t="s">
        <v>28</v>
      </c>
      <c r="C275" s="18" t="s">
        <v>23</v>
      </c>
      <c r="D275" s="2">
        <v>9900</v>
      </c>
      <c r="E275" s="4"/>
      <c r="F275" s="4"/>
      <c r="G275" s="2"/>
      <c r="H275" s="2"/>
      <c r="I275" s="2"/>
      <c r="J275" s="2"/>
    </row>
    <row r="276" spans="1:10" ht="16.7" customHeight="1" x14ac:dyDescent="0.25">
      <c r="A276" s="36" t="s">
        <v>76</v>
      </c>
      <c r="B276" s="38" t="s">
        <v>28</v>
      </c>
      <c r="C276" s="18" t="s">
        <v>24</v>
      </c>
      <c r="D276" s="2"/>
      <c r="E276" s="4"/>
      <c r="F276" s="4"/>
      <c r="G276" s="2"/>
      <c r="H276" s="2"/>
      <c r="I276" s="2"/>
      <c r="J276" s="2"/>
    </row>
    <row r="277" spans="1:10" ht="16.7" customHeight="1" x14ac:dyDescent="0.25">
      <c r="A277" s="36" t="s">
        <v>76</v>
      </c>
      <c r="B277" s="38" t="s">
        <v>28</v>
      </c>
      <c r="C277" s="18" t="s">
        <v>26</v>
      </c>
      <c r="D277" s="2"/>
      <c r="E277" s="4"/>
      <c r="F277" s="4"/>
      <c r="G277" s="2"/>
      <c r="H277" s="2"/>
      <c r="I277" s="2"/>
      <c r="J277" s="2"/>
    </row>
    <row r="278" spans="1:10" ht="16.7" customHeight="1" x14ac:dyDescent="0.25">
      <c r="A278" s="36" t="s">
        <v>77</v>
      </c>
      <c r="B278" s="38" t="s">
        <v>28</v>
      </c>
      <c r="C278" s="11" t="s">
        <v>20</v>
      </c>
      <c r="D278" s="3">
        <v>4487</v>
      </c>
      <c r="E278" s="12"/>
      <c r="F278" s="12"/>
      <c r="G278" s="3"/>
      <c r="H278" s="3"/>
      <c r="I278" s="3"/>
      <c r="J278" s="3"/>
    </row>
    <row r="279" spans="1:10" ht="16.7" customHeight="1" x14ac:dyDescent="0.25">
      <c r="A279" s="36" t="s">
        <v>77</v>
      </c>
      <c r="B279" s="38" t="s">
        <v>28</v>
      </c>
      <c r="C279" s="18" t="s">
        <v>23</v>
      </c>
      <c r="D279" s="2">
        <v>4487</v>
      </c>
      <c r="E279" s="4"/>
      <c r="F279" s="4"/>
      <c r="G279" s="2"/>
      <c r="H279" s="2"/>
      <c r="I279" s="2"/>
      <c r="J279" s="2"/>
    </row>
    <row r="280" spans="1:10" ht="16.7" customHeight="1" x14ac:dyDescent="0.25">
      <c r="A280" s="36" t="s">
        <v>77</v>
      </c>
      <c r="B280" s="38" t="s">
        <v>28</v>
      </c>
      <c r="C280" s="18" t="s">
        <v>24</v>
      </c>
      <c r="D280" s="2"/>
      <c r="E280" s="4"/>
      <c r="F280" s="4"/>
      <c r="G280" s="2"/>
      <c r="H280" s="2"/>
      <c r="I280" s="2"/>
      <c r="J280" s="2"/>
    </row>
    <row r="281" spans="1:10" ht="16.7" customHeight="1" x14ac:dyDescent="0.25">
      <c r="A281" s="36" t="s">
        <v>77</v>
      </c>
      <c r="B281" s="38" t="s">
        <v>28</v>
      </c>
      <c r="C281" s="18" t="s">
        <v>26</v>
      </c>
      <c r="D281" s="2"/>
      <c r="E281" s="4"/>
      <c r="F281" s="4"/>
      <c r="G281" s="2"/>
      <c r="H281" s="2"/>
      <c r="I281" s="2"/>
      <c r="J281" s="2"/>
    </row>
    <row r="282" spans="1:10" ht="20.100000000000001" customHeight="1" x14ac:dyDescent="0.25">
      <c r="A282" s="36" t="s">
        <v>81</v>
      </c>
      <c r="B282" s="38" t="s">
        <v>28</v>
      </c>
      <c r="C282" s="11" t="s">
        <v>20</v>
      </c>
      <c r="D282" s="12"/>
      <c r="E282" s="12"/>
      <c r="F282" s="3">
        <v>3837.9</v>
      </c>
      <c r="G282" s="3">
        <f>SUM(G283:G285)</f>
        <v>4436.2</v>
      </c>
      <c r="H282" s="3">
        <f>SUM(H283:H285)</f>
        <v>5047.1000000000004</v>
      </c>
      <c r="I282" s="3">
        <f>SUM(I283:I285)</f>
        <v>5042</v>
      </c>
      <c r="J282" s="3">
        <f>SUM(J283:J285)</f>
        <v>5042</v>
      </c>
    </row>
    <row r="283" spans="1:10" ht="20.100000000000001" customHeight="1" x14ac:dyDescent="0.25">
      <c r="A283" s="36" t="s">
        <v>81</v>
      </c>
      <c r="B283" s="38" t="s">
        <v>28</v>
      </c>
      <c r="C283" s="18" t="s">
        <v>23</v>
      </c>
      <c r="D283" s="4"/>
      <c r="E283" s="4"/>
      <c r="F283" s="2">
        <v>3837.9</v>
      </c>
      <c r="G283" s="2">
        <v>4436.2</v>
      </c>
      <c r="H283" s="2">
        <v>5047.1000000000004</v>
      </c>
      <c r="I283" s="2">
        <v>5042</v>
      </c>
      <c r="J283" s="2">
        <v>5042</v>
      </c>
    </row>
    <row r="284" spans="1:10" ht="20.100000000000001" customHeight="1" x14ac:dyDescent="0.25">
      <c r="A284" s="36" t="s">
        <v>81</v>
      </c>
      <c r="B284" s="38" t="s">
        <v>28</v>
      </c>
      <c r="C284" s="18" t="s">
        <v>24</v>
      </c>
      <c r="D284" s="4"/>
      <c r="E284" s="4"/>
      <c r="F284" s="2"/>
      <c r="G284" s="2"/>
      <c r="H284" s="2"/>
      <c r="I284" s="2"/>
      <c r="J284" s="2"/>
    </row>
    <row r="285" spans="1:10" ht="36.75" customHeight="1" x14ac:dyDescent="0.25">
      <c r="A285" s="36" t="s">
        <v>81</v>
      </c>
      <c r="B285" s="38" t="s">
        <v>28</v>
      </c>
      <c r="C285" s="18" t="s">
        <v>26</v>
      </c>
      <c r="D285" s="4"/>
      <c r="E285" s="4"/>
      <c r="F285" s="2"/>
      <c r="G285" s="2"/>
      <c r="H285" s="2"/>
      <c r="I285" s="2"/>
      <c r="J285" s="2"/>
    </row>
    <row r="286" spans="1:10" ht="30.2" customHeight="1" x14ac:dyDescent="0.25">
      <c r="A286" s="44" t="s">
        <v>79</v>
      </c>
      <c r="B286" s="38" t="s">
        <v>28</v>
      </c>
      <c r="C286" s="11" t="s">
        <v>20</v>
      </c>
      <c r="D286" s="3">
        <v>49142.5</v>
      </c>
      <c r="E286" s="3">
        <v>3956.8</v>
      </c>
      <c r="F286" s="12"/>
      <c r="G286" s="3"/>
      <c r="H286" s="3"/>
      <c r="I286" s="3"/>
      <c r="J286" s="3"/>
    </row>
    <row r="287" spans="1:10" ht="30.2" customHeight="1" x14ac:dyDescent="0.25">
      <c r="A287" s="44" t="s">
        <v>79</v>
      </c>
      <c r="B287" s="38" t="s">
        <v>28</v>
      </c>
      <c r="C287" s="18" t="s">
        <v>23</v>
      </c>
      <c r="D287" s="2">
        <v>49142.5</v>
      </c>
      <c r="E287" s="2">
        <v>3956.8</v>
      </c>
      <c r="F287" s="4"/>
      <c r="G287" s="2"/>
      <c r="H287" s="2"/>
      <c r="I287" s="2"/>
      <c r="J287" s="2"/>
    </row>
    <row r="288" spans="1:10" ht="30.2" customHeight="1" x14ac:dyDescent="0.25">
      <c r="A288" s="44" t="s">
        <v>79</v>
      </c>
      <c r="B288" s="38" t="s">
        <v>28</v>
      </c>
      <c r="C288" s="18" t="s">
        <v>24</v>
      </c>
      <c r="D288" s="2"/>
      <c r="E288" s="2"/>
      <c r="F288" s="4"/>
      <c r="G288" s="2"/>
      <c r="H288" s="2"/>
      <c r="I288" s="2"/>
      <c r="J288" s="2"/>
    </row>
    <row r="289" spans="1:10" ht="50.25" customHeight="1" x14ac:dyDescent="0.25">
      <c r="A289" s="44" t="s">
        <v>79</v>
      </c>
      <c r="B289" s="38" t="s">
        <v>28</v>
      </c>
      <c r="C289" s="18" t="s">
        <v>26</v>
      </c>
      <c r="D289" s="2"/>
      <c r="E289" s="2"/>
      <c r="F289" s="4"/>
      <c r="G289" s="2"/>
      <c r="H289" s="2"/>
      <c r="I289" s="2"/>
      <c r="J289" s="2"/>
    </row>
    <row r="290" spans="1:10" ht="16.7" customHeight="1" x14ac:dyDescent="0.25">
      <c r="A290" s="36" t="s">
        <v>82</v>
      </c>
      <c r="B290" s="38" t="s">
        <v>28</v>
      </c>
      <c r="C290" s="11" t="s">
        <v>20</v>
      </c>
      <c r="D290" s="3">
        <v>642536.80000000005</v>
      </c>
      <c r="E290" s="3">
        <v>601303</v>
      </c>
      <c r="F290" s="3">
        <v>613845</v>
      </c>
      <c r="G290" s="3">
        <f>SUM(G291:G293)</f>
        <v>623950.99999999988</v>
      </c>
      <c r="H290" s="3">
        <f>SUM(H291:H293)</f>
        <v>443483.6</v>
      </c>
      <c r="I290" s="3">
        <f>SUM(I291:I293)</f>
        <v>421954.9</v>
      </c>
      <c r="J290" s="3">
        <f>SUM(J291:J293)</f>
        <v>443292.5</v>
      </c>
    </row>
    <row r="291" spans="1:10" ht="16.7" customHeight="1" x14ac:dyDescent="0.25">
      <c r="A291" s="36" t="s">
        <v>82</v>
      </c>
      <c r="B291" s="38" t="s">
        <v>28</v>
      </c>
      <c r="C291" s="18" t="s">
        <v>23</v>
      </c>
      <c r="D291" s="2">
        <v>642536.80000000005</v>
      </c>
      <c r="E291" s="2">
        <v>601303</v>
      </c>
      <c r="F291" s="2">
        <v>613845</v>
      </c>
      <c r="G291" s="2">
        <f>G295+G299+G303+G307+G311+G315+G319+G323+G327</f>
        <v>623950.99999999988</v>
      </c>
      <c r="H291" s="2">
        <f t="shared" ref="H291:J291" si="41">H295+H299+H303+H307+H311+H315+H319+H323+H327</f>
        <v>443483.6</v>
      </c>
      <c r="I291" s="2">
        <f t="shared" si="41"/>
        <v>421954.9</v>
      </c>
      <c r="J291" s="2">
        <f t="shared" si="41"/>
        <v>443292.5</v>
      </c>
    </row>
    <row r="292" spans="1:10" ht="16.7" customHeight="1" x14ac:dyDescent="0.25">
      <c r="A292" s="36" t="s">
        <v>82</v>
      </c>
      <c r="B292" s="38" t="s">
        <v>28</v>
      </c>
      <c r="C292" s="18" t="s">
        <v>24</v>
      </c>
      <c r="D292" s="2"/>
      <c r="E292" s="2"/>
      <c r="F292" s="2"/>
      <c r="G292" s="2"/>
      <c r="H292" s="2"/>
      <c r="I292" s="2"/>
      <c r="J292" s="2"/>
    </row>
    <row r="293" spans="1:10" ht="16.7" customHeight="1" x14ac:dyDescent="0.25">
      <c r="A293" s="36" t="s">
        <v>82</v>
      </c>
      <c r="B293" s="38" t="s">
        <v>28</v>
      </c>
      <c r="C293" s="18" t="s">
        <v>26</v>
      </c>
      <c r="D293" s="2"/>
      <c r="E293" s="2"/>
      <c r="F293" s="2"/>
      <c r="G293" s="2"/>
      <c r="H293" s="2"/>
      <c r="I293" s="2"/>
      <c r="J293" s="2"/>
    </row>
    <row r="294" spans="1:10" ht="16.7" customHeight="1" x14ac:dyDescent="0.25">
      <c r="A294" s="36" t="s">
        <v>83</v>
      </c>
      <c r="B294" s="38" t="s">
        <v>28</v>
      </c>
      <c r="C294" s="11" t="s">
        <v>20</v>
      </c>
      <c r="D294" s="3">
        <v>21847</v>
      </c>
      <c r="E294" s="3">
        <v>27071.3</v>
      </c>
      <c r="F294" s="3">
        <v>28496.1</v>
      </c>
      <c r="G294" s="3">
        <f>SUM(G295:G297)</f>
        <v>28496.1</v>
      </c>
      <c r="H294" s="3">
        <f>SUM(H295:H297)</f>
        <v>28496.1</v>
      </c>
      <c r="I294" s="3">
        <f>SUM(I295:I297)</f>
        <v>28496.1</v>
      </c>
      <c r="J294" s="3">
        <f>SUM(J295:J297)</f>
        <v>28496.1</v>
      </c>
    </row>
    <row r="295" spans="1:10" ht="16.7" customHeight="1" x14ac:dyDescent="0.25">
      <c r="A295" s="36" t="s">
        <v>83</v>
      </c>
      <c r="B295" s="38" t="s">
        <v>28</v>
      </c>
      <c r="C295" s="18" t="s">
        <v>23</v>
      </c>
      <c r="D295" s="2">
        <v>21847</v>
      </c>
      <c r="E295" s="2">
        <v>27071.3</v>
      </c>
      <c r="F295" s="2">
        <v>28496.1</v>
      </c>
      <c r="G295" s="2">
        <v>28496.1</v>
      </c>
      <c r="H295" s="2">
        <v>28496.1</v>
      </c>
      <c r="I295" s="2">
        <v>28496.1</v>
      </c>
      <c r="J295" s="2">
        <v>28496.1</v>
      </c>
    </row>
    <row r="296" spans="1:10" ht="16.7" customHeight="1" x14ac:dyDescent="0.25">
      <c r="A296" s="36" t="s">
        <v>83</v>
      </c>
      <c r="B296" s="38" t="s">
        <v>28</v>
      </c>
      <c r="C296" s="18" t="s">
        <v>24</v>
      </c>
      <c r="D296" s="2"/>
      <c r="E296" s="2"/>
      <c r="F296" s="2"/>
      <c r="G296" s="2"/>
      <c r="H296" s="2"/>
      <c r="I296" s="2"/>
      <c r="J296" s="2"/>
    </row>
    <row r="297" spans="1:10" ht="16.7" customHeight="1" x14ac:dyDescent="0.25">
      <c r="A297" s="36" t="s">
        <v>83</v>
      </c>
      <c r="B297" s="38" t="s">
        <v>28</v>
      </c>
      <c r="C297" s="18" t="s">
        <v>26</v>
      </c>
      <c r="D297" s="2"/>
      <c r="E297" s="2"/>
      <c r="F297" s="2"/>
      <c r="G297" s="2"/>
      <c r="H297" s="2"/>
      <c r="I297" s="2"/>
      <c r="J297" s="2"/>
    </row>
    <row r="298" spans="1:10" ht="20.100000000000001" customHeight="1" x14ac:dyDescent="0.25">
      <c r="A298" s="36" t="s">
        <v>84</v>
      </c>
      <c r="B298" s="38" t="s">
        <v>28</v>
      </c>
      <c r="C298" s="11" t="s">
        <v>20</v>
      </c>
      <c r="D298" s="3">
        <v>21951.8</v>
      </c>
      <c r="E298" s="3">
        <v>19095</v>
      </c>
      <c r="F298" s="3">
        <v>20100</v>
      </c>
      <c r="G298" s="3">
        <f>SUM(G299:G301)</f>
        <v>20100</v>
      </c>
      <c r="H298" s="3">
        <f>SUM(H299:H301)</f>
        <v>20100</v>
      </c>
      <c r="I298" s="3">
        <f>SUM(I299:I301)</f>
        <v>20100</v>
      </c>
      <c r="J298" s="3">
        <f>SUM(J299:J301)</f>
        <v>20100</v>
      </c>
    </row>
    <row r="299" spans="1:10" ht="20.100000000000001" customHeight="1" x14ac:dyDescent="0.25">
      <c r="A299" s="36" t="s">
        <v>84</v>
      </c>
      <c r="B299" s="38" t="s">
        <v>28</v>
      </c>
      <c r="C299" s="18" t="s">
        <v>23</v>
      </c>
      <c r="D299" s="2">
        <v>21951.8</v>
      </c>
      <c r="E299" s="2">
        <v>19095</v>
      </c>
      <c r="F299" s="2">
        <v>20100</v>
      </c>
      <c r="G299" s="2">
        <v>20100</v>
      </c>
      <c r="H299" s="2">
        <v>20100</v>
      </c>
      <c r="I299" s="2">
        <v>20100</v>
      </c>
      <c r="J299" s="2">
        <v>20100</v>
      </c>
    </row>
    <row r="300" spans="1:10" ht="20.100000000000001" customHeight="1" x14ac:dyDescent="0.25">
      <c r="A300" s="36" t="s">
        <v>84</v>
      </c>
      <c r="B300" s="38" t="s">
        <v>28</v>
      </c>
      <c r="C300" s="18" t="s">
        <v>24</v>
      </c>
      <c r="D300" s="2"/>
      <c r="E300" s="2"/>
      <c r="F300" s="2"/>
      <c r="G300" s="2"/>
      <c r="H300" s="2"/>
      <c r="I300" s="2"/>
      <c r="J300" s="2"/>
    </row>
    <row r="301" spans="1:10" ht="39.75" customHeight="1" x14ac:dyDescent="0.25">
      <c r="A301" s="36" t="s">
        <v>84</v>
      </c>
      <c r="B301" s="38" t="s">
        <v>28</v>
      </c>
      <c r="C301" s="18" t="s">
        <v>26</v>
      </c>
      <c r="D301" s="2"/>
      <c r="E301" s="2"/>
      <c r="F301" s="2"/>
      <c r="G301" s="2"/>
      <c r="H301" s="2"/>
      <c r="I301" s="2"/>
      <c r="J301" s="2"/>
    </row>
    <row r="302" spans="1:10" ht="16.7" customHeight="1" x14ac:dyDescent="0.25">
      <c r="A302" s="36" t="s">
        <v>88</v>
      </c>
      <c r="B302" s="38" t="s">
        <v>28</v>
      </c>
      <c r="C302" s="11" t="s">
        <v>20</v>
      </c>
      <c r="D302" s="12"/>
      <c r="E302" s="12"/>
      <c r="F302" s="3">
        <v>542125.30000000005</v>
      </c>
      <c r="G302" s="3">
        <f>SUM(G303:G305)</f>
        <v>545436.6</v>
      </c>
      <c r="H302" s="3">
        <f>SUM(H303:H305)</f>
        <v>355087.9</v>
      </c>
      <c r="I302" s="3">
        <f>SUM(I303:I305)</f>
        <v>333741.40000000002</v>
      </c>
      <c r="J302" s="3">
        <f>SUM(J303:J305)</f>
        <v>355079</v>
      </c>
    </row>
    <row r="303" spans="1:10" ht="16.7" customHeight="1" x14ac:dyDescent="0.25">
      <c r="A303" s="36" t="s">
        <v>88</v>
      </c>
      <c r="B303" s="38" t="s">
        <v>28</v>
      </c>
      <c r="C303" s="18" t="s">
        <v>23</v>
      </c>
      <c r="D303" s="4"/>
      <c r="E303" s="4"/>
      <c r="F303" s="2">
        <v>542125.30000000005</v>
      </c>
      <c r="G303" s="2">
        <v>545436.6</v>
      </c>
      <c r="H303" s="2">
        <v>355087.9</v>
      </c>
      <c r="I303" s="2">
        <v>333741.40000000002</v>
      </c>
      <c r="J303" s="2">
        <v>355079</v>
      </c>
    </row>
    <row r="304" spans="1:10" ht="16.7" customHeight="1" x14ac:dyDescent="0.25">
      <c r="A304" s="36" t="s">
        <v>88</v>
      </c>
      <c r="B304" s="38" t="s">
        <v>28</v>
      </c>
      <c r="C304" s="18" t="s">
        <v>24</v>
      </c>
      <c r="D304" s="4"/>
      <c r="E304" s="4"/>
      <c r="F304" s="2"/>
      <c r="G304" s="2"/>
      <c r="H304" s="2"/>
      <c r="I304" s="2"/>
      <c r="J304" s="2"/>
    </row>
    <row r="305" spans="1:10" ht="16.7" customHeight="1" x14ac:dyDescent="0.25">
      <c r="A305" s="36" t="s">
        <v>88</v>
      </c>
      <c r="B305" s="38" t="s">
        <v>28</v>
      </c>
      <c r="C305" s="18" t="s">
        <v>26</v>
      </c>
      <c r="D305" s="4"/>
      <c r="E305" s="4"/>
      <c r="F305" s="2"/>
      <c r="G305" s="2"/>
      <c r="H305" s="2"/>
      <c r="I305" s="2"/>
      <c r="J305" s="2"/>
    </row>
    <row r="306" spans="1:10" ht="16.7" customHeight="1" x14ac:dyDescent="0.25">
      <c r="A306" s="36" t="s">
        <v>85</v>
      </c>
      <c r="B306" s="38" t="s">
        <v>28</v>
      </c>
      <c r="C306" s="11" t="s">
        <v>20</v>
      </c>
      <c r="D306" s="3">
        <v>545642</v>
      </c>
      <c r="E306" s="3">
        <v>528327.9</v>
      </c>
      <c r="F306" s="3"/>
      <c r="G306" s="3"/>
      <c r="H306" s="3"/>
      <c r="I306" s="3"/>
      <c r="J306" s="3"/>
    </row>
    <row r="307" spans="1:10" ht="16.7" customHeight="1" x14ac:dyDescent="0.25">
      <c r="A307" s="36" t="s">
        <v>85</v>
      </c>
      <c r="B307" s="38" t="s">
        <v>28</v>
      </c>
      <c r="C307" s="18" t="s">
        <v>23</v>
      </c>
      <c r="D307" s="2">
        <v>545642</v>
      </c>
      <c r="E307" s="2">
        <v>528327.9</v>
      </c>
      <c r="F307" s="2"/>
      <c r="G307" s="2"/>
      <c r="H307" s="2"/>
      <c r="I307" s="2"/>
      <c r="J307" s="2"/>
    </row>
    <row r="308" spans="1:10" ht="16.7" customHeight="1" x14ac:dyDescent="0.25">
      <c r="A308" s="36" t="s">
        <v>85</v>
      </c>
      <c r="B308" s="38" t="s">
        <v>28</v>
      </c>
      <c r="C308" s="18" t="s">
        <v>24</v>
      </c>
      <c r="D308" s="2"/>
      <c r="E308" s="2"/>
      <c r="F308" s="2"/>
      <c r="G308" s="2"/>
      <c r="H308" s="2"/>
      <c r="I308" s="2"/>
      <c r="J308" s="2"/>
    </row>
    <row r="309" spans="1:10" ht="16.7" customHeight="1" x14ac:dyDescent="0.25">
      <c r="A309" s="36" t="s">
        <v>85</v>
      </c>
      <c r="B309" s="38" t="s">
        <v>28</v>
      </c>
      <c r="C309" s="18" t="s">
        <v>26</v>
      </c>
      <c r="D309" s="2"/>
      <c r="E309" s="2"/>
      <c r="F309" s="2"/>
      <c r="G309" s="2"/>
      <c r="H309" s="2"/>
      <c r="I309" s="2"/>
      <c r="J309" s="2"/>
    </row>
    <row r="310" spans="1:10" ht="20.100000000000001" customHeight="1" x14ac:dyDescent="0.25">
      <c r="A310" s="36" t="s">
        <v>86</v>
      </c>
      <c r="B310" s="38" t="s">
        <v>28</v>
      </c>
      <c r="C310" s="11" t="s">
        <v>20</v>
      </c>
      <c r="D310" s="3">
        <v>542.6</v>
      </c>
      <c r="E310" s="12"/>
      <c r="F310" s="3"/>
      <c r="G310" s="3"/>
      <c r="H310" s="3"/>
      <c r="I310" s="3"/>
      <c r="J310" s="3"/>
    </row>
    <row r="311" spans="1:10" ht="20.100000000000001" customHeight="1" x14ac:dyDescent="0.25">
      <c r="A311" s="36" t="s">
        <v>86</v>
      </c>
      <c r="B311" s="38" t="s">
        <v>28</v>
      </c>
      <c r="C311" s="18" t="s">
        <v>23</v>
      </c>
      <c r="D311" s="2">
        <v>542.6</v>
      </c>
      <c r="E311" s="4"/>
      <c r="F311" s="2"/>
      <c r="G311" s="2"/>
      <c r="H311" s="2"/>
      <c r="I311" s="2"/>
      <c r="J311" s="2"/>
    </row>
    <row r="312" spans="1:10" ht="20.100000000000001" customHeight="1" x14ac:dyDescent="0.25">
      <c r="A312" s="36" t="s">
        <v>86</v>
      </c>
      <c r="B312" s="38" t="s">
        <v>28</v>
      </c>
      <c r="C312" s="18" t="s">
        <v>24</v>
      </c>
      <c r="D312" s="2"/>
      <c r="E312" s="4"/>
      <c r="F312" s="2"/>
      <c r="G312" s="2"/>
      <c r="H312" s="2"/>
      <c r="I312" s="2"/>
      <c r="J312" s="2"/>
    </row>
    <row r="313" spans="1:10" ht="47.25" customHeight="1" x14ac:dyDescent="0.25">
      <c r="A313" s="36" t="s">
        <v>86</v>
      </c>
      <c r="B313" s="38" t="s">
        <v>28</v>
      </c>
      <c r="C313" s="18" t="s">
        <v>26</v>
      </c>
      <c r="D313" s="2"/>
      <c r="E313" s="4"/>
      <c r="F313" s="2"/>
      <c r="G313" s="2"/>
      <c r="H313" s="2"/>
      <c r="I313" s="2"/>
      <c r="J313" s="2"/>
    </row>
    <row r="314" spans="1:10" ht="16.7" customHeight="1" x14ac:dyDescent="0.25">
      <c r="A314" s="36" t="s">
        <v>90</v>
      </c>
      <c r="B314" s="38" t="s">
        <v>28</v>
      </c>
      <c r="C314" s="11" t="s">
        <v>20</v>
      </c>
      <c r="D314" s="12"/>
      <c r="E314" s="12"/>
      <c r="F314" s="3">
        <v>3944.9</v>
      </c>
      <c r="G314" s="3">
        <f>SUM(G315:G317)</f>
        <v>4378.7</v>
      </c>
      <c r="H314" s="3">
        <f>SUM(H315:H317)</f>
        <v>4338</v>
      </c>
      <c r="I314" s="3">
        <f>SUM(I315:I317)</f>
        <v>4338</v>
      </c>
      <c r="J314" s="3">
        <f>SUM(J315:J317)</f>
        <v>4338</v>
      </c>
    </row>
    <row r="315" spans="1:10" ht="16.7" customHeight="1" x14ac:dyDescent="0.25">
      <c r="A315" s="36" t="s">
        <v>90</v>
      </c>
      <c r="B315" s="38" t="s">
        <v>28</v>
      </c>
      <c r="C315" s="18" t="s">
        <v>23</v>
      </c>
      <c r="D315" s="4"/>
      <c r="E315" s="4"/>
      <c r="F315" s="2">
        <v>3944.9</v>
      </c>
      <c r="G315" s="2">
        <v>4378.7</v>
      </c>
      <c r="H315" s="2">
        <v>4338</v>
      </c>
      <c r="I315" s="2">
        <v>4338</v>
      </c>
      <c r="J315" s="2">
        <v>4338</v>
      </c>
    </row>
    <row r="316" spans="1:10" ht="16.7" customHeight="1" x14ac:dyDescent="0.25">
      <c r="A316" s="36" t="s">
        <v>90</v>
      </c>
      <c r="B316" s="38" t="s">
        <v>28</v>
      </c>
      <c r="C316" s="18" t="s">
        <v>24</v>
      </c>
      <c r="D316" s="4"/>
      <c r="E316" s="4"/>
      <c r="F316" s="2"/>
      <c r="G316" s="2"/>
      <c r="H316" s="2"/>
      <c r="I316" s="2"/>
      <c r="J316" s="2"/>
    </row>
    <row r="317" spans="1:10" ht="42.75" customHeight="1" x14ac:dyDescent="0.25">
      <c r="A317" s="36" t="s">
        <v>90</v>
      </c>
      <c r="B317" s="38" t="s">
        <v>28</v>
      </c>
      <c r="C317" s="18" t="s">
        <v>26</v>
      </c>
      <c r="D317" s="4"/>
      <c r="E317" s="4"/>
      <c r="F317" s="2"/>
      <c r="G317" s="2"/>
      <c r="H317" s="2"/>
      <c r="I317" s="2"/>
      <c r="J317" s="2"/>
    </row>
    <row r="318" spans="1:10" ht="16.7" customHeight="1" x14ac:dyDescent="0.25">
      <c r="A318" s="36" t="s">
        <v>91</v>
      </c>
      <c r="B318" s="38" t="s">
        <v>28</v>
      </c>
      <c r="C318" s="11" t="s">
        <v>20</v>
      </c>
      <c r="D318" s="3">
        <v>5330.1</v>
      </c>
      <c r="E318" s="3">
        <v>3676.9</v>
      </c>
      <c r="F318" s="3"/>
      <c r="G318" s="3"/>
      <c r="H318" s="3"/>
      <c r="I318" s="3"/>
      <c r="J318" s="3"/>
    </row>
    <row r="319" spans="1:10" ht="16.7" customHeight="1" x14ac:dyDescent="0.25">
      <c r="A319" s="36" t="s">
        <v>91</v>
      </c>
      <c r="B319" s="38" t="s">
        <v>28</v>
      </c>
      <c r="C319" s="18" t="s">
        <v>23</v>
      </c>
      <c r="D319" s="2">
        <v>5330.1</v>
      </c>
      <c r="E319" s="2">
        <v>3676.9</v>
      </c>
      <c r="F319" s="2"/>
      <c r="G319" s="2"/>
      <c r="H319" s="2"/>
      <c r="I319" s="2"/>
      <c r="J319" s="2"/>
    </row>
    <row r="320" spans="1:10" ht="16.7" customHeight="1" x14ac:dyDescent="0.25">
      <c r="A320" s="36" t="s">
        <v>91</v>
      </c>
      <c r="B320" s="38" t="s">
        <v>28</v>
      </c>
      <c r="C320" s="18" t="s">
        <v>24</v>
      </c>
      <c r="D320" s="2"/>
      <c r="E320" s="2"/>
      <c r="F320" s="2"/>
      <c r="G320" s="2"/>
      <c r="H320" s="2"/>
      <c r="I320" s="2"/>
      <c r="J320" s="2"/>
    </row>
    <row r="321" spans="1:10" ht="39" customHeight="1" x14ac:dyDescent="0.25">
      <c r="A321" s="36" t="s">
        <v>91</v>
      </c>
      <c r="B321" s="38" t="s">
        <v>28</v>
      </c>
      <c r="C321" s="18" t="s">
        <v>26</v>
      </c>
      <c r="D321" s="2"/>
      <c r="E321" s="2"/>
      <c r="F321" s="2"/>
      <c r="G321" s="2"/>
      <c r="H321" s="2"/>
      <c r="I321" s="2"/>
      <c r="J321" s="2"/>
    </row>
    <row r="322" spans="1:10" ht="16.7" customHeight="1" x14ac:dyDescent="0.25">
      <c r="A322" s="36" t="s">
        <v>89</v>
      </c>
      <c r="B322" s="38" t="s">
        <v>28</v>
      </c>
      <c r="C322" s="11" t="s">
        <v>20</v>
      </c>
      <c r="D322" s="12"/>
      <c r="E322" s="12"/>
      <c r="F322" s="3">
        <v>19178.7</v>
      </c>
      <c r="G322" s="3">
        <f>SUM(G323:G325)</f>
        <v>25539.599999999999</v>
      </c>
      <c r="H322" s="3">
        <f>SUM(H323:H325)</f>
        <v>35461.599999999999</v>
      </c>
      <c r="I322" s="3">
        <f>SUM(I323:I325)</f>
        <v>35279.4</v>
      </c>
      <c r="J322" s="3">
        <f>SUM(J323:J325)</f>
        <v>35279.4</v>
      </c>
    </row>
    <row r="323" spans="1:10" ht="16.7" customHeight="1" x14ac:dyDescent="0.25">
      <c r="A323" s="36" t="s">
        <v>89</v>
      </c>
      <c r="B323" s="38" t="s">
        <v>28</v>
      </c>
      <c r="C323" s="18" t="s">
        <v>23</v>
      </c>
      <c r="D323" s="4"/>
      <c r="E323" s="4"/>
      <c r="F323" s="2">
        <v>19178.7</v>
      </c>
      <c r="G323" s="2">
        <v>25539.599999999999</v>
      </c>
      <c r="H323" s="2">
        <v>35461.599999999999</v>
      </c>
      <c r="I323" s="2">
        <v>35279.4</v>
      </c>
      <c r="J323" s="2">
        <v>35279.4</v>
      </c>
    </row>
    <row r="324" spans="1:10" ht="16.7" customHeight="1" x14ac:dyDescent="0.25">
      <c r="A324" s="36" t="s">
        <v>89</v>
      </c>
      <c r="B324" s="38" t="s">
        <v>28</v>
      </c>
      <c r="C324" s="18" t="s">
        <v>24</v>
      </c>
      <c r="D324" s="4"/>
      <c r="E324" s="4"/>
      <c r="F324" s="2"/>
      <c r="G324" s="2"/>
      <c r="H324" s="2"/>
      <c r="I324" s="2"/>
      <c r="J324" s="2"/>
    </row>
    <row r="325" spans="1:10" ht="41.25" customHeight="1" x14ac:dyDescent="0.25">
      <c r="A325" s="36" t="s">
        <v>89</v>
      </c>
      <c r="B325" s="38" t="s">
        <v>28</v>
      </c>
      <c r="C325" s="18" t="s">
        <v>26</v>
      </c>
      <c r="D325" s="4"/>
      <c r="E325" s="4"/>
      <c r="F325" s="2"/>
      <c r="G325" s="2"/>
      <c r="H325" s="2"/>
      <c r="I325" s="2"/>
      <c r="J325" s="2"/>
    </row>
    <row r="326" spans="1:10" ht="16.7" customHeight="1" x14ac:dyDescent="0.25">
      <c r="A326" s="36" t="s">
        <v>87</v>
      </c>
      <c r="B326" s="38" t="s">
        <v>28</v>
      </c>
      <c r="C326" s="11" t="s">
        <v>20</v>
      </c>
      <c r="D326" s="3">
        <v>47223.3</v>
      </c>
      <c r="E326" s="3">
        <v>23131.9</v>
      </c>
      <c r="F326" s="3"/>
      <c r="G326" s="3"/>
      <c r="H326" s="3"/>
      <c r="I326" s="3"/>
      <c r="J326" s="3"/>
    </row>
    <row r="327" spans="1:10" ht="16.7" customHeight="1" x14ac:dyDescent="0.25">
      <c r="A327" s="36" t="s">
        <v>87</v>
      </c>
      <c r="B327" s="38" t="s">
        <v>28</v>
      </c>
      <c r="C327" s="18" t="s">
        <v>23</v>
      </c>
      <c r="D327" s="2">
        <v>47223.3</v>
      </c>
      <c r="E327" s="2">
        <v>23131.9</v>
      </c>
      <c r="F327" s="2"/>
      <c r="G327" s="2"/>
      <c r="H327" s="2"/>
      <c r="I327" s="2"/>
      <c r="J327" s="2"/>
    </row>
    <row r="328" spans="1:10" ht="16.7" customHeight="1" x14ac:dyDescent="0.25">
      <c r="A328" s="36" t="s">
        <v>87</v>
      </c>
      <c r="B328" s="38" t="s">
        <v>28</v>
      </c>
      <c r="C328" s="18" t="s">
        <v>24</v>
      </c>
      <c r="D328" s="2"/>
      <c r="E328" s="2"/>
      <c r="F328" s="2"/>
      <c r="G328" s="2"/>
      <c r="H328" s="2"/>
      <c r="I328" s="2"/>
      <c r="J328" s="2"/>
    </row>
    <row r="329" spans="1:10" ht="45" customHeight="1" x14ac:dyDescent="0.25">
      <c r="A329" s="36" t="s">
        <v>87</v>
      </c>
      <c r="B329" s="38" t="s">
        <v>28</v>
      </c>
      <c r="C329" s="18" t="s">
        <v>26</v>
      </c>
      <c r="D329" s="2"/>
      <c r="E329" s="2"/>
      <c r="F329" s="2"/>
      <c r="G329" s="2"/>
      <c r="H329" s="2"/>
      <c r="I329" s="2"/>
      <c r="J329" s="2"/>
    </row>
    <row r="330" spans="1:10" ht="16.7" customHeight="1" x14ac:dyDescent="0.25">
      <c r="A330" s="35" t="s">
        <v>92</v>
      </c>
      <c r="B330" s="37" t="s">
        <v>22</v>
      </c>
      <c r="C330" s="17" t="s">
        <v>20</v>
      </c>
      <c r="D330" s="1">
        <v>4479.3999999999996</v>
      </c>
      <c r="E330" s="1">
        <v>4520.6000000000004</v>
      </c>
      <c r="F330" s="1">
        <v>4616.5</v>
      </c>
      <c r="G330" s="1">
        <f>SUM(G331:G333)</f>
        <v>5459</v>
      </c>
      <c r="H330" s="1">
        <f>SUM(H331:H333)</f>
        <v>5950.1</v>
      </c>
      <c r="I330" s="1">
        <f>SUM(I331:I333)</f>
        <v>5950.1</v>
      </c>
      <c r="J330" s="1">
        <f>SUM(J331:J333)</f>
        <v>5950.1</v>
      </c>
    </row>
    <row r="331" spans="1:10" ht="16.7" customHeight="1" x14ac:dyDescent="0.25">
      <c r="A331" s="36" t="s">
        <v>92</v>
      </c>
      <c r="B331" s="38" t="s">
        <v>22</v>
      </c>
      <c r="C331" s="18" t="s">
        <v>23</v>
      </c>
      <c r="D331" s="2">
        <v>4479.3999999999996</v>
      </c>
      <c r="E331" s="2">
        <v>4520.6000000000004</v>
      </c>
      <c r="F331" s="2">
        <v>4616.5</v>
      </c>
      <c r="G331" s="2">
        <f t="shared" ref="G331:J331" si="42">G335</f>
        <v>5459</v>
      </c>
      <c r="H331" s="2">
        <f t="shared" si="42"/>
        <v>5950.1</v>
      </c>
      <c r="I331" s="2">
        <f t="shared" si="42"/>
        <v>5950.1</v>
      </c>
      <c r="J331" s="2">
        <f t="shared" si="42"/>
        <v>5950.1</v>
      </c>
    </row>
    <row r="332" spans="1:10" ht="16.7" customHeight="1" x14ac:dyDescent="0.25">
      <c r="A332" s="36" t="s">
        <v>92</v>
      </c>
      <c r="B332" s="38" t="s">
        <v>22</v>
      </c>
      <c r="C332" s="18" t="s">
        <v>24</v>
      </c>
      <c r="D332" s="2"/>
      <c r="E332" s="2"/>
      <c r="F332" s="2"/>
      <c r="G332" s="2"/>
      <c r="H332" s="2"/>
      <c r="I332" s="2"/>
      <c r="J332" s="2"/>
    </row>
    <row r="333" spans="1:10" ht="16.7" customHeight="1" x14ac:dyDescent="0.25">
      <c r="A333" s="36" t="s">
        <v>92</v>
      </c>
      <c r="B333" s="38" t="s">
        <v>22</v>
      </c>
      <c r="C333" s="18" t="s">
        <v>26</v>
      </c>
      <c r="D333" s="2"/>
      <c r="E333" s="2"/>
      <c r="F333" s="2"/>
      <c r="G333" s="2"/>
      <c r="H333" s="2"/>
      <c r="I333" s="2"/>
      <c r="J333" s="2"/>
    </row>
    <row r="334" spans="1:10" ht="16.7" customHeight="1" x14ac:dyDescent="0.25">
      <c r="A334" s="36" t="s">
        <v>92</v>
      </c>
      <c r="B334" s="38" t="s">
        <v>28</v>
      </c>
      <c r="C334" s="11" t="s">
        <v>20</v>
      </c>
      <c r="D334" s="3">
        <v>4479.3999999999996</v>
      </c>
      <c r="E334" s="3">
        <v>4520.6000000000004</v>
      </c>
      <c r="F334" s="3">
        <v>4616.5</v>
      </c>
      <c r="G334" s="3">
        <f>SUM(G335:G337)</f>
        <v>5459</v>
      </c>
      <c r="H334" s="3">
        <f>SUM(H335:H337)</f>
        <v>5950.1</v>
      </c>
      <c r="I334" s="3">
        <f>SUM(I335:I337)</f>
        <v>5950.1</v>
      </c>
      <c r="J334" s="3">
        <f>SUM(J335:J337)</f>
        <v>5950.1</v>
      </c>
    </row>
    <row r="335" spans="1:10" ht="16.7" customHeight="1" x14ac:dyDescent="0.25">
      <c r="A335" s="36" t="s">
        <v>92</v>
      </c>
      <c r="B335" s="38" t="s">
        <v>28</v>
      </c>
      <c r="C335" s="18" t="s">
        <v>23</v>
      </c>
      <c r="D335" s="2">
        <v>4479.3999999999996</v>
      </c>
      <c r="E335" s="2">
        <v>4520.6000000000004</v>
      </c>
      <c r="F335" s="2">
        <v>4616.5</v>
      </c>
      <c r="G335" s="2">
        <f t="shared" ref="G335:J335" si="43">G339</f>
        <v>5459</v>
      </c>
      <c r="H335" s="2">
        <f t="shared" si="43"/>
        <v>5950.1</v>
      </c>
      <c r="I335" s="2">
        <f t="shared" si="43"/>
        <v>5950.1</v>
      </c>
      <c r="J335" s="2">
        <f t="shared" si="43"/>
        <v>5950.1</v>
      </c>
    </row>
    <row r="336" spans="1:10" ht="16.7" customHeight="1" x14ac:dyDescent="0.25">
      <c r="A336" s="36" t="s">
        <v>92</v>
      </c>
      <c r="B336" s="38" t="s">
        <v>28</v>
      </c>
      <c r="C336" s="18" t="s">
        <v>24</v>
      </c>
      <c r="D336" s="2"/>
      <c r="E336" s="2"/>
      <c r="F336" s="2"/>
      <c r="G336" s="2"/>
      <c r="H336" s="2"/>
      <c r="I336" s="2"/>
      <c r="J336" s="2"/>
    </row>
    <row r="337" spans="1:10" ht="16.7" customHeight="1" x14ac:dyDescent="0.25">
      <c r="A337" s="36" t="s">
        <v>92</v>
      </c>
      <c r="B337" s="38" t="s">
        <v>28</v>
      </c>
      <c r="C337" s="18" t="s">
        <v>26</v>
      </c>
      <c r="D337" s="2"/>
      <c r="E337" s="2"/>
      <c r="F337" s="2"/>
      <c r="G337" s="2"/>
      <c r="H337" s="2"/>
      <c r="I337" s="2"/>
      <c r="J337" s="2"/>
    </row>
    <row r="338" spans="1:10" ht="16.7" customHeight="1" x14ac:dyDescent="0.25">
      <c r="A338" s="36" t="s">
        <v>93</v>
      </c>
      <c r="B338" s="38" t="s">
        <v>28</v>
      </c>
      <c r="C338" s="11" t="s">
        <v>20</v>
      </c>
      <c r="D338" s="3">
        <v>4479.3999999999996</v>
      </c>
      <c r="E338" s="3">
        <v>4520.6000000000004</v>
      </c>
      <c r="F338" s="3">
        <v>4616.5</v>
      </c>
      <c r="G338" s="3">
        <f>SUM(G339:G341)</f>
        <v>5459</v>
      </c>
      <c r="H338" s="3">
        <f>SUM(H339:H341)</f>
        <v>5950.1</v>
      </c>
      <c r="I338" s="3">
        <f>SUM(I339:I341)</f>
        <v>5950.1</v>
      </c>
      <c r="J338" s="3">
        <f>SUM(J339:J341)</f>
        <v>5950.1</v>
      </c>
    </row>
    <row r="339" spans="1:10" ht="16.7" customHeight="1" x14ac:dyDescent="0.25">
      <c r="A339" s="36" t="s">
        <v>93</v>
      </c>
      <c r="B339" s="38" t="s">
        <v>28</v>
      </c>
      <c r="C339" s="18" t="s">
        <v>23</v>
      </c>
      <c r="D339" s="2">
        <v>4479.3999999999996</v>
      </c>
      <c r="E339" s="2">
        <v>4520.6000000000004</v>
      </c>
      <c r="F339" s="2">
        <v>4616.5</v>
      </c>
      <c r="G339" s="2">
        <f>G343+G347</f>
        <v>5459</v>
      </c>
      <c r="H339" s="2">
        <f>H343+H347</f>
        <v>5950.1</v>
      </c>
      <c r="I339" s="2">
        <f>I343+I347</f>
        <v>5950.1</v>
      </c>
      <c r="J339" s="2">
        <f>J343+J347</f>
        <v>5950.1</v>
      </c>
    </row>
    <row r="340" spans="1:10" ht="16.7" customHeight="1" x14ac:dyDescent="0.25">
      <c r="A340" s="36" t="s">
        <v>93</v>
      </c>
      <c r="B340" s="38" t="s">
        <v>28</v>
      </c>
      <c r="C340" s="18" t="s">
        <v>24</v>
      </c>
      <c r="D340" s="2"/>
      <c r="E340" s="2"/>
      <c r="F340" s="2"/>
      <c r="G340" s="2"/>
      <c r="H340" s="2"/>
      <c r="I340" s="2"/>
      <c r="J340" s="2"/>
    </row>
    <row r="341" spans="1:10" ht="16.7" customHeight="1" x14ac:dyDescent="0.25">
      <c r="A341" s="36" t="s">
        <v>93</v>
      </c>
      <c r="B341" s="38" t="s">
        <v>28</v>
      </c>
      <c r="C341" s="18" t="s">
        <v>26</v>
      </c>
      <c r="D341" s="2"/>
      <c r="E341" s="2"/>
      <c r="F341" s="2"/>
      <c r="G341" s="2"/>
      <c r="H341" s="2"/>
      <c r="I341" s="2"/>
      <c r="J341" s="2"/>
    </row>
    <row r="342" spans="1:10" ht="16.7" customHeight="1" x14ac:dyDescent="0.25">
      <c r="A342" s="36" t="s">
        <v>94</v>
      </c>
      <c r="B342" s="38" t="s">
        <v>28</v>
      </c>
      <c r="C342" s="11" t="s">
        <v>20</v>
      </c>
      <c r="D342" s="3">
        <v>4479.3999999999996</v>
      </c>
      <c r="E342" s="3">
        <v>4520.6000000000004</v>
      </c>
      <c r="F342" s="3"/>
      <c r="G342" s="3"/>
      <c r="H342" s="3"/>
      <c r="I342" s="3"/>
      <c r="J342" s="3"/>
    </row>
    <row r="343" spans="1:10" ht="16.7" customHeight="1" x14ac:dyDescent="0.25">
      <c r="A343" s="36" t="s">
        <v>94</v>
      </c>
      <c r="B343" s="38" t="s">
        <v>28</v>
      </c>
      <c r="C343" s="18" t="s">
        <v>23</v>
      </c>
      <c r="D343" s="2">
        <v>4479.3999999999996</v>
      </c>
      <c r="E343" s="2">
        <v>4520.6000000000004</v>
      </c>
      <c r="F343" s="2"/>
      <c r="G343" s="2"/>
      <c r="H343" s="2"/>
      <c r="I343" s="2"/>
      <c r="J343" s="2"/>
    </row>
    <row r="344" spans="1:10" ht="16.7" customHeight="1" x14ac:dyDescent="0.25">
      <c r="A344" s="36" t="s">
        <v>94</v>
      </c>
      <c r="B344" s="38" t="s">
        <v>28</v>
      </c>
      <c r="C344" s="18" t="s">
        <v>24</v>
      </c>
      <c r="D344" s="2"/>
      <c r="E344" s="2"/>
      <c r="F344" s="2"/>
      <c r="G344" s="2"/>
      <c r="H344" s="2"/>
      <c r="I344" s="2"/>
      <c r="J344" s="2"/>
    </row>
    <row r="345" spans="1:10" ht="37.5" customHeight="1" x14ac:dyDescent="0.25">
      <c r="A345" s="36" t="s">
        <v>94</v>
      </c>
      <c r="B345" s="38" t="s">
        <v>28</v>
      </c>
      <c r="C345" s="18" t="s">
        <v>26</v>
      </c>
      <c r="D345" s="2"/>
      <c r="E345" s="2"/>
      <c r="F345" s="2"/>
      <c r="G345" s="2"/>
      <c r="H345" s="2"/>
      <c r="I345" s="2"/>
      <c r="J345" s="2"/>
    </row>
    <row r="346" spans="1:10" ht="16.7" customHeight="1" x14ac:dyDescent="0.25">
      <c r="A346" s="36" t="s">
        <v>95</v>
      </c>
      <c r="B346" s="38" t="s">
        <v>28</v>
      </c>
      <c r="C346" s="11" t="s">
        <v>20</v>
      </c>
      <c r="D346" s="12"/>
      <c r="E346" s="12"/>
      <c r="F346" s="3">
        <v>4616.5</v>
      </c>
      <c r="G346" s="3">
        <f>SUM(G347:G349)</f>
        <v>5459</v>
      </c>
      <c r="H346" s="3">
        <f>SUM(H347:H349)</f>
        <v>5950.1</v>
      </c>
      <c r="I346" s="3">
        <f>SUM(I347:I349)</f>
        <v>5950.1</v>
      </c>
      <c r="J346" s="3">
        <f>SUM(J347:J349)</f>
        <v>5950.1</v>
      </c>
    </row>
    <row r="347" spans="1:10" ht="16.7" customHeight="1" x14ac:dyDescent="0.25">
      <c r="A347" s="36" t="s">
        <v>95</v>
      </c>
      <c r="B347" s="38" t="s">
        <v>28</v>
      </c>
      <c r="C347" s="18" t="s">
        <v>23</v>
      </c>
      <c r="D347" s="4"/>
      <c r="E347" s="4"/>
      <c r="F347" s="2">
        <v>4616.5</v>
      </c>
      <c r="G347" s="2">
        <v>5459</v>
      </c>
      <c r="H347" s="2">
        <v>5950.1</v>
      </c>
      <c r="I347" s="2">
        <v>5950.1</v>
      </c>
      <c r="J347" s="2">
        <v>5950.1</v>
      </c>
    </row>
    <row r="348" spans="1:10" ht="16.7" customHeight="1" x14ac:dyDescent="0.25">
      <c r="A348" s="36" t="s">
        <v>95</v>
      </c>
      <c r="B348" s="38" t="s">
        <v>28</v>
      </c>
      <c r="C348" s="18" t="s">
        <v>24</v>
      </c>
      <c r="D348" s="4"/>
      <c r="E348" s="4"/>
      <c r="F348" s="2"/>
      <c r="G348" s="2"/>
      <c r="H348" s="2"/>
      <c r="I348" s="2"/>
      <c r="J348" s="2"/>
    </row>
    <row r="349" spans="1:10" ht="31.5" customHeight="1" x14ac:dyDescent="0.25">
      <c r="A349" s="36" t="s">
        <v>95</v>
      </c>
      <c r="B349" s="38" t="s">
        <v>28</v>
      </c>
      <c r="C349" s="18" t="s">
        <v>26</v>
      </c>
      <c r="D349" s="4"/>
      <c r="E349" s="4"/>
      <c r="F349" s="2"/>
      <c r="G349" s="2"/>
      <c r="H349" s="2"/>
      <c r="I349" s="2"/>
      <c r="J349" s="2"/>
    </row>
    <row r="350" spans="1:10" ht="16.7" customHeight="1" x14ac:dyDescent="0.25">
      <c r="A350" s="35" t="s">
        <v>96</v>
      </c>
      <c r="B350" s="37" t="s">
        <v>22</v>
      </c>
      <c r="C350" s="17" t="s">
        <v>20</v>
      </c>
      <c r="D350" s="1">
        <v>63994.8</v>
      </c>
      <c r="E350" s="1">
        <v>129005.3</v>
      </c>
      <c r="F350" s="1">
        <v>166068.9</v>
      </c>
      <c r="G350" s="1">
        <f>SUM(G351:G353)</f>
        <v>186667</v>
      </c>
      <c r="H350" s="1">
        <f>SUM(H351:H353)</f>
        <v>255380</v>
      </c>
      <c r="I350" s="1">
        <f>SUM(I351:I353)</f>
        <v>254489.3</v>
      </c>
      <c r="J350" s="1">
        <f>SUM(J351:J353)</f>
        <v>254489.3</v>
      </c>
    </row>
    <row r="351" spans="1:10" ht="16.7" customHeight="1" x14ac:dyDescent="0.25">
      <c r="A351" s="36" t="s">
        <v>96</v>
      </c>
      <c r="B351" s="38" t="s">
        <v>22</v>
      </c>
      <c r="C351" s="18" t="s">
        <v>23</v>
      </c>
      <c r="D351" s="2">
        <v>63994.8</v>
      </c>
      <c r="E351" s="2">
        <v>129005.3</v>
      </c>
      <c r="F351" s="2">
        <v>166068.9</v>
      </c>
      <c r="G351" s="2">
        <f t="shared" ref="G351:J351" si="44">G355</f>
        <v>186667</v>
      </c>
      <c r="H351" s="2">
        <f t="shared" si="44"/>
        <v>255380</v>
      </c>
      <c r="I351" s="2">
        <f t="shared" si="44"/>
        <v>254489.3</v>
      </c>
      <c r="J351" s="2">
        <f t="shared" si="44"/>
        <v>254489.3</v>
      </c>
    </row>
    <row r="352" spans="1:10" ht="16.7" customHeight="1" x14ac:dyDescent="0.25">
      <c r="A352" s="36" t="s">
        <v>96</v>
      </c>
      <c r="B352" s="38" t="s">
        <v>22</v>
      </c>
      <c r="C352" s="18" t="s">
        <v>24</v>
      </c>
      <c r="D352" s="2"/>
      <c r="E352" s="2"/>
      <c r="F352" s="2"/>
      <c r="G352" s="2"/>
      <c r="H352" s="2"/>
      <c r="I352" s="2"/>
      <c r="J352" s="2"/>
    </row>
    <row r="353" spans="1:10" ht="16.7" customHeight="1" x14ac:dyDescent="0.25">
      <c r="A353" s="36" t="s">
        <v>96</v>
      </c>
      <c r="B353" s="38" t="s">
        <v>22</v>
      </c>
      <c r="C353" s="18" t="s">
        <v>26</v>
      </c>
      <c r="D353" s="2"/>
      <c r="E353" s="2"/>
      <c r="F353" s="2"/>
      <c r="G353" s="2"/>
      <c r="H353" s="2"/>
      <c r="I353" s="2"/>
      <c r="J353" s="2"/>
    </row>
    <row r="354" spans="1:10" ht="16.7" customHeight="1" x14ac:dyDescent="0.25">
      <c r="A354" s="36" t="s">
        <v>96</v>
      </c>
      <c r="B354" s="38" t="s">
        <v>28</v>
      </c>
      <c r="C354" s="11" t="s">
        <v>20</v>
      </c>
      <c r="D354" s="3">
        <v>63994.8</v>
      </c>
      <c r="E354" s="3">
        <v>129005.3</v>
      </c>
      <c r="F354" s="3">
        <v>166068.9</v>
      </c>
      <c r="G354" s="3">
        <f>SUM(G355:G357)</f>
        <v>186667</v>
      </c>
      <c r="H354" s="3">
        <f>SUM(H355:H357)</f>
        <v>255380</v>
      </c>
      <c r="I354" s="3">
        <f>SUM(I355:I357)</f>
        <v>254489.3</v>
      </c>
      <c r="J354" s="3">
        <f>SUM(J355:J357)</f>
        <v>254489.3</v>
      </c>
    </row>
    <row r="355" spans="1:10" ht="16.7" customHeight="1" x14ac:dyDescent="0.25">
      <c r="A355" s="36" t="s">
        <v>96</v>
      </c>
      <c r="B355" s="38" t="s">
        <v>28</v>
      </c>
      <c r="C355" s="18" t="s">
        <v>23</v>
      </c>
      <c r="D355" s="2">
        <v>63994.8</v>
      </c>
      <c r="E355" s="2">
        <v>129005.3</v>
      </c>
      <c r="F355" s="2">
        <v>166068.9</v>
      </c>
      <c r="G355" s="2">
        <f t="shared" ref="G355:J355" si="45">G359</f>
        <v>186667</v>
      </c>
      <c r="H355" s="2">
        <f t="shared" si="45"/>
        <v>255380</v>
      </c>
      <c r="I355" s="2">
        <f t="shared" si="45"/>
        <v>254489.3</v>
      </c>
      <c r="J355" s="2">
        <f t="shared" si="45"/>
        <v>254489.3</v>
      </c>
    </row>
    <row r="356" spans="1:10" ht="16.7" customHeight="1" x14ac:dyDescent="0.25">
      <c r="A356" s="36" t="s">
        <v>96</v>
      </c>
      <c r="B356" s="38" t="s">
        <v>28</v>
      </c>
      <c r="C356" s="18" t="s">
        <v>24</v>
      </c>
      <c r="D356" s="2"/>
      <c r="E356" s="2"/>
      <c r="F356" s="2"/>
      <c r="G356" s="2"/>
      <c r="H356" s="2"/>
      <c r="I356" s="2"/>
      <c r="J356" s="2"/>
    </row>
    <row r="357" spans="1:10" ht="16.7" customHeight="1" x14ac:dyDescent="0.25">
      <c r="A357" s="36" t="s">
        <v>96</v>
      </c>
      <c r="B357" s="38" t="s">
        <v>28</v>
      </c>
      <c r="C357" s="18" t="s">
        <v>26</v>
      </c>
      <c r="D357" s="2"/>
      <c r="E357" s="2"/>
      <c r="F357" s="2"/>
      <c r="G357" s="2"/>
      <c r="H357" s="2"/>
      <c r="I357" s="2"/>
      <c r="J357" s="2"/>
    </row>
    <row r="358" spans="1:10" ht="16.7" customHeight="1" x14ac:dyDescent="0.25">
      <c r="A358" s="36" t="s">
        <v>97</v>
      </c>
      <c r="B358" s="38" t="s">
        <v>28</v>
      </c>
      <c r="C358" s="11" t="s">
        <v>20</v>
      </c>
      <c r="D358" s="3">
        <v>63994.8</v>
      </c>
      <c r="E358" s="3">
        <v>129005.3</v>
      </c>
      <c r="F358" s="3">
        <v>166068.9</v>
      </c>
      <c r="G358" s="3">
        <f>SUM(G359:G361)</f>
        <v>186667</v>
      </c>
      <c r="H358" s="3">
        <f>SUM(H359:H361)</f>
        <v>255380</v>
      </c>
      <c r="I358" s="3">
        <f>SUM(I359:I361)</f>
        <v>254489.3</v>
      </c>
      <c r="J358" s="3">
        <f>SUM(J359:J361)</f>
        <v>254489.3</v>
      </c>
    </row>
    <row r="359" spans="1:10" ht="16.7" customHeight="1" x14ac:dyDescent="0.25">
      <c r="A359" s="36" t="s">
        <v>97</v>
      </c>
      <c r="B359" s="38" t="s">
        <v>28</v>
      </c>
      <c r="C359" s="18" t="s">
        <v>23</v>
      </c>
      <c r="D359" s="2">
        <v>63994.8</v>
      </c>
      <c r="E359" s="2">
        <v>129005.3</v>
      </c>
      <c r="F359" s="2">
        <v>166068.9</v>
      </c>
      <c r="G359" s="2">
        <f t="shared" ref="G359:J359" si="46">G363</f>
        <v>186667</v>
      </c>
      <c r="H359" s="2">
        <f t="shared" si="46"/>
        <v>255380</v>
      </c>
      <c r="I359" s="2">
        <f t="shared" si="46"/>
        <v>254489.3</v>
      </c>
      <c r="J359" s="2">
        <f t="shared" si="46"/>
        <v>254489.3</v>
      </c>
    </row>
    <row r="360" spans="1:10" ht="16.7" customHeight="1" x14ac:dyDescent="0.25">
      <c r="A360" s="36" t="s">
        <v>97</v>
      </c>
      <c r="B360" s="38" t="s">
        <v>28</v>
      </c>
      <c r="C360" s="18" t="s">
        <v>24</v>
      </c>
      <c r="D360" s="2"/>
      <c r="E360" s="2"/>
      <c r="F360" s="2"/>
      <c r="G360" s="2"/>
      <c r="H360" s="2"/>
      <c r="I360" s="2"/>
      <c r="J360" s="2"/>
    </row>
    <row r="361" spans="1:10" ht="16.7" customHeight="1" x14ac:dyDescent="0.25">
      <c r="A361" s="36" t="s">
        <v>97</v>
      </c>
      <c r="B361" s="38" t="s">
        <v>28</v>
      </c>
      <c r="C361" s="18" t="s">
        <v>26</v>
      </c>
      <c r="D361" s="2"/>
      <c r="E361" s="2"/>
      <c r="F361" s="2"/>
      <c r="G361" s="2"/>
      <c r="H361" s="2"/>
      <c r="I361" s="2"/>
      <c r="J361" s="2"/>
    </row>
    <row r="362" spans="1:10" ht="16.7" customHeight="1" x14ac:dyDescent="0.25">
      <c r="A362" s="36" t="s">
        <v>98</v>
      </c>
      <c r="B362" s="38" t="s">
        <v>28</v>
      </c>
      <c r="C362" s="11" t="s">
        <v>20</v>
      </c>
      <c r="D362" s="3">
        <v>63994.8</v>
      </c>
      <c r="E362" s="3">
        <v>129005.3</v>
      </c>
      <c r="F362" s="3">
        <v>166068.9</v>
      </c>
      <c r="G362" s="3">
        <f>SUM(G363:G365)</f>
        <v>186667</v>
      </c>
      <c r="H362" s="3">
        <f>SUM(H363:H365)</f>
        <v>255380</v>
      </c>
      <c r="I362" s="3">
        <f>SUM(I363:I365)</f>
        <v>254489.3</v>
      </c>
      <c r="J362" s="3">
        <f>SUM(J363:J365)</f>
        <v>254489.3</v>
      </c>
    </row>
    <row r="363" spans="1:10" ht="16.7" customHeight="1" x14ac:dyDescent="0.25">
      <c r="A363" s="36" t="s">
        <v>98</v>
      </c>
      <c r="B363" s="38" t="s">
        <v>28</v>
      </c>
      <c r="C363" s="18" t="s">
        <v>23</v>
      </c>
      <c r="D363" s="2">
        <v>63994.8</v>
      </c>
      <c r="E363" s="2">
        <v>129005.3</v>
      </c>
      <c r="F363" s="2">
        <v>166068.9</v>
      </c>
      <c r="G363" s="2">
        <v>186667</v>
      </c>
      <c r="H363" s="2">
        <v>255380</v>
      </c>
      <c r="I363" s="2">
        <v>254489.3</v>
      </c>
      <c r="J363" s="2">
        <v>254489.3</v>
      </c>
    </row>
    <row r="364" spans="1:10" ht="16.7" customHeight="1" x14ac:dyDescent="0.25">
      <c r="A364" s="36" t="s">
        <v>98</v>
      </c>
      <c r="B364" s="38" t="s">
        <v>28</v>
      </c>
      <c r="C364" s="18" t="s">
        <v>24</v>
      </c>
      <c r="D364" s="2"/>
      <c r="E364" s="2"/>
      <c r="F364" s="2"/>
      <c r="G364" s="2"/>
      <c r="H364" s="2"/>
      <c r="I364" s="2"/>
      <c r="J364" s="2"/>
    </row>
    <row r="365" spans="1:10" ht="16.7" customHeight="1" x14ac:dyDescent="0.25">
      <c r="A365" s="36" t="s">
        <v>98</v>
      </c>
      <c r="B365" s="38" t="s">
        <v>28</v>
      </c>
      <c r="C365" s="18" t="s">
        <v>26</v>
      </c>
      <c r="D365" s="2"/>
      <c r="E365" s="2"/>
      <c r="F365" s="2"/>
      <c r="G365" s="2"/>
      <c r="H365" s="2"/>
      <c r="I365" s="2"/>
      <c r="J365" s="2"/>
    </row>
    <row r="366" spans="1:10" ht="16.7" customHeight="1" x14ac:dyDescent="0.25">
      <c r="A366" s="35" t="s">
        <v>99</v>
      </c>
      <c r="B366" s="37" t="s">
        <v>22</v>
      </c>
      <c r="C366" s="17" t="s">
        <v>20</v>
      </c>
      <c r="D366" s="1">
        <v>86320.9</v>
      </c>
      <c r="E366" s="1">
        <v>78511.199999999997</v>
      </c>
      <c r="F366" s="1">
        <v>104763.9</v>
      </c>
      <c r="G366" s="1">
        <f>SUM(G367:G369)</f>
        <v>99375.7</v>
      </c>
      <c r="H366" s="1">
        <f>SUM(H367:H369)</f>
        <v>45375.7</v>
      </c>
      <c r="I366" s="1">
        <f>SUM(I367:I369)</f>
        <v>45375.7</v>
      </c>
      <c r="J366" s="1">
        <f>SUM(J367:J369)</f>
        <v>45375.7</v>
      </c>
    </row>
    <row r="367" spans="1:10" ht="16.7" customHeight="1" x14ac:dyDescent="0.25">
      <c r="A367" s="36" t="s">
        <v>99</v>
      </c>
      <c r="B367" s="38" t="s">
        <v>22</v>
      </c>
      <c r="C367" s="18" t="s">
        <v>23</v>
      </c>
      <c r="D367" s="2">
        <v>86320.9</v>
      </c>
      <c r="E367" s="2">
        <v>78511.199999999997</v>
      </c>
      <c r="F367" s="2">
        <v>104763.9</v>
      </c>
      <c r="G367" s="2">
        <f t="shared" ref="G367:J367" si="47">G371</f>
        <v>45375.7</v>
      </c>
      <c r="H367" s="2">
        <f t="shared" si="47"/>
        <v>45375.7</v>
      </c>
      <c r="I367" s="2">
        <f t="shared" si="47"/>
        <v>45375.7</v>
      </c>
      <c r="J367" s="2">
        <f t="shared" si="47"/>
        <v>45375.7</v>
      </c>
    </row>
    <row r="368" spans="1:10" ht="16.7" customHeight="1" x14ac:dyDescent="0.25">
      <c r="A368" s="36" t="s">
        <v>99</v>
      </c>
      <c r="B368" s="38" t="s">
        <v>22</v>
      </c>
      <c r="C368" s="18" t="s">
        <v>24</v>
      </c>
      <c r="D368" s="2"/>
      <c r="E368" s="2"/>
      <c r="F368" s="2"/>
      <c r="G368" s="2"/>
      <c r="H368" s="2"/>
      <c r="I368" s="2"/>
      <c r="J368" s="2"/>
    </row>
    <row r="369" spans="1:10" ht="16.7" customHeight="1" x14ac:dyDescent="0.25">
      <c r="A369" s="36" t="s">
        <v>99</v>
      </c>
      <c r="B369" s="38" t="s">
        <v>22</v>
      </c>
      <c r="C369" s="18" t="s">
        <v>26</v>
      </c>
      <c r="D369" s="2"/>
      <c r="E369" s="2"/>
      <c r="F369" s="2"/>
      <c r="G369" s="2">
        <f>G373</f>
        <v>54000</v>
      </c>
      <c r="H369" s="2"/>
      <c r="I369" s="2"/>
      <c r="J369" s="2"/>
    </row>
    <row r="370" spans="1:10" ht="16.7" customHeight="1" x14ac:dyDescent="0.25">
      <c r="A370" s="36" t="s">
        <v>99</v>
      </c>
      <c r="B370" s="38" t="s">
        <v>28</v>
      </c>
      <c r="C370" s="11" t="s">
        <v>20</v>
      </c>
      <c r="D370" s="3">
        <v>86320.9</v>
      </c>
      <c r="E370" s="3">
        <v>78511.199999999997</v>
      </c>
      <c r="F370" s="3">
        <v>104763.9</v>
      </c>
      <c r="G370" s="3">
        <f>SUM(G371:G373)</f>
        <v>99375.7</v>
      </c>
      <c r="H370" s="3">
        <f>SUM(H371:H373)</f>
        <v>45375.7</v>
      </c>
      <c r="I370" s="3">
        <f>SUM(I371:I373)</f>
        <v>45375.7</v>
      </c>
      <c r="J370" s="3">
        <f>SUM(J371:J373)</f>
        <v>45375.7</v>
      </c>
    </row>
    <row r="371" spans="1:10" ht="16.7" customHeight="1" x14ac:dyDescent="0.25">
      <c r="A371" s="36" t="s">
        <v>99</v>
      </c>
      <c r="B371" s="38" t="s">
        <v>28</v>
      </c>
      <c r="C371" s="18" t="s">
        <v>23</v>
      </c>
      <c r="D371" s="2">
        <v>86320.9</v>
      </c>
      <c r="E371" s="2">
        <v>78511.199999999997</v>
      </c>
      <c r="F371" s="2">
        <v>104763.9</v>
      </c>
      <c r="G371" s="2">
        <f t="shared" ref="G371:J371" si="48">G375</f>
        <v>45375.7</v>
      </c>
      <c r="H371" s="2">
        <f t="shared" si="48"/>
        <v>45375.7</v>
      </c>
      <c r="I371" s="2">
        <f t="shared" si="48"/>
        <v>45375.7</v>
      </c>
      <c r="J371" s="2">
        <f t="shared" si="48"/>
        <v>45375.7</v>
      </c>
    </row>
    <row r="372" spans="1:10" ht="16.7" customHeight="1" x14ac:dyDescent="0.25">
      <c r="A372" s="36" t="s">
        <v>99</v>
      </c>
      <c r="B372" s="38" t="s">
        <v>28</v>
      </c>
      <c r="C372" s="18" t="s">
        <v>24</v>
      </c>
      <c r="D372" s="2"/>
      <c r="E372" s="2"/>
      <c r="F372" s="2"/>
      <c r="G372" s="2"/>
      <c r="H372" s="2"/>
      <c r="I372" s="2"/>
      <c r="J372" s="2"/>
    </row>
    <row r="373" spans="1:10" ht="16.7" customHeight="1" x14ac:dyDescent="0.25">
      <c r="A373" s="36" t="s">
        <v>99</v>
      </c>
      <c r="B373" s="38" t="s">
        <v>28</v>
      </c>
      <c r="C373" s="18" t="s">
        <v>26</v>
      </c>
      <c r="D373" s="2"/>
      <c r="E373" s="2"/>
      <c r="F373" s="2"/>
      <c r="G373" s="2">
        <f>G377</f>
        <v>54000</v>
      </c>
      <c r="H373" s="2"/>
      <c r="I373" s="2"/>
      <c r="J373" s="2"/>
    </row>
    <row r="374" spans="1:10" ht="16.7" customHeight="1" x14ac:dyDescent="0.25">
      <c r="A374" s="36" t="s">
        <v>100</v>
      </c>
      <c r="B374" s="38" t="s">
        <v>28</v>
      </c>
      <c r="C374" s="11" t="s">
        <v>20</v>
      </c>
      <c r="D374" s="3">
        <v>86320.9</v>
      </c>
      <c r="E374" s="3">
        <v>78511.199999999997</v>
      </c>
      <c r="F374" s="3">
        <v>104763.9</v>
      </c>
      <c r="G374" s="3">
        <f>SUM(G375:G377)</f>
        <v>99375.7</v>
      </c>
      <c r="H374" s="3">
        <f>SUM(H375:H377)</f>
        <v>45375.7</v>
      </c>
      <c r="I374" s="3">
        <f>SUM(I375:I377)</f>
        <v>45375.7</v>
      </c>
      <c r="J374" s="3">
        <f>SUM(J375:J377)</f>
        <v>45375.7</v>
      </c>
    </row>
    <row r="375" spans="1:10" ht="16.7" customHeight="1" x14ac:dyDescent="0.25">
      <c r="A375" s="36" t="s">
        <v>100</v>
      </c>
      <c r="B375" s="38" t="s">
        <v>28</v>
      </c>
      <c r="C375" s="18" t="s">
        <v>23</v>
      </c>
      <c r="D375" s="2">
        <v>86320.9</v>
      </c>
      <c r="E375" s="2">
        <v>78511.199999999997</v>
      </c>
      <c r="F375" s="2">
        <v>104763.9</v>
      </c>
      <c r="G375" s="2">
        <f>G379+G383+G387</f>
        <v>45375.7</v>
      </c>
      <c r="H375" s="2">
        <f>H379+H383+H387</f>
        <v>45375.7</v>
      </c>
      <c r="I375" s="2">
        <f>I379+I383+I387</f>
        <v>45375.7</v>
      </c>
      <c r="J375" s="2">
        <f>J379+J383+J387</f>
        <v>45375.7</v>
      </c>
    </row>
    <row r="376" spans="1:10" ht="16.7" customHeight="1" x14ac:dyDescent="0.25">
      <c r="A376" s="36" t="s">
        <v>100</v>
      </c>
      <c r="B376" s="38" t="s">
        <v>28</v>
      </c>
      <c r="C376" s="18" t="s">
        <v>24</v>
      </c>
      <c r="D376" s="2"/>
      <c r="E376" s="2"/>
      <c r="F376" s="2"/>
      <c r="G376" s="2"/>
      <c r="H376" s="2"/>
      <c r="I376" s="2"/>
      <c r="J376" s="2"/>
    </row>
    <row r="377" spans="1:10" ht="16.7" customHeight="1" x14ac:dyDescent="0.25">
      <c r="A377" s="36" t="s">
        <v>100</v>
      </c>
      <c r="B377" s="38" t="s">
        <v>28</v>
      </c>
      <c r="C377" s="18" t="s">
        <v>26</v>
      </c>
      <c r="D377" s="2"/>
      <c r="E377" s="2"/>
      <c r="F377" s="2"/>
      <c r="G377" s="2">
        <f>G381+G385+G389</f>
        <v>54000</v>
      </c>
      <c r="H377" s="2"/>
      <c r="I377" s="2"/>
      <c r="J377" s="2"/>
    </row>
    <row r="378" spans="1:10" ht="16.7" customHeight="1" x14ac:dyDescent="0.25">
      <c r="A378" s="36" t="s">
        <v>103</v>
      </c>
      <c r="B378" s="38" t="s">
        <v>28</v>
      </c>
      <c r="C378" s="11" t="s">
        <v>20</v>
      </c>
      <c r="D378" s="3">
        <v>68000</v>
      </c>
      <c r="E378" s="3">
        <v>73000</v>
      </c>
      <c r="F378" s="3">
        <v>95000</v>
      </c>
      <c r="G378" s="3">
        <f>SUM(G379:G381)</f>
        <v>90000</v>
      </c>
      <c r="H378" s="3">
        <v>36000</v>
      </c>
      <c r="I378" s="3">
        <v>36000</v>
      </c>
      <c r="J378" s="3">
        <v>36000</v>
      </c>
    </row>
    <row r="379" spans="1:10" ht="16.7" customHeight="1" x14ac:dyDescent="0.25">
      <c r="A379" s="36" t="s">
        <v>103</v>
      </c>
      <c r="B379" s="38" t="s">
        <v>28</v>
      </c>
      <c r="C379" s="18" t="s">
        <v>23</v>
      </c>
      <c r="D379" s="2">
        <v>68000</v>
      </c>
      <c r="E379" s="2">
        <v>73000</v>
      </c>
      <c r="F379" s="2">
        <v>95000</v>
      </c>
      <c r="G379" s="2">
        <v>36000</v>
      </c>
      <c r="H379" s="2">
        <v>36000</v>
      </c>
      <c r="I379" s="2">
        <v>36000</v>
      </c>
      <c r="J379" s="2">
        <v>36000</v>
      </c>
    </row>
    <row r="380" spans="1:10" ht="16.7" customHeight="1" x14ac:dyDescent="0.25">
      <c r="A380" s="36" t="s">
        <v>103</v>
      </c>
      <c r="B380" s="38" t="s">
        <v>28</v>
      </c>
      <c r="C380" s="18" t="s">
        <v>24</v>
      </c>
      <c r="D380" s="2"/>
      <c r="E380" s="2"/>
      <c r="F380" s="2"/>
      <c r="G380" s="2"/>
      <c r="H380" s="2"/>
      <c r="I380" s="2"/>
      <c r="J380" s="2"/>
    </row>
    <row r="381" spans="1:10" ht="16.7" customHeight="1" x14ac:dyDescent="0.25">
      <c r="A381" s="36" t="s">
        <v>103</v>
      </c>
      <c r="B381" s="38" t="s">
        <v>28</v>
      </c>
      <c r="C381" s="18" t="s">
        <v>26</v>
      </c>
      <c r="D381" s="2"/>
      <c r="E381" s="2"/>
      <c r="F381" s="2"/>
      <c r="G381" s="2">
        <v>54000</v>
      </c>
      <c r="H381" s="2"/>
      <c r="I381" s="2"/>
      <c r="J381" s="2"/>
    </row>
    <row r="382" spans="1:10" ht="16.7" customHeight="1" x14ac:dyDescent="0.25">
      <c r="A382" s="36" t="s">
        <v>101</v>
      </c>
      <c r="B382" s="38" t="s">
        <v>28</v>
      </c>
      <c r="C382" s="11" t="s">
        <v>20</v>
      </c>
      <c r="D382" s="3">
        <v>11320.9</v>
      </c>
      <c r="E382" s="3">
        <v>5106.2</v>
      </c>
      <c r="F382" s="3">
        <v>9763.9</v>
      </c>
      <c r="G382" s="3">
        <f>SUM(G383:G385)</f>
        <v>9375.7000000000007</v>
      </c>
      <c r="H382" s="3">
        <f>SUM(H383:H385)</f>
        <v>9375.7000000000007</v>
      </c>
      <c r="I382" s="3">
        <f>SUM(I383:I385)</f>
        <v>9375.7000000000007</v>
      </c>
      <c r="J382" s="3">
        <f>SUM(J383:J385)</f>
        <v>9375.7000000000007</v>
      </c>
    </row>
    <row r="383" spans="1:10" ht="16.7" customHeight="1" x14ac:dyDescent="0.25">
      <c r="A383" s="36" t="s">
        <v>101</v>
      </c>
      <c r="B383" s="38" t="s">
        <v>28</v>
      </c>
      <c r="C383" s="18" t="s">
        <v>23</v>
      </c>
      <c r="D383" s="2">
        <v>11320.9</v>
      </c>
      <c r="E383" s="2">
        <v>5106.2</v>
      </c>
      <c r="F383" s="2">
        <v>9763.9</v>
      </c>
      <c r="G383" s="2">
        <v>9375.7000000000007</v>
      </c>
      <c r="H383" s="2">
        <v>9375.7000000000007</v>
      </c>
      <c r="I383" s="2">
        <v>9375.7000000000007</v>
      </c>
      <c r="J383" s="2">
        <v>9375.7000000000007</v>
      </c>
    </row>
    <row r="384" spans="1:10" ht="16.7" customHeight="1" x14ac:dyDescent="0.25">
      <c r="A384" s="36" t="s">
        <v>101</v>
      </c>
      <c r="B384" s="38" t="s">
        <v>28</v>
      </c>
      <c r="C384" s="18" t="s">
        <v>24</v>
      </c>
      <c r="D384" s="2"/>
      <c r="E384" s="2"/>
      <c r="F384" s="2"/>
      <c r="G384" s="2"/>
      <c r="H384" s="2"/>
      <c r="I384" s="2"/>
      <c r="J384" s="2"/>
    </row>
    <row r="385" spans="1:10" ht="16.7" customHeight="1" x14ac:dyDescent="0.25">
      <c r="A385" s="36" t="s">
        <v>101</v>
      </c>
      <c r="B385" s="38" t="s">
        <v>28</v>
      </c>
      <c r="C385" s="18" t="s">
        <v>26</v>
      </c>
      <c r="D385" s="2"/>
      <c r="E385" s="2"/>
      <c r="F385" s="2"/>
      <c r="G385" s="2"/>
      <c r="H385" s="2"/>
      <c r="I385" s="2"/>
      <c r="J385" s="2"/>
    </row>
    <row r="386" spans="1:10" ht="23.45" customHeight="1" x14ac:dyDescent="0.25">
      <c r="A386" s="44" t="s">
        <v>102</v>
      </c>
      <c r="B386" s="38" t="s">
        <v>28</v>
      </c>
      <c r="C386" s="11" t="s">
        <v>20</v>
      </c>
      <c r="D386" s="3">
        <v>7000</v>
      </c>
      <c r="E386" s="3">
        <v>405</v>
      </c>
      <c r="F386" s="3"/>
      <c r="G386" s="3"/>
      <c r="H386" s="3"/>
      <c r="I386" s="3"/>
      <c r="J386" s="3"/>
    </row>
    <row r="387" spans="1:10" ht="23.45" customHeight="1" x14ac:dyDescent="0.25">
      <c r="A387" s="44" t="s">
        <v>102</v>
      </c>
      <c r="B387" s="38" t="s">
        <v>28</v>
      </c>
      <c r="C387" s="18" t="s">
        <v>23</v>
      </c>
      <c r="D387" s="2">
        <v>7000</v>
      </c>
      <c r="E387" s="2">
        <v>405</v>
      </c>
      <c r="F387" s="2"/>
      <c r="G387" s="2"/>
      <c r="H387" s="2"/>
      <c r="I387" s="2"/>
      <c r="J387" s="2"/>
    </row>
    <row r="388" spans="1:10" ht="23.45" customHeight="1" x14ac:dyDescent="0.25">
      <c r="A388" s="44" t="s">
        <v>102</v>
      </c>
      <c r="B388" s="38" t="s">
        <v>28</v>
      </c>
      <c r="C388" s="18" t="s">
        <v>24</v>
      </c>
      <c r="D388" s="2"/>
      <c r="E388" s="2"/>
      <c r="F388" s="2"/>
      <c r="G388" s="2"/>
      <c r="H388" s="2"/>
      <c r="I388" s="2"/>
      <c r="J388" s="2"/>
    </row>
    <row r="389" spans="1:10" ht="48" customHeight="1" x14ac:dyDescent="0.25">
      <c r="A389" s="44" t="s">
        <v>102</v>
      </c>
      <c r="B389" s="38" t="s">
        <v>28</v>
      </c>
      <c r="C389" s="18" t="s">
        <v>26</v>
      </c>
      <c r="D389" s="2"/>
      <c r="E389" s="2"/>
      <c r="F389" s="2"/>
      <c r="G389" s="2"/>
      <c r="H389" s="2"/>
      <c r="I389" s="2"/>
      <c r="J389" s="2"/>
    </row>
    <row r="390" spans="1:10" ht="16.7" customHeight="1" x14ac:dyDescent="0.25">
      <c r="A390" s="35" t="s">
        <v>104</v>
      </c>
      <c r="B390" s="37" t="s">
        <v>22</v>
      </c>
      <c r="C390" s="17" t="s">
        <v>20</v>
      </c>
      <c r="D390" s="1">
        <v>1406172.3</v>
      </c>
      <c r="E390" s="1">
        <v>1624889.8</v>
      </c>
      <c r="F390" s="1">
        <v>1562046.7</v>
      </c>
      <c r="G390" s="1">
        <f>SUM(G391:G393)</f>
        <v>1676456.5</v>
      </c>
      <c r="H390" s="1">
        <f>SUM(H391:H393)</f>
        <v>999963.5</v>
      </c>
      <c r="I390" s="1">
        <f>SUM(I391:I393)</f>
        <v>1001654.5</v>
      </c>
      <c r="J390" s="1">
        <f>SUM(J391:J393)</f>
        <v>1001654.5</v>
      </c>
    </row>
    <row r="391" spans="1:10" ht="16.7" customHeight="1" x14ac:dyDescent="0.25">
      <c r="A391" s="36" t="s">
        <v>104</v>
      </c>
      <c r="B391" s="38" t="s">
        <v>22</v>
      </c>
      <c r="C391" s="18" t="s">
        <v>23</v>
      </c>
      <c r="D391" s="2">
        <v>432780.6</v>
      </c>
      <c r="E391" s="2">
        <v>516691.20000000001</v>
      </c>
      <c r="F391" s="2">
        <v>544875.30000000005</v>
      </c>
      <c r="G391" s="2">
        <f t="shared" ref="G391:J392" si="49">G395</f>
        <v>772174.79999999993</v>
      </c>
      <c r="H391" s="2">
        <f t="shared" si="49"/>
        <v>772897.6</v>
      </c>
      <c r="I391" s="2">
        <f t="shared" si="49"/>
        <v>772886.5</v>
      </c>
      <c r="J391" s="2">
        <f t="shared" si="49"/>
        <v>772886.5</v>
      </c>
    </row>
    <row r="392" spans="1:10" ht="16.7" customHeight="1" x14ac:dyDescent="0.25">
      <c r="A392" s="36" t="s">
        <v>104</v>
      </c>
      <c r="B392" s="38" t="s">
        <v>22</v>
      </c>
      <c r="C392" s="18" t="s">
        <v>24</v>
      </c>
      <c r="D392" s="2">
        <v>973391.7</v>
      </c>
      <c r="E392" s="2">
        <v>1108198.6000000001</v>
      </c>
      <c r="F392" s="2">
        <v>1017171.4</v>
      </c>
      <c r="G392" s="2">
        <f t="shared" si="49"/>
        <v>904281.7</v>
      </c>
      <c r="H392" s="2">
        <f t="shared" si="49"/>
        <v>227065.9</v>
      </c>
      <c r="I392" s="2">
        <f t="shared" si="49"/>
        <v>228768</v>
      </c>
      <c r="J392" s="2">
        <f t="shared" si="49"/>
        <v>228768</v>
      </c>
    </row>
    <row r="393" spans="1:10" ht="16.7" customHeight="1" x14ac:dyDescent="0.25">
      <c r="A393" s="36" t="s">
        <v>104</v>
      </c>
      <c r="B393" s="38" t="s">
        <v>22</v>
      </c>
      <c r="C393" s="18" t="s">
        <v>26</v>
      </c>
      <c r="D393" s="2"/>
      <c r="E393" s="2"/>
      <c r="F393" s="2"/>
      <c r="G393" s="2"/>
      <c r="H393" s="2"/>
      <c r="I393" s="2"/>
      <c r="J393" s="2"/>
    </row>
    <row r="394" spans="1:10" ht="16.7" customHeight="1" x14ac:dyDescent="0.25">
      <c r="A394" s="36" t="s">
        <v>104</v>
      </c>
      <c r="B394" s="38" t="s">
        <v>28</v>
      </c>
      <c r="C394" s="11" t="s">
        <v>20</v>
      </c>
      <c r="D394" s="3">
        <v>1406172.3</v>
      </c>
      <c r="E394" s="3">
        <v>1624889.8</v>
      </c>
      <c r="F394" s="3">
        <v>1562046.7</v>
      </c>
      <c r="G394" s="3">
        <f>SUM(G395:G397)</f>
        <v>1676456.5</v>
      </c>
      <c r="H394" s="3">
        <f>SUM(H395:H397)</f>
        <v>999963.5</v>
      </c>
      <c r="I394" s="3">
        <f>SUM(I395:I397)</f>
        <v>1001654.5</v>
      </c>
      <c r="J394" s="3">
        <f>SUM(J395:J397)</f>
        <v>1001654.5</v>
      </c>
    </row>
    <row r="395" spans="1:10" ht="16.7" customHeight="1" x14ac:dyDescent="0.25">
      <c r="A395" s="36" t="s">
        <v>104</v>
      </c>
      <c r="B395" s="38" t="s">
        <v>28</v>
      </c>
      <c r="C395" s="18" t="s">
        <v>23</v>
      </c>
      <c r="D395" s="2">
        <v>432780.6</v>
      </c>
      <c r="E395" s="2">
        <v>516691.20000000001</v>
      </c>
      <c r="F395" s="2">
        <v>544875.30000000005</v>
      </c>
      <c r="G395" s="2">
        <f t="shared" ref="G395:J396" si="50">G399</f>
        <v>772174.79999999993</v>
      </c>
      <c r="H395" s="2">
        <f t="shared" si="50"/>
        <v>772897.6</v>
      </c>
      <c r="I395" s="2">
        <f t="shared" si="50"/>
        <v>772886.5</v>
      </c>
      <c r="J395" s="2">
        <f t="shared" si="50"/>
        <v>772886.5</v>
      </c>
    </row>
    <row r="396" spans="1:10" ht="16.7" customHeight="1" x14ac:dyDescent="0.25">
      <c r="A396" s="36" t="s">
        <v>104</v>
      </c>
      <c r="B396" s="38" t="s">
        <v>28</v>
      </c>
      <c r="C396" s="18" t="s">
        <v>24</v>
      </c>
      <c r="D396" s="2">
        <v>973391.7</v>
      </c>
      <c r="E396" s="2">
        <v>1108198.6000000001</v>
      </c>
      <c r="F396" s="2">
        <v>1017171.4</v>
      </c>
      <c r="G396" s="2">
        <f t="shared" si="50"/>
        <v>904281.7</v>
      </c>
      <c r="H396" s="2">
        <f t="shared" si="50"/>
        <v>227065.9</v>
      </c>
      <c r="I396" s="2">
        <f t="shared" si="50"/>
        <v>228768</v>
      </c>
      <c r="J396" s="2">
        <f t="shared" si="50"/>
        <v>228768</v>
      </c>
    </row>
    <row r="397" spans="1:10" ht="16.7" customHeight="1" x14ac:dyDescent="0.25">
      <c r="A397" s="36" t="s">
        <v>104</v>
      </c>
      <c r="B397" s="38" t="s">
        <v>28</v>
      </c>
      <c r="C397" s="18" t="s">
        <v>26</v>
      </c>
      <c r="D397" s="2"/>
      <c r="E397" s="2"/>
      <c r="F397" s="2"/>
      <c r="G397" s="2"/>
      <c r="H397" s="2"/>
      <c r="I397" s="2"/>
      <c r="J397" s="2"/>
    </row>
    <row r="398" spans="1:10" ht="20.100000000000001" customHeight="1" x14ac:dyDescent="0.25">
      <c r="A398" s="36" t="s">
        <v>105</v>
      </c>
      <c r="B398" s="38" t="s">
        <v>28</v>
      </c>
      <c r="C398" s="11" t="s">
        <v>20</v>
      </c>
      <c r="D398" s="3">
        <v>1406172.3</v>
      </c>
      <c r="E398" s="3">
        <v>1624889.8</v>
      </c>
      <c r="F398" s="3">
        <v>1562046.7</v>
      </c>
      <c r="G398" s="3">
        <f>SUM(G399:G401)</f>
        <v>1676456.5</v>
      </c>
      <c r="H398" s="3">
        <f>SUM(H399:H401)</f>
        <v>999963.5</v>
      </c>
      <c r="I398" s="3">
        <f>SUM(I399:I401)</f>
        <v>1001654.5</v>
      </c>
      <c r="J398" s="3">
        <f>SUM(J399:J401)</f>
        <v>1001654.5</v>
      </c>
    </row>
    <row r="399" spans="1:10" ht="20.100000000000001" customHeight="1" x14ac:dyDescent="0.25">
      <c r="A399" s="36" t="s">
        <v>105</v>
      </c>
      <c r="B399" s="38" t="s">
        <v>28</v>
      </c>
      <c r="C399" s="18" t="s">
        <v>23</v>
      </c>
      <c r="D399" s="2">
        <v>432780.6</v>
      </c>
      <c r="E399" s="2">
        <v>516691.20000000001</v>
      </c>
      <c r="F399" s="2">
        <v>544875.30000000005</v>
      </c>
      <c r="G399" s="2">
        <f t="shared" ref="G399:J400" si="51">G403+G407+G411+G415+G419+G423+G431+G435+G439+G427</f>
        <v>772174.79999999993</v>
      </c>
      <c r="H399" s="2">
        <f t="shared" si="51"/>
        <v>772897.6</v>
      </c>
      <c r="I399" s="2">
        <f t="shared" si="51"/>
        <v>772886.5</v>
      </c>
      <c r="J399" s="2">
        <f t="shared" si="51"/>
        <v>772886.5</v>
      </c>
    </row>
    <row r="400" spans="1:10" ht="20.100000000000001" customHeight="1" x14ac:dyDescent="0.25">
      <c r="A400" s="36" t="s">
        <v>105</v>
      </c>
      <c r="B400" s="38" t="s">
        <v>28</v>
      </c>
      <c r="C400" s="18" t="s">
        <v>24</v>
      </c>
      <c r="D400" s="2">
        <v>973391.7</v>
      </c>
      <c r="E400" s="2">
        <v>1108198.6000000001</v>
      </c>
      <c r="F400" s="2">
        <v>1017171.4</v>
      </c>
      <c r="G400" s="2">
        <f t="shared" si="51"/>
        <v>904281.7</v>
      </c>
      <c r="H400" s="2">
        <f t="shared" si="51"/>
        <v>227065.9</v>
      </c>
      <c r="I400" s="2">
        <f>I404+I408+I412+I416+I420+I424+I432+I436+I440+I428</f>
        <v>228768</v>
      </c>
      <c r="J400" s="2">
        <f t="shared" si="51"/>
        <v>228768</v>
      </c>
    </row>
    <row r="401" spans="1:10" ht="38.25" customHeight="1" x14ac:dyDescent="0.25">
      <c r="A401" s="36" t="s">
        <v>105</v>
      </c>
      <c r="B401" s="38" t="s">
        <v>28</v>
      </c>
      <c r="C401" s="18" t="s">
        <v>26</v>
      </c>
      <c r="D401" s="2"/>
      <c r="E401" s="2"/>
      <c r="F401" s="2"/>
      <c r="G401" s="2"/>
      <c r="H401" s="2"/>
      <c r="I401" s="2"/>
      <c r="J401" s="2"/>
    </row>
    <row r="402" spans="1:10" ht="23.45" customHeight="1" x14ac:dyDescent="0.25">
      <c r="A402" s="36" t="s">
        <v>107</v>
      </c>
      <c r="B402" s="38" t="s">
        <v>28</v>
      </c>
      <c r="C402" s="11" t="s">
        <v>20</v>
      </c>
      <c r="D402" s="3">
        <v>355958</v>
      </c>
      <c r="E402" s="3">
        <v>441508.9</v>
      </c>
      <c r="F402" s="3">
        <v>469256.4</v>
      </c>
      <c r="G402" s="3">
        <f>SUM(G403:G405)</f>
        <v>676073</v>
      </c>
      <c r="H402" s="3">
        <f>SUM(H403:H405)</f>
        <v>683324.9</v>
      </c>
      <c r="I402" s="3">
        <f>SUM(I403:I405)</f>
        <v>683320.5</v>
      </c>
      <c r="J402" s="3">
        <f>SUM(J403:J405)</f>
        <v>683316.1</v>
      </c>
    </row>
    <row r="403" spans="1:10" ht="23.45" customHeight="1" x14ac:dyDescent="0.25">
      <c r="A403" s="36" t="s">
        <v>107</v>
      </c>
      <c r="B403" s="38" t="s">
        <v>28</v>
      </c>
      <c r="C403" s="18" t="s">
        <v>23</v>
      </c>
      <c r="D403" s="2">
        <v>355958</v>
      </c>
      <c r="E403" s="2">
        <v>441508.9</v>
      </c>
      <c r="F403" s="2">
        <v>469256.4</v>
      </c>
      <c r="G403" s="2">
        <v>676073</v>
      </c>
      <c r="H403" s="2">
        <v>683324.9</v>
      </c>
      <c r="I403" s="2">
        <v>683320.5</v>
      </c>
      <c r="J403" s="2">
        <v>683316.1</v>
      </c>
    </row>
    <row r="404" spans="1:10" ht="23.45" customHeight="1" x14ac:dyDescent="0.25">
      <c r="A404" s="36" t="s">
        <v>107</v>
      </c>
      <c r="B404" s="38" t="s">
        <v>28</v>
      </c>
      <c r="C404" s="18" t="s">
        <v>24</v>
      </c>
      <c r="D404" s="2"/>
      <c r="E404" s="2"/>
      <c r="F404" s="2"/>
      <c r="G404" s="2"/>
      <c r="H404" s="2"/>
      <c r="I404" s="2"/>
      <c r="J404" s="2"/>
    </row>
    <row r="405" spans="1:10" ht="44.25" customHeight="1" x14ac:dyDescent="0.25">
      <c r="A405" s="36" t="s">
        <v>107</v>
      </c>
      <c r="B405" s="38" t="s">
        <v>28</v>
      </c>
      <c r="C405" s="18" t="s">
        <v>26</v>
      </c>
      <c r="D405" s="2"/>
      <c r="E405" s="2"/>
      <c r="F405" s="2"/>
      <c r="G405" s="2"/>
      <c r="H405" s="2"/>
      <c r="I405" s="2"/>
      <c r="J405" s="2"/>
    </row>
    <row r="406" spans="1:10" ht="16.7" customHeight="1" x14ac:dyDescent="0.25">
      <c r="A406" s="36" t="s">
        <v>108</v>
      </c>
      <c r="B406" s="38" t="s">
        <v>28</v>
      </c>
      <c r="C406" s="11" t="s">
        <v>20</v>
      </c>
      <c r="D406" s="3">
        <v>6319</v>
      </c>
      <c r="E406" s="3">
        <v>6434.9</v>
      </c>
      <c r="F406" s="3"/>
      <c r="G406" s="3"/>
      <c r="H406" s="3"/>
      <c r="I406" s="3"/>
      <c r="J406" s="3"/>
    </row>
    <row r="407" spans="1:10" ht="16.7" customHeight="1" x14ac:dyDescent="0.25">
      <c r="A407" s="36" t="s">
        <v>108</v>
      </c>
      <c r="B407" s="38" t="s">
        <v>28</v>
      </c>
      <c r="C407" s="18" t="s">
        <v>23</v>
      </c>
      <c r="D407" s="2">
        <v>6319</v>
      </c>
      <c r="E407" s="2">
        <v>6434.9</v>
      </c>
      <c r="F407" s="2"/>
      <c r="G407" s="2"/>
      <c r="H407" s="2"/>
      <c r="I407" s="2"/>
      <c r="J407" s="2"/>
    </row>
    <row r="408" spans="1:10" ht="16.7" customHeight="1" x14ac:dyDescent="0.25">
      <c r="A408" s="36" t="s">
        <v>108</v>
      </c>
      <c r="B408" s="38" t="s">
        <v>28</v>
      </c>
      <c r="C408" s="18" t="s">
        <v>24</v>
      </c>
      <c r="D408" s="2"/>
      <c r="E408" s="2"/>
      <c r="F408" s="2"/>
      <c r="G408" s="2"/>
      <c r="H408" s="2"/>
      <c r="I408" s="2"/>
      <c r="J408" s="2"/>
    </row>
    <row r="409" spans="1:10" ht="16.7" customHeight="1" x14ac:dyDescent="0.25">
      <c r="A409" s="36" t="s">
        <v>108</v>
      </c>
      <c r="B409" s="38" t="s">
        <v>28</v>
      </c>
      <c r="C409" s="18" t="s">
        <v>26</v>
      </c>
      <c r="D409" s="2"/>
      <c r="E409" s="2"/>
      <c r="F409" s="2"/>
      <c r="G409" s="2"/>
      <c r="H409" s="2"/>
      <c r="I409" s="2"/>
      <c r="J409" s="2"/>
    </row>
    <row r="410" spans="1:10" ht="36.75" customHeight="1" x14ac:dyDescent="0.25">
      <c r="A410" s="44" t="s">
        <v>109</v>
      </c>
      <c r="B410" s="38" t="s">
        <v>28</v>
      </c>
      <c r="C410" s="11" t="s">
        <v>20</v>
      </c>
      <c r="D410" s="3">
        <v>32574.5</v>
      </c>
      <c r="E410" s="3">
        <v>30731.3</v>
      </c>
      <c r="F410" s="3">
        <v>69004.800000000003</v>
      </c>
      <c r="G410" s="3">
        <f>SUM(G411:G413)</f>
        <v>85954.6</v>
      </c>
      <c r="H410" s="3">
        <f>SUM(H411:H413)</f>
        <v>79374</v>
      </c>
      <c r="I410" s="3">
        <f>SUM(I411:I413)</f>
        <v>79374</v>
      </c>
      <c r="J410" s="3">
        <f>SUM(J411:J413)</f>
        <v>79374</v>
      </c>
    </row>
    <row r="411" spans="1:10" ht="36.75" customHeight="1" x14ac:dyDescent="0.25">
      <c r="A411" s="44" t="s">
        <v>109</v>
      </c>
      <c r="B411" s="38" t="s">
        <v>28</v>
      </c>
      <c r="C411" s="18" t="s">
        <v>23</v>
      </c>
      <c r="D411" s="2">
        <v>32574.5</v>
      </c>
      <c r="E411" s="2">
        <v>30731.3</v>
      </c>
      <c r="F411" s="2">
        <v>69004.800000000003</v>
      </c>
      <c r="G411" s="2">
        <v>85954.6</v>
      </c>
      <c r="H411" s="2">
        <v>79374</v>
      </c>
      <c r="I411" s="2">
        <v>79374</v>
      </c>
      <c r="J411" s="2">
        <v>79374</v>
      </c>
    </row>
    <row r="412" spans="1:10" ht="36.75" customHeight="1" x14ac:dyDescent="0.25">
      <c r="A412" s="44" t="s">
        <v>109</v>
      </c>
      <c r="B412" s="38" t="s">
        <v>28</v>
      </c>
      <c r="C412" s="18" t="s">
        <v>24</v>
      </c>
      <c r="D412" s="2"/>
      <c r="E412" s="2"/>
      <c r="F412" s="2"/>
      <c r="G412" s="2"/>
      <c r="H412" s="2"/>
      <c r="I412" s="2"/>
      <c r="J412" s="2"/>
    </row>
    <row r="413" spans="1:10" ht="36.75" customHeight="1" x14ac:dyDescent="0.25">
      <c r="A413" s="44" t="s">
        <v>109</v>
      </c>
      <c r="B413" s="38" t="s">
        <v>28</v>
      </c>
      <c r="C413" s="18" t="s">
        <v>26</v>
      </c>
      <c r="D413" s="2"/>
      <c r="E413" s="2"/>
      <c r="F413" s="2"/>
      <c r="G413" s="2"/>
      <c r="H413" s="2"/>
      <c r="I413" s="2"/>
      <c r="J413" s="2"/>
    </row>
    <row r="414" spans="1:10" ht="23.45" customHeight="1" x14ac:dyDescent="0.25">
      <c r="A414" s="36" t="s">
        <v>110</v>
      </c>
      <c r="B414" s="38" t="s">
        <v>28</v>
      </c>
      <c r="C414" s="11" t="s">
        <v>20</v>
      </c>
      <c r="D414" s="3">
        <v>640621.80000000005</v>
      </c>
      <c r="E414" s="3">
        <v>642870.9</v>
      </c>
      <c r="F414" s="3"/>
      <c r="G414" s="3"/>
      <c r="H414" s="3"/>
      <c r="I414" s="3"/>
      <c r="J414" s="3"/>
    </row>
    <row r="415" spans="1:10" ht="23.45" customHeight="1" x14ac:dyDescent="0.25">
      <c r="A415" s="36" t="s">
        <v>110</v>
      </c>
      <c r="B415" s="38" t="s">
        <v>28</v>
      </c>
      <c r="C415" s="18" t="s">
        <v>23</v>
      </c>
      <c r="D415" s="2"/>
      <c r="E415" s="2"/>
      <c r="F415" s="2"/>
      <c r="G415" s="2"/>
      <c r="H415" s="2"/>
      <c r="I415" s="2"/>
      <c r="J415" s="2"/>
    </row>
    <row r="416" spans="1:10" ht="23.45" customHeight="1" x14ac:dyDescent="0.25">
      <c r="A416" s="36" t="s">
        <v>110</v>
      </c>
      <c r="B416" s="38" t="s">
        <v>28</v>
      </c>
      <c r="C416" s="18" t="s">
        <v>24</v>
      </c>
      <c r="D416" s="2">
        <v>640621.80000000005</v>
      </c>
      <c r="E416" s="2">
        <v>642870.9</v>
      </c>
      <c r="F416" s="2"/>
      <c r="G416" s="2"/>
      <c r="H416" s="2"/>
      <c r="I416" s="2"/>
      <c r="J416" s="2"/>
    </row>
    <row r="417" spans="1:10" ht="55.5" customHeight="1" x14ac:dyDescent="0.25">
      <c r="A417" s="36" t="s">
        <v>110</v>
      </c>
      <c r="B417" s="38" t="s">
        <v>28</v>
      </c>
      <c r="C417" s="18" t="s">
        <v>26</v>
      </c>
      <c r="D417" s="2"/>
      <c r="E417" s="2"/>
      <c r="F417" s="2"/>
      <c r="G417" s="2"/>
      <c r="H417" s="2"/>
      <c r="I417" s="2"/>
      <c r="J417" s="2"/>
    </row>
    <row r="418" spans="1:10" ht="30.2" customHeight="1" x14ac:dyDescent="0.25">
      <c r="A418" s="44" t="s">
        <v>114</v>
      </c>
      <c r="B418" s="38" t="s">
        <v>28</v>
      </c>
      <c r="C418" s="11" t="s">
        <v>20</v>
      </c>
      <c r="D418" s="12"/>
      <c r="E418" s="12"/>
      <c r="F418" s="3">
        <v>675281</v>
      </c>
      <c r="G418" s="3">
        <f>G420</f>
        <v>657784.1</v>
      </c>
      <c r="H418" s="3"/>
      <c r="I418" s="3"/>
      <c r="J418" s="3"/>
    </row>
    <row r="419" spans="1:10" ht="30.2" customHeight="1" x14ac:dyDescent="0.25">
      <c r="A419" s="44" t="s">
        <v>114</v>
      </c>
      <c r="B419" s="38" t="s">
        <v>28</v>
      </c>
      <c r="C419" s="18" t="s">
        <v>23</v>
      </c>
      <c r="D419" s="4"/>
      <c r="E419" s="4"/>
      <c r="F419" s="2"/>
      <c r="G419" s="2"/>
      <c r="H419" s="2"/>
      <c r="I419" s="2"/>
      <c r="J419" s="2"/>
    </row>
    <row r="420" spans="1:10" ht="30.2" customHeight="1" x14ac:dyDescent="0.25">
      <c r="A420" s="44" t="s">
        <v>114</v>
      </c>
      <c r="B420" s="38" t="s">
        <v>28</v>
      </c>
      <c r="C420" s="18" t="s">
        <v>24</v>
      </c>
      <c r="D420" s="4"/>
      <c r="E420" s="4"/>
      <c r="F420" s="2">
        <v>675281</v>
      </c>
      <c r="G420" s="2">
        <v>657784.1</v>
      </c>
      <c r="H420" s="2"/>
      <c r="I420" s="2"/>
      <c r="J420" s="2"/>
    </row>
    <row r="421" spans="1:10" ht="54.75" customHeight="1" x14ac:dyDescent="0.25">
      <c r="A421" s="44" t="s">
        <v>114</v>
      </c>
      <c r="B421" s="38" t="s">
        <v>28</v>
      </c>
      <c r="C421" s="18" t="s">
        <v>26</v>
      </c>
      <c r="D421" s="4"/>
      <c r="E421" s="4"/>
      <c r="F421" s="2"/>
      <c r="G421" s="2"/>
      <c r="H421" s="2"/>
      <c r="I421" s="2"/>
      <c r="J421" s="2"/>
    </row>
    <row r="422" spans="1:10" ht="40.15" customHeight="1" x14ac:dyDescent="0.25">
      <c r="A422" s="44" t="s">
        <v>111</v>
      </c>
      <c r="B422" s="38" t="s">
        <v>28</v>
      </c>
      <c r="C422" s="11" t="s">
        <v>20</v>
      </c>
      <c r="D422" s="3">
        <v>37428.800000000003</v>
      </c>
      <c r="E422" s="3">
        <v>34280.300000000003</v>
      </c>
      <c r="F422" s="3">
        <v>16742.400000000001</v>
      </c>
      <c r="G422" s="3"/>
      <c r="H422" s="3"/>
      <c r="I422" s="3"/>
      <c r="J422" s="3"/>
    </row>
    <row r="423" spans="1:10" ht="40.15" customHeight="1" x14ac:dyDescent="0.25">
      <c r="A423" s="44" t="s">
        <v>111</v>
      </c>
      <c r="B423" s="38" t="s">
        <v>28</v>
      </c>
      <c r="C423" s="18" t="s">
        <v>23</v>
      </c>
      <c r="D423" s="2">
        <v>954.7</v>
      </c>
      <c r="E423" s="2"/>
      <c r="F423" s="2"/>
      <c r="G423" s="2"/>
      <c r="H423" s="2"/>
      <c r="I423" s="2"/>
      <c r="J423" s="2"/>
    </row>
    <row r="424" spans="1:10" ht="40.15" customHeight="1" x14ac:dyDescent="0.25">
      <c r="A424" s="44" t="s">
        <v>111</v>
      </c>
      <c r="B424" s="38" t="s">
        <v>28</v>
      </c>
      <c r="C424" s="18" t="s">
        <v>24</v>
      </c>
      <c r="D424" s="2">
        <v>36474.1</v>
      </c>
      <c r="E424" s="2">
        <v>34280.300000000003</v>
      </c>
      <c r="F424" s="2">
        <v>16742.400000000001</v>
      </c>
      <c r="G424" s="2"/>
      <c r="H424" s="2"/>
      <c r="I424" s="2"/>
      <c r="J424" s="2"/>
    </row>
    <row r="425" spans="1:10" ht="39.75" customHeight="1" x14ac:dyDescent="0.25">
      <c r="A425" s="44" t="s">
        <v>111</v>
      </c>
      <c r="B425" s="38" t="s">
        <v>28</v>
      </c>
      <c r="C425" s="18" t="s">
        <v>26</v>
      </c>
      <c r="D425" s="2"/>
      <c r="E425" s="2"/>
      <c r="F425" s="2"/>
      <c r="G425" s="2"/>
      <c r="H425" s="2"/>
      <c r="I425" s="2"/>
      <c r="J425" s="2"/>
    </row>
    <row r="426" spans="1:10" ht="53.45" customHeight="1" x14ac:dyDescent="0.25">
      <c r="A426" s="44" t="s">
        <v>115</v>
      </c>
      <c r="B426" s="38" t="s">
        <v>28</v>
      </c>
      <c r="C426" s="11" t="s">
        <v>20</v>
      </c>
      <c r="D426" s="12"/>
      <c r="E426" s="12"/>
      <c r="F426" s="12"/>
      <c r="G426" s="3">
        <f>SUM(G427:G429)</f>
        <v>7199.5</v>
      </c>
      <c r="H426" s="3">
        <f>SUM(H427:H429)</f>
        <v>1704.7</v>
      </c>
      <c r="I426" s="3">
        <f>SUM(I427:I429)</f>
        <v>1698</v>
      </c>
      <c r="J426" s="3">
        <f>SUM(J427:J429)</f>
        <v>1702.4</v>
      </c>
    </row>
    <row r="427" spans="1:10" ht="53.45" customHeight="1" x14ac:dyDescent="0.25">
      <c r="A427" s="44" t="s">
        <v>115</v>
      </c>
      <c r="B427" s="38" t="s">
        <v>28</v>
      </c>
      <c r="C427" s="18" t="s">
        <v>23</v>
      </c>
      <c r="D427" s="4"/>
      <c r="E427" s="4"/>
      <c r="F427" s="4"/>
      <c r="G427" s="2">
        <v>2376</v>
      </c>
      <c r="H427" s="2">
        <v>1704.7</v>
      </c>
      <c r="I427" s="2">
        <v>1698</v>
      </c>
      <c r="J427" s="2">
        <v>1702.4</v>
      </c>
    </row>
    <row r="428" spans="1:10" ht="53.45" customHeight="1" x14ac:dyDescent="0.25">
      <c r="A428" s="44" t="s">
        <v>115</v>
      </c>
      <c r="B428" s="38" t="s">
        <v>28</v>
      </c>
      <c r="C428" s="18" t="s">
        <v>24</v>
      </c>
      <c r="D428" s="4"/>
      <c r="E428" s="4"/>
      <c r="F428" s="4"/>
      <c r="G428" s="2">
        <v>4823.5</v>
      </c>
      <c r="H428" s="2"/>
      <c r="I428" s="2"/>
      <c r="J428" s="2"/>
    </row>
    <row r="429" spans="1:10" ht="95.25" customHeight="1" x14ac:dyDescent="0.25">
      <c r="A429" s="44" t="s">
        <v>115</v>
      </c>
      <c r="B429" s="38" t="s">
        <v>28</v>
      </c>
      <c r="C429" s="18" t="s">
        <v>26</v>
      </c>
      <c r="D429" s="4"/>
      <c r="E429" s="4"/>
      <c r="F429" s="4"/>
      <c r="G429" s="2"/>
      <c r="H429" s="2"/>
      <c r="I429" s="2"/>
      <c r="J429" s="2"/>
    </row>
    <row r="430" spans="1:10" ht="16.7" customHeight="1" x14ac:dyDescent="0.25">
      <c r="A430" s="36" t="s">
        <v>106</v>
      </c>
      <c r="B430" s="38" t="s">
        <v>28</v>
      </c>
      <c r="C430" s="11" t="s">
        <v>20</v>
      </c>
      <c r="D430" s="3">
        <v>296295.8</v>
      </c>
      <c r="E430" s="3">
        <v>431047.4</v>
      </c>
      <c r="F430" s="3">
        <v>325148</v>
      </c>
      <c r="G430" s="3">
        <f>SUM(G431:G433)</f>
        <v>241674.1</v>
      </c>
      <c r="H430" s="3">
        <f>SUM(H431:H433)</f>
        <v>227065.9</v>
      </c>
      <c r="I430" s="3">
        <f>SUM(I431:I433)</f>
        <v>228768</v>
      </c>
      <c r="J430" s="3">
        <f>SUM(J431:J433)</f>
        <v>228768</v>
      </c>
    </row>
    <row r="431" spans="1:10" ht="16.7" customHeight="1" x14ac:dyDescent="0.25">
      <c r="A431" s="36" t="s">
        <v>106</v>
      </c>
      <c r="B431" s="38" t="s">
        <v>28</v>
      </c>
      <c r="C431" s="18" t="s">
        <v>23</v>
      </c>
      <c r="D431" s="2"/>
      <c r="E431" s="2"/>
      <c r="F431" s="2"/>
      <c r="G431" s="2"/>
      <c r="H431" s="2"/>
      <c r="I431" s="2"/>
      <c r="J431" s="2"/>
    </row>
    <row r="432" spans="1:10" ht="16.7" customHeight="1" x14ac:dyDescent="0.25">
      <c r="A432" s="36" t="s">
        <v>106</v>
      </c>
      <c r="B432" s="38" t="s">
        <v>28</v>
      </c>
      <c r="C432" s="18" t="s">
        <v>24</v>
      </c>
      <c r="D432" s="2">
        <v>296295.8</v>
      </c>
      <c r="E432" s="2">
        <v>431047.4</v>
      </c>
      <c r="F432" s="2">
        <v>325148</v>
      </c>
      <c r="G432" s="2">
        <f>236858.6+4815.5</f>
        <v>241674.1</v>
      </c>
      <c r="H432" s="2">
        <v>227065.9</v>
      </c>
      <c r="I432" s="2">
        <v>228768</v>
      </c>
      <c r="J432" s="2">
        <v>228768</v>
      </c>
    </row>
    <row r="433" spans="1:10" ht="16.7" customHeight="1" x14ac:dyDescent="0.25">
      <c r="A433" s="36" t="s">
        <v>106</v>
      </c>
      <c r="B433" s="38" t="s">
        <v>28</v>
      </c>
      <c r="C433" s="18" t="s">
        <v>26</v>
      </c>
      <c r="D433" s="2"/>
      <c r="E433" s="2"/>
      <c r="F433" s="2"/>
      <c r="G433" s="2"/>
      <c r="H433" s="2"/>
      <c r="I433" s="2"/>
      <c r="J433" s="2"/>
    </row>
    <row r="434" spans="1:10" ht="16.7" customHeight="1" x14ac:dyDescent="0.25">
      <c r="A434" s="36" t="s">
        <v>112</v>
      </c>
      <c r="B434" s="38" t="s">
        <v>28</v>
      </c>
      <c r="C434" s="11" t="s">
        <v>20</v>
      </c>
      <c r="D434" s="3">
        <v>36974.400000000001</v>
      </c>
      <c r="E434" s="3">
        <v>38016.1</v>
      </c>
      <c r="F434" s="3"/>
      <c r="G434" s="3"/>
      <c r="H434" s="3"/>
      <c r="I434" s="3"/>
      <c r="J434" s="3"/>
    </row>
    <row r="435" spans="1:10" ht="16.7" customHeight="1" x14ac:dyDescent="0.25">
      <c r="A435" s="36" t="s">
        <v>112</v>
      </c>
      <c r="B435" s="38" t="s">
        <v>28</v>
      </c>
      <c r="C435" s="18" t="s">
        <v>23</v>
      </c>
      <c r="D435" s="2">
        <v>36974.400000000001</v>
      </c>
      <c r="E435" s="2">
        <v>38016.1</v>
      </c>
      <c r="F435" s="2"/>
      <c r="G435" s="2"/>
      <c r="H435" s="2"/>
      <c r="I435" s="2"/>
      <c r="J435" s="2"/>
    </row>
    <row r="436" spans="1:10" ht="16.7" customHeight="1" x14ac:dyDescent="0.25">
      <c r="A436" s="36" t="s">
        <v>112</v>
      </c>
      <c r="B436" s="38" t="s">
        <v>28</v>
      </c>
      <c r="C436" s="18" t="s">
        <v>24</v>
      </c>
      <c r="D436" s="2"/>
      <c r="E436" s="2"/>
      <c r="F436" s="2"/>
      <c r="G436" s="2"/>
      <c r="H436" s="2"/>
      <c r="I436" s="2"/>
      <c r="J436" s="2"/>
    </row>
    <row r="437" spans="1:10" ht="16.7" customHeight="1" x14ac:dyDescent="0.25">
      <c r="A437" s="36" t="s">
        <v>112</v>
      </c>
      <c r="B437" s="38" t="s">
        <v>28</v>
      </c>
      <c r="C437" s="18" t="s">
        <v>26</v>
      </c>
      <c r="D437" s="2"/>
      <c r="E437" s="2"/>
      <c r="F437" s="2"/>
      <c r="G437" s="2"/>
      <c r="H437" s="2"/>
      <c r="I437" s="2"/>
      <c r="J437" s="2"/>
    </row>
    <row r="438" spans="1:10" ht="16.7" customHeight="1" x14ac:dyDescent="0.25">
      <c r="A438" s="36" t="s">
        <v>113</v>
      </c>
      <c r="B438" s="38" t="s">
        <v>28</v>
      </c>
      <c r="C438" s="11" t="s">
        <v>20</v>
      </c>
      <c r="D438" s="12"/>
      <c r="E438" s="12"/>
      <c r="F438" s="3">
        <v>6614.1</v>
      </c>
      <c r="G438" s="3">
        <f>SUM(G439:G441)</f>
        <v>7771.2</v>
      </c>
      <c r="H438" s="3">
        <f>SUM(H439:H441)</f>
        <v>8494</v>
      </c>
      <c r="I438" s="3">
        <f>SUM(I439:I441)</f>
        <v>8494</v>
      </c>
      <c r="J438" s="3">
        <f>SUM(J439:J441)</f>
        <v>8494</v>
      </c>
    </row>
    <row r="439" spans="1:10" ht="16.7" customHeight="1" x14ac:dyDescent="0.25">
      <c r="A439" s="36" t="s">
        <v>113</v>
      </c>
      <c r="B439" s="38" t="s">
        <v>28</v>
      </c>
      <c r="C439" s="18" t="s">
        <v>23</v>
      </c>
      <c r="D439" s="4"/>
      <c r="E439" s="4"/>
      <c r="F439" s="2">
        <v>6614.1</v>
      </c>
      <c r="G439" s="2">
        <v>7771.2</v>
      </c>
      <c r="H439" s="2">
        <v>8494</v>
      </c>
      <c r="I439" s="2">
        <v>8494</v>
      </c>
      <c r="J439" s="2">
        <v>8494</v>
      </c>
    </row>
    <row r="440" spans="1:10" ht="16.7" customHeight="1" x14ac:dyDescent="0.25">
      <c r="A440" s="36" t="s">
        <v>113</v>
      </c>
      <c r="B440" s="38" t="s">
        <v>28</v>
      </c>
      <c r="C440" s="18" t="s">
        <v>24</v>
      </c>
      <c r="D440" s="4"/>
      <c r="E440" s="4"/>
      <c r="F440" s="2"/>
      <c r="G440" s="2"/>
      <c r="H440" s="2"/>
      <c r="I440" s="2"/>
      <c r="J440" s="2"/>
    </row>
    <row r="441" spans="1:10" ht="16.7" customHeight="1" x14ac:dyDescent="0.25">
      <c r="A441" s="36" t="s">
        <v>113</v>
      </c>
      <c r="B441" s="38" t="s">
        <v>28</v>
      </c>
      <c r="C441" s="18" t="s">
        <v>26</v>
      </c>
      <c r="D441" s="4"/>
      <c r="E441" s="4"/>
      <c r="F441" s="2"/>
      <c r="G441" s="2"/>
      <c r="H441" s="2"/>
      <c r="I441" s="2"/>
      <c r="J441" s="2"/>
    </row>
    <row r="442" spans="1:10" ht="16.7" customHeight="1" x14ac:dyDescent="0.25">
      <c r="A442" s="35" t="s">
        <v>116</v>
      </c>
      <c r="B442" s="37" t="s">
        <v>22</v>
      </c>
      <c r="C442" s="17" t="s">
        <v>20</v>
      </c>
      <c r="D442" s="1">
        <v>47209.5</v>
      </c>
      <c r="E442" s="1">
        <v>38844.800000000003</v>
      </c>
      <c r="F442" s="1">
        <v>43638.7</v>
      </c>
      <c r="G442" s="1">
        <f>SUM(G443:G445)</f>
        <v>45094.2</v>
      </c>
      <c r="H442" s="1">
        <f>SUM(H443:H445)</f>
        <v>46852.6</v>
      </c>
      <c r="I442" s="1">
        <f>SUM(I443:I445)</f>
        <v>46852.6</v>
      </c>
      <c r="J442" s="1">
        <f>SUM(J443:J445)</f>
        <v>46852.6</v>
      </c>
    </row>
    <row r="443" spans="1:10" ht="16.7" customHeight="1" x14ac:dyDescent="0.25">
      <c r="A443" s="36" t="s">
        <v>116</v>
      </c>
      <c r="B443" s="38" t="s">
        <v>22</v>
      </c>
      <c r="C443" s="18" t="s">
        <v>23</v>
      </c>
      <c r="D443" s="2">
        <v>47209.5</v>
      </c>
      <c r="E443" s="2">
        <v>38844.800000000003</v>
      </c>
      <c r="F443" s="2">
        <v>43638.7</v>
      </c>
      <c r="G443" s="2">
        <f t="shared" ref="G443:J443" si="52">G447</f>
        <v>45094.2</v>
      </c>
      <c r="H443" s="2">
        <f t="shared" si="52"/>
        <v>46852.6</v>
      </c>
      <c r="I443" s="2">
        <f t="shared" si="52"/>
        <v>46852.6</v>
      </c>
      <c r="J443" s="2">
        <f t="shared" si="52"/>
        <v>46852.6</v>
      </c>
    </row>
    <row r="444" spans="1:10" ht="16.7" customHeight="1" x14ac:dyDescent="0.25">
      <c r="A444" s="36" t="s">
        <v>116</v>
      </c>
      <c r="B444" s="38" t="s">
        <v>22</v>
      </c>
      <c r="C444" s="18" t="s">
        <v>24</v>
      </c>
      <c r="D444" s="2"/>
      <c r="E444" s="2"/>
      <c r="F444" s="2"/>
      <c r="G444" s="2"/>
      <c r="H444" s="2"/>
      <c r="I444" s="2"/>
      <c r="J444" s="2"/>
    </row>
    <row r="445" spans="1:10" ht="16.7" customHeight="1" x14ac:dyDescent="0.25">
      <c r="A445" s="36" t="s">
        <v>116</v>
      </c>
      <c r="B445" s="38" t="s">
        <v>22</v>
      </c>
      <c r="C445" s="18" t="s">
        <v>26</v>
      </c>
      <c r="D445" s="2"/>
      <c r="E445" s="2"/>
      <c r="F445" s="2"/>
      <c r="G445" s="2"/>
      <c r="H445" s="2"/>
      <c r="I445" s="2"/>
      <c r="J445" s="2"/>
    </row>
    <row r="446" spans="1:10" ht="16.7" customHeight="1" x14ac:dyDescent="0.25">
      <c r="A446" s="36" t="s">
        <v>116</v>
      </c>
      <c r="B446" s="38" t="s">
        <v>28</v>
      </c>
      <c r="C446" s="11" t="s">
        <v>20</v>
      </c>
      <c r="D446" s="3">
        <v>47209.5</v>
      </c>
      <c r="E446" s="3">
        <v>38844.800000000003</v>
      </c>
      <c r="F446" s="3">
        <v>43638.7</v>
      </c>
      <c r="G446" s="3">
        <f>SUM(G447:G449)</f>
        <v>45094.2</v>
      </c>
      <c r="H446" s="3">
        <f>SUM(H447:H449)</f>
        <v>46852.6</v>
      </c>
      <c r="I446" s="3">
        <f>SUM(I447:I449)</f>
        <v>46852.6</v>
      </c>
      <c r="J446" s="3">
        <f>SUM(J447:J449)</f>
        <v>46852.6</v>
      </c>
    </row>
    <row r="447" spans="1:10" ht="16.7" customHeight="1" x14ac:dyDescent="0.25">
      <c r="A447" s="36" t="s">
        <v>116</v>
      </c>
      <c r="B447" s="38" t="s">
        <v>28</v>
      </c>
      <c r="C447" s="18" t="s">
        <v>23</v>
      </c>
      <c r="D447" s="2">
        <v>47209.5</v>
      </c>
      <c r="E447" s="2">
        <v>38844.800000000003</v>
      </c>
      <c r="F447" s="2">
        <v>43638.7</v>
      </c>
      <c r="G447" s="2">
        <f t="shared" ref="G447:J447" si="53">G451</f>
        <v>45094.2</v>
      </c>
      <c r="H447" s="2">
        <f t="shared" si="53"/>
        <v>46852.6</v>
      </c>
      <c r="I447" s="2">
        <f t="shared" si="53"/>
        <v>46852.6</v>
      </c>
      <c r="J447" s="2">
        <f t="shared" si="53"/>
        <v>46852.6</v>
      </c>
    </row>
    <row r="448" spans="1:10" ht="16.7" customHeight="1" x14ac:dyDescent="0.25">
      <c r="A448" s="36" t="s">
        <v>116</v>
      </c>
      <c r="B448" s="38" t="s">
        <v>28</v>
      </c>
      <c r="C448" s="18" t="s">
        <v>24</v>
      </c>
      <c r="D448" s="2"/>
      <c r="E448" s="2"/>
      <c r="F448" s="2"/>
      <c r="G448" s="2"/>
      <c r="H448" s="2"/>
      <c r="I448" s="2"/>
      <c r="J448" s="2"/>
    </row>
    <row r="449" spans="1:10" ht="16.7" customHeight="1" x14ac:dyDescent="0.25">
      <c r="A449" s="36" t="s">
        <v>116</v>
      </c>
      <c r="B449" s="38" t="s">
        <v>28</v>
      </c>
      <c r="C449" s="18" t="s">
        <v>26</v>
      </c>
      <c r="D449" s="2"/>
      <c r="E449" s="2"/>
      <c r="F449" s="2"/>
      <c r="G449" s="2"/>
      <c r="H449" s="2"/>
      <c r="I449" s="2"/>
      <c r="J449" s="2"/>
    </row>
    <row r="450" spans="1:10" ht="16.7" customHeight="1" x14ac:dyDescent="0.25">
      <c r="A450" s="36" t="s">
        <v>117</v>
      </c>
      <c r="B450" s="38" t="s">
        <v>28</v>
      </c>
      <c r="C450" s="11" t="s">
        <v>20</v>
      </c>
      <c r="D450" s="3">
        <v>47209.5</v>
      </c>
      <c r="E450" s="3">
        <v>38844.800000000003</v>
      </c>
      <c r="F450" s="3">
        <v>43638.7</v>
      </c>
      <c r="G450" s="3">
        <f>SUM(G451:G453)</f>
        <v>45094.2</v>
      </c>
      <c r="H450" s="3">
        <f>SUM(H451:H453)</f>
        <v>46852.6</v>
      </c>
      <c r="I450" s="3">
        <f>SUM(I451:I453)</f>
        <v>46852.6</v>
      </c>
      <c r="J450" s="3">
        <f>SUM(J451:J453)</f>
        <v>46852.6</v>
      </c>
    </row>
    <row r="451" spans="1:10" ht="16.7" customHeight="1" x14ac:dyDescent="0.25">
      <c r="A451" s="36" t="s">
        <v>117</v>
      </c>
      <c r="B451" s="38" t="s">
        <v>28</v>
      </c>
      <c r="C451" s="18" t="s">
        <v>23</v>
      </c>
      <c r="D451" s="2">
        <v>47209.5</v>
      </c>
      <c r="E451" s="2">
        <v>38844.800000000003</v>
      </c>
      <c r="F451" s="2">
        <v>43638.7</v>
      </c>
      <c r="G451" s="2">
        <f t="shared" ref="G451:J451" si="54">G455</f>
        <v>45094.2</v>
      </c>
      <c r="H451" s="2">
        <f t="shared" si="54"/>
        <v>46852.6</v>
      </c>
      <c r="I451" s="2">
        <f t="shared" si="54"/>
        <v>46852.6</v>
      </c>
      <c r="J451" s="2">
        <f t="shared" si="54"/>
        <v>46852.6</v>
      </c>
    </row>
    <row r="452" spans="1:10" ht="16.7" customHeight="1" x14ac:dyDescent="0.25">
      <c r="A452" s="36" t="s">
        <v>117</v>
      </c>
      <c r="B452" s="38" t="s">
        <v>28</v>
      </c>
      <c r="C452" s="18" t="s">
        <v>24</v>
      </c>
      <c r="D452" s="2"/>
      <c r="E452" s="2"/>
      <c r="F452" s="2"/>
      <c r="G452" s="2"/>
      <c r="H452" s="2"/>
      <c r="I452" s="2"/>
      <c r="J452" s="2"/>
    </row>
    <row r="453" spans="1:10" ht="16.7" customHeight="1" x14ac:dyDescent="0.25">
      <c r="A453" s="36" t="s">
        <v>117</v>
      </c>
      <c r="B453" s="38" t="s">
        <v>28</v>
      </c>
      <c r="C453" s="18" t="s">
        <v>26</v>
      </c>
      <c r="D453" s="2"/>
      <c r="E453" s="2"/>
      <c r="F453" s="2"/>
      <c r="G453" s="2"/>
      <c r="H453" s="2"/>
      <c r="I453" s="2"/>
      <c r="J453" s="2"/>
    </row>
    <row r="454" spans="1:10" ht="16.7" customHeight="1" x14ac:dyDescent="0.25">
      <c r="A454" s="36" t="s">
        <v>118</v>
      </c>
      <c r="B454" s="38" t="s">
        <v>28</v>
      </c>
      <c r="C454" s="11" t="s">
        <v>20</v>
      </c>
      <c r="D454" s="3">
        <v>47209.5</v>
      </c>
      <c r="E454" s="3">
        <v>38844.800000000003</v>
      </c>
      <c r="F454" s="3">
        <v>43638.7</v>
      </c>
      <c r="G454" s="3">
        <f>SUM(G455:G457)</f>
        <v>45094.2</v>
      </c>
      <c r="H454" s="3">
        <f>SUM(H455:H457)</f>
        <v>46852.6</v>
      </c>
      <c r="I454" s="3">
        <f>SUM(I455:I457)</f>
        <v>46852.6</v>
      </c>
      <c r="J454" s="3">
        <f>SUM(J455:J457)</f>
        <v>46852.6</v>
      </c>
    </row>
    <row r="455" spans="1:10" ht="16.7" customHeight="1" x14ac:dyDescent="0.25">
      <c r="A455" s="36" t="s">
        <v>118</v>
      </c>
      <c r="B455" s="38" t="s">
        <v>28</v>
      </c>
      <c r="C455" s="18" t="s">
        <v>23</v>
      </c>
      <c r="D455" s="2">
        <v>47209.5</v>
      </c>
      <c r="E455" s="2">
        <v>38844.800000000003</v>
      </c>
      <c r="F455" s="2">
        <v>43638.7</v>
      </c>
      <c r="G455" s="2">
        <v>45094.2</v>
      </c>
      <c r="H455" s="2">
        <v>46852.6</v>
      </c>
      <c r="I455" s="2">
        <v>46852.6</v>
      </c>
      <c r="J455" s="2">
        <v>46852.6</v>
      </c>
    </row>
    <row r="456" spans="1:10" ht="16.7" customHeight="1" x14ac:dyDescent="0.25">
      <c r="A456" s="36" t="s">
        <v>118</v>
      </c>
      <c r="B456" s="38" t="s">
        <v>28</v>
      </c>
      <c r="C456" s="18" t="s">
        <v>24</v>
      </c>
      <c r="D456" s="2"/>
      <c r="E456" s="2"/>
      <c r="F456" s="2"/>
      <c r="G456" s="2"/>
      <c r="H456" s="2"/>
      <c r="I456" s="2"/>
      <c r="J456" s="2"/>
    </row>
    <row r="457" spans="1:10" ht="16.7" customHeight="1" x14ac:dyDescent="0.25">
      <c r="A457" s="36" t="s">
        <v>118</v>
      </c>
      <c r="B457" s="38" t="s">
        <v>28</v>
      </c>
      <c r="C457" s="18" t="s">
        <v>26</v>
      </c>
      <c r="D457" s="2"/>
      <c r="E457" s="2"/>
      <c r="F457" s="2"/>
      <c r="G457" s="2"/>
      <c r="H457" s="2"/>
      <c r="I457" s="2"/>
      <c r="J457" s="2"/>
    </row>
    <row r="458" spans="1:10" ht="16.7" hidden="1" customHeight="1" outlineLevel="1" x14ac:dyDescent="0.25">
      <c r="A458" s="35" t="s">
        <v>119</v>
      </c>
      <c r="B458" s="37" t="s">
        <v>22</v>
      </c>
      <c r="C458" s="17" t="s">
        <v>20</v>
      </c>
      <c r="D458" s="14"/>
      <c r="E458" s="14"/>
      <c r="F458" s="1">
        <v>15342302.9</v>
      </c>
      <c r="G458" s="1"/>
      <c r="H458" s="1"/>
      <c r="I458" s="1"/>
      <c r="J458" s="1"/>
    </row>
    <row r="459" spans="1:10" ht="16.7" hidden="1" customHeight="1" outlineLevel="1" x14ac:dyDescent="0.25">
      <c r="A459" s="36" t="s">
        <v>119</v>
      </c>
      <c r="B459" s="38" t="s">
        <v>22</v>
      </c>
      <c r="C459" s="18" t="s">
        <v>23</v>
      </c>
      <c r="D459" s="4"/>
      <c r="E459" s="4"/>
      <c r="F459" s="2"/>
      <c r="G459" s="2"/>
      <c r="H459" s="2"/>
      <c r="I459" s="2"/>
      <c r="J459" s="2"/>
    </row>
    <row r="460" spans="1:10" ht="16.7" hidden="1" customHeight="1" outlineLevel="1" x14ac:dyDescent="0.25">
      <c r="A460" s="36" t="s">
        <v>119</v>
      </c>
      <c r="B460" s="38" t="s">
        <v>22</v>
      </c>
      <c r="C460" s="18" t="s">
        <v>24</v>
      </c>
      <c r="D460" s="4"/>
      <c r="E460" s="4"/>
      <c r="F460" s="2"/>
      <c r="G460" s="2"/>
      <c r="H460" s="2"/>
      <c r="I460" s="2"/>
      <c r="J460" s="2"/>
    </row>
    <row r="461" spans="1:10" ht="16.7" hidden="1" customHeight="1" outlineLevel="1" x14ac:dyDescent="0.25">
      <c r="A461" s="36" t="s">
        <v>119</v>
      </c>
      <c r="B461" s="38" t="s">
        <v>22</v>
      </c>
      <c r="C461" s="18" t="s">
        <v>26</v>
      </c>
      <c r="D461" s="4"/>
      <c r="E461" s="4"/>
      <c r="F461" s="2">
        <v>15342302.9</v>
      </c>
      <c r="G461" s="2"/>
      <c r="H461" s="2"/>
      <c r="I461" s="2"/>
      <c r="J461" s="2"/>
    </row>
    <row r="462" spans="1:10" ht="20.100000000000001" hidden="1" customHeight="1" outlineLevel="1" x14ac:dyDescent="0.25">
      <c r="A462" s="36" t="s">
        <v>119</v>
      </c>
      <c r="B462" s="38" t="s">
        <v>27</v>
      </c>
      <c r="C462" s="11" t="s">
        <v>20</v>
      </c>
      <c r="D462" s="12"/>
      <c r="E462" s="12"/>
      <c r="F462" s="3">
        <v>15342302.9</v>
      </c>
      <c r="G462" s="3"/>
      <c r="H462" s="3"/>
      <c r="I462" s="3"/>
      <c r="J462" s="3"/>
    </row>
    <row r="463" spans="1:10" ht="20.100000000000001" hidden="1" customHeight="1" outlineLevel="1" x14ac:dyDescent="0.25">
      <c r="A463" s="36" t="s">
        <v>119</v>
      </c>
      <c r="B463" s="38" t="s">
        <v>27</v>
      </c>
      <c r="C463" s="18" t="s">
        <v>23</v>
      </c>
      <c r="D463" s="4"/>
      <c r="E463" s="4"/>
      <c r="F463" s="2"/>
      <c r="G463" s="2"/>
      <c r="H463" s="2"/>
      <c r="I463" s="2"/>
      <c r="J463" s="2"/>
    </row>
    <row r="464" spans="1:10" ht="20.100000000000001" hidden="1" customHeight="1" outlineLevel="1" x14ac:dyDescent="0.25">
      <c r="A464" s="36" t="s">
        <v>119</v>
      </c>
      <c r="B464" s="38" t="s">
        <v>27</v>
      </c>
      <c r="C464" s="18" t="s">
        <v>24</v>
      </c>
      <c r="D464" s="4"/>
      <c r="E464" s="4"/>
      <c r="F464" s="2"/>
      <c r="G464" s="2"/>
      <c r="H464" s="2"/>
      <c r="I464" s="2"/>
      <c r="J464" s="2"/>
    </row>
    <row r="465" spans="1:10" ht="20.100000000000001" hidden="1" customHeight="1" outlineLevel="1" x14ac:dyDescent="0.25">
      <c r="A465" s="36" t="s">
        <v>119</v>
      </c>
      <c r="B465" s="38" t="s">
        <v>27</v>
      </c>
      <c r="C465" s="18" t="s">
        <v>26</v>
      </c>
      <c r="D465" s="4"/>
      <c r="E465" s="4"/>
      <c r="F465" s="2">
        <v>15342302.9</v>
      </c>
      <c r="G465" s="2"/>
      <c r="H465" s="2"/>
      <c r="I465" s="2"/>
      <c r="J465" s="2"/>
    </row>
    <row r="466" spans="1:10" ht="20.100000000000001" hidden="1" customHeight="1" outlineLevel="1" x14ac:dyDescent="0.25">
      <c r="A466" s="36" t="s">
        <v>120</v>
      </c>
      <c r="B466" s="38" t="s">
        <v>27</v>
      </c>
      <c r="C466" s="11" t="s">
        <v>20</v>
      </c>
      <c r="D466" s="12"/>
      <c r="E466" s="12"/>
      <c r="F466" s="3">
        <v>15219552.9</v>
      </c>
      <c r="G466" s="3"/>
      <c r="H466" s="3"/>
      <c r="I466" s="3"/>
      <c r="J466" s="3"/>
    </row>
    <row r="467" spans="1:10" ht="20.100000000000001" hidden="1" customHeight="1" outlineLevel="1" x14ac:dyDescent="0.25">
      <c r="A467" s="36" t="s">
        <v>120</v>
      </c>
      <c r="B467" s="38" t="s">
        <v>27</v>
      </c>
      <c r="C467" s="18" t="s">
        <v>23</v>
      </c>
      <c r="D467" s="4"/>
      <c r="E467" s="4"/>
      <c r="F467" s="2"/>
      <c r="G467" s="2"/>
      <c r="H467" s="2"/>
      <c r="I467" s="2"/>
      <c r="J467" s="2"/>
    </row>
    <row r="468" spans="1:10" ht="20.100000000000001" hidden="1" customHeight="1" outlineLevel="1" x14ac:dyDescent="0.25">
      <c r="A468" s="36" t="s">
        <v>120</v>
      </c>
      <c r="B468" s="38" t="s">
        <v>27</v>
      </c>
      <c r="C468" s="18" t="s">
        <v>24</v>
      </c>
      <c r="D468" s="4"/>
      <c r="E468" s="4"/>
      <c r="F468" s="2"/>
      <c r="G468" s="2"/>
      <c r="H468" s="2"/>
      <c r="I468" s="2"/>
      <c r="J468" s="2"/>
    </row>
    <row r="469" spans="1:10" ht="20.100000000000001" hidden="1" customHeight="1" outlineLevel="1" x14ac:dyDescent="0.25">
      <c r="A469" s="36" t="s">
        <v>120</v>
      </c>
      <c r="B469" s="38" t="s">
        <v>27</v>
      </c>
      <c r="C469" s="18" t="s">
        <v>26</v>
      </c>
      <c r="D469" s="4"/>
      <c r="E469" s="4"/>
      <c r="F469" s="2">
        <v>15219552.9</v>
      </c>
      <c r="G469" s="2"/>
      <c r="H469" s="2"/>
      <c r="I469" s="2"/>
      <c r="J469" s="2"/>
    </row>
    <row r="470" spans="1:10" ht="20.100000000000001" hidden="1" customHeight="1" outlineLevel="2" x14ac:dyDescent="0.25">
      <c r="A470" s="36" t="s">
        <v>121</v>
      </c>
      <c r="B470" s="38" t="s">
        <v>27</v>
      </c>
      <c r="C470" s="11" t="s">
        <v>20</v>
      </c>
      <c r="D470" s="12"/>
      <c r="E470" s="12"/>
      <c r="F470" s="12"/>
      <c r="G470" s="3"/>
      <c r="H470" s="3"/>
      <c r="I470" s="3"/>
      <c r="J470" s="3"/>
    </row>
    <row r="471" spans="1:10" ht="20.100000000000001" hidden="1" customHeight="1" outlineLevel="2" x14ac:dyDescent="0.25">
      <c r="A471" s="36" t="s">
        <v>121</v>
      </c>
      <c r="B471" s="38" t="s">
        <v>27</v>
      </c>
      <c r="C471" s="18" t="s">
        <v>23</v>
      </c>
      <c r="D471" s="4"/>
      <c r="E471" s="4"/>
      <c r="F471" s="4"/>
      <c r="G471" s="2"/>
      <c r="H471" s="2"/>
      <c r="I471" s="2"/>
      <c r="J471" s="2"/>
    </row>
    <row r="472" spans="1:10" ht="20.100000000000001" hidden="1" customHeight="1" outlineLevel="2" x14ac:dyDescent="0.25">
      <c r="A472" s="36" t="s">
        <v>121</v>
      </c>
      <c r="B472" s="38" t="s">
        <v>27</v>
      </c>
      <c r="C472" s="18" t="s">
        <v>24</v>
      </c>
      <c r="D472" s="4"/>
      <c r="E472" s="4"/>
      <c r="F472" s="4"/>
      <c r="G472" s="2"/>
      <c r="H472" s="2"/>
      <c r="I472" s="2"/>
      <c r="J472" s="2"/>
    </row>
    <row r="473" spans="1:10" ht="20.100000000000001" hidden="1" customHeight="1" outlineLevel="2" x14ac:dyDescent="0.25">
      <c r="A473" s="36" t="s">
        <v>121</v>
      </c>
      <c r="B473" s="38" t="s">
        <v>27</v>
      </c>
      <c r="C473" s="18" t="s">
        <v>26</v>
      </c>
      <c r="D473" s="4"/>
      <c r="E473" s="4"/>
      <c r="F473" s="4"/>
      <c r="G473" s="2"/>
      <c r="H473" s="2"/>
      <c r="I473" s="2"/>
      <c r="J473" s="2"/>
    </row>
    <row r="474" spans="1:10" ht="20.100000000000001" hidden="1" customHeight="1" outlineLevel="2" x14ac:dyDescent="0.25">
      <c r="A474" s="36" t="s">
        <v>122</v>
      </c>
      <c r="B474" s="38" t="s">
        <v>27</v>
      </c>
      <c r="C474" s="11" t="s">
        <v>20</v>
      </c>
      <c r="D474" s="12"/>
      <c r="E474" s="12"/>
      <c r="F474" s="12"/>
      <c r="G474" s="3"/>
      <c r="H474" s="3"/>
      <c r="I474" s="3"/>
      <c r="J474" s="3"/>
    </row>
    <row r="475" spans="1:10" ht="20.100000000000001" hidden="1" customHeight="1" outlineLevel="2" x14ac:dyDescent="0.25">
      <c r="A475" s="36" t="s">
        <v>122</v>
      </c>
      <c r="B475" s="38" t="s">
        <v>27</v>
      </c>
      <c r="C475" s="18" t="s">
        <v>23</v>
      </c>
      <c r="D475" s="4"/>
      <c r="E475" s="4"/>
      <c r="F475" s="4"/>
      <c r="G475" s="2"/>
      <c r="H475" s="2"/>
      <c r="I475" s="2"/>
      <c r="J475" s="2"/>
    </row>
    <row r="476" spans="1:10" ht="20.100000000000001" hidden="1" customHeight="1" outlineLevel="2" x14ac:dyDescent="0.25">
      <c r="A476" s="36" t="s">
        <v>122</v>
      </c>
      <c r="B476" s="38" t="s">
        <v>27</v>
      </c>
      <c r="C476" s="18" t="s">
        <v>24</v>
      </c>
      <c r="D476" s="4"/>
      <c r="E476" s="4"/>
      <c r="F476" s="4"/>
      <c r="G476" s="2"/>
      <c r="H476" s="2"/>
      <c r="I476" s="2"/>
      <c r="J476" s="2"/>
    </row>
    <row r="477" spans="1:10" ht="20.100000000000001" hidden="1" customHeight="1" outlineLevel="2" x14ac:dyDescent="0.25">
      <c r="A477" s="36" t="s">
        <v>122</v>
      </c>
      <c r="B477" s="38" t="s">
        <v>27</v>
      </c>
      <c r="C477" s="18" t="s">
        <v>26</v>
      </c>
      <c r="D477" s="4"/>
      <c r="E477" s="4"/>
      <c r="F477" s="4"/>
      <c r="G477" s="2"/>
      <c r="H477" s="2"/>
      <c r="I477" s="2"/>
      <c r="J477" s="2"/>
    </row>
    <row r="478" spans="1:10" ht="20.100000000000001" hidden="1" customHeight="1" outlineLevel="1" collapsed="1" x14ac:dyDescent="0.25">
      <c r="A478" s="36" t="s">
        <v>123</v>
      </c>
      <c r="B478" s="38" t="s">
        <v>27</v>
      </c>
      <c r="C478" s="11" t="s">
        <v>20</v>
      </c>
      <c r="D478" s="12"/>
      <c r="E478" s="12"/>
      <c r="F478" s="3">
        <v>14689780.699999999</v>
      </c>
      <c r="G478" s="3"/>
      <c r="H478" s="3"/>
      <c r="I478" s="3"/>
      <c r="J478" s="3"/>
    </row>
    <row r="479" spans="1:10" ht="20.100000000000001" hidden="1" customHeight="1" outlineLevel="1" x14ac:dyDescent="0.25">
      <c r="A479" s="36" t="s">
        <v>123</v>
      </c>
      <c r="B479" s="38" t="s">
        <v>27</v>
      </c>
      <c r="C479" s="18" t="s">
        <v>23</v>
      </c>
      <c r="D479" s="4"/>
      <c r="E479" s="4"/>
      <c r="F479" s="2"/>
      <c r="G479" s="2"/>
      <c r="H479" s="2"/>
      <c r="I479" s="2"/>
      <c r="J479" s="2"/>
    </row>
    <row r="480" spans="1:10" ht="20.100000000000001" hidden="1" customHeight="1" outlineLevel="1" x14ac:dyDescent="0.25">
      <c r="A480" s="36" t="s">
        <v>123</v>
      </c>
      <c r="B480" s="38" t="s">
        <v>27</v>
      </c>
      <c r="C480" s="18" t="s">
        <v>24</v>
      </c>
      <c r="D480" s="4"/>
      <c r="E480" s="4"/>
      <c r="F480" s="2"/>
      <c r="G480" s="2"/>
      <c r="H480" s="2"/>
      <c r="I480" s="2"/>
      <c r="J480" s="2"/>
    </row>
    <row r="481" spans="1:10" ht="20.100000000000001" hidden="1" customHeight="1" outlineLevel="1" x14ac:dyDescent="0.25">
      <c r="A481" s="36" t="s">
        <v>123</v>
      </c>
      <c r="B481" s="38" t="s">
        <v>27</v>
      </c>
      <c r="C481" s="18" t="s">
        <v>26</v>
      </c>
      <c r="D481" s="4"/>
      <c r="E481" s="4"/>
      <c r="F481" s="2">
        <v>14689780.699999999</v>
      </c>
      <c r="G481" s="2"/>
      <c r="H481" s="2"/>
      <c r="I481" s="2"/>
      <c r="J481" s="2"/>
    </row>
    <row r="482" spans="1:10" ht="20.100000000000001" hidden="1" customHeight="1" outlineLevel="1" x14ac:dyDescent="0.25">
      <c r="A482" s="36" t="s">
        <v>124</v>
      </c>
      <c r="B482" s="38" t="s">
        <v>27</v>
      </c>
      <c r="C482" s="11" t="s">
        <v>20</v>
      </c>
      <c r="D482" s="12"/>
      <c r="E482" s="12"/>
      <c r="F482" s="3">
        <v>23046.5</v>
      </c>
      <c r="G482" s="3"/>
      <c r="H482" s="3"/>
      <c r="I482" s="3"/>
      <c r="J482" s="3"/>
    </row>
    <row r="483" spans="1:10" ht="20.100000000000001" hidden="1" customHeight="1" outlineLevel="1" x14ac:dyDescent="0.25">
      <c r="A483" s="36" t="s">
        <v>124</v>
      </c>
      <c r="B483" s="38" t="s">
        <v>27</v>
      </c>
      <c r="C483" s="18" t="s">
        <v>23</v>
      </c>
      <c r="D483" s="4"/>
      <c r="E483" s="4"/>
      <c r="F483" s="2"/>
      <c r="G483" s="2"/>
      <c r="H483" s="2"/>
      <c r="I483" s="2"/>
      <c r="J483" s="2"/>
    </row>
    <row r="484" spans="1:10" ht="20.100000000000001" hidden="1" customHeight="1" outlineLevel="1" x14ac:dyDescent="0.25">
      <c r="A484" s="36" t="s">
        <v>124</v>
      </c>
      <c r="B484" s="38" t="s">
        <v>27</v>
      </c>
      <c r="C484" s="18" t="s">
        <v>24</v>
      </c>
      <c r="D484" s="4"/>
      <c r="E484" s="4"/>
      <c r="F484" s="2"/>
      <c r="G484" s="2"/>
      <c r="H484" s="2"/>
      <c r="I484" s="2"/>
      <c r="J484" s="2"/>
    </row>
    <row r="485" spans="1:10" ht="20.100000000000001" hidden="1" customHeight="1" outlineLevel="1" x14ac:dyDescent="0.25">
      <c r="A485" s="36" t="s">
        <v>124</v>
      </c>
      <c r="B485" s="38" t="s">
        <v>27</v>
      </c>
      <c r="C485" s="18" t="s">
        <v>26</v>
      </c>
      <c r="D485" s="4"/>
      <c r="E485" s="4"/>
      <c r="F485" s="2">
        <v>23046.5</v>
      </c>
      <c r="G485" s="2"/>
      <c r="H485" s="2"/>
      <c r="I485" s="2"/>
      <c r="J485" s="2"/>
    </row>
    <row r="486" spans="1:10" ht="20.100000000000001" hidden="1" customHeight="1" outlineLevel="1" x14ac:dyDescent="0.25">
      <c r="A486" s="36" t="s">
        <v>125</v>
      </c>
      <c r="B486" s="38" t="s">
        <v>27</v>
      </c>
      <c r="C486" s="11" t="s">
        <v>20</v>
      </c>
      <c r="D486" s="12"/>
      <c r="E486" s="12"/>
      <c r="F486" s="3">
        <v>506725.7</v>
      </c>
      <c r="G486" s="3"/>
      <c r="H486" s="3"/>
      <c r="I486" s="3"/>
      <c r="J486" s="3"/>
    </row>
    <row r="487" spans="1:10" ht="20.100000000000001" hidden="1" customHeight="1" outlineLevel="1" x14ac:dyDescent="0.25">
      <c r="A487" s="36" t="s">
        <v>125</v>
      </c>
      <c r="B487" s="38" t="s">
        <v>27</v>
      </c>
      <c r="C487" s="18" t="s">
        <v>23</v>
      </c>
      <c r="D487" s="4"/>
      <c r="E487" s="4"/>
      <c r="F487" s="2"/>
      <c r="G487" s="2"/>
      <c r="H487" s="2"/>
      <c r="I487" s="2"/>
      <c r="J487" s="2"/>
    </row>
    <row r="488" spans="1:10" ht="20.100000000000001" hidden="1" customHeight="1" outlineLevel="1" x14ac:dyDescent="0.25">
      <c r="A488" s="36" t="s">
        <v>125</v>
      </c>
      <c r="B488" s="38" t="s">
        <v>27</v>
      </c>
      <c r="C488" s="18" t="s">
        <v>24</v>
      </c>
      <c r="D488" s="4"/>
      <c r="E488" s="4"/>
      <c r="F488" s="2"/>
      <c r="G488" s="2"/>
      <c r="H488" s="2"/>
      <c r="I488" s="2"/>
      <c r="J488" s="2"/>
    </row>
    <row r="489" spans="1:10" ht="38.25" hidden="1" customHeight="1" outlineLevel="1" x14ac:dyDescent="0.25">
      <c r="A489" s="36" t="s">
        <v>125</v>
      </c>
      <c r="B489" s="38" t="s">
        <v>27</v>
      </c>
      <c r="C489" s="18" t="s">
        <v>26</v>
      </c>
      <c r="D489" s="4"/>
      <c r="E489" s="4"/>
      <c r="F489" s="2">
        <v>506725.7</v>
      </c>
      <c r="G489" s="2"/>
      <c r="H489" s="2"/>
      <c r="I489" s="2"/>
      <c r="J489" s="2"/>
    </row>
    <row r="490" spans="1:10" ht="20.100000000000001" hidden="1" customHeight="1" outlineLevel="1" x14ac:dyDescent="0.25">
      <c r="A490" s="36" t="s">
        <v>126</v>
      </c>
      <c r="B490" s="38" t="s">
        <v>27</v>
      </c>
      <c r="C490" s="11" t="s">
        <v>20</v>
      </c>
      <c r="D490" s="12"/>
      <c r="E490" s="12"/>
      <c r="F490" s="3">
        <v>122750</v>
      </c>
      <c r="G490" s="3"/>
      <c r="H490" s="3"/>
      <c r="I490" s="3"/>
      <c r="J490" s="3"/>
    </row>
    <row r="491" spans="1:10" ht="20.100000000000001" hidden="1" customHeight="1" outlineLevel="1" x14ac:dyDescent="0.25">
      <c r="A491" s="36" t="s">
        <v>126</v>
      </c>
      <c r="B491" s="38" t="s">
        <v>27</v>
      </c>
      <c r="C491" s="18" t="s">
        <v>23</v>
      </c>
      <c r="D491" s="4"/>
      <c r="E491" s="4"/>
      <c r="F491" s="2"/>
      <c r="G491" s="2"/>
      <c r="H491" s="2"/>
      <c r="I491" s="2"/>
      <c r="J491" s="2"/>
    </row>
    <row r="492" spans="1:10" ht="20.100000000000001" hidden="1" customHeight="1" outlineLevel="1" x14ac:dyDescent="0.25">
      <c r="A492" s="36" t="s">
        <v>126</v>
      </c>
      <c r="B492" s="38" t="s">
        <v>27</v>
      </c>
      <c r="C492" s="18" t="s">
        <v>24</v>
      </c>
      <c r="D492" s="4"/>
      <c r="E492" s="4"/>
      <c r="F492" s="2"/>
      <c r="G492" s="2"/>
      <c r="H492" s="2"/>
      <c r="I492" s="2"/>
      <c r="J492" s="2"/>
    </row>
    <row r="493" spans="1:10" ht="73.5" hidden="1" customHeight="1" outlineLevel="1" x14ac:dyDescent="0.25">
      <c r="A493" s="36" t="s">
        <v>126</v>
      </c>
      <c r="B493" s="38" t="s">
        <v>27</v>
      </c>
      <c r="C493" s="18" t="s">
        <v>26</v>
      </c>
      <c r="D493" s="4"/>
      <c r="E493" s="4"/>
      <c r="F493" s="2">
        <v>122750</v>
      </c>
      <c r="G493" s="2"/>
      <c r="H493" s="2"/>
      <c r="I493" s="2"/>
      <c r="J493" s="2"/>
    </row>
    <row r="494" spans="1:10" ht="23.45" hidden="1" customHeight="1" outlineLevel="1" x14ac:dyDescent="0.25">
      <c r="A494" s="36" t="s">
        <v>127</v>
      </c>
      <c r="B494" s="38" t="s">
        <v>27</v>
      </c>
      <c r="C494" s="11" t="s">
        <v>20</v>
      </c>
      <c r="D494" s="12"/>
      <c r="E494" s="12"/>
      <c r="F494" s="3">
        <v>122750</v>
      </c>
      <c r="G494" s="3"/>
      <c r="H494" s="3"/>
      <c r="I494" s="3"/>
      <c r="J494" s="3"/>
    </row>
    <row r="495" spans="1:10" ht="23.45" hidden="1" customHeight="1" outlineLevel="1" x14ac:dyDescent="0.25">
      <c r="A495" s="36" t="s">
        <v>127</v>
      </c>
      <c r="B495" s="38" t="s">
        <v>27</v>
      </c>
      <c r="C495" s="18" t="s">
        <v>23</v>
      </c>
      <c r="D495" s="4"/>
      <c r="E495" s="4"/>
      <c r="F495" s="2"/>
      <c r="G495" s="2"/>
      <c r="H495" s="2"/>
      <c r="I495" s="2"/>
      <c r="J495" s="2"/>
    </row>
    <row r="496" spans="1:10" ht="23.45" hidden="1" customHeight="1" outlineLevel="1" x14ac:dyDescent="0.25">
      <c r="A496" s="36" t="s">
        <v>127</v>
      </c>
      <c r="B496" s="38" t="s">
        <v>27</v>
      </c>
      <c r="C496" s="18" t="s">
        <v>24</v>
      </c>
      <c r="D496" s="4"/>
      <c r="E496" s="4"/>
      <c r="F496" s="2"/>
      <c r="G496" s="2"/>
      <c r="H496" s="2"/>
      <c r="I496" s="2"/>
      <c r="J496" s="2"/>
    </row>
    <row r="497" spans="1:11" ht="60.75" hidden="1" customHeight="1" outlineLevel="1" x14ac:dyDescent="0.25">
      <c r="A497" s="36" t="s">
        <v>127</v>
      </c>
      <c r="B497" s="38" t="s">
        <v>27</v>
      </c>
      <c r="C497" s="18" t="s">
        <v>26</v>
      </c>
      <c r="D497" s="4"/>
      <c r="E497" s="4"/>
      <c r="F497" s="2">
        <v>122750</v>
      </c>
      <c r="G497" s="2"/>
      <c r="H497" s="2"/>
      <c r="I497" s="2"/>
      <c r="J497" s="2"/>
    </row>
    <row r="498" spans="1:11" ht="16.7" customHeight="1" collapsed="1" x14ac:dyDescent="0.25">
      <c r="A498" s="35" t="s">
        <v>128</v>
      </c>
      <c r="B498" s="37" t="s">
        <v>22</v>
      </c>
      <c r="C498" s="17" t="s">
        <v>20</v>
      </c>
      <c r="D498" s="1">
        <v>13187091</v>
      </c>
      <c r="E498" s="1">
        <v>16684621</v>
      </c>
      <c r="F498" s="1">
        <f>SUM(F499:F501)</f>
        <v>17282228.600000001</v>
      </c>
      <c r="G498" s="1">
        <f>SUM(G499:G501)</f>
        <v>2334515.7999999998</v>
      </c>
      <c r="H498" s="1">
        <f>SUM(H499:H501)</f>
        <v>1894756.1</v>
      </c>
      <c r="I498" s="1">
        <f>SUM(I499:I501)</f>
        <v>1712206.4000000001</v>
      </c>
      <c r="J498" s="1">
        <f>SUM(J499:J501)</f>
        <v>1967151.3</v>
      </c>
    </row>
    <row r="499" spans="1:11" ht="16.7" customHeight="1" x14ac:dyDescent="0.25">
      <c r="A499" s="36" t="s">
        <v>128</v>
      </c>
      <c r="B499" s="38" t="s">
        <v>22</v>
      </c>
      <c r="C499" s="18" t="s">
        <v>23</v>
      </c>
      <c r="D499" s="2">
        <v>12921017</v>
      </c>
      <c r="E499" s="2">
        <v>16424919.300000001</v>
      </c>
      <c r="F499" s="2">
        <f>F503+F507</f>
        <v>17278716.300000001</v>
      </c>
      <c r="G499" s="2">
        <f>G503+G507</f>
        <v>2331627</v>
      </c>
      <c r="H499" s="2">
        <f>H503+H507</f>
        <v>1891102.9000000001</v>
      </c>
      <c r="I499" s="2">
        <f>I503+I507</f>
        <v>1708495.6</v>
      </c>
      <c r="J499" s="2">
        <f>J503+J507</f>
        <v>1963400.9000000001</v>
      </c>
    </row>
    <row r="500" spans="1:11" ht="16.7" customHeight="1" x14ac:dyDescent="0.25">
      <c r="A500" s="36" t="s">
        <v>128</v>
      </c>
      <c r="B500" s="38" t="s">
        <v>22</v>
      </c>
      <c r="C500" s="18" t="s">
        <v>24</v>
      </c>
      <c r="D500" s="2">
        <f t="shared" ref="D500:E500" si="55">D504+D508</f>
        <v>266074</v>
      </c>
      <c r="E500" s="2">
        <f t="shared" si="55"/>
        <v>259701.7</v>
      </c>
      <c r="F500" s="2">
        <f>F504+F508</f>
        <v>3512.3</v>
      </c>
      <c r="G500" s="2">
        <f>G504+G508</f>
        <v>2888.8</v>
      </c>
      <c r="H500" s="2">
        <f t="shared" ref="H500:J500" si="56">H504+H508</f>
        <v>3653.2</v>
      </c>
      <c r="I500" s="2">
        <f t="shared" si="56"/>
        <v>3710.8</v>
      </c>
      <c r="J500" s="2">
        <f t="shared" si="56"/>
        <v>3750.4</v>
      </c>
    </row>
    <row r="501" spans="1:11" ht="16.7" customHeight="1" x14ac:dyDescent="0.25">
      <c r="A501" s="36" t="s">
        <v>128</v>
      </c>
      <c r="B501" s="38" t="s">
        <v>22</v>
      </c>
      <c r="C501" s="18" t="s">
        <v>26</v>
      </c>
      <c r="D501" s="2"/>
      <c r="E501" s="2"/>
      <c r="F501" s="2"/>
      <c r="G501" s="2"/>
      <c r="H501" s="2"/>
      <c r="I501" s="2"/>
      <c r="J501" s="2"/>
    </row>
    <row r="502" spans="1:11" ht="16.7" customHeight="1" x14ac:dyDescent="0.25">
      <c r="A502" s="36" t="s">
        <v>128</v>
      </c>
      <c r="B502" s="38" t="s">
        <v>28</v>
      </c>
      <c r="C502" s="11" t="s">
        <v>20</v>
      </c>
      <c r="D502" s="3">
        <v>12401689.5</v>
      </c>
      <c r="E502" s="3">
        <v>16024059.800000001</v>
      </c>
      <c r="F502" s="3">
        <v>16490561.699999999</v>
      </c>
      <c r="G502" s="3">
        <f>SUM(G503:G505)</f>
        <v>1166354.4000000001</v>
      </c>
      <c r="H502" s="3">
        <f>SUM(H503:H505)</f>
        <v>1169219.4000000001</v>
      </c>
      <c r="I502" s="3">
        <f>SUM(I503:I505)</f>
        <v>992438.40000000014</v>
      </c>
      <c r="J502" s="3">
        <f>SUM(J503:J505)</f>
        <v>1047383.3000000002</v>
      </c>
    </row>
    <row r="503" spans="1:11" ht="16.7" customHeight="1" x14ac:dyDescent="0.25">
      <c r="A503" s="36" t="s">
        <v>128</v>
      </c>
      <c r="B503" s="38" t="s">
        <v>28</v>
      </c>
      <c r="C503" s="18" t="s">
        <v>23</v>
      </c>
      <c r="D503" s="2">
        <f t="shared" ref="D503:F504" si="57">D511</f>
        <v>12391804.5</v>
      </c>
      <c r="E503" s="2">
        <f t="shared" si="57"/>
        <v>16020547.1</v>
      </c>
      <c r="F503" s="2">
        <f t="shared" si="57"/>
        <v>16487049.4</v>
      </c>
      <c r="G503" s="2">
        <f>G511</f>
        <v>1163465.6000000001</v>
      </c>
      <c r="H503" s="2">
        <f t="shared" ref="G503:J504" si="58">H511</f>
        <v>1165566.2000000002</v>
      </c>
      <c r="I503" s="2">
        <f t="shared" si="58"/>
        <v>988727.60000000009</v>
      </c>
      <c r="J503" s="2">
        <f t="shared" si="58"/>
        <v>1043632.9000000001</v>
      </c>
    </row>
    <row r="504" spans="1:11" ht="16.7" customHeight="1" x14ac:dyDescent="0.25">
      <c r="A504" s="36" t="s">
        <v>128</v>
      </c>
      <c r="B504" s="38" t="s">
        <v>28</v>
      </c>
      <c r="C504" s="18" t="s">
        <v>24</v>
      </c>
      <c r="D504" s="2">
        <f t="shared" si="57"/>
        <v>9885</v>
      </c>
      <c r="E504" s="2">
        <f t="shared" si="57"/>
        <v>3512.7</v>
      </c>
      <c r="F504" s="2">
        <f t="shared" si="57"/>
        <v>3512.3</v>
      </c>
      <c r="G504" s="2">
        <f t="shared" si="58"/>
        <v>2888.8</v>
      </c>
      <c r="H504" s="2">
        <f t="shared" si="58"/>
        <v>3653.2</v>
      </c>
      <c r="I504" s="2">
        <f t="shared" si="58"/>
        <v>3710.8</v>
      </c>
      <c r="J504" s="2">
        <f t="shared" si="58"/>
        <v>3750.4</v>
      </c>
    </row>
    <row r="505" spans="1:11" ht="16.7" customHeight="1" x14ac:dyDescent="0.25">
      <c r="A505" s="36" t="s">
        <v>128</v>
      </c>
      <c r="B505" s="38" t="s">
        <v>28</v>
      </c>
      <c r="C505" s="18" t="s">
        <v>26</v>
      </c>
      <c r="D505" s="2"/>
      <c r="E505" s="2"/>
      <c r="F505" s="2"/>
      <c r="G505" s="2"/>
      <c r="H505" s="2"/>
      <c r="I505" s="2"/>
      <c r="J505" s="2"/>
    </row>
    <row r="506" spans="1:11" ht="16.7" customHeight="1" x14ac:dyDescent="0.25">
      <c r="A506" s="36" t="s">
        <v>128</v>
      </c>
      <c r="B506" s="38" t="s">
        <v>30</v>
      </c>
      <c r="C506" s="11" t="s">
        <v>20</v>
      </c>
      <c r="D506" s="3">
        <v>785401.5</v>
      </c>
      <c r="E506" s="3">
        <v>660561.19999999995</v>
      </c>
      <c r="F506" s="3">
        <f>SUM(F507:F509)</f>
        <v>791666.9</v>
      </c>
      <c r="G506" s="3">
        <f>SUM(G507:G509)</f>
        <v>1168161.4000000001</v>
      </c>
      <c r="H506" s="3">
        <f>SUM(H507:H509)</f>
        <v>725536.7</v>
      </c>
      <c r="I506" s="3">
        <f>SUM(I507:I509)</f>
        <v>719768</v>
      </c>
      <c r="J506" s="3">
        <f>SUM(J507:J509)</f>
        <v>919768</v>
      </c>
      <c r="K506" s="13"/>
    </row>
    <row r="507" spans="1:11" ht="16.7" customHeight="1" x14ac:dyDescent="0.25">
      <c r="A507" s="36" t="s">
        <v>128</v>
      </c>
      <c r="B507" s="38" t="s">
        <v>30</v>
      </c>
      <c r="C507" s="18" t="s">
        <v>23</v>
      </c>
      <c r="D507" s="2">
        <v>529212.5</v>
      </c>
      <c r="E507" s="2">
        <v>404372.2</v>
      </c>
      <c r="F507" s="2">
        <v>791666.9</v>
      </c>
      <c r="G507" s="2">
        <f>G639+G631</f>
        <v>1168161.4000000001</v>
      </c>
      <c r="H507" s="2">
        <f t="shared" ref="H507:J507" si="59">H639+H631</f>
        <v>725536.7</v>
      </c>
      <c r="I507" s="2">
        <f t="shared" si="59"/>
        <v>719768</v>
      </c>
      <c r="J507" s="2">
        <f t="shared" si="59"/>
        <v>919768</v>
      </c>
    </row>
    <row r="508" spans="1:11" ht="16.7" customHeight="1" x14ac:dyDescent="0.25">
      <c r="A508" s="36" t="s">
        <v>128</v>
      </c>
      <c r="B508" s="38" t="s">
        <v>30</v>
      </c>
      <c r="C508" s="18" t="s">
        <v>24</v>
      </c>
      <c r="D508" s="2">
        <v>256189</v>
      </c>
      <c r="E508" s="2">
        <v>256189</v>
      </c>
      <c r="F508" s="2">
        <f t="shared" ref="F508:J508" si="60">F516+F640+F628+F600+F576</f>
        <v>0</v>
      </c>
      <c r="G508" s="2">
        <f t="shared" si="60"/>
        <v>0</v>
      </c>
      <c r="H508" s="2">
        <f t="shared" si="60"/>
        <v>0</v>
      </c>
      <c r="I508" s="2">
        <f t="shared" si="60"/>
        <v>0</v>
      </c>
      <c r="J508" s="2">
        <f t="shared" si="60"/>
        <v>0</v>
      </c>
    </row>
    <row r="509" spans="1:11" ht="16.7" customHeight="1" x14ac:dyDescent="0.25">
      <c r="A509" s="36" t="s">
        <v>128</v>
      </c>
      <c r="B509" s="38" t="s">
        <v>30</v>
      </c>
      <c r="C509" s="18" t="s">
        <v>26</v>
      </c>
      <c r="D509" s="2"/>
      <c r="E509" s="2"/>
      <c r="F509" s="2"/>
      <c r="G509" s="2"/>
      <c r="H509" s="2"/>
      <c r="I509" s="2"/>
      <c r="J509" s="2"/>
    </row>
    <row r="510" spans="1:11" ht="16.7" customHeight="1" x14ac:dyDescent="0.25">
      <c r="A510" s="36" t="s">
        <v>129</v>
      </c>
      <c r="B510" s="38" t="s">
        <v>28</v>
      </c>
      <c r="C510" s="11" t="s">
        <v>20</v>
      </c>
      <c r="D510" s="3">
        <v>12401689.5</v>
      </c>
      <c r="E510" s="3">
        <v>16024059.800000001</v>
      </c>
      <c r="F510" s="3">
        <v>16490561.699999999</v>
      </c>
      <c r="G510" s="3">
        <f>SUM(G511:G513)</f>
        <v>1166354.4000000001</v>
      </c>
      <c r="H510" s="3">
        <f>SUM(H511:H513)</f>
        <v>1169219.4000000001</v>
      </c>
      <c r="I510" s="3">
        <f>SUM(I511:I513)</f>
        <v>992438.40000000014</v>
      </c>
      <c r="J510" s="3">
        <f>SUM(J511:J513)</f>
        <v>1047383.3000000002</v>
      </c>
    </row>
    <row r="511" spans="1:11" ht="16.7" customHeight="1" x14ac:dyDescent="0.25">
      <c r="A511" s="36" t="s">
        <v>129</v>
      </c>
      <c r="B511" s="38" t="s">
        <v>28</v>
      </c>
      <c r="C511" s="18" t="s">
        <v>23</v>
      </c>
      <c r="D511" s="2">
        <v>12391804.5</v>
      </c>
      <c r="E511" s="2">
        <v>16020547.1</v>
      </c>
      <c r="F511" s="2">
        <v>16487049.4</v>
      </c>
      <c r="G511" s="2">
        <f>G523+G527+G531+G535+G539+G543+G547+G551+G555+G559+G563+G567+G575</f>
        <v>1163465.6000000001</v>
      </c>
      <c r="H511" s="2">
        <f t="shared" ref="H511:J511" si="61">H523+H527+H531+H535+H539+H543+H547+H551+H555+H559+H563+H567+H575</f>
        <v>1165566.2000000002</v>
      </c>
      <c r="I511" s="2">
        <f t="shared" si="61"/>
        <v>988727.60000000009</v>
      </c>
      <c r="J511" s="2">
        <f t="shared" si="61"/>
        <v>1043632.9000000001</v>
      </c>
    </row>
    <row r="512" spans="1:11" ht="16.7" customHeight="1" x14ac:dyDescent="0.25">
      <c r="A512" s="36" t="s">
        <v>129</v>
      </c>
      <c r="B512" s="38" t="s">
        <v>28</v>
      </c>
      <c r="C512" s="18" t="s">
        <v>24</v>
      </c>
      <c r="D512" s="2">
        <v>9885</v>
      </c>
      <c r="E512" s="2">
        <v>3512.7</v>
      </c>
      <c r="F512" s="2">
        <v>3512.3</v>
      </c>
      <c r="G512" s="2">
        <f t="shared" ref="G512:J512" si="62">G520+G524+G528+G532+G536+G540+G544+G548+G552+G556+G560+G564+G568+G572</f>
        <v>2888.8</v>
      </c>
      <c r="H512" s="2">
        <f t="shared" si="62"/>
        <v>3653.2</v>
      </c>
      <c r="I512" s="2">
        <f t="shared" si="62"/>
        <v>3710.8</v>
      </c>
      <c r="J512" s="2">
        <f t="shared" si="62"/>
        <v>3750.4</v>
      </c>
    </row>
    <row r="513" spans="1:10" ht="16.7" customHeight="1" x14ac:dyDescent="0.25">
      <c r="A513" s="36" t="s">
        <v>129</v>
      </c>
      <c r="B513" s="38" t="s">
        <v>28</v>
      </c>
      <c r="C513" s="18" t="s">
        <v>26</v>
      </c>
      <c r="D513" s="2"/>
      <c r="E513" s="2"/>
      <c r="F513" s="2"/>
      <c r="G513" s="2"/>
      <c r="H513" s="2"/>
      <c r="I513" s="2"/>
      <c r="J513" s="2"/>
    </row>
    <row r="514" spans="1:10" ht="16.7" customHeight="1" x14ac:dyDescent="0.25">
      <c r="A514" s="36" t="s">
        <v>129</v>
      </c>
      <c r="B514" s="38" t="s">
        <v>30</v>
      </c>
      <c r="C514" s="11" t="s">
        <v>20</v>
      </c>
      <c r="D514" s="3">
        <v>117058.5</v>
      </c>
      <c r="E514" s="12"/>
      <c r="F514" s="12"/>
      <c r="G514" s="3"/>
      <c r="H514" s="3"/>
      <c r="I514" s="3"/>
      <c r="J514" s="3"/>
    </row>
    <row r="515" spans="1:10" ht="16.7" customHeight="1" x14ac:dyDescent="0.25">
      <c r="A515" s="36" t="s">
        <v>129</v>
      </c>
      <c r="B515" s="38" t="s">
        <v>30</v>
      </c>
      <c r="C515" s="18" t="s">
        <v>23</v>
      </c>
      <c r="D515" s="2">
        <v>117058.5</v>
      </c>
      <c r="E515" s="4"/>
      <c r="F515" s="4"/>
      <c r="G515" s="2"/>
      <c r="H515" s="2"/>
      <c r="I515" s="2"/>
      <c r="J515" s="2"/>
    </row>
    <row r="516" spans="1:10" ht="16.7" customHeight="1" x14ac:dyDescent="0.25">
      <c r="A516" s="36" t="s">
        <v>129</v>
      </c>
      <c r="B516" s="38" t="s">
        <v>30</v>
      </c>
      <c r="C516" s="18" t="s">
        <v>24</v>
      </c>
      <c r="D516" s="2"/>
      <c r="E516" s="4"/>
      <c r="F516" s="4"/>
      <c r="G516" s="2"/>
      <c r="H516" s="2"/>
      <c r="I516" s="2"/>
      <c r="J516" s="2"/>
    </row>
    <row r="517" spans="1:10" ht="16.7" customHeight="1" x14ac:dyDescent="0.25">
      <c r="A517" s="36" t="s">
        <v>129</v>
      </c>
      <c r="B517" s="38" t="s">
        <v>30</v>
      </c>
      <c r="C517" s="18" t="s">
        <v>26</v>
      </c>
      <c r="D517" s="2"/>
      <c r="E517" s="4"/>
      <c r="F517" s="4"/>
      <c r="G517" s="2"/>
      <c r="H517" s="2"/>
      <c r="I517" s="2"/>
      <c r="J517" s="2"/>
    </row>
    <row r="518" spans="1:10" ht="26.85" customHeight="1" x14ac:dyDescent="0.25">
      <c r="A518" s="44" t="s">
        <v>139</v>
      </c>
      <c r="B518" s="38" t="s">
        <v>30</v>
      </c>
      <c r="C518" s="11" t="s">
        <v>20</v>
      </c>
      <c r="D518" s="3">
        <v>117058.5</v>
      </c>
      <c r="E518" s="12"/>
      <c r="F518" s="12"/>
      <c r="G518" s="3"/>
      <c r="H518" s="3"/>
      <c r="I518" s="3"/>
      <c r="J518" s="3"/>
    </row>
    <row r="519" spans="1:10" ht="26.85" customHeight="1" x14ac:dyDescent="0.25">
      <c r="A519" s="44" t="s">
        <v>139</v>
      </c>
      <c r="B519" s="38" t="s">
        <v>30</v>
      </c>
      <c r="C519" s="18" t="s">
        <v>23</v>
      </c>
      <c r="D519" s="2">
        <v>117058.5</v>
      </c>
      <c r="E519" s="4"/>
      <c r="F519" s="4"/>
      <c r="G519" s="2"/>
      <c r="H519" s="2"/>
      <c r="I519" s="2"/>
      <c r="J519" s="2"/>
    </row>
    <row r="520" spans="1:10" ht="26.85" customHeight="1" x14ac:dyDescent="0.25">
      <c r="A520" s="44" t="s">
        <v>139</v>
      </c>
      <c r="B520" s="38" t="s">
        <v>30</v>
      </c>
      <c r="C520" s="18" t="s">
        <v>24</v>
      </c>
      <c r="D520" s="2"/>
      <c r="E520" s="4"/>
      <c r="F520" s="4"/>
      <c r="G520" s="2"/>
      <c r="H520" s="2"/>
      <c r="I520" s="2"/>
      <c r="J520" s="2"/>
    </row>
    <row r="521" spans="1:10" ht="78" customHeight="1" x14ac:dyDescent="0.25">
      <c r="A521" s="44" t="s">
        <v>139</v>
      </c>
      <c r="B521" s="38" t="s">
        <v>30</v>
      </c>
      <c r="C521" s="18" t="s">
        <v>26</v>
      </c>
      <c r="D521" s="2"/>
      <c r="E521" s="4"/>
      <c r="F521" s="4"/>
      <c r="G521" s="2"/>
      <c r="H521" s="2"/>
      <c r="I521" s="2"/>
      <c r="J521" s="2"/>
    </row>
    <row r="522" spans="1:10" ht="20.100000000000001" customHeight="1" x14ac:dyDescent="0.25">
      <c r="A522" s="36" t="s">
        <v>133</v>
      </c>
      <c r="B522" s="38" t="s">
        <v>28</v>
      </c>
      <c r="C522" s="11" t="s">
        <v>20</v>
      </c>
      <c r="D522" s="3">
        <v>193054.6</v>
      </c>
      <c r="E522" s="3">
        <v>56811</v>
      </c>
      <c r="F522" s="3">
        <v>80733.7</v>
      </c>
      <c r="G522" s="3">
        <f>SUM(G523:G525)</f>
        <v>448888.5</v>
      </c>
      <c r="H522" s="3">
        <f>SUM(H523:H525)</f>
        <v>483334.7</v>
      </c>
      <c r="I522" s="3">
        <f>SUM(I523:I525)</f>
        <v>307296.3</v>
      </c>
      <c r="J522" s="3">
        <f>SUM(J523:J525)</f>
        <v>362141.3</v>
      </c>
    </row>
    <row r="523" spans="1:10" ht="20.100000000000001" customHeight="1" x14ac:dyDescent="0.25">
      <c r="A523" s="36" t="s">
        <v>133</v>
      </c>
      <c r="B523" s="38" t="s">
        <v>28</v>
      </c>
      <c r="C523" s="18" t="s">
        <v>23</v>
      </c>
      <c r="D523" s="2">
        <v>193054.6</v>
      </c>
      <c r="E523" s="2">
        <v>56811</v>
      </c>
      <c r="F523" s="2">
        <v>80733.7</v>
      </c>
      <c r="G523" s="2">
        <v>448888.5</v>
      </c>
      <c r="H523" s="2">
        <f>473888.7+16446-7000</f>
        <v>483334.7</v>
      </c>
      <c r="I523" s="2">
        <v>307296.3</v>
      </c>
      <c r="J523" s="2">
        <v>362141.3</v>
      </c>
    </row>
    <row r="524" spans="1:10" ht="20.100000000000001" customHeight="1" x14ac:dyDescent="0.25">
      <c r="A524" s="36" t="s">
        <v>133</v>
      </c>
      <c r="B524" s="38" t="s">
        <v>28</v>
      </c>
      <c r="C524" s="18" t="s">
        <v>24</v>
      </c>
      <c r="D524" s="2"/>
      <c r="E524" s="2"/>
      <c r="F524" s="2"/>
      <c r="G524" s="2"/>
      <c r="H524" s="2"/>
      <c r="I524" s="2"/>
      <c r="J524" s="2"/>
    </row>
    <row r="525" spans="1:10" ht="42" customHeight="1" x14ac:dyDescent="0.25">
      <c r="A525" s="36" t="s">
        <v>133</v>
      </c>
      <c r="B525" s="38" t="s">
        <v>28</v>
      </c>
      <c r="C525" s="18" t="s">
        <v>26</v>
      </c>
      <c r="D525" s="2"/>
      <c r="E525" s="2"/>
      <c r="F525" s="2"/>
      <c r="G525" s="2"/>
      <c r="H525" s="2"/>
      <c r="I525" s="2"/>
      <c r="J525" s="2"/>
    </row>
    <row r="526" spans="1:10" ht="23.45" customHeight="1" x14ac:dyDescent="0.25">
      <c r="A526" s="36" t="s">
        <v>134</v>
      </c>
      <c r="B526" s="38" t="s">
        <v>28</v>
      </c>
      <c r="C526" s="11" t="s">
        <v>20</v>
      </c>
      <c r="D526" s="3">
        <v>8927.5</v>
      </c>
      <c r="E526" s="3">
        <v>6649.6</v>
      </c>
      <c r="F526" s="3">
        <v>7326.5</v>
      </c>
      <c r="G526" s="3">
        <f>G527</f>
        <v>6578.9</v>
      </c>
      <c r="H526" s="3">
        <f t="shared" ref="H526:J526" si="63">H527</f>
        <v>6578.9</v>
      </c>
      <c r="I526" s="3">
        <f t="shared" si="63"/>
        <v>6578.9</v>
      </c>
      <c r="J526" s="3">
        <f t="shared" si="63"/>
        <v>6578.9</v>
      </c>
    </row>
    <row r="527" spans="1:10" ht="23.45" customHeight="1" x14ac:dyDescent="0.25">
      <c r="A527" s="36" t="s">
        <v>134</v>
      </c>
      <c r="B527" s="38" t="s">
        <v>28</v>
      </c>
      <c r="C527" s="18" t="s">
        <v>23</v>
      </c>
      <c r="D527" s="2">
        <v>8927.5</v>
      </c>
      <c r="E527" s="2">
        <v>6649.6</v>
      </c>
      <c r="F527" s="2">
        <v>7326.5</v>
      </c>
      <c r="G527" s="2">
        <v>6578.9</v>
      </c>
      <c r="H527" s="2">
        <v>6578.9</v>
      </c>
      <c r="I527" s="2">
        <v>6578.9</v>
      </c>
      <c r="J527" s="2">
        <v>6578.9</v>
      </c>
    </row>
    <row r="528" spans="1:10" ht="23.45" customHeight="1" x14ac:dyDescent="0.25">
      <c r="A528" s="36" t="s">
        <v>134</v>
      </c>
      <c r="B528" s="38" t="s">
        <v>28</v>
      </c>
      <c r="C528" s="18" t="s">
        <v>24</v>
      </c>
      <c r="D528" s="2"/>
      <c r="E528" s="2"/>
      <c r="F528" s="2"/>
      <c r="G528" s="2"/>
      <c r="H528" s="2"/>
      <c r="I528" s="2"/>
      <c r="J528" s="2"/>
    </row>
    <row r="529" spans="1:10" ht="48" customHeight="1" x14ac:dyDescent="0.25">
      <c r="A529" s="36" t="s">
        <v>134</v>
      </c>
      <c r="B529" s="38" t="s">
        <v>28</v>
      </c>
      <c r="C529" s="18" t="s">
        <v>26</v>
      </c>
      <c r="D529" s="2"/>
      <c r="E529" s="2"/>
      <c r="F529" s="2"/>
      <c r="G529" s="2"/>
      <c r="H529" s="2"/>
      <c r="I529" s="2"/>
      <c r="J529" s="2"/>
    </row>
    <row r="530" spans="1:10" ht="46.9" customHeight="1" x14ac:dyDescent="0.25">
      <c r="A530" s="44" t="s">
        <v>143</v>
      </c>
      <c r="B530" s="38" t="s">
        <v>28</v>
      </c>
      <c r="C530" s="11" t="s">
        <v>20</v>
      </c>
      <c r="D530" s="3">
        <v>5982</v>
      </c>
      <c r="E530" s="12"/>
      <c r="F530" s="3"/>
      <c r="G530" s="3"/>
      <c r="H530" s="3"/>
      <c r="I530" s="3"/>
      <c r="J530" s="3"/>
    </row>
    <row r="531" spans="1:10" ht="46.9" customHeight="1" x14ac:dyDescent="0.25">
      <c r="A531" s="44" t="s">
        <v>143</v>
      </c>
      <c r="B531" s="38" t="s">
        <v>28</v>
      </c>
      <c r="C531" s="18" t="s">
        <v>23</v>
      </c>
      <c r="D531" s="2"/>
      <c r="E531" s="4"/>
      <c r="F531" s="2"/>
      <c r="G531" s="2"/>
      <c r="H531" s="2"/>
      <c r="I531" s="2"/>
      <c r="J531" s="2"/>
    </row>
    <row r="532" spans="1:10" ht="46.9" customHeight="1" x14ac:dyDescent="0.25">
      <c r="A532" s="44" t="s">
        <v>143</v>
      </c>
      <c r="B532" s="38" t="s">
        <v>28</v>
      </c>
      <c r="C532" s="18" t="s">
        <v>24</v>
      </c>
      <c r="D532" s="2">
        <v>5982</v>
      </c>
      <c r="E532" s="4"/>
      <c r="F532" s="2"/>
      <c r="G532" s="2"/>
      <c r="H532" s="2"/>
      <c r="I532" s="2"/>
      <c r="J532" s="2"/>
    </row>
    <row r="533" spans="1:10" ht="75" customHeight="1" x14ac:dyDescent="0.25">
      <c r="A533" s="44" t="s">
        <v>143</v>
      </c>
      <c r="B533" s="38" t="s">
        <v>28</v>
      </c>
      <c r="C533" s="18" t="s">
        <v>26</v>
      </c>
      <c r="D533" s="2"/>
      <c r="E533" s="4"/>
      <c r="F533" s="2"/>
      <c r="G533" s="2"/>
      <c r="H533" s="2"/>
      <c r="I533" s="2"/>
      <c r="J533" s="2"/>
    </row>
    <row r="534" spans="1:10" ht="16.7" customHeight="1" x14ac:dyDescent="0.25">
      <c r="A534" s="36" t="s">
        <v>144</v>
      </c>
      <c r="B534" s="38" t="s">
        <v>28</v>
      </c>
      <c r="C534" s="11" t="s">
        <v>20</v>
      </c>
      <c r="D534" s="3">
        <v>399612.2</v>
      </c>
      <c r="E534" s="3">
        <v>25644.5</v>
      </c>
      <c r="F534" s="3"/>
      <c r="G534" s="3"/>
      <c r="H534" s="3"/>
      <c r="I534" s="3"/>
      <c r="J534" s="3"/>
    </row>
    <row r="535" spans="1:10" ht="16.7" customHeight="1" x14ac:dyDescent="0.25">
      <c r="A535" s="36" t="s">
        <v>144</v>
      </c>
      <c r="B535" s="38" t="s">
        <v>28</v>
      </c>
      <c r="C535" s="18" t="s">
        <v>23</v>
      </c>
      <c r="D535" s="2">
        <v>399612.2</v>
      </c>
      <c r="E535" s="2">
        <v>25644.5</v>
      </c>
      <c r="F535" s="2"/>
      <c r="G535" s="2"/>
      <c r="H535" s="2"/>
      <c r="I535" s="2"/>
      <c r="J535" s="2"/>
    </row>
    <row r="536" spans="1:10" ht="16.7" customHeight="1" x14ac:dyDescent="0.25">
      <c r="A536" s="36" t="s">
        <v>144</v>
      </c>
      <c r="B536" s="38" t="s">
        <v>28</v>
      </c>
      <c r="C536" s="18" t="s">
        <v>24</v>
      </c>
      <c r="D536" s="2"/>
      <c r="E536" s="2"/>
      <c r="F536" s="2"/>
      <c r="G536" s="2"/>
      <c r="H536" s="2"/>
      <c r="I536" s="2"/>
      <c r="J536" s="2"/>
    </row>
    <row r="537" spans="1:10" ht="16.7" customHeight="1" x14ac:dyDescent="0.25">
      <c r="A537" s="36" t="s">
        <v>144</v>
      </c>
      <c r="B537" s="38" t="s">
        <v>28</v>
      </c>
      <c r="C537" s="18" t="s">
        <v>26</v>
      </c>
      <c r="D537" s="2"/>
      <c r="E537" s="2"/>
      <c r="F537" s="2"/>
      <c r="G537" s="2"/>
      <c r="H537" s="2"/>
      <c r="I537" s="2"/>
      <c r="J537" s="2"/>
    </row>
    <row r="538" spans="1:10" ht="16.7" customHeight="1" x14ac:dyDescent="0.25">
      <c r="A538" s="36" t="s">
        <v>137</v>
      </c>
      <c r="B538" s="38" t="s">
        <v>28</v>
      </c>
      <c r="C538" s="11" t="s">
        <v>20</v>
      </c>
      <c r="D538" s="12"/>
      <c r="E538" s="12"/>
      <c r="F538" s="3">
        <v>34492.699999999997</v>
      </c>
      <c r="G538" s="3">
        <f>G539</f>
        <v>35430.5</v>
      </c>
      <c r="H538" s="3">
        <f t="shared" ref="H538:J538" si="64">H539</f>
        <v>42744.9</v>
      </c>
      <c r="I538" s="3">
        <f t="shared" si="64"/>
        <v>42744.9</v>
      </c>
      <c r="J538" s="3">
        <f t="shared" si="64"/>
        <v>42744.9</v>
      </c>
    </row>
    <row r="539" spans="1:10" ht="16.7" customHeight="1" x14ac:dyDescent="0.25">
      <c r="A539" s="36" t="s">
        <v>137</v>
      </c>
      <c r="B539" s="38" t="s">
        <v>28</v>
      </c>
      <c r="C539" s="18" t="s">
        <v>23</v>
      </c>
      <c r="D539" s="4"/>
      <c r="E539" s="4"/>
      <c r="F539" s="2">
        <v>34492.699999999997</v>
      </c>
      <c r="G539" s="2">
        <v>35430.5</v>
      </c>
      <c r="H539" s="2">
        <v>42744.9</v>
      </c>
      <c r="I539" s="2">
        <v>42744.9</v>
      </c>
      <c r="J539" s="2">
        <v>42744.9</v>
      </c>
    </row>
    <row r="540" spans="1:10" ht="16.7" customHeight="1" x14ac:dyDescent="0.25">
      <c r="A540" s="36" t="s">
        <v>137</v>
      </c>
      <c r="B540" s="38" t="s">
        <v>28</v>
      </c>
      <c r="C540" s="18" t="s">
        <v>24</v>
      </c>
      <c r="D540" s="4"/>
      <c r="E540" s="4"/>
      <c r="F540" s="2"/>
      <c r="G540" s="2"/>
      <c r="H540" s="2"/>
      <c r="I540" s="2"/>
      <c r="J540" s="2"/>
    </row>
    <row r="541" spans="1:10" ht="16.7" customHeight="1" x14ac:dyDescent="0.25">
      <c r="A541" s="36" t="s">
        <v>137</v>
      </c>
      <c r="B541" s="38" t="s">
        <v>28</v>
      </c>
      <c r="C541" s="18" t="s">
        <v>26</v>
      </c>
      <c r="D541" s="4"/>
      <c r="E541" s="4"/>
      <c r="F541" s="2"/>
      <c r="G541" s="2"/>
      <c r="H541" s="2"/>
      <c r="I541" s="2"/>
      <c r="J541" s="2"/>
    </row>
    <row r="542" spans="1:10" ht="16.7" customHeight="1" x14ac:dyDescent="0.25">
      <c r="A542" s="36" t="s">
        <v>138</v>
      </c>
      <c r="B542" s="38" t="s">
        <v>28</v>
      </c>
      <c r="C542" s="11" t="s">
        <v>20</v>
      </c>
      <c r="D542" s="3">
        <v>119.8</v>
      </c>
      <c r="E542" s="3">
        <v>70.7</v>
      </c>
      <c r="F542" s="3"/>
      <c r="G542" s="3"/>
      <c r="H542" s="3"/>
      <c r="I542" s="3"/>
      <c r="J542" s="3"/>
    </row>
    <row r="543" spans="1:10" ht="16.7" customHeight="1" x14ac:dyDescent="0.25">
      <c r="A543" s="36" t="s">
        <v>138</v>
      </c>
      <c r="B543" s="38" t="s">
        <v>28</v>
      </c>
      <c r="C543" s="18" t="s">
        <v>23</v>
      </c>
      <c r="D543" s="2">
        <v>119.8</v>
      </c>
      <c r="E543" s="2">
        <v>70.7</v>
      </c>
      <c r="F543" s="2"/>
      <c r="G543" s="2"/>
      <c r="H543" s="2"/>
      <c r="I543" s="2"/>
      <c r="J543" s="2"/>
    </row>
    <row r="544" spans="1:10" ht="16.7" customHeight="1" x14ac:dyDescent="0.25">
      <c r="A544" s="36" t="s">
        <v>138</v>
      </c>
      <c r="B544" s="38" t="s">
        <v>28</v>
      </c>
      <c r="C544" s="18" t="s">
        <v>24</v>
      </c>
      <c r="D544" s="2"/>
      <c r="E544" s="2"/>
      <c r="F544" s="2"/>
      <c r="G544" s="2"/>
      <c r="H544" s="2"/>
      <c r="I544" s="2"/>
      <c r="J544" s="2"/>
    </row>
    <row r="545" spans="1:11" ht="16.7" customHeight="1" x14ac:dyDescent="0.25">
      <c r="A545" s="36" t="s">
        <v>138</v>
      </c>
      <c r="B545" s="38" t="s">
        <v>28</v>
      </c>
      <c r="C545" s="18" t="s">
        <v>26</v>
      </c>
      <c r="D545" s="2"/>
      <c r="E545" s="2"/>
      <c r="F545" s="2"/>
      <c r="G545" s="2"/>
      <c r="H545" s="2"/>
      <c r="I545" s="2"/>
      <c r="J545" s="2"/>
    </row>
    <row r="546" spans="1:11" ht="16.7" customHeight="1" x14ac:dyDescent="0.25">
      <c r="A546" s="36" t="s">
        <v>140</v>
      </c>
      <c r="B546" s="38" t="s">
        <v>28</v>
      </c>
      <c r="C546" s="11" t="s">
        <v>20</v>
      </c>
      <c r="D546" s="3">
        <v>598</v>
      </c>
      <c r="E546" s="3">
        <v>538.20000000000005</v>
      </c>
      <c r="F546" s="3">
        <v>726.5</v>
      </c>
      <c r="G546" s="3"/>
      <c r="H546" s="3"/>
      <c r="I546" s="3"/>
      <c r="J546" s="3"/>
    </row>
    <row r="547" spans="1:11" ht="16.7" customHeight="1" x14ac:dyDescent="0.25">
      <c r="A547" s="36" t="s">
        <v>140</v>
      </c>
      <c r="B547" s="38" t="s">
        <v>28</v>
      </c>
      <c r="C547" s="18" t="s">
        <v>23</v>
      </c>
      <c r="D547" s="2">
        <v>598</v>
      </c>
      <c r="E547" s="2">
        <v>538.20000000000005</v>
      </c>
      <c r="F547" s="2">
        <v>726.5</v>
      </c>
      <c r="G547" s="2"/>
      <c r="H547" s="2"/>
      <c r="I547" s="2"/>
      <c r="J547" s="2"/>
    </row>
    <row r="548" spans="1:11" ht="16.7" customHeight="1" x14ac:dyDescent="0.25">
      <c r="A548" s="36" t="s">
        <v>140</v>
      </c>
      <c r="B548" s="38" t="s">
        <v>28</v>
      </c>
      <c r="C548" s="18" t="s">
        <v>24</v>
      </c>
      <c r="D548" s="2"/>
      <c r="E548" s="2"/>
      <c r="F548" s="2"/>
      <c r="G548" s="2"/>
      <c r="H548" s="2"/>
      <c r="I548" s="2"/>
      <c r="J548" s="2"/>
    </row>
    <row r="549" spans="1:11" ht="33.75" customHeight="1" x14ac:dyDescent="0.25">
      <c r="A549" s="36" t="s">
        <v>140</v>
      </c>
      <c r="B549" s="38" t="s">
        <v>28</v>
      </c>
      <c r="C549" s="18" t="s">
        <v>26</v>
      </c>
      <c r="D549" s="2"/>
      <c r="E549" s="2"/>
      <c r="F549" s="2"/>
      <c r="G549" s="2"/>
      <c r="H549" s="2"/>
      <c r="I549" s="2"/>
      <c r="J549" s="2"/>
    </row>
    <row r="550" spans="1:11" ht="16.7" customHeight="1" x14ac:dyDescent="0.25">
      <c r="A550" s="36" t="s">
        <v>141</v>
      </c>
      <c r="B550" s="38" t="s">
        <v>28</v>
      </c>
      <c r="C550" s="11" t="s">
        <v>20</v>
      </c>
      <c r="D550" s="3">
        <v>3903</v>
      </c>
      <c r="E550" s="3">
        <v>3512.7</v>
      </c>
      <c r="F550" s="3">
        <v>3512.3</v>
      </c>
      <c r="G550" s="3">
        <f>SUM(G551:G553)</f>
        <v>2888.8</v>
      </c>
      <c r="H550" s="3">
        <f>SUM(H551:H553)</f>
        <v>3653.2</v>
      </c>
      <c r="I550" s="3">
        <f>SUM(I551:I553)</f>
        <v>3710.8</v>
      </c>
      <c r="J550" s="3">
        <f>SUM(J551:J553)</f>
        <v>3750.4</v>
      </c>
    </row>
    <row r="551" spans="1:11" ht="16.7" customHeight="1" x14ac:dyDescent="0.25">
      <c r="A551" s="36" t="s">
        <v>141</v>
      </c>
      <c r="B551" s="38" t="s">
        <v>28</v>
      </c>
      <c r="C551" s="18" t="s">
        <v>23</v>
      </c>
      <c r="D551" s="2"/>
      <c r="E551" s="2"/>
      <c r="F551" s="2"/>
      <c r="G551" s="2"/>
      <c r="H551" s="2"/>
      <c r="I551" s="2"/>
      <c r="J551" s="2"/>
    </row>
    <row r="552" spans="1:11" ht="16.7" customHeight="1" x14ac:dyDescent="0.25">
      <c r="A552" s="36" t="s">
        <v>141</v>
      </c>
      <c r="B552" s="38" t="s">
        <v>28</v>
      </c>
      <c r="C552" s="18" t="s">
        <v>24</v>
      </c>
      <c r="D552" s="2">
        <v>3903</v>
      </c>
      <c r="E552" s="2">
        <v>3512.7</v>
      </c>
      <c r="F552" s="2">
        <v>3512.3</v>
      </c>
      <c r="G552" s="2">
        <v>2888.8</v>
      </c>
      <c r="H552" s="2">
        <v>3653.2</v>
      </c>
      <c r="I552" s="2">
        <v>3710.8</v>
      </c>
      <c r="J552" s="2">
        <v>3750.4</v>
      </c>
    </row>
    <row r="553" spans="1:11" ht="16.7" customHeight="1" x14ac:dyDescent="0.25">
      <c r="A553" s="36" t="s">
        <v>141</v>
      </c>
      <c r="B553" s="38" t="s">
        <v>28</v>
      </c>
      <c r="C553" s="18" t="s">
        <v>26</v>
      </c>
      <c r="D553" s="2"/>
      <c r="E553" s="2"/>
      <c r="F553" s="2"/>
      <c r="G553" s="2"/>
      <c r="H553" s="2"/>
      <c r="I553" s="2"/>
      <c r="J553" s="2"/>
    </row>
    <row r="554" spans="1:11" ht="16.7" customHeight="1" x14ac:dyDescent="0.25">
      <c r="A554" s="36" t="s">
        <v>142</v>
      </c>
      <c r="B554" s="38" t="s">
        <v>28</v>
      </c>
      <c r="C554" s="11" t="s">
        <v>20</v>
      </c>
      <c r="D554" s="3">
        <v>128475.7</v>
      </c>
      <c r="E554" s="3">
        <v>123809.9</v>
      </c>
      <c r="F554" s="3">
        <v>123476.1</v>
      </c>
      <c r="G554" s="3">
        <f>SUM(G555:G557)</f>
        <v>134894.70000000001</v>
      </c>
      <c r="H554" s="3">
        <f>SUM(H555:H557)</f>
        <v>132060.5</v>
      </c>
      <c r="I554" s="3">
        <f>SUM(I555:I557)</f>
        <v>132060.5</v>
      </c>
      <c r="J554" s="3">
        <f>SUM(J555:J557)</f>
        <v>132060.5</v>
      </c>
    </row>
    <row r="555" spans="1:11" ht="16.7" customHeight="1" x14ac:dyDescent="0.25">
      <c r="A555" s="36" t="s">
        <v>142</v>
      </c>
      <c r="B555" s="38" t="s">
        <v>28</v>
      </c>
      <c r="C555" s="18" t="s">
        <v>23</v>
      </c>
      <c r="D555" s="2">
        <v>128475.7</v>
      </c>
      <c r="E555" s="2">
        <v>123809.9</v>
      </c>
      <c r="F555" s="2">
        <v>123476.1</v>
      </c>
      <c r="G555" s="2">
        <v>134894.70000000001</v>
      </c>
      <c r="H555" s="2">
        <f>127235.7+4824.8</f>
        <v>132060.5</v>
      </c>
      <c r="I555" s="2">
        <f t="shared" ref="I555:J555" si="65">127235.7+4824.8</f>
        <v>132060.5</v>
      </c>
      <c r="J555" s="2">
        <f t="shared" si="65"/>
        <v>132060.5</v>
      </c>
      <c r="K555" s="10"/>
    </row>
    <row r="556" spans="1:11" ht="16.7" customHeight="1" x14ac:dyDescent="0.25">
      <c r="A556" s="36" t="s">
        <v>142</v>
      </c>
      <c r="B556" s="38" t="s">
        <v>28</v>
      </c>
      <c r="C556" s="18" t="s">
        <v>24</v>
      </c>
      <c r="D556" s="2"/>
      <c r="E556" s="2"/>
      <c r="F556" s="2"/>
      <c r="G556" s="2"/>
      <c r="H556" s="2"/>
      <c r="I556" s="2"/>
      <c r="J556" s="2"/>
    </row>
    <row r="557" spans="1:11" ht="16.7" customHeight="1" x14ac:dyDescent="0.25">
      <c r="A557" s="36" t="s">
        <v>142</v>
      </c>
      <c r="B557" s="38" t="s">
        <v>28</v>
      </c>
      <c r="C557" s="18" t="s">
        <v>26</v>
      </c>
      <c r="D557" s="2"/>
      <c r="E557" s="2"/>
      <c r="F557" s="2"/>
      <c r="G557" s="2"/>
      <c r="H557" s="2"/>
      <c r="I557" s="2"/>
      <c r="J557" s="2"/>
    </row>
    <row r="558" spans="1:11" ht="16.7" customHeight="1" x14ac:dyDescent="0.25">
      <c r="A558" s="36" t="s">
        <v>135</v>
      </c>
      <c r="B558" s="38" t="s">
        <v>28</v>
      </c>
      <c r="C558" s="11" t="s">
        <v>20</v>
      </c>
      <c r="D558" s="3">
        <v>57462</v>
      </c>
      <c r="E558" s="3">
        <v>77186.600000000006</v>
      </c>
      <c r="F558" s="3">
        <v>82301.399999999994</v>
      </c>
      <c r="G558" s="3">
        <f>SUM(G559:G561)</f>
        <v>92090.1</v>
      </c>
      <c r="H558" s="3">
        <f>SUM(H559:H561)</f>
        <v>106767.8</v>
      </c>
      <c r="I558" s="3">
        <f>SUM(I559:I561)</f>
        <v>106767.8</v>
      </c>
      <c r="J558" s="3">
        <f>SUM(J559:J561)</f>
        <v>106767.8</v>
      </c>
    </row>
    <row r="559" spans="1:11" ht="16.7" customHeight="1" x14ac:dyDescent="0.25">
      <c r="A559" s="36" t="s">
        <v>135</v>
      </c>
      <c r="B559" s="38" t="s">
        <v>28</v>
      </c>
      <c r="C559" s="18" t="s">
        <v>23</v>
      </c>
      <c r="D559" s="2">
        <v>57462</v>
      </c>
      <c r="E559" s="2">
        <v>77186.600000000006</v>
      </c>
      <c r="F559" s="2">
        <v>82301.399999999994</v>
      </c>
      <c r="G559" s="2">
        <v>92090.1</v>
      </c>
      <c r="H559" s="2">
        <v>106767.8</v>
      </c>
      <c r="I559" s="2">
        <v>106767.8</v>
      </c>
      <c r="J559" s="2">
        <v>106767.8</v>
      </c>
    </row>
    <row r="560" spans="1:11" ht="16.7" customHeight="1" x14ac:dyDescent="0.25">
      <c r="A560" s="36" t="s">
        <v>135</v>
      </c>
      <c r="B560" s="38" t="s">
        <v>28</v>
      </c>
      <c r="C560" s="18" t="s">
        <v>24</v>
      </c>
      <c r="D560" s="2"/>
      <c r="E560" s="2"/>
      <c r="F560" s="2"/>
      <c r="G560" s="2"/>
      <c r="H560" s="2"/>
      <c r="I560" s="2"/>
      <c r="J560" s="2"/>
    </row>
    <row r="561" spans="1:10" ht="16.7" customHeight="1" x14ac:dyDescent="0.25">
      <c r="A561" s="36" t="s">
        <v>135</v>
      </c>
      <c r="B561" s="38" t="s">
        <v>28</v>
      </c>
      <c r="C561" s="18" t="s">
        <v>26</v>
      </c>
      <c r="D561" s="2"/>
      <c r="E561" s="2"/>
      <c r="F561" s="2"/>
      <c r="G561" s="2"/>
      <c r="H561" s="2"/>
      <c r="I561" s="2"/>
      <c r="J561" s="2"/>
    </row>
    <row r="562" spans="1:10" ht="16.7" customHeight="1" x14ac:dyDescent="0.25">
      <c r="A562" s="36" t="s">
        <v>130</v>
      </c>
      <c r="B562" s="38" t="s">
        <v>28</v>
      </c>
      <c r="C562" s="11" t="s">
        <v>20</v>
      </c>
      <c r="D562" s="3">
        <v>144602.1</v>
      </c>
      <c r="E562" s="3">
        <v>134948.79999999999</v>
      </c>
      <c r="F562" s="3">
        <v>142553.5</v>
      </c>
      <c r="G562" s="3">
        <f>SUM(G563:G565)</f>
        <v>181867.6</v>
      </c>
      <c r="H562" s="3">
        <f>SUM(H563:H565)</f>
        <v>194509.9</v>
      </c>
      <c r="I562" s="3">
        <f>SUM(I563:I565)</f>
        <v>194509.9</v>
      </c>
      <c r="J562" s="3">
        <f>SUM(J563:J565)</f>
        <v>194509.9</v>
      </c>
    </row>
    <row r="563" spans="1:10" ht="16.7" customHeight="1" x14ac:dyDescent="0.25">
      <c r="A563" s="36" t="s">
        <v>130</v>
      </c>
      <c r="B563" s="38" t="s">
        <v>28</v>
      </c>
      <c r="C563" s="18" t="s">
        <v>23</v>
      </c>
      <c r="D563" s="2">
        <v>144602.1</v>
      </c>
      <c r="E563" s="2">
        <v>134948.79999999999</v>
      </c>
      <c r="F563" s="2">
        <v>142553.5</v>
      </c>
      <c r="G563" s="2">
        <v>181867.6</v>
      </c>
      <c r="H563" s="2">
        <v>194509.9</v>
      </c>
      <c r="I563" s="2">
        <v>194509.9</v>
      </c>
      <c r="J563" s="2">
        <v>194509.9</v>
      </c>
    </row>
    <row r="564" spans="1:10" ht="16.7" customHeight="1" x14ac:dyDescent="0.25">
      <c r="A564" s="36" t="s">
        <v>130</v>
      </c>
      <c r="B564" s="38" t="s">
        <v>28</v>
      </c>
      <c r="C564" s="18" t="s">
        <v>24</v>
      </c>
      <c r="D564" s="2"/>
      <c r="E564" s="2"/>
      <c r="F564" s="2"/>
      <c r="G564" s="2"/>
      <c r="H564" s="2"/>
      <c r="I564" s="2"/>
      <c r="J564" s="2"/>
    </row>
    <row r="565" spans="1:10" ht="16.7" customHeight="1" x14ac:dyDescent="0.25">
      <c r="A565" s="36" t="s">
        <v>130</v>
      </c>
      <c r="B565" s="38" t="s">
        <v>28</v>
      </c>
      <c r="C565" s="18" t="s">
        <v>26</v>
      </c>
      <c r="D565" s="2"/>
      <c r="E565" s="2"/>
      <c r="F565" s="2"/>
      <c r="G565" s="2"/>
      <c r="H565" s="2"/>
      <c r="I565" s="2"/>
      <c r="J565" s="2"/>
    </row>
    <row r="566" spans="1:10" ht="16.7" customHeight="1" x14ac:dyDescent="0.25">
      <c r="A566" s="36" t="s">
        <v>131</v>
      </c>
      <c r="B566" s="38" t="s">
        <v>28</v>
      </c>
      <c r="C566" s="11" t="s">
        <v>20</v>
      </c>
      <c r="D566" s="3">
        <v>60364.3</v>
      </c>
      <c r="E566" s="3">
        <v>56110.2</v>
      </c>
      <c r="F566" s="3">
        <v>58272.2</v>
      </c>
      <c r="G566" s="3">
        <f>G567</f>
        <v>60464.9</v>
      </c>
      <c r="H566" s="3">
        <f t="shared" ref="H566:J566" si="66">H567</f>
        <v>56924.9</v>
      </c>
      <c r="I566" s="3">
        <f t="shared" si="66"/>
        <v>56924.9</v>
      </c>
      <c r="J566" s="3">
        <f t="shared" si="66"/>
        <v>56924.9</v>
      </c>
    </row>
    <row r="567" spans="1:10" ht="16.7" customHeight="1" x14ac:dyDescent="0.25">
      <c r="A567" s="36" t="s">
        <v>131</v>
      </c>
      <c r="B567" s="38" t="s">
        <v>28</v>
      </c>
      <c r="C567" s="18" t="s">
        <v>23</v>
      </c>
      <c r="D567" s="2">
        <v>60364.3</v>
      </c>
      <c r="E567" s="2">
        <v>56110.2</v>
      </c>
      <c r="F567" s="2">
        <v>58272.2</v>
      </c>
      <c r="G567" s="2">
        <v>60464.9</v>
      </c>
      <c r="H567" s="2">
        <v>56924.9</v>
      </c>
      <c r="I567" s="2">
        <v>56924.9</v>
      </c>
      <c r="J567" s="2">
        <v>56924.9</v>
      </c>
    </row>
    <row r="568" spans="1:10" ht="16.7" customHeight="1" x14ac:dyDescent="0.25">
      <c r="A568" s="36" t="s">
        <v>131</v>
      </c>
      <c r="B568" s="38" t="s">
        <v>28</v>
      </c>
      <c r="C568" s="18" t="s">
        <v>24</v>
      </c>
      <c r="D568" s="2"/>
      <c r="E568" s="2"/>
      <c r="F568" s="2"/>
      <c r="G568" s="2"/>
      <c r="H568" s="2"/>
      <c r="I568" s="2"/>
      <c r="J568" s="2"/>
    </row>
    <row r="569" spans="1:10" ht="16.7" customHeight="1" x14ac:dyDescent="0.25">
      <c r="A569" s="36" t="s">
        <v>131</v>
      </c>
      <c r="B569" s="38" t="s">
        <v>28</v>
      </c>
      <c r="C569" s="18" t="s">
        <v>26</v>
      </c>
      <c r="D569" s="2"/>
      <c r="E569" s="2"/>
      <c r="F569" s="2"/>
      <c r="G569" s="2"/>
      <c r="H569" s="2"/>
      <c r="I569" s="2"/>
      <c r="J569" s="2"/>
    </row>
    <row r="570" spans="1:10" ht="16.7" customHeight="1" x14ac:dyDescent="0.25">
      <c r="A570" s="36" t="s">
        <v>136</v>
      </c>
      <c r="B570" s="38" t="s">
        <v>28</v>
      </c>
      <c r="C570" s="11" t="s">
        <v>20</v>
      </c>
      <c r="D570" s="3">
        <v>11119695.199999999</v>
      </c>
      <c r="E570" s="3">
        <v>15451267.300000001</v>
      </c>
      <c r="F570" s="3">
        <v>15502183.699999999</v>
      </c>
      <c r="G570" s="3"/>
      <c r="H570" s="3"/>
      <c r="I570" s="3"/>
      <c r="J570" s="3"/>
    </row>
    <row r="571" spans="1:10" ht="16.7" customHeight="1" x14ac:dyDescent="0.25">
      <c r="A571" s="36" t="s">
        <v>136</v>
      </c>
      <c r="B571" s="38" t="s">
        <v>28</v>
      </c>
      <c r="C571" s="18" t="s">
        <v>23</v>
      </c>
      <c r="D571" s="2">
        <v>11119695.199999999</v>
      </c>
      <c r="E571" s="2">
        <v>15451267.300000001</v>
      </c>
      <c r="F571" s="2">
        <v>15502183.699999999</v>
      </c>
      <c r="G571" s="2"/>
      <c r="H571" s="2"/>
      <c r="I571" s="2"/>
      <c r="J571" s="2"/>
    </row>
    <row r="572" spans="1:10" ht="16.7" customHeight="1" x14ac:dyDescent="0.25">
      <c r="A572" s="36" t="s">
        <v>136</v>
      </c>
      <c r="B572" s="38" t="s">
        <v>28</v>
      </c>
      <c r="C572" s="18" t="s">
        <v>24</v>
      </c>
      <c r="D572" s="2"/>
      <c r="E572" s="2"/>
      <c r="F572" s="2"/>
      <c r="G572" s="2"/>
      <c r="H572" s="2"/>
      <c r="I572" s="2"/>
      <c r="J572" s="2"/>
    </row>
    <row r="573" spans="1:10" ht="16.7" customHeight="1" x14ac:dyDescent="0.25">
      <c r="A573" s="36" t="s">
        <v>136</v>
      </c>
      <c r="B573" s="38" t="s">
        <v>28</v>
      </c>
      <c r="C573" s="18" t="s">
        <v>26</v>
      </c>
      <c r="D573" s="2"/>
      <c r="E573" s="2"/>
      <c r="F573" s="2"/>
      <c r="G573" s="2"/>
      <c r="H573" s="2"/>
      <c r="I573" s="2"/>
      <c r="J573" s="2"/>
    </row>
    <row r="574" spans="1:10" ht="16.7" customHeight="1" x14ac:dyDescent="0.25">
      <c r="A574" s="36" t="s">
        <v>132</v>
      </c>
      <c r="B574" s="38" t="s">
        <v>28</v>
      </c>
      <c r="C574" s="11" t="s">
        <v>20</v>
      </c>
      <c r="D574" s="3">
        <v>278893.09999999998</v>
      </c>
      <c r="E574" s="3">
        <v>87510.3</v>
      </c>
      <c r="F574" s="3">
        <v>454983.1</v>
      </c>
      <c r="G574" s="3">
        <f>G575</f>
        <v>203250.4</v>
      </c>
      <c r="H574" s="3">
        <f t="shared" ref="H574:J574" si="67">H575</f>
        <v>142644.6</v>
      </c>
      <c r="I574" s="3">
        <f t="shared" si="67"/>
        <v>141844.4</v>
      </c>
      <c r="J574" s="3">
        <f t="shared" si="67"/>
        <v>141904.70000000001</v>
      </c>
    </row>
    <row r="575" spans="1:10" ht="16.7" customHeight="1" x14ac:dyDescent="0.25">
      <c r="A575" s="36" t="s">
        <v>132</v>
      </c>
      <c r="B575" s="38" t="s">
        <v>28</v>
      </c>
      <c r="C575" s="18" t="s">
        <v>23</v>
      </c>
      <c r="D575" s="2">
        <v>278893.09999999998</v>
      </c>
      <c r="E575" s="2">
        <v>87510.3</v>
      </c>
      <c r="F575" s="2">
        <v>454983.1</v>
      </c>
      <c r="G575" s="2">
        <v>203250.4</v>
      </c>
      <c r="H575" s="2">
        <f>142644.6</f>
        <v>142644.6</v>
      </c>
      <c r="I575" s="2">
        <v>141844.4</v>
      </c>
      <c r="J575" s="2">
        <v>141904.70000000001</v>
      </c>
    </row>
    <row r="576" spans="1:10" ht="16.7" customHeight="1" x14ac:dyDescent="0.25">
      <c r="A576" s="36" t="s">
        <v>132</v>
      </c>
      <c r="B576" s="38" t="s">
        <v>28</v>
      </c>
      <c r="C576" s="18" t="s">
        <v>24</v>
      </c>
      <c r="D576" s="2"/>
      <c r="E576" s="2"/>
      <c r="F576" s="2"/>
      <c r="G576" s="2"/>
      <c r="H576" s="2"/>
      <c r="I576" s="2"/>
      <c r="J576" s="2"/>
    </row>
    <row r="577" spans="1:10" ht="31.5" customHeight="1" x14ac:dyDescent="0.25">
      <c r="A577" s="36" t="s">
        <v>132</v>
      </c>
      <c r="B577" s="38" t="s">
        <v>28</v>
      </c>
      <c r="C577" s="18" t="s">
        <v>26</v>
      </c>
      <c r="D577" s="2"/>
      <c r="E577" s="2"/>
      <c r="F577" s="2"/>
      <c r="G577" s="2"/>
      <c r="H577" s="2"/>
      <c r="I577" s="2"/>
      <c r="J577" s="2"/>
    </row>
    <row r="578" spans="1:10" ht="20.100000000000001" customHeight="1" x14ac:dyDescent="0.25">
      <c r="A578" s="36" t="s">
        <v>145</v>
      </c>
      <c r="B578" s="38" t="s">
        <v>30</v>
      </c>
      <c r="C578" s="11" t="s">
        <v>20</v>
      </c>
      <c r="D578" s="3">
        <v>351635.7</v>
      </c>
      <c r="E578" s="12"/>
      <c r="F578" s="12"/>
      <c r="G578" s="3"/>
      <c r="H578" s="3"/>
      <c r="I578" s="3"/>
      <c r="J578" s="3"/>
    </row>
    <row r="579" spans="1:10" ht="20.100000000000001" customHeight="1" x14ac:dyDescent="0.25">
      <c r="A579" s="36" t="s">
        <v>145</v>
      </c>
      <c r="B579" s="38" t="s">
        <v>30</v>
      </c>
      <c r="C579" s="18" t="s">
        <v>23</v>
      </c>
      <c r="D579" s="2">
        <v>95446.7</v>
      </c>
      <c r="E579" s="4"/>
      <c r="F579" s="4"/>
      <c r="G579" s="2"/>
      <c r="H579" s="2"/>
      <c r="I579" s="2"/>
      <c r="J579" s="2"/>
    </row>
    <row r="580" spans="1:10" ht="20.100000000000001" customHeight="1" x14ac:dyDescent="0.25">
      <c r="A580" s="36" t="s">
        <v>145</v>
      </c>
      <c r="B580" s="38" t="s">
        <v>30</v>
      </c>
      <c r="C580" s="18" t="s">
        <v>24</v>
      </c>
      <c r="D580" s="2">
        <v>256189</v>
      </c>
      <c r="E580" s="4"/>
      <c r="F580" s="4"/>
      <c r="G580" s="2"/>
      <c r="H580" s="2"/>
      <c r="I580" s="2"/>
      <c r="J580" s="2"/>
    </row>
    <row r="581" spans="1:10" ht="51" customHeight="1" x14ac:dyDescent="0.25">
      <c r="A581" s="36" t="s">
        <v>145</v>
      </c>
      <c r="B581" s="38" t="s">
        <v>30</v>
      </c>
      <c r="C581" s="18" t="s">
        <v>26</v>
      </c>
      <c r="D581" s="2"/>
      <c r="E581" s="4"/>
      <c r="F581" s="4"/>
      <c r="G581" s="2"/>
      <c r="H581" s="2"/>
      <c r="I581" s="2"/>
      <c r="J581" s="2"/>
    </row>
    <row r="582" spans="1:10" ht="16.7" customHeight="1" x14ac:dyDescent="0.25">
      <c r="A582" s="36" t="s">
        <v>146</v>
      </c>
      <c r="B582" s="38" t="s">
        <v>30</v>
      </c>
      <c r="C582" s="11" t="s">
        <v>20</v>
      </c>
      <c r="D582" s="3">
        <v>1074</v>
      </c>
      <c r="E582" s="12"/>
      <c r="F582" s="12"/>
      <c r="G582" s="3"/>
      <c r="H582" s="3"/>
      <c r="I582" s="3"/>
      <c r="J582" s="3"/>
    </row>
    <row r="583" spans="1:10" ht="16.7" customHeight="1" x14ac:dyDescent="0.25">
      <c r="A583" s="36" t="s">
        <v>146</v>
      </c>
      <c r="B583" s="38" t="s">
        <v>30</v>
      </c>
      <c r="C583" s="18" t="s">
        <v>23</v>
      </c>
      <c r="D583" s="2">
        <v>1074</v>
      </c>
      <c r="E583" s="4"/>
      <c r="F583" s="4"/>
      <c r="G583" s="2"/>
      <c r="H583" s="2"/>
      <c r="I583" s="2"/>
      <c r="J583" s="2"/>
    </row>
    <row r="584" spans="1:10" ht="16.7" customHeight="1" x14ac:dyDescent="0.25">
      <c r="A584" s="36" t="s">
        <v>146</v>
      </c>
      <c r="B584" s="38" t="s">
        <v>30</v>
      </c>
      <c r="C584" s="18" t="s">
        <v>24</v>
      </c>
      <c r="D584" s="2"/>
      <c r="E584" s="4"/>
      <c r="F584" s="4"/>
      <c r="G584" s="2"/>
      <c r="H584" s="2"/>
      <c r="I584" s="2"/>
      <c r="J584" s="2"/>
    </row>
    <row r="585" spans="1:10" ht="16.7" customHeight="1" x14ac:dyDescent="0.25">
      <c r="A585" s="36" t="s">
        <v>146</v>
      </c>
      <c r="B585" s="38" t="s">
        <v>30</v>
      </c>
      <c r="C585" s="18" t="s">
        <v>26</v>
      </c>
      <c r="D585" s="2"/>
      <c r="E585" s="4"/>
      <c r="F585" s="4"/>
      <c r="G585" s="2"/>
      <c r="H585" s="2"/>
      <c r="I585" s="2"/>
      <c r="J585" s="2"/>
    </row>
    <row r="586" spans="1:10" ht="16.7" customHeight="1" x14ac:dyDescent="0.25">
      <c r="A586" s="36" t="s">
        <v>147</v>
      </c>
      <c r="B586" s="38" t="s">
        <v>30</v>
      </c>
      <c r="C586" s="11" t="s">
        <v>20</v>
      </c>
      <c r="D586" s="3">
        <v>24172.7</v>
      </c>
      <c r="E586" s="12"/>
      <c r="F586" s="12"/>
      <c r="G586" s="3"/>
      <c r="H586" s="3"/>
      <c r="I586" s="3"/>
      <c r="J586" s="3"/>
    </row>
    <row r="587" spans="1:10" ht="16.7" customHeight="1" x14ac:dyDescent="0.25">
      <c r="A587" s="36" t="s">
        <v>147</v>
      </c>
      <c r="B587" s="38" t="s">
        <v>30</v>
      </c>
      <c r="C587" s="18" t="s">
        <v>23</v>
      </c>
      <c r="D587" s="2">
        <v>24172.7</v>
      </c>
      <c r="E587" s="4"/>
      <c r="F587" s="4"/>
      <c r="G587" s="2"/>
      <c r="H587" s="2"/>
      <c r="I587" s="2"/>
      <c r="J587" s="2"/>
    </row>
    <row r="588" spans="1:10" ht="16.7" customHeight="1" x14ac:dyDescent="0.25">
      <c r="A588" s="36" t="s">
        <v>147</v>
      </c>
      <c r="B588" s="38" t="s">
        <v>30</v>
      </c>
      <c r="C588" s="18" t="s">
        <v>24</v>
      </c>
      <c r="D588" s="2"/>
      <c r="E588" s="4"/>
      <c r="F588" s="4"/>
      <c r="G588" s="2"/>
      <c r="H588" s="2"/>
      <c r="I588" s="2"/>
      <c r="J588" s="2"/>
    </row>
    <row r="589" spans="1:10" ht="36.75" customHeight="1" x14ac:dyDescent="0.25">
      <c r="A589" s="36" t="s">
        <v>147</v>
      </c>
      <c r="B589" s="38" t="s">
        <v>30</v>
      </c>
      <c r="C589" s="18" t="s">
        <v>26</v>
      </c>
      <c r="D589" s="2"/>
      <c r="E589" s="4"/>
      <c r="F589" s="4"/>
      <c r="G589" s="2"/>
      <c r="H589" s="2"/>
      <c r="I589" s="2"/>
      <c r="J589" s="2"/>
    </row>
    <row r="590" spans="1:10" ht="16.7" customHeight="1" x14ac:dyDescent="0.25">
      <c r="A590" s="36" t="s">
        <v>148</v>
      </c>
      <c r="B590" s="38" t="s">
        <v>30</v>
      </c>
      <c r="C590" s="11" t="s">
        <v>20</v>
      </c>
      <c r="D590" s="3">
        <v>70000</v>
      </c>
      <c r="E590" s="12"/>
      <c r="F590" s="12"/>
      <c r="G590" s="3"/>
      <c r="H590" s="3"/>
      <c r="I590" s="3"/>
      <c r="J590" s="3"/>
    </row>
    <row r="591" spans="1:10" ht="16.7" customHeight="1" x14ac:dyDescent="0.25">
      <c r="A591" s="36" t="s">
        <v>148</v>
      </c>
      <c r="B591" s="38" t="s">
        <v>30</v>
      </c>
      <c r="C591" s="18" t="s">
        <v>23</v>
      </c>
      <c r="D591" s="2">
        <v>70000</v>
      </c>
      <c r="E591" s="4"/>
      <c r="F591" s="4"/>
      <c r="G591" s="2"/>
      <c r="H591" s="2"/>
      <c r="I591" s="2"/>
      <c r="J591" s="2"/>
    </row>
    <row r="592" spans="1:10" ht="16.7" customHeight="1" x14ac:dyDescent="0.25">
      <c r="A592" s="36" t="s">
        <v>148</v>
      </c>
      <c r="B592" s="38" t="s">
        <v>30</v>
      </c>
      <c r="C592" s="18" t="s">
        <v>24</v>
      </c>
      <c r="D592" s="2"/>
      <c r="E592" s="4"/>
      <c r="F592" s="4"/>
      <c r="G592" s="2"/>
      <c r="H592" s="2"/>
      <c r="I592" s="2"/>
      <c r="J592" s="2"/>
    </row>
    <row r="593" spans="1:10" ht="29.25" customHeight="1" x14ac:dyDescent="0.25">
      <c r="A593" s="36" t="s">
        <v>148</v>
      </c>
      <c r="B593" s="38" t="s">
        <v>30</v>
      </c>
      <c r="C593" s="18" t="s">
        <v>26</v>
      </c>
      <c r="D593" s="2"/>
      <c r="E593" s="4"/>
      <c r="F593" s="4"/>
      <c r="G593" s="2"/>
      <c r="H593" s="2"/>
      <c r="I593" s="2"/>
      <c r="J593" s="2"/>
    </row>
    <row r="594" spans="1:10" ht="20.100000000000001" customHeight="1" x14ac:dyDescent="0.25">
      <c r="A594" s="36" t="s">
        <v>149</v>
      </c>
      <c r="B594" s="38" t="s">
        <v>30</v>
      </c>
      <c r="C594" s="11" t="s">
        <v>20</v>
      </c>
      <c r="D594" s="3">
        <v>200</v>
      </c>
      <c r="E594" s="12"/>
      <c r="F594" s="12"/>
      <c r="G594" s="3"/>
      <c r="H594" s="3"/>
      <c r="I594" s="3"/>
      <c r="J594" s="3"/>
    </row>
    <row r="595" spans="1:10" ht="20.100000000000001" customHeight="1" x14ac:dyDescent="0.25">
      <c r="A595" s="36" t="s">
        <v>149</v>
      </c>
      <c r="B595" s="38" t="s">
        <v>30</v>
      </c>
      <c r="C595" s="18" t="s">
        <v>23</v>
      </c>
      <c r="D595" s="2">
        <v>200</v>
      </c>
      <c r="E595" s="4"/>
      <c r="F595" s="4"/>
      <c r="G595" s="2"/>
      <c r="H595" s="2"/>
      <c r="I595" s="2"/>
      <c r="J595" s="2"/>
    </row>
    <row r="596" spans="1:10" ht="20.100000000000001" customHeight="1" x14ac:dyDescent="0.25">
      <c r="A596" s="36" t="s">
        <v>149</v>
      </c>
      <c r="B596" s="38" t="s">
        <v>30</v>
      </c>
      <c r="C596" s="18" t="s">
        <v>24</v>
      </c>
      <c r="D596" s="2"/>
      <c r="E596" s="4"/>
      <c r="F596" s="4"/>
      <c r="G596" s="2"/>
      <c r="H596" s="2"/>
      <c r="I596" s="2"/>
      <c r="J596" s="2"/>
    </row>
    <row r="597" spans="1:10" ht="40.5" customHeight="1" x14ac:dyDescent="0.25">
      <c r="A597" s="36" t="s">
        <v>149</v>
      </c>
      <c r="B597" s="38" t="s">
        <v>30</v>
      </c>
      <c r="C597" s="18" t="s">
        <v>26</v>
      </c>
      <c r="D597" s="2"/>
      <c r="E597" s="4"/>
      <c r="F597" s="4"/>
      <c r="G597" s="2"/>
      <c r="H597" s="2"/>
      <c r="I597" s="2"/>
      <c r="J597" s="2"/>
    </row>
    <row r="598" spans="1:10" ht="16.7" customHeight="1" x14ac:dyDescent="0.25">
      <c r="A598" s="36" t="s">
        <v>150</v>
      </c>
      <c r="B598" s="38" t="s">
        <v>30</v>
      </c>
      <c r="C598" s="11" t="s">
        <v>20</v>
      </c>
      <c r="D598" s="3">
        <v>256189</v>
      </c>
      <c r="E598" s="12"/>
      <c r="F598" s="12"/>
      <c r="G598" s="3"/>
      <c r="H598" s="3"/>
      <c r="I598" s="3"/>
      <c r="J598" s="3"/>
    </row>
    <row r="599" spans="1:10" ht="16.7" customHeight="1" x14ac:dyDescent="0.25">
      <c r="A599" s="36" t="s">
        <v>150</v>
      </c>
      <c r="B599" s="38" t="s">
        <v>30</v>
      </c>
      <c r="C599" s="18" t="s">
        <v>23</v>
      </c>
      <c r="D599" s="2"/>
      <c r="E599" s="4"/>
      <c r="F599" s="4"/>
      <c r="G599" s="2"/>
      <c r="H599" s="2"/>
      <c r="I599" s="2"/>
      <c r="J599" s="2"/>
    </row>
    <row r="600" spans="1:10" ht="16.7" customHeight="1" x14ac:dyDescent="0.25">
      <c r="A600" s="36" t="s">
        <v>150</v>
      </c>
      <c r="B600" s="38" t="s">
        <v>30</v>
      </c>
      <c r="C600" s="18" t="s">
        <v>24</v>
      </c>
      <c r="D600" s="2">
        <v>256189</v>
      </c>
      <c r="E600" s="4"/>
      <c r="F600" s="4"/>
      <c r="G600" s="2"/>
      <c r="H600" s="2"/>
      <c r="I600" s="2"/>
      <c r="J600" s="2"/>
    </row>
    <row r="601" spans="1:10" ht="16.7" customHeight="1" x14ac:dyDescent="0.25">
      <c r="A601" s="36" t="s">
        <v>150</v>
      </c>
      <c r="B601" s="38" t="s">
        <v>30</v>
      </c>
      <c r="C601" s="18" t="s">
        <v>26</v>
      </c>
      <c r="D601" s="2"/>
      <c r="E601" s="4"/>
      <c r="F601" s="4"/>
      <c r="G601" s="2"/>
      <c r="H601" s="2"/>
      <c r="I601" s="2"/>
      <c r="J601" s="2"/>
    </row>
    <row r="602" spans="1:10" ht="20.100000000000001" customHeight="1" x14ac:dyDescent="0.25">
      <c r="A602" s="36" t="s">
        <v>151</v>
      </c>
      <c r="B602" s="38" t="s">
        <v>30</v>
      </c>
      <c r="C602" s="11" t="s">
        <v>20</v>
      </c>
      <c r="D602" s="3">
        <v>316707.3</v>
      </c>
      <c r="E602" s="12"/>
      <c r="F602" s="12"/>
      <c r="G602" s="3"/>
      <c r="H602" s="3"/>
      <c r="I602" s="3"/>
      <c r="J602" s="3"/>
    </row>
    <row r="603" spans="1:10" ht="20.100000000000001" customHeight="1" x14ac:dyDescent="0.25">
      <c r="A603" s="36" t="s">
        <v>151</v>
      </c>
      <c r="B603" s="38" t="s">
        <v>30</v>
      </c>
      <c r="C603" s="18" t="s">
        <v>23</v>
      </c>
      <c r="D603" s="2">
        <v>316707.3</v>
      </c>
      <c r="E603" s="4"/>
      <c r="F603" s="4"/>
      <c r="G603" s="2"/>
      <c r="H603" s="2"/>
      <c r="I603" s="2"/>
      <c r="J603" s="2"/>
    </row>
    <row r="604" spans="1:10" ht="20.100000000000001" customHeight="1" x14ac:dyDescent="0.25">
      <c r="A604" s="36" t="s">
        <v>151</v>
      </c>
      <c r="B604" s="38" t="s">
        <v>30</v>
      </c>
      <c r="C604" s="18" t="s">
        <v>24</v>
      </c>
      <c r="D604" s="2"/>
      <c r="E604" s="4"/>
      <c r="F604" s="4"/>
      <c r="G604" s="2"/>
      <c r="H604" s="2"/>
      <c r="I604" s="2"/>
      <c r="J604" s="2"/>
    </row>
    <row r="605" spans="1:10" ht="38.25" customHeight="1" x14ac:dyDescent="0.25">
      <c r="A605" s="36" t="s">
        <v>151</v>
      </c>
      <c r="B605" s="38" t="s">
        <v>30</v>
      </c>
      <c r="C605" s="18" t="s">
        <v>26</v>
      </c>
      <c r="D605" s="2"/>
      <c r="E605" s="4"/>
      <c r="F605" s="4"/>
      <c r="G605" s="2"/>
      <c r="H605" s="2"/>
      <c r="I605" s="2"/>
      <c r="J605" s="2"/>
    </row>
    <row r="606" spans="1:10" ht="16.7" customHeight="1" x14ac:dyDescent="0.25">
      <c r="A606" s="36" t="s">
        <v>152</v>
      </c>
      <c r="B606" s="38" t="s">
        <v>30</v>
      </c>
      <c r="C606" s="11" t="s">
        <v>20</v>
      </c>
      <c r="D606" s="3">
        <v>80000</v>
      </c>
      <c r="E606" s="12"/>
      <c r="F606" s="12"/>
      <c r="G606" s="3"/>
      <c r="H606" s="3"/>
      <c r="I606" s="3"/>
      <c r="J606" s="3"/>
    </row>
    <row r="607" spans="1:10" ht="16.7" customHeight="1" x14ac:dyDescent="0.25">
      <c r="A607" s="36" t="s">
        <v>152</v>
      </c>
      <c r="B607" s="38" t="s">
        <v>30</v>
      </c>
      <c r="C607" s="18" t="s">
        <v>23</v>
      </c>
      <c r="D607" s="2">
        <v>80000</v>
      </c>
      <c r="E607" s="4"/>
      <c r="F607" s="4"/>
      <c r="G607" s="2"/>
      <c r="H607" s="2"/>
      <c r="I607" s="2"/>
      <c r="J607" s="2"/>
    </row>
    <row r="608" spans="1:10" ht="16.7" customHeight="1" x14ac:dyDescent="0.25">
      <c r="A608" s="36" t="s">
        <v>152</v>
      </c>
      <c r="B608" s="38" t="s">
        <v>30</v>
      </c>
      <c r="C608" s="18" t="s">
        <v>24</v>
      </c>
      <c r="D608" s="2"/>
      <c r="E608" s="4"/>
      <c r="F608" s="4"/>
      <c r="G608" s="2"/>
      <c r="H608" s="2"/>
      <c r="I608" s="2"/>
      <c r="J608" s="2"/>
    </row>
    <row r="609" spans="1:10" ht="16.7" customHeight="1" x14ac:dyDescent="0.25">
      <c r="A609" s="36" t="s">
        <v>152</v>
      </c>
      <c r="B609" s="38" t="s">
        <v>30</v>
      </c>
      <c r="C609" s="18" t="s">
        <v>26</v>
      </c>
      <c r="D609" s="2"/>
      <c r="E609" s="4"/>
      <c r="F609" s="4"/>
      <c r="G609" s="2"/>
      <c r="H609" s="2"/>
      <c r="I609" s="2"/>
      <c r="J609" s="2"/>
    </row>
    <row r="610" spans="1:10" ht="16.7" customHeight="1" x14ac:dyDescent="0.25">
      <c r="A610" s="36" t="s">
        <v>153</v>
      </c>
      <c r="B610" s="38" t="s">
        <v>30</v>
      </c>
      <c r="C610" s="11" t="s">
        <v>20</v>
      </c>
      <c r="D610" s="3">
        <v>15827.3</v>
      </c>
      <c r="E610" s="12"/>
      <c r="F610" s="12"/>
      <c r="G610" s="3"/>
      <c r="H610" s="3"/>
      <c r="I610" s="3"/>
      <c r="J610" s="3"/>
    </row>
    <row r="611" spans="1:10" ht="16.7" customHeight="1" x14ac:dyDescent="0.25">
      <c r="A611" s="36" t="s">
        <v>153</v>
      </c>
      <c r="B611" s="38" t="s">
        <v>30</v>
      </c>
      <c r="C611" s="18" t="s">
        <v>23</v>
      </c>
      <c r="D611" s="2">
        <v>15827.3</v>
      </c>
      <c r="E611" s="4"/>
      <c r="F611" s="4"/>
      <c r="G611" s="2"/>
      <c r="H611" s="2"/>
      <c r="I611" s="2"/>
      <c r="J611" s="2"/>
    </row>
    <row r="612" spans="1:10" ht="16.7" customHeight="1" x14ac:dyDescent="0.25">
      <c r="A612" s="36" t="s">
        <v>153</v>
      </c>
      <c r="B612" s="38" t="s">
        <v>30</v>
      </c>
      <c r="C612" s="18" t="s">
        <v>24</v>
      </c>
      <c r="D612" s="2"/>
      <c r="E612" s="4"/>
      <c r="F612" s="4"/>
      <c r="G612" s="2"/>
      <c r="H612" s="2"/>
      <c r="I612" s="2"/>
      <c r="J612" s="2"/>
    </row>
    <row r="613" spans="1:10" ht="16.7" customHeight="1" x14ac:dyDescent="0.25">
      <c r="A613" s="36" t="s">
        <v>153</v>
      </c>
      <c r="B613" s="38" t="s">
        <v>30</v>
      </c>
      <c r="C613" s="18" t="s">
        <v>26</v>
      </c>
      <c r="D613" s="2"/>
      <c r="E613" s="4"/>
      <c r="F613" s="4"/>
      <c r="G613" s="2"/>
      <c r="H613" s="2"/>
      <c r="I613" s="2"/>
      <c r="J613" s="2"/>
    </row>
    <row r="614" spans="1:10" ht="16.7" customHeight="1" x14ac:dyDescent="0.25">
      <c r="A614" s="36" t="s">
        <v>154</v>
      </c>
      <c r="B614" s="38" t="s">
        <v>30</v>
      </c>
      <c r="C614" s="11" t="s">
        <v>20</v>
      </c>
      <c r="D614" s="3">
        <v>50000</v>
      </c>
      <c r="E614" s="12"/>
      <c r="F614" s="12"/>
      <c r="G614" s="3"/>
      <c r="H614" s="3"/>
      <c r="I614" s="3"/>
      <c r="J614" s="3"/>
    </row>
    <row r="615" spans="1:10" ht="16.7" customHeight="1" x14ac:dyDescent="0.25">
      <c r="A615" s="36" t="s">
        <v>154</v>
      </c>
      <c r="B615" s="38" t="s">
        <v>30</v>
      </c>
      <c r="C615" s="18" t="s">
        <v>23</v>
      </c>
      <c r="D615" s="2">
        <v>50000</v>
      </c>
      <c r="E615" s="4"/>
      <c r="F615" s="4"/>
      <c r="G615" s="2"/>
      <c r="H615" s="2"/>
      <c r="I615" s="2"/>
      <c r="J615" s="2"/>
    </row>
    <row r="616" spans="1:10" ht="16.7" customHeight="1" x14ac:dyDescent="0.25">
      <c r="A616" s="36" t="s">
        <v>154</v>
      </c>
      <c r="B616" s="38" t="s">
        <v>30</v>
      </c>
      <c r="C616" s="18" t="s">
        <v>24</v>
      </c>
      <c r="D616" s="2"/>
      <c r="E616" s="4"/>
      <c r="F616" s="4"/>
      <c r="G616" s="2"/>
      <c r="H616" s="2"/>
      <c r="I616" s="2"/>
      <c r="J616" s="2"/>
    </row>
    <row r="617" spans="1:10" ht="16.7" customHeight="1" x14ac:dyDescent="0.25">
      <c r="A617" s="36" t="s">
        <v>154</v>
      </c>
      <c r="B617" s="38" t="s">
        <v>30</v>
      </c>
      <c r="C617" s="18" t="s">
        <v>26</v>
      </c>
      <c r="D617" s="2"/>
      <c r="E617" s="4"/>
      <c r="F617" s="4"/>
      <c r="G617" s="2"/>
      <c r="H617" s="2"/>
      <c r="I617" s="2"/>
      <c r="J617" s="2"/>
    </row>
    <row r="618" spans="1:10" ht="16.7" customHeight="1" x14ac:dyDescent="0.25">
      <c r="A618" s="36" t="s">
        <v>155</v>
      </c>
      <c r="B618" s="38" t="s">
        <v>30</v>
      </c>
      <c r="C618" s="11" t="s">
        <v>20</v>
      </c>
      <c r="D618" s="3">
        <v>110880</v>
      </c>
      <c r="E618" s="12"/>
      <c r="F618" s="12"/>
      <c r="G618" s="3"/>
      <c r="H618" s="3"/>
      <c r="I618" s="3"/>
      <c r="J618" s="3"/>
    </row>
    <row r="619" spans="1:10" ht="16.7" customHeight="1" x14ac:dyDescent="0.25">
      <c r="A619" s="36" t="s">
        <v>155</v>
      </c>
      <c r="B619" s="38" t="s">
        <v>30</v>
      </c>
      <c r="C619" s="18" t="s">
        <v>23</v>
      </c>
      <c r="D619" s="2">
        <v>110880</v>
      </c>
      <c r="E619" s="4"/>
      <c r="F619" s="4"/>
      <c r="G619" s="2"/>
      <c r="H619" s="2"/>
      <c r="I619" s="2"/>
      <c r="J619" s="2"/>
    </row>
    <row r="620" spans="1:10" ht="16.7" customHeight="1" x14ac:dyDescent="0.25">
      <c r="A620" s="36" t="s">
        <v>155</v>
      </c>
      <c r="B620" s="38" t="s">
        <v>30</v>
      </c>
      <c r="C620" s="18" t="s">
        <v>24</v>
      </c>
      <c r="D620" s="2"/>
      <c r="E620" s="4"/>
      <c r="F620" s="4"/>
      <c r="G620" s="2"/>
      <c r="H620" s="2"/>
      <c r="I620" s="2"/>
      <c r="J620" s="2"/>
    </row>
    <row r="621" spans="1:10" ht="16.7" customHeight="1" x14ac:dyDescent="0.25">
      <c r="A621" s="36" t="s">
        <v>155</v>
      </c>
      <c r="B621" s="38" t="s">
        <v>30</v>
      </c>
      <c r="C621" s="18" t="s">
        <v>26</v>
      </c>
      <c r="D621" s="2"/>
      <c r="E621" s="4"/>
      <c r="F621" s="4"/>
      <c r="G621" s="2"/>
      <c r="H621" s="2"/>
      <c r="I621" s="2"/>
      <c r="J621" s="2"/>
    </row>
    <row r="622" spans="1:10" ht="16.7" customHeight="1" x14ac:dyDescent="0.25">
      <c r="A622" s="36" t="s">
        <v>156</v>
      </c>
      <c r="B622" s="38" t="s">
        <v>30</v>
      </c>
      <c r="C622" s="11" t="s">
        <v>20</v>
      </c>
      <c r="D622" s="3">
        <v>50000</v>
      </c>
      <c r="E622" s="12"/>
      <c r="F622" s="12"/>
      <c r="G622" s="3"/>
      <c r="H622" s="3"/>
      <c r="I622" s="3"/>
      <c r="J622" s="3"/>
    </row>
    <row r="623" spans="1:10" ht="16.7" customHeight="1" x14ac:dyDescent="0.25">
      <c r="A623" s="36" t="s">
        <v>156</v>
      </c>
      <c r="B623" s="38" t="s">
        <v>30</v>
      </c>
      <c r="C623" s="18" t="s">
        <v>23</v>
      </c>
      <c r="D623" s="2">
        <v>50000</v>
      </c>
      <c r="E623" s="4"/>
      <c r="F623" s="4"/>
      <c r="G623" s="2"/>
      <c r="H623" s="2"/>
      <c r="I623" s="2"/>
      <c r="J623" s="2"/>
    </row>
    <row r="624" spans="1:10" ht="16.7" customHeight="1" x14ac:dyDescent="0.25">
      <c r="A624" s="36" t="s">
        <v>156</v>
      </c>
      <c r="B624" s="38" t="s">
        <v>30</v>
      </c>
      <c r="C624" s="18" t="s">
        <v>24</v>
      </c>
      <c r="D624" s="2"/>
      <c r="E624" s="4"/>
      <c r="F624" s="4"/>
      <c r="G624" s="2"/>
      <c r="H624" s="2"/>
      <c r="I624" s="2"/>
      <c r="J624" s="2"/>
    </row>
    <row r="625" spans="1:10" ht="37.5" customHeight="1" x14ac:dyDescent="0.25">
      <c r="A625" s="36" t="s">
        <v>156</v>
      </c>
      <c r="B625" s="38" t="s">
        <v>30</v>
      </c>
      <c r="C625" s="18" t="s">
        <v>26</v>
      </c>
      <c r="D625" s="2"/>
      <c r="E625" s="4"/>
      <c r="F625" s="4"/>
      <c r="G625" s="2"/>
      <c r="H625" s="2"/>
      <c r="I625" s="2"/>
      <c r="J625" s="2"/>
    </row>
    <row r="626" spans="1:10" ht="16.7" customHeight="1" x14ac:dyDescent="0.25">
      <c r="A626" s="36" t="s">
        <v>157</v>
      </c>
      <c r="B626" s="38" t="s">
        <v>30</v>
      </c>
      <c r="C626" s="11" t="s">
        <v>20</v>
      </c>
      <c r="D626" s="3">
        <v>10000</v>
      </c>
      <c r="E626" s="12"/>
      <c r="F626" s="12"/>
      <c r="G626" s="3"/>
      <c r="H626" s="3"/>
      <c r="I626" s="3"/>
      <c r="J626" s="3"/>
    </row>
    <row r="627" spans="1:10" ht="16.7" customHeight="1" x14ac:dyDescent="0.25">
      <c r="A627" s="36" t="s">
        <v>157</v>
      </c>
      <c r="B627" s="38" t="s">
        <v>30</v>
      </c>
      <c r="C627" s="18" t="s">
        <v>23</v>
      </c>
      <c r="D627" s="2">
        <v>10000</v>
      </c>
      <c r="E627" s="4"/>
      <c r="F627" s="4"/>
      <c r="G627" s="2"/>
      <c r="H627" s="2"/>
      <c r="I627" s="2"/>
      <c r="J627" s="2"/>
    </row>
    <row r="628" spans="1:10" ht="16.7" customHeight="1" x14ac:dyDescent="0.25">
      <c r="A628" s="36" t="s">
        <v>157</v>
      </c>
      <c r="B628" s="38" t="s">
        <v>30</v>
      </c>
      <c r="C628" s="18" t="s">
        <v>24</v>
      </c>
      <c r="D628" s="2"/>
      <c r="E628" s="4"/>
      <c r="F628" s="4"/>
      <c r="G628" s="2"/>
      <c r="H628" s="2"/>
      <c r="I628" s="2"/>
      <c r="J628" s="2"/>
    </row>
    <row r="629" spans="1:10" ht="42.75" customHeight="1" x14ac:dyDescent="0.25">
      <c r="A629" s="36" t="s">
        <v>157</v>
      </c>
      <c r="B629" s="38" t="s">
        <v>30</v>
      </c>
      <c r="C629" s="18" t="s">
        <v>26</v>
      </c>
      <c r="D629" s="2"/>
      <c r="E629" s="4"/>
      <c r="F629" s="4"/>
      <c r="G629" s="2"/>
      <c r="H629" s="2"/>
      <c r="I629" s="2"/>
      <c r="J629" s="2"/>
    </row>
    <row r="630" spans="1:10" ht="20.100000000000001" customHeight="1" x14ac:dyDescent="0.25">
      <c r="A630" s="36" t="s">
        <v>158</v>
      </c>
      <c r="B630" s="38" t="s">
        <v>30</v>
      </c>
      <c r="C630" s="11" t="s">
        <v>20</v>
      </c>
      <c r="D630" s="12"/>
      <c r="E630" s="3">
        <v>571025.1</v>
      </c>
      <c r="F630" s="3">
        <f>F631</f>
        <v>635638.69999999995</v>
      </c>
      <c r="G630" s="3">
        <f>SUM(G631:G633)</f>
        <v>1110535.1000000001</v>
      </c>
      <c r="H630" s="3">
        <f>SUM(H631:H633)</f>
        <v>609121</v>
      </c>
      <c r="I630" s="3">
        <f>SUM(I631:I633)</f>
        <v>719768</v>
      </c>
      <c r="J630" s="3">
        <f>SUM(J631:J633)</f>
        <v>919768</v>
      </c>
    </row>
    <row r="631" spans="1:10" ht="20.100000000000001" customHeight="1" x14ac:dyDescent="0.25">
      <c r="A631" s="36" t="s">
        <v>158</v>
      </c>
      <c r="B631" s="38" t="s">
        <v>30</v>
      </c>
      <c r="C631" s="18" t="s">
        <v>23</v>
      </c>
      <c r="D631" s="4"/>
      <c r="E631" s="2">
        <v>314836.09999999998</v>
      </c>
      <c r="F631" s="2">
        <v>635638.69999999995</v>
      </c>
      <c r="G631" s="2">
        <f>G635</f>
        <v>1110535.1000000001</v>
      </c>
      <c r="H631" s="2">
        <f t="shared" ref="H631:J631" si="68">H635</f>
        <v>609121</v>
      </c>
      <c r="I631" s="2">
        <f t="shared" si="68"/>
        <v>719768</v>
      </c>
      <c r="J631" s="2">
        <f t="shared" si="68"/>
        <v>919768</v>
      </c>
    </row>
    <row r="632" spans="1:10" ht="20.100000000000001" customHeight="1" x14ac:dyDescent="0.25">
      <c r="A632" s="36" t="s">
        <v>158</v>
      </c>
      <c r="B632" s="38" t="s">
        <v>30</v>
      </c>
      <c r="C632" s="18" t="s">
        <v>24</v>
      </c>
      <c r="D632" s="4"/>
      <c r="E632" s="2">
        <v>256189</v>
      </c>
      <c r="F632" s="2"/>
      <c r="G632" s="2"/>
      <c r="H632" s="2"/>
      <c r="I632" s="2"/>
      <c r="J632" s="2"/>
    </row>
    <row r="633" spans="1:10" ht="44.25" customHeight="1" x14ac:dyDescent="0.25">
      <c r="A633" s="36" t="s">
        <v>158</v>
      </c>
      <c r="B633" s="38" t="s">
        <v>30</v>
      </c>
      <c r="C633" s="18" t="s">
        <v>26</v>
      </c>
      <c r="D633" s="4"/>
      <c r="E633" s="2"/>
      <c r="F633" s="2"/>
      <c r="G633" s="2"/>
      <c r="H633" s="2"/>
      <c r="I633" s="2"/>
      <c r="J633" s="2"/>
    </row>
    <row r="634" spans="1:10" ht="16.7" customHeight="1" x14ac:dyDescent="0.25">
      <c r="A634" s="36" t="s">
        <v>159</v>
      </c>
      <c r="B634" s="38" t="s">
        <v>30</v>
      </c>
      <c r="C634" s="11" t="s">
        <v>20</v>
      </c>
      <c r="D634" s="12"/>
      <c r="E634" s="3">
        <v>571025.1</v>
      </c>
      <c r="F634" s="3">
        <f>F635</f>
        <v>635638.69999999995</v>
      </c>
      <c r="G634" s="3">
        <f>SUM(G635:G637)</f>
        <v>1110535.1000000001</v>
      </c>
      <c r="H634" s="3">
        <f>SUM(H635:H637)</f>
        <v>609121</v>
      </c>
      <c r="I634" s="3">
        <f>SUM(I635:I637)</f>
        <v>719768</v>
      </c>
      <c r="J634" s="3">
        <f>SUM(J635:J637)</f>
        <v>919768</v>
      </c>
    </row>
    <row r="635" spans="1:10" ht="16.7" customHeight="1" x14ac:dyDescent="0.25">
      <c r="A635" s="36" t="s">
        <v>159</v>
      </c>
      <c r="B635" s="38" t="s">
        <v>30</v>
      </c>
      <c r="C635" s="18" t="s">
        <v>23</v>
      </c>
      <c r="D635" s="4"/>
      <c r="E635" s="2">
        <v>314836.09999999998</v>
      </c>
      <c r="F635" s="2">
        <v>635638.69999999995</v>
      </c>
      <c r="G635" s="2">
        <v>1110535.1000000001</v>
      </c>
      <c r="H635" s="2">
        <f>538571.2+7000+63549.8</f>
        <v>609121</v>
      </c>
      <c r="I635" s="2">
        <f>719768</f>
        <v>719768</v>
      </c>
      <c r="J635" s="2">
        <f>519768+400000</f>
        <v>919768</v>
      </c>
    </row>
    <row r="636" spans="1:10" ht="16.7" customHeight="1" x14ac:dyDescent="0.25">
      <c r="A636" s="36" t="s">
        <v>159</v>
      </c>
      <c r="B636" s="38" t="s">
        <v>30</v>
      </c>
      <c r="C636" s="18" t="s">
        <v>24</v>
      </c>
      <c r="D636" s="4"/>
      <c r="E636" s="2">
        <v>256189</v>
      </c>
      <c r="F636" s="2"/>
      <c r="G636" s="2"/>
      <c r="H636" s="2"/>
      <c r="I636" s="2"/>
      <c r="J636" s="2"/>
    </row>
    <row r="637" spans="1:10" ht="16.7" customHeight="1" x14ac:dyDescent="0.25">
      <c r="A637" s="36" t="s">
        <v>159</v>
      </c>
      <c r="B637" s="38" t="s">
        <v>30</v>
      </c>
      <c r="C637" s="18" t="s">
        <v>26</v>
      </c>
      <c r="D637" s="4"/>
      <c r="E637" s="2"/>
      <c r="F637" s="2"/>
      <c r="G637" s="2"/>
      <c r="H637" s="2"/>
      <c r="I637" s="2"/>
      <c r="J637" s="2"/>
    </row>
    <row r="638" spans="1:10" ht="23.45" customHeight="1" x14ac:dyDescent="0.25">
      <c r="A638" s="44" t="s">
        <v>160</v>
      </c>
      <c r="B638" s="38" t="s">
        <v>30</v>
      </c>
      <c r="C638" s="11" t="s">
        <v>20</v>
      </c>
      <c r="D638" s="12"/>
      <c r="E638" s="3">
        <v>89536.1</v>
      </c>
      <c r="F638" s="3">
        <v>156028.20000000001</v>
      </c>
      <c r="G638" s="3">
        <f>SUM(G639:G641)</f>
        <v>57626.3</v>
      </c>
      <c r="H638" s="32">
        <f>SUM(H639:H641)</f>
        <v>116415.7</v>
      </c>
      <c r="I638" s="3"/>
      <c r="J638" s="3"/>
    </row>
    <row r="639" spans="1:10" ht="23.45" customHeight="1" x14ac:dyDescent="0.25">
      <c r="A639" s="44" t="s">
        <v>160</v>
      </c>
      <c r="B639" s="38" t="s">
        <v>30</v>
      </c>
      <c r="C639" s="18" t="s">
        <v>23</v>
      </c>
      <c r="D639" s="4"/>
      <c r="E639" s="2">
        <v>89536.1</v>
      </c>
      <c r="F639" s="2">
        <v>156028.20000000001</v>
      </c>
      <c r="G639" s="2">
        <f>G643+G646+G651</f>
        <v>57626.3</v>
      </c>
      <c r="H639" s="33">
        <f>H643+H655+H651</f>
        <v>116415.7</v>
      </c>
      <c r="I639" s="2"/>
      <c r="J639" s="2"/>
    </row>
    <row r="640" spans="1:10" ht="23.45" customHeight="1" x14ac:dyDescent="0.25">
      <c r="A640" s="44" t="s">
        <v>160</v>
      </c>
      <c r="B640" s="38" t="s">
        <v>30</v>
      </c>
      <c r="C640" s="18" t="s">
        <v>24</v>
      </c>
      <c r="D640" s="4"/>
      <c r="E640" s="2"/>
      <c r="F640" s="2"/>
      <c r="G640" s="2"/>
      <c r="H640" s="33"/>
      <c r="I640" s="2"/>
      <c r="J640" s="2"/>
    </row>
    <row r="641" spans="1:10" ht="48.75" customHeight="1" x14ac:dyDescent="0.25">
      <c r="A641" s="44" t="s">
        <v>160</v>
      </c>
      <c r="B641" s="38" t="s">
        <v>30</v>
      </c>
      <c r="C641" s="18" t="s">
        <v>26</v>
      </c>
      <c r="D641" s="4"/>
      <c r="E641" s="2"/>
      <c r="F641" s="2"/>
      <c r="G641" s="2"/>
      <c r="H641" s="33"/>
      <c r="I641" s="2"/>
      <c r="J641" s="2"/>
    </row>
    <row r="642" spans="1:10" ht="26.85" customHeight="1" x14ac:dyDescent="0.25">
      <c r="A642" s="44" t="s">
        <v>139</v>
      </c>
      <c r="B642" s="38" t="s">
        <v>30</v>
      </c>
      <c r="C642" s="11" t="s">
        <v>20</v>
      </c>
      <c r="D642" s="12"/>
      <c r="E642" s="3">
        <v>89536.1</v>
      </c>
      <c r="F642" s="3">
        <v>149961.20000000001</v>
      </c>
      <c r="G642" s="3"/>
      <c r="H642" s="32"/>
      <c r="I642" s="3"/>
      <c r="J642" s="3"/>
    </row>
    <row r="643" spans="1:10" ht="26.85" customHeight="1" x14ac:dyDescent="0.25">
      <c r="A643" s="44" t="s">
        <v>139</v>
      </c>
      <c r="B643" s="38" t="s">
        <v>30</v>
      </c>
      <c r="C643" s="18" t="s">
        <v>23</v>
      </c>
      <c r="D643" s="4"/>
      <c r="E643" s="2">
        <v>89536.1</v>
      </c>
      <c r="F643" s="2">
        <v>149961.20000000001</v>
      </c>
      <c r="G643" s="2"/>
      <c r="H643" s="33"/>
      <c r="I643" s="2"/>
      <c r="J643" s="2"/>
    </row>
    <row r="644" spans="1:10" ht="26.85" customHeight="1" x14ac:dyDescent="0.25">
      <c r="A644" s="44" t="s">
        <v>139</v>
      </c>
      <c r="B644" s="38" t="s">
        <v>30</v>
      </c>
      <c r="C644" s="18" t="s">
        <v>24</v>
      </c>
      <c r="D644" s="4"/>
      <c r="E644" s="2"/>
      <c r="F644" s="2"/>
      <c r="G644" s="2"/>
      <c r="H644" s="33"/>
      <c r="I644" s="2"/>
      <c r="J644" s="2"/>
    </row>
    <row r="645" spans="1:10" ht="72" customHeight="1" x14ac:dyDescent="0.25">
      <c r="A645" s="44" t="s">
        <v>139</v>
      </c>
      <c r="B645" s="38" t="s">
        <v>30</v>
      </c>
      <c r="C645" s="18" t="s">
        <v>26</v>
      </c>
      <c r="D645" s="4"/>
      <c r="E645" s="2"/>
      <c r="F645" s="2"/>
      <c r="G645" s="2"/>
      <c r="H645" s="33"/>
      <c r="I645" s="2"/>
      <c r="J645" s="2"/>
    </row>
    <row r="646" spans="1:10" ht="16.7" customHeight="1" x14ac:dyDescent="0.25">
      <c r="A646" s="36" t="s">
        <v>161</v>
      </c>
      <c r="B646" s="38" t="s">
        <v>30</v>
      </c>
      <c r="C646" s="11" t="s">
        <v>20</v>
      </c>
      <c r="D646" s="12"/>
      <c r="E646" s="12"/>
      <c r="F646" s="3">
        <v>6067</v>
      </c>
      <c r="G646" s="3"/>
      <c r="H646" s="32"/>
      <c r="I646" s="3"/>
      <c r="J646" s="3"/>
    </row>
    <row r="647" spans="1:10" ht="16.7" customHeight="1" x14ac:dyDescent="0.25">
      <c r="A647" s="36" t="s">
        <v>161</v>
      </c>
      <c r="B647" s="38" t="s">
        <v>30</v>
      </c>
      <c r="C647" s="18" t="s">
        <v>23</v>
      </c>
      <c r="D647" s="4"/>
      <c r="E647" s="4"/>
      <c r="F647" s="2">
        <v>6067</v>
      </c>
      <c r="G647" s="2"/>
      <c r="H647" s="33"/>
      <c r="I647" s="2"/>
      <c r="J647" s="2"/>
    </row>
    <row r="648" spans="1:10" ht="16.7" customHeight="1" x14ac:dyDescent="0.25">
      <c r="A648" s="36" t="s">
        <v>161</v>
      </c>
      <c r="B648" s="38" t="s">
        <v>30</v>
      </c>
      <c r="C648" s="18" t="s">
        <v>24</v>
      </c>
      <c r="D648" s="4"/>
      <c r="E648" s="4"/>
      <c r="F648" s="2"/>
      <c r="G648" s="2"/>
      <c r="H648" s="33"/>
      <c r="I648" s="2"/>
      <c r="J648" s="2"/>
    </row>
    <row r="649" spans="1:10" ht="46.5" customHeight="1" x14ac:dyDescent="0.25">
      <c r="A649" s="36" t="s">
        <v>161</v>
      </c>
      <c r="B649" s="38" t="s">
        <v>30</v>
      </c>
      <c r="C649" s="18" t="s">
        <v>26</v>
      </c>
      <c r="D649" s="4"/>
      <c r="E649" s="4"/>
      <c r="F649" s="2"/>
      <c r="G649" s="2"/>
      <c r="H649" s="33"/>
      <c r="I649" s="2"/>
      <c r="J649" s="2"/>
    </row>
    <row r="650" spans="1:10" ht="16.7" customHeight="1" x14ac:dyDescent="0.25">
      <c r="A650" s="36" t="s">
        <v>162</v>
      </c>
      <c r="B650" s="38" t="s">
        <v>30</v>
      </c>
      <c r="C650" s="11" t="s">
        <v>20</v>
      </c>
      <c r="D650" s="12"/>
      <c r="E650" s="12"/>
      <c r="F650" s="12"/>
      <c r="G650" s="3">
        <f>SUM(G651:G653)</f>
        <v>57626.3</v>
      </c>
      <c r="H650" s="32">
        <f>SUM(H651:H653)</f>
        <v>116415.7</v>
      </c>
      <c r="I650" s="3"/>
      <c r="J650" s="3"/>
    </row>
    <row r="651" spans="1:10" ht="16.7" customHeight="1" x14ac:dyDescent="0.25">
      <c r="A651" s="36" t="s">
        <v>162</v>
      </c>
      <c r="B651" s="38" t="s">
        <v>30</v>
      </c>
      <c r="C651" s="18" t="s">
        <v>23</v>
      </c>
      <c r="D651" s="4"/>
      <c r="E651" s="4"/>
      <c r="F651" s="4"/>
      <c r="G651" s="2">
        <v>57626.3</v>
      </c>
      <c r="H651" s="2">
        <f>70112+46303.7</f>
        <v>116415.7</v>
      </c>
      <c r="I651" s="2"/>
      <c r="J651" s="2"/>
    </row>
    <row r="652" spans="1:10" ht="16.7" customHeight="1" x14ac:dyDescent="0.25">
      <c r="A652" s="36" t="s">
        <v>162</v>
      </c>
      <c r="B652" s="38" t="s">
        <v>30</v>
      </c>
      <c r="C652" s="18" t="s">
        <v>24</v>
      </c>
      <c r="D652" s="4"/>
      <c r="E652" s="4"/>
      <c r="F652" s="4"/>
      <c r="G652" s="2"/>
      <c r="H652" s="2"/>
      <c r="I652" s="2"/>
      <c r="J652" s="2"/>
    </row>
    <row r="653" spans="1:10" ht="44.25" customHeight="1" x14ac:dyDescent="0.25">
      <c r="A653" s="36" t="s">
        <v>162</v>
      </c>
      <c r="B653" s="38" t="s">
        <v>30</v>
      </c>
      <c r="C653" s="18" t="s">
        <v>26</v>
      </c>
      <c r="D653" s="4"/>
      <c r="E653" s="4"/>
      <c r="F653" s="4"/>
      <c r="G653" s="2"/>
      <c r="H653" s="2"/>
      <c r="I653" s="2"/>
      <c r="J653" s="2"/>
    </row>
    <row r="654" spans="1:10" ht="16.7" hidden="1" customHeight="1" outlineLevel="1" x14ac:dyDescent="0.25">
      <c r="A654" s="36" t="s">
        <v>181</v>
      </c>
      <c r="B654" s="38" t="s">
        <v>30</v>
      </c>
      <c r="C654" s="11" t="s">
        <v>20</v>
      </c>
      <c r="D654" s="4"/>
      <c r="E654" s="4"/>
      <c r="F654" s="4"/>
      <c r="G654" s="2"/>
      <c r="H654" s="3"/>
      <c r="I654" s="2"/>
      <c r="J654" s="2"/>
    </row>
    <row r="655" spans="1:10" ht="16.7" hidden="1" customHeight="1" outlineLevel="1" x14ac:dyDescent="0.25">
      <c r="A655" s="36" t="s">
        <v>162</v>
      </c>
      <c r="B655" s="38" t="s">
        <v>30</v>
      </c>
      <c r="C655" s="18" t="s">
        <v>23</v>
      </c>
      <c r="D655" s="4"/>
      <c r="E655" s="4"/>
      <c r="F655" s="4"/>
      <c r="G655" s="2"/>
      <c r="H655" s="2"/>
      <c r="I655" s="2"/>
      <c r="J655" s="2"/>
    </row>
    <row r="656" spans="1:10" ht="16.7" hidden="1" customHeight="1" outlineLevel="1" x14ac:dyDescent="0.25">
      <c r="A656" s="36" t="s">
        <v>162</v>
      </c>
      <c r="B656" s="38" t="s">
        <v>30</v>
      </c>
      <c r="C656" s="18" t="s">
        <v>24</v>
      </c>
      <c r="D656" s="4"/>
      <c r="E656" s="4"/>
      <c r="F656" s="4"/>
      <c r="G656" s="2"/>
      <c r="H656" s="2"/>
      <c r="I656" s="2"/>
      <c r="J656" s="2"/>
    </row>
    <row r="657" spans="1:10" ht="16.7" hidden="1" customHeight="1" outlineLevel="1" x14ac:dyDescent="0.25">
      <c r="A657" s="36" t="s">
        <v>162</v>
      </c>
      <c r="B657" s="38" t="s">
        <v>30</v>
      </c>
      <c r="C657" s="18" t="s">
        <v>26</v>
      </c>
      <c r="D657" s="4"/>
      <c r="E657" s="4"/>
      <c r="F657" s="4"/>
      <c r="G657" s="2"/>
      <c r="H657" s="2"/>
      <c r="I657" s="2"/>
      <c r="J657" s="2"/>
    </row>
    <row r="658" spans="1:10" ht="16.7" customHeight="1" collapsed="1" x14ac:dyDescent="0.25">
      <c r="A658" s="35" t="s">
        <v>163</v>
      </c>
      <c r="B658" s="37" t="s">
        <v>22</v>
      </c>
      <c r="C658" s="17" t="s">
        <v>20</v>
      </c>
      <c r="D658" s="14"/>
      <c r="E658" s="14"/>
      <c r="F658" s="14"/>
      <c r="G658" s="1">
        <f>SUM(G659:G661)</f>
        <v>15641930.300000001</v>
      </c>
      <c r="H658" s="1">
        <f>SUM(H659:H661)</f>
        <v>16908317.5</v>
      </c>
      <c r="I658" s="1">
        <f>SUM(I659:I661)</f>
        <v>16908317.5</v>
      </c>
      <c r="J658" s="1">
        <f>SUM(J659:J661)</f>
        <v>16908317.5</v>
      </c>
    </row>
    <row r="659" spans="1:10" ht="16.7" customHeight="1" x14ac:dyDescent="0.25">
      <c r="A659" s="36" t="s">
        <v>163</v>
      </c>
      <c r="B659" s="38" t="s">
        <v>22</v>
      </c>
      <c r="C659" s="18" t="s">
        <v>23</v>
      </c>
      <c r="D659" s="4"/>
      <c r="E659" s="4"/>
      <c r="F659" s="4"/>
      <c r="G659" s="2">
        <f>G663+G667</f>
        <v>15641930.300000001</v>
      </c>
      <c r="H659" s="2">
        <f>H663+H667</f>
        <v>16908317.5</v>
      </c>
      <c r="I659" s="2">
        <f>I663+I667</f>
        <v>16908317.5</v>
      </c>
      <c r="J659" s="2">
        <f>J663+J667</f>
        <v>16908317.5</v>
      </c>
    </row>
    <row r="660" spans="1:10" ht="16.7" customHeight="1" x14ac:dyDescent="0.25">
      <c r="A660" s="36" t="s">
        <v>163</v>
      </c>
      <c r="B660" s="38" t="s">
        <v>22</v>
      </c>
      <c r="C660" s="18" t="s">
        <v>24</v>
      </c>
      <c r="D660" s="4"/>
      <c r="E660" s="4"/>
      <c r="F660" s="4"/>
      <c r="G660" s="2"/>
      <c r="H660" s="2"/>
      <c r="I660" s="2"/>
      <c r="J660" s="2"/>
    </row>
    <row r="661" spans="1:10" ht="16.7" customHeight="1" x14ac:dyDescent="0.25">
      <c r="A661" s="36" t="s">
        <v>163</v>
      </c>
      <c r="B661" s="38" t="s">
        <v>22</v>
      </c>
      <c r="C661" s="18" t="s">
        <v>26</v>
      </c>
      <c r="D661" s="4"/>
      <c r="E661" s="4"/>
      <c r="F661" s="4"/>
      <c r="G661" s="2"/>
      <c r="H661" s="2"/>
      <c r="I661" s="2"/>
      <c r="J661" s="2"/>
    </row>
    <row r="662" spans="1:10" ht="20.100000000000001" hidden="1" customHeight="1" outlineLevel="1" x14ac:dyDescent="0.25">
      <c r="A662" s="36" t="s">
        <v>163</v>
      </c>
      <c r="B662" s="38" t="s">
        <v>27</v>
      </c>
      <c r="C662" s="11" t="s">
        <v>20</v>
      </c>
      <c r="D662" s="12"/>
      <c r="E662" s="12"/>
      <c r="F662" s="12"/>
      <c r="G662" s="3"/>
      <c r="H662" s="3"/>
      <c r="I662" s="3"/>
      <c r="J662" s="3"/>
    </row>
    <row r="663" spans="1:10" ht="20.100000000000001" hidden="1" customHeight="1" outlineLevel="1" x14ac:dyDescent="0.25">
      <c r="A663" s="36" t="s">
        <v>163</v>
      </c>
      <c r="B663" s="38" t="s">
        <v>27</v>
      </c>
      <c r="C663" s="18" t="s">
        <v>23</v>
      </c>
      <c r="D663" s="4"/>
      <c r="E663" s="4"/>
      <c r="F663" s="4"/>
      <c r="G663" s="2"/>
      <c r="H663" s="2"/>
      <c r="I663" s="2"/>
      <c r="J663" s="2"/>
    </row>
    <row r="664" spans="1:10" ht="20.100000000000001" hidden="1" customHeight="1" outlineLevel="1" x14ac:dyDescent="0.25">
      <c r="A664" s="36" t="s">
        <v>163</v>
      </c>
      <c r="B664" s="38" t="s">
        <v>27</v>
      </c>
      <c r="C664" s="18" t="s">
        <v>24</v>
      </c>
      <c r="D664" s="4"/>
      <c r="E664" s="4"/>
      <c r="F664" s="4"/>
      <c r="G664" s="2"/>
      <c r="H664" s="2"/>
      <c r="I664" s="2"/>
      <c r="J664" s="2"/>
    </row>
    <row r="665" spans="1:10" ht="20.100000000000001" hidden="1" customHeight="1" outlineLevel="1" x14ac:dyDescent="0.25">
      <c r="A665" s="36" t="s">
        <v>163</v>
      </c>
      <c r="B665" s="38" t="s">
        <v>27</v>
      </c>
      <c r="C665" s="18" t="s">
        <v>26</v>
      </c>
      <c r="D665" s="4"/>
      <c r="E665" s="4"/>
      <c r="F665" s="4"/>
      <c r="G665" s="2"/>
      <c r="H665" s="2"/>
      <c r="I665" s="2"/>
      <c r="J665" s="2"/>
    </row>
    <row r="666" spans="1:10" ht="16.7" customHeight="1" collapsed="1" x14ac:dyDescent="0.25">
      <c r="A666" s="36" t="s">
        <v>163</v>
      </c>
      <c r="B666" s="38" t="s">
        <v>28</v>
      </c>
      <c r="C666" s="11" t="s">
        <v>20</v>
      </c>
      <c r="D666" s="12"/>
      <c r="E666" s="12"/>
      <c r="F666" s="12"/>
      <c r="G666" s="3">
        <f>SUM(G667:G669)</f>
        <v>15641930.300000001</v>
      </c>
      <c r="H666" s="3">
        <f>SUM(H667:H669)</f>
        <v>16908317.5</v>
      </c>
      <c r="I666" s="3">
        <f>SUM(I667:I669)</f>
        <v>16908317.5</v>
      </c>
      <c r="J666" s="3">
        <f>SUM(J667:J669)</f>
        <v>16908317.5</v>
      </c>
    </row>
    <row r="667" spans="1:10" ht="16.7" customHeight="1" x14ac:dyDescent="0.25">
      <c r="A667" s="36" t="s">
        <v>163</v>
      </c>
      <c r="B667" s="38" t="s">
        <v>28</v>
      </c>
      <c r="C667" s="18" t="s">
        <v>23</v>
      </c>
      <c r="D667" s="4"/>
      <c r="E667" s="4"/>
      <c r="F667" s="4"/>
      <c r="G667" s="2">
        <f>G671</f>
        <v>15641930.300000001</v>
      </c>
      <c r="H667" s="2">
        <f t="shared" ref="H667:J667" si="69">H671</f>
        <v>16908317.5</v>
      </c>
      <c r="I667" s="2">
        <f t="shared" si="69"/>
        <v>16908317.5</v>
      </c>
      <c r="J667" s="2">
        <f t="shared" si="69"/>
        <v>16908317.5</v>
      </c>
    </row>
    <row r="668" spans="1:10" ht="16.7" customHeight="1" x14ac:dyDescent="0.25">
      <c r="A668" s="36" t="s">
        <v>163</v>
      </c>
      <c r="B668" s="38" t="s">
        <v>28</v>
      </c>
      <c r="C668" s="18" t="s">
        <v>24</v>
      </c>
      <c r="D668" s="4"/>
      <c r="E668" s="4"/>
      <c r="F668" s="4"/>
      <c r="G668" s="2"/>
      <c r="H668" s="2"/>
      <c r="I668" s="2"/>
      <c r="J668" s="2"/>
    </row>
    <row r="669" spans="1:10" ht="16.7" customHeight="1" x14ac:dyDescent="0.25">
      <c r="A669" s="36" t="s">
        <v>163</v>
      </c>
      <c r="B669" s="38" t="s">
        <v>28</v>
      </c>
      <c r="C669" s="18" t="s">
        <v>26</v>
      </c>
      <c r="D669" s="4"/>
      <c r="E669" s="4"/>
      <c r="F669" s="4"/>
      <c r="G669" s="2"/>
      <c r="H669" s="2"/>
      <c r="I669" s="2"/>
      <c r="J669" s="2"/>
    </row>
    <row r="670" spans="1:10" ht="16.7" customHeight="1" x14ac:dyDescent="0.25">
      <c r="A670" s="36" t="s">
        <v>164</v>
      </c>
      <c r="B670" s="38" t="s">
        <v>28</v>
      </c>
      <c r="C670" s="11" t="s">
        <v>20</v>
      </c>
      <c r="D670" s="12"/>
      <c r="E670" s="12"/>
      <c r="F670" s="12"/>
      <c r="G670" s="3">
        <f>SUM(G671:G673)</f>
        <v>15641930.300000001</v>
      </c>
      <c r="H670" s="3">
        <f>SUM(H671:H673)</f>
        <v>16908317.5</v>
      </c>
      <c r="I670" s="3">
        <f>SUM(I671:I673)</f>
        <v>16908317.5</v>
      </c>
      <c r="J670" s="3">
        <f>SUM(J671:J673)</f>
        <v>16908317.5</v>
      </c>
    </row>
    <row r="671" spans="1:10" ht="16.7" customHeight="1" x14ac:dyDescent="0.25">
      <c r="A671" s="36" t="s">
        <v>164</v>
      </c>
      <c r="B671" s="38" t="s">
        <v>28</v>
      </c>
      <c r="C671" s="18" t="s">
        <v>23</v>
      </c>
      <c r="D671" s="4"/>
      <c r="E671" s="4"/>
      <c r="F671" s="4"/>
      <c r="G671" s="2">
        <f>G675</f>
        <v>15641930.300000001</v>
      </c>
      <c r="H671" s="2">
        <f t="shared" ref="H671:J671" si="70">H675</f>
        <v>16908317.5</v>
      </c>
      <c r="I671" s="2">
        <f t="shared" si="70"/>
        <v>16908317.5</v>
      </c>
      <c r="J671" s="2">
        <f t="shared" si="70"/>
        <v>16908317.5</v>
      </c>
    </row>
    <row r="672" spans="1:10" ht="16.7" customHeight="1" x14ac:dyDescent="0.25">
      <c r="A672" s="36" t="s">
        <v>164</v>
      </c>
      <c r="B672" s="38" t="s">
        <v>28</v>
      </c>
      <c r="C672" s="18" t="s">
        <v>24</v>
      </c>
      <c r="D672" s="4"/>
      <c r="E672" s="4"/>
      <c r="F672" s="4"/>
      <c r="G672" s="2"/>
      <c r="H672" s="2"/>
      <c r="I672" s="2"/>
      <c r="J672" s="2"/>
    </row>
    <row r="673" spans="1:11" ht="26.25" customHeight="1" x14ac:dyDescent="0.25">
      <c r="A673" s="36" t="s">
        <v>164</v>
      </c>
      <c r="B673" s="38" t="s">
        <v>28</v>
      </c>
      <c r="C673" s="18" t="s">
        <v>26</v>
      </c>
      <c r="D673" s="4"/>
      <c r="E673" s="4"/>
      <c r="F673" s="4"/>
      <c r="G673" s="2"/>
      <c r="H673" s="2"/>
      <c r="I673" s="2"/>
      <c r="J673" s="2"/>
    </row>
    <row r="674" spans="1:11" ht="16.7" customHeight="1" x14ac:dyDescent="0.25">
      <c r="A674" s="36" t="s">
        <v>136</v>
      </c>
      <c r="B674" s="38" t="s">
        <v>28</v>
      </c>
      <c r="C674" s="11" t="s">
        <v>20</v>
      </c>
      <c r="D674" s="12"/>
      <c r="E674" s="12"/>
      <c r="F674" s="12"/>
      <c r="G674" s="3">
        <f>SUM(G675:G677)</f>
        <v>15641930.300000001</v>
      </c>
      <c r="H674" s="3">
        <f>SUM(H675:H677)</f>
        <v>16908317.5</v>
      </c>
      <c r="I674" s="3">
        <f>SUM(I675:I677)</f>
        <v>16908317.5</v>
      </c>
      <c r="J674" s="3">
        <f>SUM(J675:J677)</f>
        <v>16908317.5</v>
      </c>
    </row>
    <row r="675" spans="1:11" ht="16.7" customHeight="1" x14ac:dyDescent="0.25">
      <c r="A675" s="36" t="s">
        <v>136</v>
      </c>
      <c r="B675" s="38" t="s">
        <v>28</v>
      </c>
      <c r="C675" s="18" t="s">
        <v>23</v>
      </c>
      <c r="D675" s="4"/>
      <c r="E675" s="4"/>
      <c r="F675" s="4"/>
      <c r="G675" s="2">
        <v>15641930.300000001</v>
      </c>
      <c r="H675" s="2">
        <f>16908317.5</f>
        <v>16908317.5</v>
      </c>
      <c r="I675" s="2">
        <f>H675</f>
        <v>16908317.5</v>
      </c>
      <c r="J675" s="2">
        <f>I675</f>
        <v>16908317.5</v>
      </c>
    </row>
    <row r="676" spans="1:11" ht="16.7" customHeight="1" x14ac:dyDescent="0.25">
      <c r="A676" s="36" t="s">
        <v>136</v>
      </c>
      <c r="B676" s="38" t="s">
        <v>28</v>
      </c>
      <c r="C676" s="18" t="s">
        <v>24</v>
      </c>
      <c r="D676" s="4"/>
      <c r="E676" s="4"/>
      <c r="F676" s="4"/>
      <c r="G676" s="2"/>
      <c r="H676" s="2"/>
      <c r="I676" s="2"/>
      <c r="J676" s="2"/>
    </row>
    <row r="677" spans="1:11" ht="16.7" customHeight="1" x14ac:dyDescent="0.25">
      <c r="A677" s="36" t="s">
        <v>136</v>
      </c>
      <c r="B677" s="38" t="s">
        <v>28</v>
      </c>
      <c r="C677" s="18" t="s">
        <v>26</v>
      </c>
      <c r="D677" s="4"/>
      <c r="E677" s="4"/>
      <c r="F677" s="4"/>
      <c r="G677" s="2"/>
      <c r="H677" s="2"/>
      <c r="I677" s="2"/>
      <c r="J677" s="2"/>
      <c r="K677" s="20" t="s">
        <v>186</v>
      </c>
    </row>
  </sheetData>
  <autoFilter ref="A12:K677"/>
  <mergeCells count="315">
    <mergeCell ref="A9:J10"/>
    <mergeCell ref="A670:A673"/>
    <mergeCell ref="B670:B673"/>
    <mergeCell ref="A674:A677"/>
    <mergeCell ref="B674:B677"/>
    <mergeCell ref="A650:A653"/>
    <mergeCell ref="B650:B653"/>
    <mergeCell ref="A658:A669"/>
    <mergeCell ref="B658:B661"/>
    <mergeCell ref="B662:B665"/>
    <mergeCell ref="B666:B669"/>
    <mergeCell ref="A638:A641"/>
    <mergeCell ref="B638:B641"/>
    <mergeCell ref="A642:A645"/>
    <mergeCell ref="B642:B645"/>
    <mergeCell ref="A646:A649"/>
    <mergeCell ref="B646:B649"/>
    <mergeCell ref="A626:A629"/>
    <mergeCell ref="B626:B629"/>
    <mergeCell ref="A630:A633"/>
    <mergeCell ref="B630:B633"/>
    <mergeCell ref="A634:A637"/>
    <mergeCell ref="B634:B637"/>
    <mergeCell ref="A614:A617"/>
    <mergeCell ref="B614:B617"/>
    <mergeCell ref="A618:A621"/>
    <mergeCell ref="B618:B621"/>
    <mergeCell ref="A622:A625"/>
    <mergeCell ref="B622:B625"/>
    <mergeCell ref="A602:A605"/>
    <mergeCell ref="B602:B605"/>
    <mergeCell ref="A606:A609"/>
    <mergeCell ref="B606:B609"/>
    <mergeCell ref="A610:A613"/>
    <mergeCell ref="B610:B613"/>
    <mergeCell ref="A590:A593"/>
    <mergeCell ref="B590:B593"/>
    <mergeCell ref="A594:A597"/>
    <mergeCell ref="B594:B597"/>
    <mergeCell ref="A598:A601"/>
    <mergeCell ref="B598:B601"/>
    <mergeCell ref="A578:A581"/>
    <mergeCell ref="B578:B581"/>
    <mergeCell ref="A582:A585"/>
    <mergeCell ref="B582:B585"/>
    <mergeCell ref="A586:A589"/>
    <mergeCell ref="B586:B589"/>
    <mergeCell ref="A566:A569"/>
    <mergeCell ref="B566:B569"/>
    <mergeCell ref="A570:A573"/>
    <mergeCell ref="B570:B573"/>
    <mergeCell ref="A574:A577"/>
    <mergeCell ref="B574:B577"/>
    <mergeCell ref="A554:A557"/>
    <mergeCell ref="B554:B557"/>
    <mergeCell ref="A558:A561"/>
    <mergeCell ref="B558:B561"/>
    <mergeCell ref="A562:A565"/>
    <mergeCell ref="B562:B565"/>
    <mergeCell ref="A542:A545"/>
    <mergeCell ref="B542:B545"/>
    <mergeCell ref="A546:A549"/>
    <mergeCell ref="B546:B549"/>
    <mergeCell ref="A550:A553"/>
    <mergeCell ref="B550:B553"/>
    <mergeCell ref="A530:A533"/>
    <mergeCell ref="B530:B533"/>
    <mergeCell ref="A534:A537"/>
    <mergeCell ref="B534:B537"/>
    <mergeCell ref="A538:A541"/>
    <mergeCell ref="B538:B541"/>
    <mergeCell ref="A518:A521"/>
    <mergeCell ref="B518:B521"/>
    <mergeCell ref="A522:A525"/>
    <mergeCell ref="B522:B525"/>
    <mergeCell ref="A526:A529"/>
    <mergeCell ref="B526:B529"/>
    <mergeCell ref="A498:A509"/>
    <mergeCell ref="B498:B501"/>
    <mergeCell ref="B502:B505"/>
    <mergeCell ref="B506:B509"/>
    <mergeCell ref="A510:A517"/>
    <mergeCell ref="B510:B513"/>
    <mergeCell ref="B514:B517"/>
    <mergeCell ref="A486:A489"/>
    <mergeCell ref="B486:B489"/>
    <mergeCell ref="A490:A493"/>
    <mergeCell ref="B490:B493"/>
    <mergeCell ref="A494:A497"/>
    <mergeCell ref="B494:B497"/>
    <mergeCell ref="A474:A477"/>
    <mergeCell ref="B474:B477"/>
    <mergeCell ref="A478:A481"/>
    <mergeCell ref="B478:B481"/>
    <mergeCell ref="A482:A485"/>
    <mergeCell ref="B482:B485"/>
    <mergeCell ref="A458:A465"/>
    <mergeCell ref="B458:B461"/>
    <mergeCell ref="B462:B465"/>
    <mergeCell ref="A466:A469"/>
    <mergeCell ref="B466:B469"/>
    <mergeCell ref="A470:A473"/>
    <mergeCell ref="B470:B473"/>
    <mergeCell ref="A442:A449"/>
    <mergeCell ref="B442:B445"/>
    <mergeCell ref="B446:B449"/>
    <mergeCell ref="A450:A453"/>
    <mergeCell ref="B450:B453"/>
    <mergeCell ref="A454:A457"/>
    <mergeCell ref="B454:B457"/>
    <mergeCell ref="A430:A433"/>
    <mergeCell ref="B430:B433"/>
    <mergeCell ref="A434:A437"/>
    <mergeCell ref="B434:B437"/>
    <mergeCell ref="A438:A441"/>
    <mergeCell ref="B438:B441"/>
    <mergeCell ref="A418:A421"/>
    <mergeCell ref="B418:B421"/>
    <mergeCell ref="A422:A425"/>
    <mergeCell ref="B422:B425"/>
    <mergeCell ref="A426:A429"/>
    <mergeCell ref="B426:B429"/>
    <mergeCell ref="A406:A409"/>
    <mergeCell ref="B406:B409"/>
    <mergeCell ref="A410:A413"/>
    <mergeCell ref="B410:B413"/>
    <mergeCell ref="A414:A417"/>
    <mergeCell ref="B414:B417"/>
    <mergeCell ref="A390:A397"/>
    <mergeCell ref="B390:B393"/>
    <mergeCell ref="B394:B397"/>
    <mergeCell ref="A398:A401"/>
    <mergeCell ref="B398:B401"/>
    <mergeCell ref="A402:A405"/>
    <mergeCell ref="B402:B405"/>
    <mergeCell ref="A378:A381"/>
    <mergeCell ref="B378:B381"/>
    <mergeCell ref="A382:A385"/>
    <mergeCell ref="B382:B385"/>
    <mergeCell ref="A386:A389"/>
    <mergeCell ref="B386:B389"/>
    <mergeCell ref="A362:A365"/>
    <mergeCell ref="B362:B365"/>
    <mergeCell ref="A366:A373"/>
    <mergeCell ref="B366:B369"/>
    <mergeCell ref="B370:B373"/>
    <mergeCell ref="A374:A377"/>
    <mergeCell ref="B374:B377"/>
    <mergeCell ref="A346:A349"/>
    <mergeCell ref="B346:B349"/>
    <mergeCell ref="A350:A357"/>
    <mergeCell ref="B350:B353"/>
    <mergeCell ref="B354:B357"/>
    <mergeCell ref="A358:A361"/>
    <mergeCell ref="B358:B361"/>
    <mergeCell ref="A330:A337"/>
    <mergeCell ref="B330:B333"/>
    <mergeCell ref="B334:B337"/>
    <mergeCell ref="A338:A341"/>
    <mergeCell ref="B338:B341"/>
    <mergeCell ref="A342:A345"/>
    <mergeCell ref="B342:B345"/>
    <mergeCell ref="A318:A321"/>
    <mergeCell ref="B318:B321"/>
    <mergeCell ref="A322:A325"/>
    <mergeCell ref="B322:B325"/>
    <mergeCell ref="A326:A329"/>
    <mergeCell ref="B326:B329"/>
    <mergeCell ref="A306:A309"/>
    <mergeCell ref="B306:B309"/>
    <mergeCell ref="A310:A313"/>
    <mergeCell ref="B310:B313"/>
    <mergeCell ref="A314:A317"/>
    <mergeCell ref="B314:B317"/>
    <mergeCell ref="A294:A297"/>
    <mergeCell ref="B294:B297"/>
    <mergeCell ref="A298:A301"/>
    <mergeCell ref="B298:B301"/>
    <mergeCell ref="A302:A305"/>
    <mergeCell ref="B302:B305"/>
    <mergeCell ref="A282:A285"/>
    <mergeCell ref="B282:B285"/>
    <mergeCell ref="A286:A289"/>
    <mergeCell ref="B286:B289"/>
    <mergeCell ref="A290:A293"/>
    <mergeCell ref="B290:B293"/>
    <mergeCell ref="A270:A273"/>
    <mergeCell ref="B270:B273"/>
    <mergeCell ref="A274:A277"/>
    <mergeCell ref="B274:B277"/>
    <mergeCell ref="A278:A281"/>
    <mergeCell ref="B278:B281"/>
    <mergeCell ref="A258:A261"/>
    <mergeCell ref="B258:B261"/>
    <mergeCell ref="A262:A265"/>
    <mergeCell ref="B262:B265"/>
    <mergeCell ref="A266:A269"/>
    <mergeCell ref="B266:B269"/>
    <mergeCell ref="A242:A245"/>
    <mergeCell ref="B242:B245"/>
    <mergeCell ref="A246:A253"/>
    <mergeCell ref="B246:B249"/>
    <mergeCell ref="B250:B253"/>
    <mergeCell ref="A254:A257"/>
    <mergeCell ref="B254:B257"/>
    <mergeCell ref="A230:A233"/>
    <mergeCell ref="B230:B233"/>
    <mergeCell ref="A234:A237"/>
    <mergeCell ref="B234:B237"/>
    <mergeCell ref="A238:A241"/>
    <mergeCell ref="B238:B241"/>
    <mergeCell ref="A210:A213"/>
    <mergeCell ref="B210:B213"/>
    <mergeCell ref="A214:A217"/>
    <mergeCell ref="B214:B217"/>
    <mergeCell ref="A218:A229"/>
    <mergeCell ref="B218:B221"/>
    <mergeCell ref="B222:B225"/>
    <mergeCell ref="B226:B229"/>
    <mergeCell ref="A198:A201"/>
    <mergeCell ref="B198:B201"/>
    <mergeCell ref="A202:A205"/>
    <mergeCell ref="B202:B205"/>
    <mergeCell ref="A206:A209"/>
    <mergeCell ref="B206:B209"/>
    <mergeCell ref="A182:A185"/>
    <mergeCell ref="B182:B185"/>
    <mergeCell ref="A186:A189"/>
    <mergeCell ref="B186:B189"/>
    <mergeCell ref="A190:A197"/>
    <mergeCell ref="B190:B193"/>
    <mergeCell ref="B194:B197"/>
    <mergeCell ref="A170:A173"/>
    <mergeCell ref="B170:B173"/>
    <mergeCell ref="A174:A177"/>
    <mergeCell ref="B174:B177"/>
    <mergeCell ref="A178:A181"/>
    <mergeCell ref="B178:B181"/>
    <mergeCell ref="A158:A161"/>
    <mergeCell ref="B158:B161"/>
    <mergeCell ref="A162:A165"/>
    <mergeCell ref="B162:B165"/>
    <mergeCell ref="A166:A169"/>
    <mergeCell ref="B166:B169"/>
    <mergeCell ref="A146:A149"/>
    <mergeCell ref="B146:B149"/>
    <mergeCell ref="A150:A153"/>
    <mergeCell ref="B150:B153"/>
    <mergeCell ref="A154:A157"/>
    <mergeCell ref="B154:B157"/>
    <mergeCell ref="A134:A137"/>
    <mergeCell ref="B134:B137"/>
    <mergeCell ref="A138:A141"/>
    <mergeCell ref="B138:B141"/>
    <mergeCell ref="A142:A145"/>
    <mergeCell ref="B142:B145"/>
    <mergeCell ref="A122:A125"/>
    <mergeCell ref="B122:B125"/>
    <mergeCell ref="A126:A129"/>
    <mergeCell ref="B126:B129"/>
    <mergeCell ref="A130:A133"/>
    <mergeCell ref="B130:B133"/>
    <mergeCell ref="A114:A117"/>
    <mergeCell ref="B114:B117"/>
    <mergeCell ref="A118:A121"/>
    <mergeCell ref="B118:B121"/>
    <mergeCell ref="A98:A101"/>
    <mergeCell ref="B98:B101"/>
    <mergeCell ref="A102:A105"/>
    <mergeCell ref="B102:B105"/>
    <mergeCell ref="A106:A109"/>
    <mergeCell ref="B106:B109"/>
    <mergeCell ref="A94:A97"/>
    <mergeCell ref="B94:B97"/>
    <mergeCell ref="A70:A73"/>
    <mergeCell ref="B70:B73"/>
    <mergeCell ref="A74:A85"/>
    <mergeCell ref="B74:B77"/>
    <mergeCell ref="B78:B81"/>
    <mergeCell ref="B82:B85"/>
    <mergeCell ref="A110:A113"/>
    <mergeCell ref="B110:B113"/>
    <mergeCell ref="B46:B49"/>
    <mergeCell ref="A50:A53"/>
    <mergeCell ref="B50:B53"/>
    <mergeCell ref="A54:A57"/>
    <mergeCell ref="B54:B57"/>
    <mergeCell ref="A86:A89"/>
    <mergeCell ref="B86:B89"/>
    <mergeCell ref="A90:A93"/>
    <mergeCell ref="B90:B93"/>
    <mergeCell ref="D11:J11"/>
    <mergeCell ref="A14:A33"/>
    <mergeCell ref="B14:B17"/>
    <mergeCell ref="B18:B21"/>
    <mergeCell ref="B22:B25"/>
    <mergeCell ref="B26:B29"/>
    <mergeCell ref="A654:A657"/>
    <mergeCell ref="B654:B657"/>
    <mergeCell ref="B30:B33"/>
    <mergeCell ref="A34:A41"/>
    <mergeCell ref="B34:B37"/>
    <mergeCell ref="B38:B41"/>
    <mergeCell ref="A42:A45"/>
    <mergeCell ref="B42:B45"/>
    <mergeCell ref="A11:A12"/>
    <mergeCell ref="B11:B12"/>
    <mergeCell ref="C11:C12"/>
    <mergeCell ref="A58:A61"/>
    <mergeCell ref="B58:B61"/>
    <mergeCell ref="A62:A65"/>
    <mergeCell ref="B62:B65"/>
    <mergeCell ref="A66:A69"/>
    <mergeCell ref="B66:B69"/>
    <mergeCell ref="A46:A49"/>
  </mergeCells>
  <pageMargins left="0.74803149606299213" right="0.15748031496062992" top="0.51181102362204722" bottom="0.15748031496062992" header="0.31496062992125984" footer="0.31496062992125984"/>
  <pageSetup paperSize="9" scale="52" orientation="landscape" r:id="rId1"/>
  <headerFooter differentFirst="1">
    <oddHeader>&amp;C&amp;P</oddHeader>
  </headerFooter>
  <rowBreaks count="14" manualBreakCount="14">
    <brk id="57" max="16383" man="1"/>
    <brk id="101" max="16383" man="1"/>
    <brk id="129" max="16383" man="1"/>
    <brk id="169" max="16383" man="1"/>
    <brk id="201" max="16383" man="1"/>
    <brk id="269" max="16383" man="1"/>
    <brk id="309" max="16383" man="1"/>
    <brk id="357" max="16383" man="1"/>
    <brk id="405" max="16383" man="1"/>
    <brk id="433" max="16383" man="1"/>
    <brk id="489" max="16383" man="1"/>
    <brk id="529" max="16383" man="1"/>
    <brk id="577" max="16383" man="1"/>
    <brk id="62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74"/>
  <sheetViews>
    <sheetView view="pageBreakPreview" zoomScale="60" zoomScaleNormal="90" workbookViewId="0">
      <selection activeCell="V16" sqref="V16"/>
    </sheetView>
  </sheetViews>
  <sheetFormatPr defaultRowHeight="15.75" customHeight="1" outlineLevelRow="1" x14ac:dyDescent="0.2"/>
  <cols>
    <col min="1" max="1" width="52" style="28" customWidth="1"/>
    <col min="2" max="2" width="34.85546875" style="28" customWidth="1"/>
    <col min="3" max="3" width="29" style="28" customWidth="1"/>
    <col min="4" max="4" width="18" style="28" customWidth="1"/>
    <col min="5" max="7" width="17.85546875" style="28" customWidth="1"/>
    <col min="8" max="10" width="18" style="28" customWidth="1"/>
    <col min="11" max="16384" width="9.140625" style="28"/>
  </cols>
  <sheetData>
    <row r="1" spans="1:10" ht="15.75" customHeight="1" x14ac:dyDescent="0.2">
      <c r="H1" s="5" t="s">
        <v>185</v>
      </c>
    </row>
    <row r="2" spans="1:10" ht="15.75" customHeight="1" x14ac:dyDescent="0.2">
      <c r="H2" s="5" t="s">
        <v>173</v>
      </c>
    </row>
    <row r="3" spans="1:10" ht="15.75" customHeight="1" x14ac:dyDescent="0.2">
      <c r="H3" s="5" t="s">
        <v>174</v>
      </c>
    </row>
    <row r="4" spans="1:10" ht="15.75" customHeight="1" x14ac:dyDescent="0.2">
      <c r="H4" s="5" t="s">
        <v>175</v>
      </c>
    </row>
    <row r="5" spans="1:10" ht="15.75" customHeight="1" x14ac:dyDescent="0.2">
      <c r="H5" s="5" t="s">
        <v>176</v>
      </c>
    </row>
    <row r="6" spans="1:10" ht="15.75" customHeight="1" x14ac:dyDescent="0.2">
      <c r="H6" s="5" t="s">
        <v>177</v>
      </c>
    </row>
    <row r="7" spans="1:10" ht="15.75" customHeight="1" x14ac:dyDescent="0.2">
      <c r="H7" s="5" t="s">
        <v>0</v>
      </c>
      <c r="I7" s="6"/>
      <c r="J7" s="6"/>
    </row>
    <row r="8" spans="1:10" ht="15.75" customHeight="1" x14ac:dyDescent="0.2">
      <c r="A8" s="24"/>
      <c r="B8" s="24"/>
      <c r="C8" s="24"/>
      <c r="D8" s="24"/>
      <c r="E8" s="24"/>
      <c r="F8" s="24"/>
      <c r="G8" s="24"/>
      <c r="H8" s="24"/>
      <c r="I8" s="24"/>
      <c r="J8" s="24"/>
    </row>
    <row r="9" spans="1:10" ht="12.75" x14ac:dyDescent="0.2">
      <c r="A9" s="51" t="s">
        <v>1</v>
      </c>
      <c r="B9" s="47"/>
      <c r="C9" s="47"/>
      <c r="D9" s="47"/>
      <c r="E9" s="47"/>
      <c r="F9" s="47"/>
      <c r="G9" s="47"/>
      <c r="H9" s="47"/>
      <c r="I9" s="47"/>
      <c r="J9" s="47"/>
    </row>
    <row r="10" spans="1:10" ht="12.75" x14ac:dyDescent="0.2">
      <c r="A10" s="51"/>
      <c r="B10" s="52"/>
      <c r="C10" s="52"/>
      <c r="D10" s="52"/>
      <c r="E10" s="52"/>
      <c r="F10" s="53"/>
      <c r="G10" s="53"/>
      <c r="H10" s="53"/>
      <c r="I10" s="53"/>
      <c r="J10" s="53"/>
    </row>
    <row r="11" spans="1:10" x14ac:dyDescent="0.2">
      <c r="A11" s="15"/>
      <c r="B11" s="15"/>
      <c r="C11" s="15"/>
      <c r="D11" s="15"/>
      <c r="E11" s="15"/>
    </row>
    <row r="12" spans="1:10" ht="33.4" customHeight="1" x14ac:dyDescent="0.2">
      <c r="A12" s="42" t="s">
        <v>2</v>
      </c>
      <c r="B12" s="42" t="s">
        <v>3</v>
      </c>
      <c r="C12" s="42" t="s">
        <v>4</v>
      </c>
      <c r="D12" s="34" t="s">
        <v>5</v>
      </c>
      <c r="E12" s="34" t="s">
        <v>5</v>
      </c>
      <c r="F12" s="34" t="s">
        <v>5</v>
      </c>
      <c r="G12" s="34" t="s">
        <v>5</v>
      </c>
      <c r="H12" s="34" t="s">
        <v>5</v>
      </c>
      <c r="I12" s="34" t="s">
        <v>5</v>
      </c>
      <c r="J12" s="34" t="s">
        <v>5</v>
      </c>
    </row>
    <row r="13" spans="1:10" ht="33.4" customHeight="1" x14ac:dyDescent="0.2">
      <c r="A13" s="43"/>
      <c r="B13" s="43"/>
      <c r="C13" s="43"/>
      <c r="D13" s="27" t="s">
        <v>6</v>
      </c>
      <c r="E13" s="27" t="s">
        <v>8</v>
      </c>
      <c r="F13" s="27" t="s">
        <v>10</v>
      </c>
      <c r="G13" s="27" t="s">
        <v>12</v>
      </c>
      <c r="H13" s="27" t="s">
        <v>14</v>
      </c>
      <c r="I13" s="27" t="s">
        <v>16</v>
      </c>
      <c r="J13" s="27" t="s">
        <v>18</v>
      </c>
    </row>
    <row r="14" spans="1:10" ht="16.7" customHeight="1" x14ac:dyDescent="0.2">
      <c r="A14" s="9">
        <v>1</v>
      </c>
      <c r="B14" s="9">
        <v>2</v>
      </c>
      <c r="C14" s="9">
        <v>3</v>
      </c>
      <c r="D14" s="8" t="s">
        <v>7</v>
      </c>
      <c r="E14" s="8" t="s">
        <v>9</v>
      </c>
      <c r="F14" s="8" t="s">
        <v>11</v>
      </c>
      <c r="G14" s="8" t="s">
        <v>13</v>
      </c>
      <c r="H14" s="8" t="s">
        <v>15</v>
      </c>
      <c r="I14" s="8" t="s">
        <v>17</v>
      </c>
      <c r="J14" s="8" t="s">
        <v>19</v>
      </c>
    </row>
    <row r="15" spans="1:10" ht="16.7" customHeight="1" x14ac:dyDescent="0.25">
      <c r="A15" s="35" t="s">
        <v>21</v>
      </c>
      <c r="B15" s="37" t="s">
        <v>22</v>
      </c>
      <c r="C15" s="26" t="s">
        <v>20</v>
      </c>
      <c r="D15" s="1">
        <v>23413319</v>
      </c>
      <c r="E15" s="1">
        <v>24467563.100000001</v>
      </c>
      <c r="F15" s="1">
        <v>41071938.399999999</v>
      </c>
      <c r="G15" s="1">
        <f t="shared" ref="G15:J15" si="0">SUM(G16:G19)</f>
        <v>43343918.5</v>
      </c>
      <c r="H15" s="1">
        <f t="shared" si="0"/>
        <v>49145425.400000006</v>
      </c>
      <c r="I15" s="1">
        <f t="shared" si="0"/>
        <v>50357562.600000001</v>
      </c>
      <c r="J15" s="1">
        <f t="shared" si="0"/>
        <v>51610211</v>
      </c>
    </row>
    <row r="16" spans="1:10" ht="16.7" customHeight="1" x14ac:dyDescent="0.25">
      <c r="A16" s="36" t="s">
        <v>21</v>
      </c>
      <c r="B16" s="38" t="s">
        <v>22</v>
      </c>
      <c r="C16" s="25" t="s">
        <v>23</v>
      </c>
      <c r="D16" s="2">
        <v>20472659.199999999</v>
      </c>
      <c r="E16" s="2">
        <v>22147466.699999999</v>
      </c>
      <c r="F16" s="2">
        <v>23535798.100000001</v>
      </c>
      <c r="G16" s="2">
        <f t="shared" ref="G16:J19" si="1">G21+G26+G31+G36</f>
        <v>25639413.599999998</v>
      </c>
      <c r="H16" s="2">
        <f t="shared" si="1"/>
        <v>26879758.799999997</v>
      </c>
      <c r="I16" s="2">
        <f t="shared" si="1"/>
        <v>26617050</v>
      </c>
      <c r="J16" s="2">
        <f t="shared" si="1"/>
        <v>26471895</v>
      </c>
    </row>
    <row r="17" spans="1:10" ht="16.7" customHeight="1" x14ac:dyDescent="0.25">
      <c r="A17" s="36" t="s">
        <v>21</v>
      </c>
      <c r="B17" s="38" t="s">
        <v>22</v>
      </c>
      <c r="C17" s="25" t="s">
        <v>24</v>
      </c>
      <c r="D17" s="2">
        <v>2923919.7</v>
      </c>
      <c r="E17" s="2">
        <v>2317795.7999999998</v>
      </c>
      <c r="F17" s="2">
        <v>2184219.2999999998</v>
      </c>
      <c r="G17" s="2">
        <f t="shared" si="1"/>
        <v>1242828.3999999999</v>
      </c>
      <c r="H17" s="2">
        <f t="shared" si="1"/>
        <v>468505.59999999998</v>
      </c>
      <c r="I17" s="2">
        <f t="shared" si="1"/>
        <v>530119.69999999995</v>
      </c>
      <c r="J17" s="2">
        <f t="shared" si="1"/>
        <v>330108.7</v>
      </c>
    </row>
    <row r="18" spans="1:10" ht="16.7" customHeight="1" x14ac:dyDescent="0.25">
      <c r="A18" s="36" t="s">
        <v>21</v>
      </c>
      <c r="B18" s="38" t="s">
        <v>22</v>
      </c>
      <c r="C18" s="25" t="s">
        <v>25</v>
      </c>
      <c r="D18" s="2">
        <v>16740.099999999999</v>
      </c>
      <c r="E18" s="2">
        <v>2300.6</v>
      </c>
      <c r="F18" s="2">
        <v>9618.1</v>
      </c>
      <c r="G18" s="2">
        <f t="shared" si="1"/>
        <v>6532.7</v>
      </c>
      <c r="H18" s="2">
        <f t="shared" si="1"/>
        <v>7825.6</v>
      </c>
      <c r="I18" s="2">
        <f t="shared" si="1"/>
        <v>7825.6</v>
      </c>
      <c r="J18" s="2">
        <f t="shared" si="1"/>
        <v>7825.6</v>
      </c>
    </row>
    <row r="19" spans="1:10" ht="16.7" customHeight="1" x14ac:dyDescent="0.25">
      <c r="A19" s="36" t="s">
        <v>21</v>
      </c>
      <c r="B19" s="38" t="s">
        <v>22</v>
      </c>
      <c r="C19" s="25" t="s">
        <v>26</v>
      </c>
      <c r="D19" s="2"/>
      <c r="E19" s="2"/>
      <c r="F19" s="2">
        <v>15342302.9</v>
      </c>
      <c r="G19" s="2">
        <f t="shared" si="1"/>
        <v>16455143.800000001</v>
      </c>
      <c r="H19" s="2">
        <f t="shared" si="1"/>
        <v>21789335.400000002</v>
      </c>
      <c r="I19" s="2">
        <f t="shared" si="1"/>
        <v>23202567.300000001</v>
      </c>
      <c r="J19" s="2">
        <f t="shared" si="1"/>
        <v>24800381.700000003</v>
      </c>
    </row>
    <row r="20" spans="1:10" ht="20.100000000000001" customHeight="1" x14ac:dyDescent="0.25">
      <c r="A20" s="36" t="s">
        <v>21</v>
      </c>
      <c r="B20" s="38" t="s">
        <v>184</v>
      </c>
      <c r="C20" s="11" t="s">
        <v>20</v>
      </c>
      <c r="D20" s="12"/>
      <c r="E20" s="12"/>
      <c r="F20" s="3">
        <v>15342302.9</v>
      </c>
      <c r="G20" s="3">
        <f>SUM(G21:G24)</f>
        <v>16399643.800000001</v>
      </c>
      <c r="H20" s="3">
        <f t="shared" ref="H20:J20" si="2">SUM(H21:H24)</f>
        <v>21789335.400000002</v>
      </c>
      <c r="I20" s="3">
        <f t="shared" si="2"/>
        <v>23202567.300000001</v>
      </c>
      <c r="J20" s="3">
        <f t="shared" si="2"/>
        <v>24800381.700000003</v>
      </c>
    </row>
    <row r="21" spans="1:10" ht="20.100000000000001" customHeight="1" x14ac:dyDescent="0.25">
      <c r="A21" s="36" t="s">
        <v>21</v>
      </c>
      <c r="B21" s="38" t="s">
        <v>27</v>
      </c>
      <c r="C21" s="25" t="s">
        <v>23</v>
      </c>
      <c r="D21" s="4"/>
      <c r="E21" s="4"/>
      <c r="F21" s="2"/>
      <c r="G21" s="2"/>
      <c r="H21" s="2"/>
      <c r="I21" s="2"/>
      <c r="J21" s="2"/>
    </row>
    <row r="22" spans="1:10" ht="20.100000000000001" customHeight="1" x14ac:dyDescent="0.25">
      <c r="A22" s="36" t="s">
        <v>21</v>
      </c>
      <c r="B22" s="38" t="s">
        <v>27</v>
      </c>
      <c r="C22" s="25" t="s">
        <v>24</v>
      </c>
      <c r="D22" s="4"/>
      <c r="E22" s="4"/>
      <c r="F22" s="2"/>
      <c r="G22" s="2"/>
      <c r="H22" s="2"/>
      <c r="I22" s="2"/>
      <c r="J22" s="2"/>
    </row>
    <row r="23" spans="1:10" ht="20.100000000000001" customHeight="1" x14ac:dyDescent="0.25">
      <c r="A23" s="36" t="s">
        <v>21</v>
      </c>
      <c r="B23" s="38" t="s">
        <v>27</v>
      </c>
      <c r="C23" s="25" t="s">
        <v>25</v>
      </c>
      <c r="D23" s="4"/>
      <c r="E23" s="4"/>
      <c r="F23" s="2"/>
      <c r="G23" s="2"/>
      <c r="H23" s="2"/>
      <c r="I23" s="2"/>
      <c r="J23" s="2"/>
    </row>
    <row r="24" spans="1:10" ht="20.100000000000001" customHeight="1" x14ac:dyDescent="0.25">
      <c r="A24" s="36" t="s">
        <v>21</v>
      </c>
      <c r="B24" s="38" t="s">
        <v>27</v>
      </c>
      <c r="C24" s="25" t="s">
        <v>26</v>
      </c>
      <c r="D24" s="4"/>
      <c r="E24" s="4"/>
      <c r="F24" s="2">
        <v>15342302.9</v>
      </c>
      <c r="G24" s="4">
        <f t="shared" ref="G24:J24" si="3">G579+G829</f>
        <v>16399643.800000001</v>
      </c>
      <c r="H24" s="4">
        <f t="shared" si="3"/>
        <v>21789335.400000002</v>
      </c>
      <c r="I24" s="4">
        <f t="shared" si="3"/>
        <v>23202567.300000001</v>
      </c>
      <c r="J24" s="4">
        <f t="shared" si="3"/>
        <v>24800381.700000003</v>
      </c>
    </row>
    <row r="25" spans="1:10" ht="16.7" customHeight="1" x14ac:dyDescent="0.25">
      <c r="A25" s="36" t="s">
        <v>21</v>
      </c>
      <c r="B25" s="38" t="s">
        <v>28</v>
      </c>
      <c r="C25" s="11" t="s">
        <v>20</v>
      </c>
      <c r="D25" s="3">
        <v>22606077.399999999</v>
      </c>
      <c r="E25" s="3">
        <v>23803167.600000001</v>
      </c>
      <c r="F25" s="3">
        <v>24724897.399999999</v>
      </c>
      <c r="G25" s="3">
        <f t="shared" ref="G25:J25" si="4">SUM(G26:G29)</f>
        <v>25333956.600000001</v>
      </c>
      <c r="H25" s="3">
        <f t="shared" si="4"/>
        <v>26219325.300000001</v>
      </c>
      <c r="I25" s="3">
        <f t="shared" si="4"/>
        <v>26023999.300000001</v>
      </c>
      <c r="J25" s="3">
        <f t="shared" si="4"/>
        <v>25878833.300000001</v>
      </c>
    </row>
    <row r="26" spans="1:10" ht="16.7" customHeight="1" x14ac:dyDescent="0.25">
      <c r="A26" s="36" t="s">
        <v>21</v>
      </c>
      <c r="B26" s="38" t="s">
        <v>28</v>
      </c>
      <c r="C26" s="25" t="s">
        <v>23</v>
      </c>
      <c r="D26" s="2">
        <v>19938346.699999999</v>
      </c>
      <c r="E26" s="2">
        <v>21741560.800000001</v>
      </c>
      <c r="F26" s="2">
        <v>22740678.100000001</v>
      </c>
      <c r="G26" s="2">
        <f t="shared" ref="G26:J27" si="5">G46+G96+G311+G416+G436+G461+G491+G556+G626+G831+G236</f>
        <v>24067849.800000001</v>
      </c>
      <c r="H26" s="2">
        <f t="shared" si="5"/>
        <v>25750819.699999999</v>
      </c>
      <c r="I26" s="2">
        <f t="shared" si="5"/>
        <v>25493879.600000001</v>
      </c>
      <c r="J26" s="2">
        <f t="shared" si="5"/>
        <v>25548724.600000001</v>
      </c>
    </row>
    <row r="27" spans="1:10" ht="16.7" customHeight="1" x14ac:dyDescent="0.25">
      <c r="A27" s="36" t="s">
        <v>21</v>
      </c>
      <c r="B27" s="38" t="s">
        <v>28</v>
      </c>
      <c r="C27" s="25" t="s">
        <v>24</v>
      </c>
      <c r="D27" s="2">
        <v>2667730.7000000002</v>
      </c>
      <c r="E27" s="2">
        <v>2061606.8</v>
      </c>
      <c r="F27" s="2">
        <v>1984219.3</v>
      </c>
      <c r="G27" s="2">
        <f t="shared" si="5"/>
        <v>1210606.7999999998</v>
      </c>
      <c r="H27" s="2">
        <f t="shared" si="5"/>
        <v>468505.59999999998</v>
      </c>
      <c r="I27" s="2">
        <f t="shared" si="5"/>
        <v>530119.69999999995</v>
      </c>
      <c r="J27" s="2">
        <f t="shared" si="5"/>
        <v>330108.7</v>
      </c>
    </row>
    <row r="28" spans="1:10" ht="16.7" customHeight="1" x14ac:dyDescent="0.25">
      <c r="A28" s="36" t="s">
        <v>21</v>
      </c>
      <c r="B28" s="38" t="s">
        <v>28</v>
      </c>
      <c r="C28" s="25" t="s">
        <v>25</v>
      </c>
      <c r="D28" s="2"/>
      <c r="E28" s="2"/>
      <c r="F28" s="2"/>
      <c r="G28" s="2"/>
      <c r="H28" s="2"/>
      <c r="I28" s="2"/>
      <c r="J28" s="2"/>
    </row>
    <row r="29" spans="1:10" ht="16.7" customHeight="1" x14ac:dyDescent="0.25">
      <c r="A29" s="36" t="s">
        <v>21</v>
      </c>
      <c r="B29" s="38" t="s">
        <v>28</v>
      </c>
      <c r="C29" s="25" t="s">
        <v>26</v>
      </c>
      <c r="D29" s="2"/>
      <c r="E29" s="2"/>
      <c r="F29" s="2"/>
      <c r="G29" s="2">
        <f>G49+G99+G314+G419+G439+G464+G494+G559+G629+G834+G239</f>
        <v>55500</v>
      </c>
      <c r="H29" s="2"/>
      <c r="I29" s="2"/>
      <c r="J29" s="2"/>
    </row>
    <row r="30" spans="1:10" ht="16.7" customHeight="1" x14ac:dyDescent="0.25">
      <c r="A30" s="36" t="s">
        <v>21</v>
      </c>
      <c r="B30" s="38" t="s">
        <v>29</v>
      </c>
      <c r="C30" s="11" t="s">
        <v>20</v>
      </c>
      <c r="D30" s="3">
        <v>21840.1</v>
      </c>
      <c r="E30" s="3">
        <v>3834.3</v>
      </c>
      <c r="F30" s="3">
        <v>13071.2</v>
      </c>
      <c r="G30" s="3">
        <f t="shared" ref="G30:J30" si="6">SUM(G31:G34)</f>
        <v>9935.1</v>
      </c>
      <c r="H30" s="3">
        <f t="shared" si="6"/>
        <v>11228</v>
      </c>
      <c r="I30" s="3">
        <f t="shared" si="6"/>
        <v>11228</v>
      </c>
      <c r="J30" s="3">
        <f t="shared" si="6"/>
        <v>11228</v>
      </c>
    </row>
    <row r="31" spans="1:10" ht="16.7" customHeight="1" x14ac:dyDescent="0.25">
      <c r="A31" s="36" t="s">
        <v>21</v>
      </c>
      <c r="B31" s="38" t="s">
        <v>29</v>
      </c>
      <c r="C31" s="25" t="s">
        <v>23</v>
      </c>
      <c r="D31" s="2">
        <v>5100</v>
      </c>
      <c r="E31" s="2">
        <v>1533.7</v>
      </c>
      <c r="F31" s="2">
        <v>3453.1</v>
      </c>
      <c r="G31" s="2">
        <f t="shared" ref="G31:J31" si="7">G101</f>
        <v>3402.4</v>
      </c>
      <c r="H31" s="2">
        <f t="shared" si="7"/>
        <v>3402.4</v>
      </c>
      <c r="I31" s="2">
        <f t="shared" si="7"/>
        <v>3402.4</v>
      </c>
      <c r="J31" s="2">
        <f t="shared" si="7"/>
        <v>3402.4</v>
      </c>
    </row>
    <row r="32" spans="1:10" ht="16.7" customHeight="1" x14ac:dyDescent="0.25">
      <c r="A32" s="36" t="s">
        <v>21</v>
      </c>
      <c r="B32" s="38" t="s">
        <v>29</v>
      </c>
      <c r="C32" s="25" t="s">
        <v>24</v>
      </c>
      <c r="D32" s="2"/>
      <c r="E32" s="2"/>
      <c r="F32" s="2"/>
      <c r="G32" s="2"/>
      <c r="H32" s="2"/>
      <c r="I32" s="2"/>
      <c r="J32" s="2"/>
    </row>
    <row r="33" spans="1:10" ht="16.7" customHeight="1" x14ac:dyDescent="0.25">
      <c r="A33" s="36" t="s">
        <v>21</v>
      </c>
      <c r="B33" s="38" t="s">
        <v>29</v>
      </c>
      <c r="C33" s="25" t="s">
        <v>25</v>
      </c>
      <c r="D33" s="2">
        <v>16740.099999999999</v>
      </c>
      <c r="E33" s="2">
        <v>2300.6</v>
      </c>
      <c r="F33" s="2">
        <v>9618.1</v>
      </c>
      <c r="G33" s="2">
        <f t="shared" ref="G33:J33" si="8">G103</f>
        <v>6532.7</v>
      </c>
      <c r="H33" s="2">
        <f t="shared" si="8"/>
        <v>7825.6</v>
      </c>
      <c r="I33" s="2">
        <f t="shared" si="8"/>
        <v>7825.6</v>
      </c>
      <c r="J33" s="2">
        <f t="shared" si="8"/>
        <v>7825.6</v>
      </c>
    </row>
    <row r="34" spans="1:10" ht="16.7" customHeight="1" x14ac:dyDescent="0.25">
      <c r="A34" s="36" t="s">
        <v>21</v>
      </c>
      <c r="B34" s="38" t="s">
        <v>29</v>
      </c>
      <c r="C34" s="25" t="s">
        <v>26</v>
      </c>
      <c r="D34" s="2"/>
      <c r="E34" s="2"/>
      <c r="F34" s="2"/>
      <c r="G34" s="2"/>
      <c r="H34" s="2"/>
      <c r="I34" s="2"/>
      <c r="J34" s="2"/>
    </row>
    <row r="35" spans="1:10" ht="16.7" customHeight="1" x14ac:dyDescent="0.25">
      <c r="A35" s="36" t="s">
        <v>21</v>
      </c>
      <c r="B35" s="38" t="s">
        <v>30</v>
      </c>
      <c r="C35" s="11" t="s">
        <v>20</v>
      </c>
      <c r="D35" s="3">
        <v>785401.5</v>
      </c>
      <c r="E35" s="3">
        <v>660561.19999999995</v>
      </c>
      <c r="F35" s="3">
        <v>991666.9</v>
      </c>
      <c r="G35" s="3">
        <f t="shared" ref="G35:J35" si="9">SUM(G36:G39)</f>
        <v>1600383.0000000002</v>
      </c>
      <c r="H35" s="3">
        <f t="shared" si="9"/>
        <v>1125536.7</v>
      </c>
      <c r="I35" s="3">
        <f t="shared" si="9"/>
        <v>1119768</v>
      </c>
      <c r="J35" s="3">
        <f t="shared" si="9"/>
        <v>919768</v>
      </c>
    </row>
    <row r="36" spans="1:10" ht="16.7" customHeight="1" x14ac:dyDescent="0.25">
      <c r="A36" s="36" t="s">
        <v>21</v>
      </c>
      <c r="B36" s="38" t="s">
        <v>30</v>
      </c>
      <c r="C36" s="25" t="s">
        <v>23</v>
      </c>
      <c r="D36" s="2">
        <v>529212.5</v>
      </c>
      <c r="E36" s="2">
        <v>404372.2</v>
      </c>
      <c r="F36" s="2">
        <v>791666.9</v>
      </c>
      <c r="G36" s="2">
        <f>G631+G281</f>
        <v>1568161.4000000001</v>
      </c>
      <c r="H36" s="2">
        <f t="shared" ref="H36:J36" si="10">H631+H281</f>
        <v>1125536.7</v>
      </c>
      <c r="I36" s="2">
        <f t="shared" si="10"/>
        <v>1119768</v>
      </c>
      <c r="J36" s="2">
        <f t="shared" si="10"/>
        <v>919768</v>
      </c>
    </row>
    <row r="37" spans="1:10" ht="16.7" customHeight="1" x14ac:dyDescent="0.25">
      <c r="A37" s="36" t="s">
        <v>21</v>
      </c>
      <c r="B37" s="38" t="s">
        <v>30</v>
      </c>
      <c r="C37" s="25" t="s">
        <v>24</v>
      </c>
      <c r="D37" s="2">
        <v>256189</v>
      </c>
      <c r="E37" s="2">
        <v>256189</v>
      </c>
      <c r="F37" s="2">
        <v>200000</v>
      </c>
      <c r="G37" s="2">
        <f>G632</f>
        <v>32221.599999999999</v>
      </c>
      <c r="H37" s="2"/>
      <c r="I37" s="2"/>
      <c r="J37" s="2"/>
    </row>
    <row r="38" spans="1:10" ht="16.7" customHeight="1" x14ac:dyDescent="0.25">
      <c r="A38" s="36" t="s">
        <v>21</v>
      </c>
      <c r="B38" s="38" t="s">
        <v>30</v>
      </c>
      <c r="C38" s="25" t="s">
        <v>25</v>
      </c>
      <c r="D38" s="2"/>
      <c r="E38" s="2"/>
      <c r="F38" s="2"/>
      <c r="G38" s="2"/>
      <c r="H38" s="2"/>
      <c r="I38" s="2"/>
      <c r="J38" s="2"/>
    </row>
    <row r="39" spans="1:10" ht="16.7" customHeight="1" x14ac:dyDescent="0.25">
      <c r="A39" s="36" t="s">
        <v>21</v>
      </c>
      <c r="B39" s="38" t="s">
        <v>30</v>
      </c>
      <c r="C39" s="25" t="s">
        <v>26</v>
      </c>
      <c r="D39" s="2"/>
      <c r="E39" s="2"/>
      <c r="F39" s="2"/>
      <c r="G39" s="2"/>
      <c r="H39" s="2"/>
      <c r="I39" s="2"/>
      <c r="J39" s="2"/>
    </row>
    <row r="40" spans="1:10" ht="16.7" customHeight="1" x14ac:dyDescent="0.25">
      <c r="A40" s="35" t="s">
        <v>31</v>
      </c>
      <c r="B40" s="37" t="s">
        <v>22</v>
      </c>
      <c r="C40" s="26" t="s">
        <v>20</v>
      </c>
      <c r="D40" s="1">
        <v>89583.5</v>
      </c>
      <c r="E40" s="1">
        <v>81141.8</v>
      </c>
      <c r="F40" s="1">
        <v>147503.20000000001</v>
      </c>
      <c r="G40" s="1">
        <f t="shared" ref="G40:J40" si="11">SUM(G41:G44)</f>
        <v>147932.19999999998</v>
      </c>
      <c r="H40" s="1">
        <f t="shared" si="11"/>
        <v>148974.1</v>
      </c>
      <c r="I40" s="1">
        <f t="shared" si="11"/>
        <v>148940.79999999999</v>
      </c>
      <c r="J40" s="1">
        <f t="shared" si="11"/>
        <v>148954.79999999999</v>
      </c>
    </row>
    <row r="41" spans="1:10" ht="16.7" customHeight="1" x14ac:dyDescent="0.25">
      <c r="A41" s="36" t="s">
        <v>31</v>
      </c>
      <c r="B41" s="38" t="s">
        <v>22</v>
      </c>
      <c r="C41" s="25" t="s">
        <v>23</v>
      </c>
      <c r="D41" s="2">
        <v>86844.9</v>
      </c>
      <c r="E41" s="2">
        <v>74931.600000000006</v>
      </c>
      <c r="F41" s="2">
        <v>141997.9</v>
      </c>
      <c r="G41" s="2">
        <f t="shared" ref="G41:J42" si="12">G46</f>
        <v>142432.19999999998</v>
      </c>
      <c r="H41" s="2">
        <f t="shared" si="12"/>
        <v>143502.80000000002</v>
      </c>
      <c r="I41" s="2">
        <f t="shared" si="12"/>
        <v>143492.9</v>
      </c>
      <c r="J41" s="2">
        <f t="shared" si="12"/>
        <v>143492.9</v>
      </c>
    </row>
    <row r="42" spans="1:10" ht="16.7" customHeight="1" x14ac:dyDescent="0.25">
      <c r="A42" s="36" t="s">
        <v>31</v>
      </c>
      <c r="B42" s="38" t="s">
        <v>22</v>
      </c>
      <c r="C42" s="25" t="s">
        <v>24</v>
      </c>
      <c r="D42" s="2">
        <v>2738.6</v>
      </c>
      <c r="E42" s="2">
        <v>6210.2</v>
      </c>
      <c r="F42" s="2">
        <v>5505.3</v>
      </c>
      <c r="G42" s="2">
        <f t="shared" si="12"/>
        <v>5500</v>
      </c>
      <c r="H42" s="2">
        <f t="shared" si="12"/>
        <v>5471.3</v>
      </c>
      <c r="I42" s="2">
        <f t="shared" si="12"/>
        <v>5447.9</v>
      </c>
      <c r="J42" s="2">
        <f t="shared" si="12"/>
        <v>5461.9</v>
      </c>
    </row>
    <row r="43" spans="1:10" ht="16.7" customHeight="1" x14ac:dyDescent="0.25">
      <c r="A43" s="36" t="s">
        <v>31</v>
      </c>
      <c r="B43" s="38" t="s">
        <v>22</v>
      </c>
      <c r="C43" s="25" t="s">
        <v>25</v>
      </c>
      <c r="D43" s="2"/>
      <c r="E43" s="2"/>
      <c r="F43" s="2"/>
      <c r="G43" s="2"/>
      <c r="H43" s="2"/>
      <c r="I43" s="2"/>
      <c r="J43" s="2"/>
    </row>
    <row r="44" spans="1:10" ht="16.7" customHeight="1" x14ac:dyDescent="0.25">
      <c r="A44" s="36" t="s">
        <v>31</v>
      </c>
      <c r="B44" s="38" t="s">
        <v>22</v>
      </c>
      <c r="C44" s="25" t="s">
        <v>26</v>
      </c>
      <c r="D44" s="2"/>
      <c r="E44" s="2"/>
      <c r="F44" s="2"/>
      <c r="G44" s="2"/>
      <c r="H44" s="2"/>
      <c r="I44" s="2"/>
      <c r="J44" s="2"/>
    </row>
    <row r="45" spans="1:10" ht="16.7" customHeight="1" x14ac:dyDescent="0.25">
      <c r="A45" s="36" t="s">
        <v>31</v>
      </c>
      <c r="B45" s="38" t="s">
        <v>28</v>
      </c>
      <c r="C45" s="11" t="s">
        <v>20</v>
      </c>
      <c r="D45" s="3">
        <v>89583.5</v>
      </c>
      <c r="E45" s="3">
        <v>81141.8</v>
      </c>
      <c r="F45" s="3">
        <v>147503.20000000001</v>
      </c>
      <c r="G45" s="3">
        <f t="shared" ref="G45:J45" si="13">SUM(G46:G49)</f>
        <v>147932.19999999998</v>
      </c>
      <c r="H45" s="3">
        <f t="shared" si="13"/>
        <v>148974.1</v>
      </c>
      <c r="I45" s="3">
        <f t="shared" si="13"/>
        <v>148940.79999999999</v>
      </c>
      <c r="J45" s="3">
        <f t="shared" si="13"/>
        <v>148954.79999999999</v>
      </c>
    </row>
    <row r="46" spans="1:10" ht="16.7" customHeight="1" x14ac:dyDescent="0.25">
      <c r="A46" s="36" t="s">
        <v>31</v>
      </c>
      <c r="B46" s="38" t="s">
        <v>28</v>
      </c>
      <c r="C46" s="25" t="s">
        <v>23</v>
      </c>
      <c r="D46" s="2">
        <v>86844.9</v>
      </c>
      <c r="E46" s="2">
        <v>74931.600000000006</v>
      </c>
      <c r="F46" s="2">
        <v>141997.9</v>
      </c>
      <c r="G46" s="2">
        <f t="shared" ref="G46:J47" si="14">G51+G81</f>
        <v>142432.19999999998</v>
      </c>
      <c r="H46" s="2">
        <f t="shared" si="14"/>
        <v>143502.80000000002</v>
      </c>
      <c r="I46" s="2">
        <f t="shared" si="14"/>
        <v>143492.9</v>
      </c>
      <c r="J46" s="2">
        <f t="shared" si="14"/>
        <v>143492.9</v>
      </c>
    </row>
    <row r="47" spans="1:10" ht="16.7" customHeight="1" x14ac:dyDescent="0.25">
      <c r="A47" s="36" t="s">
        <v>31</v>
      </c>
      <c r="B47" s="38" t="s">
        <v>28</v>
      </c>
      <c r="C47" s="25" t="s">
        <v>24</v>
      </c>
      <c r="D47" s="2">
        <v>2738.6</v>
      </c>
      <c r="E47" s="2">
        <v>6210.2</v>
      </c>
      <c r="F47" s="2">
        <v>5505.3</v>
      </c>
      <c r="G47" s="2">
        <f t="shared" si="14"/>
        <v>5500</v>
      </c>
      <c r="H47" s="2">
        <f t="shared" si="14"/>
        <v>5471.3</v>
      </c>
      <c r="I47" s="2">
        <f t="shared" si="14"/>
        <v>5447.9</v>
      </c>
      <c r="J47" s="2">
        <f t="shared" si="14"/>
        <v>5461.9</v>
      </c>
    </row>
    <row r="48" spans="1:10" ht="16.7" customHeight="1" x14ac:dyDescent="0.25">
      <c r="A48" s="36" t="s">
        <v>31</v>
      </c>
      <c r="B48" s="38" t="s">
        <v>28</v>
      </c>
      <c r="C48" s="25" t="s">
        <v>25</v>
      </c>
      <c r="D48" s="2"/>
      <c r="E48" s="2"/>
      <c r="F48" s="2"/>
      <c r="G48" s="2"/>
      <c r="H48" s="2"/>
      <c r="I48" s="2"/>
      <c r="J48" s="2"/>
    </row>
    <row r="49" spans="1:10" ht="16.7" customHeight="1" x14ac:dyDescent="0.25">
      <c r="A49" s="36" t="s">
        <v>31</v>
      </c>
      <c r="B49" s="38" t="s">
        <v>28</v>
      </c>
      <c r="C49" s="25" t="s">
        <v>26</v>
      </c>
      <c r="D49" s="2"/>
      <c r="E49" s="2"/>
      <c r="F49" s="2"/>
      <c r="G49" s="2"/>
      <c r="H49" s="2"/>
      <c r="I49" s="2"/>
      <c r="J49" s="2"/>
    </row>
    <row r="50" spans="1:10" ht="16.7" customHeight="1" x14ac:dyDescent="0.25">
      <c r="A50" s="36" t="s">
        <v>32</v>
      </c>
      <c r="B50" s="38" t="s">
        <v>28</v>
      </c>
      <c r="C50" s="11" t="s">
        <v>20</v>
      </c>
      <c r="D50" s="3">
        <v>89203.4</v>
      </c>
      <c r="E50" s="3">
        <v>80761.7</v>
      </c>
      <c r="F50" s="3">
        <v>147503.20000000001</v>
      </c>
      <c r="G50" s="3">
        <f t="shared" ref="G50:J50" si="15">SUM(G51:G54)</f>
        <v>147932.19999999998</v>
      </c>
      <c r="H50" s="3">
        <f t="shared" si="15"/>
        <v>148974.1</v>
      </c>
      <c r="I50" s="3">
        <f t="shared" si="15"/>
        <v>148940.79999999999</v>
      </c>
      <c r="J50" s="3">
        <f t="shared" si="15"/>
        <v>148954.79999999999</v>
      </c>
    </row>
    <row r="51" spans="1:10" ht="16.7" customHeight="1" x14ac:dyDescent="0.25">
      <c r="A51" s="36" t="s">
        <v>32</v>
      </c>
      <c r="B51" s="38" t="s">
        <v>28</v>
      </c>
      <c r="C51" s="25" t="s">
        <v>23</v>
      </c>
      <c r="D51" s="2">
        <v>86464.8</v>
      </c>
      <c r="E51" s="2">
        <v>74551.5</v>
      </c>
      <c r="F51" s="2">
        <v>141997.9</v>
      </c>
      <c r="G51" s="2">
        <f t="shared" ref="G51:J52" si="16">G56+G61+G66+G71+G76</f>
        <v>142432.19999999998</v>
      </c>
      <c r="H51" s="2">
        <f t="shared" si="16"/>
        <v>143502.80000000002</v>
      </c>
      <c r="I51" s="2">
        <f t="shared" si="16"/>
        <v>143492.9</v>
      </c>
      <c r="J51" s="2">
        <f t="shared" si="16"/>
        <v>143492.9</v>
      </c>
    </row>
    <row r="52" spans="1:10" ht="16.7" customHeight="1" x14ac:dyDescent="0.25">
      <c r="A52" s="36" t="s">
        <v>32</v>
      </c>
      <c r="B52" s="38" t="s">
        <v>28</v>
      </c>
      <c r="C52" s="25" t="s">
        <v>24</v>
      </c>
      <c r="D52" s="2">
        <v>2738.6</v>
      </c>
      <c r="E52" s="2">
        <v>6210.2</v>
      </c>
      <c r="F52" s="2">
        <v>5505.3</v>
      </c>
      <c r="G52" s="2">
        <f t="shared" si="16"/>
        <v>5500</v>
      </c>
      <c r="H52" s="2">
        <f t="shared" si="16"/>
        <v>5471.3</v>
      </c>
      <c r="I52" s="2">
        <f t="shared" si="16"/>
        <v>5447.9</v>
      </c>
      <c r="J52" s="2">
        <f t="shared" si="16"/>
        <v>5461.9</v>
      </c>
    </row>
    <row r="53" spans="1:10" ht="16.7" customHeight="1" x14ac:dyDescent="0.25">
      <c r="A53" s="36" t="s">
        <v>32</v>
      </c>
      <c r="B53" s="38" t="s">
        <v>28</v>
      </c>
      <c r="C53" s="25" t="s">
        <v>25</v>
      </c>
      <c r="D53" s="2"/>
      <c r="E53" s="2"/>
      <c r="F53" s="2"/>
      <c r="G53" s="2"/>
      <c r="H53" s="2"/>
      <c r="I53" s="2"/>
      <c r="J53" s="2"/>
    </row>
    <row r="54" spans="1:10" ht="16.7" customHeight="1" x14ac:dyDescent="0.25">
      <c r="A54" s="36" t="s">
        <v>32</v>
      </c>
      <c r="B54" s="38" t="s">
        <v>28</v>
      </c>
      <c r="C54" s="25" t="s">
        <v>26</v>
      </c>
      <c r="D54" s="2"/>
      <c r="E54" s="2"/>
      <c r="F54" s="2"/>
      <c r="G54" s="2"/>
      <c r="H54" s="2"/>
      <c r="I54" s="2"/>
      <c r="J54" s="2"/>
    </row>
    <row r="55" spans="1:10" ht="16.7" customHeight="1" x14ac:dyDescent="0.25">
      <c r="A55" s="36" t="s">
        <v>36</v>
      </c>
      <c r="B55" s="38" t="s">
        <v>28</v>
      </c>
      <c r="C55" s="11" t="s">
        <v>20</v>
      </c>
      <c r="D55" s="3">
        <v>24804.6</v>
      </c>
      <c r="E55" s="3">
        <v>31360.9</v>
      </c>
      <c r="F55" s="3">
        <v>132381.70000000001</v>
      </c>
      <c r="G55" s="3">
        <f t="shared" ref="G55:J55" si="17">SUM(G56:G59)</f>
        <v>131911.4</v>
      </c>
      <c r="H55" s="3">
        <f t="shared" si="17"/>
        <v>131911.4</v>
      </c>
      <c r="I55" s="3">
        <f t="shared" si="17"/>
        <v>131911.4</v>
      </c>
      <c r="J55" s="3">
        <f t="shared" si="17"/>
        <v>131911.4</v>
      </c>
    </row>
    <row r="56" spans="1:10" ht="16.7" customHeight="1" x14ac:dyDescent="0.25">
      <c r="A56" s="36" t="s">
        <v>36</v>
      </c>
      <c r="B56" s="38" t="s">
        <v>28</v>
      </c>
      <c r="C56" s="25" t="s">
        <v>23</v>
      </c>
      <c r="D56" s="2">
        <v>24804.6</v>
      </c>
      <c r="E56" s="2">
        <v>31360.9</v>
      </c>
      <c r="F56" s="2">
        <v>132381.70000000001</v>
      </c>
      <c r="G56" s="2">
        <f>'16'!G47</f>
        <v>131911.4</v>
      </c>
      <c r="H56" s="2">
        <f>'16'!H47</f>
        <v>131911.4</v>
      </c>
      <c r="I56" s="2">
        <f>'16'!I47</f>
        <v>131911.4</v>
      </c>
      <c r="J56" s="2">
        <f>'16'!J47</f>
        <v>131911.4</v>
      </c>
    </row>
    <row r="57" spans="1:10" ht="16.7" customHeight="1" x14ac:dyDescent="0.25">
      <c r="A57" s="36" t="s">
        <v>36</v>
      </c>
      <c r="B57" s="38" t="s">
        <v>28</v>
      </c>
      <c r="C57" s="25" t="s">
        <v>24</v>
      </c>
      <c r="D57" s="2"/>
      <c r="E57" s="2"/>
      <c r="F57" s="2"/>
      <c r="G57" s="2"/>
      <c r="H57" s="2"/>
      <c r="I57" s="2"/>
      <c r="J57" s="2"/>
    </row>
    <row r="58" spans="1:10" ht="16.7" customHeight="1" x14ac:dyDescent="0.25">
      <c r="A58" s="36" t="s">
        <v>36</v>
      </c>
      <c r="B58" s="38" t="s">
        <v>28</v>
      </c>
      <c r="C58" s="25" t="s">
        <v>25</v>
      </c>
      <c r="D58" s="2"/>
      <c r="E58" s="2"/>
      <c r="F58" s="2"/>
      <c r="G58" s="2"/>
      <c r="H58" s="2"/>
      <c r="I58" s="2"/>
      <c r="J58" s="2"/>
    </row>
    <row r="59" spans="1:10" ht="16.7" customHeight="1" x14ac:dyDescent="0.25">
      <c r="A59" s="36" t="s">
        <v>36</v>
      </c>
      <c r="B59" s="38" t="s">
        <v>28</v>
      </c>
      <c r="C59" s="25" t="s">
        <v>26</v>
      </c>
      <c r="D59" s="2"/>
      <c r="E59" s="2"/>
      <c r="F59" s="2"/>
      <c r="G59" s="2"/>
      <c r="H59" s="2"/>
      <c r="I59" s="2"/>
      <c r="J59" s="2"/>
    </row>
    <row r="60" spans="1:10" ht="16.7" customHeight="1" x14ac:dyDescent="0.25">
      <c r="A60" s="36" t="s">
        <v>35</v>
      </c>
      <c r="B60" s="38" t="s">
        <v>28</v>
      </c>
      <c r="C60" s="11" t="s">
        <v>20</v>
      </c>
      <c r="D60" s="3">
        <v>6775.6</v>
      </c>
      <c r="E60" s="3">
        <v>6210.2</v>
      </c>
      <c r="F60" s="3">
        <v>10533.7</v>
      </c>
      <c r="G60" s="3">
        <f t="shared" ref="G60:J60" si="18">SUM(G61:G64)</f>
        <v>10277</v>
      </c>
      <c r="H60" s="3">
        <f t="shared" si="18"/>
        <v>10009.5</v>
      </c>
      <c r="I60" s="3">
        <f t="shared" si="18"/>
        <v>9976.2000000000007</v>
      </c>
      <c r="J60" s="3">
        <f t="shared" si="18"/>
        <v>9990.2000000000007</v>
      </c>
    </row>
    <row r="61" spans="1:10" ht="16.7" customHeight="1" x14ac:dyDescent="0.25">
      <c r="A61" s="36" t="s">
        <v>35</v>
      </c>
      <c r="B61" s="38" t="s">
        <v>28</v>
      </c>
      <c r="C61" s="25" t="s">
        <v>23</v>
      </c>
      <c r="D61" s="2">
        <v>4037</v>
      </c>
      <c r="E61" s="2"/>
      <c r="F61" s="2">
        <v>5028.3999999999996</v>
      </c>
      <c r="G61" s="2">
        <f>'16'!G51</f>
        <v>4777</v>
      </c>
      <c r="H61" s="2">
        <f>'16'!H51</f>
        <v>4538.2</v>
      </c>
      <c r="I61" s="2">
        <f>'16'!I51</f>
        <v>4528.3</v>
      </c>
      <c r="J61" s="2">
        <f>'16'!J51</f>
        <v>4528.3</v>
      </c>
    </row>
    <row r="62" spans="1:10" ht="16.7" customHeight="1" x14ac:dyDescent="0.25">
      <c r="A62" s="36" t="s">
        <v>35</v>
      </c>
      <c r="B62" s="38" t="s">
        <v>28</v>
      </c>
      <c r="C62" s="25" t="s">
        <v>24</v>
      </c>
      <c r="D62" s="2">
        <v>2738.6</v>
      </c>
      <c r="E62" s="2">
        <v>6210.2</v>
      </c>
      <c r="F62" s="2">
        <v>5505.3</v>
      </c>
      <c r="G62" s="2">
        <f>'16'!G52</f>
        <v>5500</v>
      </c>
      <c r="H62" s="2">
        <v>5471.3</v>
      </c>
      <c r="I62" s="2">
        <v>5447.9</v>
      </c>
      <c r="J62" s="2">
        <v>5461.9</v>
      </c>
    </row>
    <row r="63" spans="1:10" ht="16.7" customHeight="1" x14ac:dyDescent="0.25">
      <c r="A63" s="36" t="s">
        <v>35</v>
      </c>
      <c r="B63" s="38" t="s">
        <v>28</v>
      </c>
      <c r="C63" s="25" t="s">
        <v>25</v>
      </c>
      <c r="D63" s="2"/>
      <c r="E63" s="2"/>
      <c r="F63" s="2"/>
      <c r="G63" s="2"/>
      <c r="H63" s="2"/>
      <c r="I63" s="2"/>
      <c r="J63" s="2"/>
    </row>
    <row r="64" spans="1:10" ht="16.7" customHeight="1" x14ac:dyDescent="0.25">
      <c r="A64" s="36" t="s">
        <v>35</v>
      </c>
      <c r="B64" s="38" t="s">
        <v>28</v>
      </c>
      <c r="C64" s="25" t="s">
        <v>26</v>
      </c>
      <c r="D64" s="2"/>
      <c r="E64" s="2"/>
      <c r="F64" s="2"/>
      <c r="G64" s="2"/>
      <c r="H64" s="2"/>
      <c r="I64" s="2"/>
      <c r="J64" s="2"/>
    </row>
    <row r="65" spans="1:10" ht="16.7" customHeight="1" x14ac:dyDescent="0.25">
      <c r="A65" s="36" t="s">
        <v>33</v>
      </c>
      <c r="B65" s="38" t="s">
        <v>28</v>
      </c>
      <c r="C65" s="11" t="s">
        <v>20</v>
      </c>
      <c r="D65" s="3">
        <v>2667</v>
      </c>
      <c r="E65" s="3">
        <v>1486.5</v>
      </c>
      <c r="F65" s="3"/>
      <c r="G65" s="3"/>
      <c r="H65" s="3"/>
      <c r="I65" s="3"/>
      <c r="J65" s="3"/>
    </row>
    <row r="66" spans="1:10" ht="16.7" customHeight="1" x14ac:dyDescent="0.25">
      <c r="A66" s="36" t="s">
        <v>33</v>
      </c>
      <c r="B66" s="38" t="s">
        <v>28</v>
      </c>
      <c r="C66" s="25" t="s">
        <v>23</v>
      </c>
      <c r="D66" s="2">
        <v>2667</v>
      </c>
      <c r="E66" s="2">
        <v>1486.5</v>
      </c>
      <c r="F66" s="2"/>
      <c r="G66" s="2"/>
      <c r="H66" s="2"/>
      <c r="I66" s="2"/>
      <c r="J66" s="2"/>
    </row>
    <row r="67" spans="1:10" ht="16.7" customHeight="1" x14ac:dyDescent="0.25">
      <c r="A67" s="36" t="s">
        <v>33</v>
      </c>
      <c r="B67" s="38" t="s">
        <v>28</v>
      </c>
      <c r="C67" s="25" t="s">
        <v>24</v>
      </c>
      <c r="D67" s="2"/>
      <c r="E67" s="2"/>
      <c r="F67" s="2"/>
      <c r="G67" s="2"/>
      <c r="H67" s="2"/>
      <c r="I67" s="2"/>
      <c r="J67" s="2"/>
    </row>
    <row r="68" spans="1:10" ht="16.7" customHeight="1" x14ac:dyDescent="0.25">
      <c r="A68" s="36" t="s">
        <v>33</v>
      </c>
      <c r="B68" s="38" t="s">
        <v>28</v>
      </c>
      <c r="C68" s="25" t="s">
        <v>25</v>
      </c>
      <c r="D68" s="2"/>
      <c r="E68" s="2"/>
      <c r="F68" s="2"/>
      <c r="G68" s="2"/>
      <c r="H68" s="2"/>
      <c r="I68" s="2"/>
      <c r="J68" s="2"/>
    </row>
    <row r="69" spans="1:10" ht="16.7" customHeight="1" x14ac:dyDescent="0.25">
      <c r="A69" s="36" t="s">
        <v>33</v>
      </c>
      <c r="B69" s="38" t="s">
        <v>28</v>
      </c>
      <c r="C69" s="25" t="s">
        <v>26</v>
      </c>
      <c r="D69" s="2"/>
      <c r="E69" s="2"/>
      <c r="F69" s="2"/>
      <c r="G69" s="2"/>
      <c r="H69" s="2"/>
      <c r="I69" s="2"/>
      <c r="J69" s="2"/>
    </row>
    <row r="70" spans="1:10" ht="20.100000000000001" customHeight="1" x14ac:dyDescent="0.25">
      <c r="A70" s="36" t="s">
        <v>34</v>
      </c>
      <c r="B70" s="38" t="s">
        <v>28</v>
      </c>
      <c r="C70" s="11" t="s">
        <v>20</v>
      </c>
      <c r="D70" s="3">
        <v>54956.2</v>
      </c>
      <c r="E70" s="3">
        <v>40058.400000000001</v>
      </c>
      <c r="F70" s="3"/>
      <c r="G70" s="3"/>
      <c r="H70" s="3"/>
      <c r="I70" s="3"/>
      <c r="J70" s="3"/>
    </row>
    <row r="71" spans="1:10" ht="20.100000000000001" customHeight="1" x14ac:dyDescent="0.25">
      <c r="A71" s="36" t="s">
        <v>34</v>
      </c>
      <c r="B71" s="38" t="s">
        <v>28</v>
      </c>
      <c r="C71" s="25" t="s">
        <v>23</v>
      </c>
      <c r="D71" s="2">
        <v>54956.2</v>
      </c>
      <c r="E71" s="2">
        <v>40058.400000000001</v>
      </c>
      <c r="F71" s="2"/>
      <c r="G71" s="2"/>
      <c r="H71" s="2"/>
      <c r="I71" s="2"/>
      <c r="J71" s="2"/>
    </row>
    <row r="72" spans="1:10" ht="20.100000000000001" customHeight="1" x14ac:dyDescent="0.25">
      <c r="A72" s="36" t="s">
        <v>34</v>
      </c>
      <c r="B72" s="38" t="s">
        <v>28</v>
      </c>
      <c r="C72" s="25" t="s">
        <v>24</v>
      </c>
      <c r="D72" s="2"/>
      <c r="E72" s="2"/>
      <c r="F72" s="2"/>
      <c r="G72" s="2"/>
      <c r="H72" s="2"/>
      <c r="I72" s="2"/>
      <c r="J72" s="2"/>
    </row>
    <row r="73" spans="1:10" ht="20.100000000000001" customHeight="1" x14ac:dyDescent="0.25">
      <c r="A73" s="36" t="s">
        <v>34</v>
      </c>
      <c r="B73" s="38" t="s">
        <v>28</v>
      </c>
      <c r="C73" s="25" t="s">
        <v>25</v>
      </c>
      <c r="D73" s="2"/>
      <c r="E73" s="2"/>
      <c r="F73" s="2"/>
      <c r="G73" s="2"/>
      <c r="H73" s="2"/>
      <c r="I73" s="2"/>
      <c r="J73" s="2"/>
    </row>
    <row r="74" spans="1:10" ht="20.100000000000001" customHeight="1" x14ac:dyDescent="0.25">
      <c r="A74" s="36" t="s">
        <v>34</v>
      </c>
      <c r="B74" s="38" t="s">
        <v>28</v>
      </c>
      <c r="C74" s="25" t="s">
        <v>26</v>
      </c>
      <c r="D74" s="2"/>
      <c r="E74" s="2"/>
      <c r="F74" s="2"/>
      <c r="G74" s="2"/>
      <c r="H74" s="2"/>
      <c r="I74" s="2"/>
      <c r="J74" s="2"/>
    </row>
    <row r="75" spans="1:10" ht="16.7" customHeight="1" x14ac:dyDescent="0.25">
      <c r="A75" s="36" t="s">
        <v>37</v>
      </c>
      <c r="B75" s="38" t="s">
        <v>28</v>
      </c>
      <c r="C75" s="11" t="s">
        <v>20</v>
      </c>
      <c r="D75" s="12"/>
      <c r="E75" s="3">
        <v>1645.7</v>
      </c>
      <c r="F75" s="3">
        <v>4587.8</v>
      </c>
      <c r="G75" s="3">
        <f t="shared" ref="G75:J75" si="19">SUM(G76:G79)</f>
        <v>5743.8</v>
      </c>
      <c r="H75" s="3">
        <f t="shared" si="19"/>
        <v>7053.2</v>
      </c>
      <c r="I75" s="3">
        <f t="shared" si="19"/>
        <v>7053.2</v>
      </c>
      <c r="J75" s="3">
        <f t="shared" si="19"/>
        <v>7053.2</v>
      </c>
    </row>
    <row r="76" spans="1:10" ht="16.7" customHeight="1" x14ac:dyDescent="0.25">
      <c r="A76" s="36" t="s">
        <v>37</v>
      </c>
      <c r="B76" s="38" t="s">
        <v>28</v>
      </c>
      <c r="C76" s="25" t="s">
        <v>23</v>
      </c>
      <c r="D76" s="4"/>
      <c r="E76" s="2">
        <v>1645.7</v>
      </c>
      <c r="F76" s="2">
        <v>4587.8</v>
      </c>
      <c r="G76" s="2">
        <f>'16'!G63</f>
        <v>5743.8</v>
      </c>
      <c r="H76" s="2">
        <f>'16'!H63</f>
        <v>7053.2</v>
      </c>
      <c r="I76" s="2">
        <f>'16'!I63</f>
        <v>7053.2</v>
      </c>
      <c r="J76" s="2">
        <f>'16'!J63</f>
        <v>7053.2</v>
      </c>
    </row>
    <row r="77" spans="1:10" ht="16.7" customHeight="1" x14ac:dyDescent="0.25">
      <c r="A77" s="36" t="s">
        <v>37</v>
      </c>
      <c r="B77" s="38" t="s">
        <v>28</v>
      </c>
      <c r="C77" s="25" t="s">
        <v>24</v>
      </c>
      <c r="D77" s="4"/>
      <c r="E77" s="2"/>
      <c r="F77" s="2"/>
      <c r="G77" s="2"/>
      <c r="H77" s="2"/>
      <c r="I77" s="2"/>
      <c r="J77" s="2"/>
    </row>
    <row r="78" spans="1:10" ht="16.7" customHeight="1" x14ac:dyDescent="0.25">
      <c r="A78" s="36" t="s">
        <v>37</v>
      </c>
      <c r="B78" s="38" t="s">
        <v>28</v>
      </c>
      <c r="C78" s="25" t="s">
        <v>25</v>
      </c>
      <c r="D78" s="4"/>
      <c r="E78" s="2"/>
      <c r="F78" s="2"/>
      <c r="G78" s="2"/>
      <c r="H78" s="2"/>
      <c r="I78" s="2"/>
      <c r="J78" s="2"/>
    </row>
    <row r="79" spans="1:10" ht="16.7" customHeight="1" x14ac:dyDescent="0.25">
      <c r="A79" s="36" t="s">
        <v>37</v>
      </c>
      <c r="B79" s="38" t="s">
        <v>28</v>
      </c>
      <c r="C79" s="25" t="s">
        <v>26</v>
      </c>
      <c r="D79" s="4"/>
      <c r="E79" s="2"/>
      <c r="F79" s="2"/>
      <c r="G79" s="2"/>
      <c r="H79" s="2"/>
      <c r="I79" s="2"/>
      <c r="J79" s="2"/>
    </row>
    <row r="80" spans="1:10" ht="16.7" customHeight="1" x14ac:dyDescent="0.25">
      <c r="A80" s="36" t="s">
        <v>38</v>
      </c>
      <c r="B80" s="38" t="s">
        <v>28</v>
      </c>
      <c r="C80" s="11" t="s">
        <v>20</v>
      </c>
      <c r="D80" s="3">
        <v>380.1</v>
      </c>
      <c r="E80" s="3">
        <v>380.1</v>
      </c>
      <c r="F80" s="12"/>
      <c r="G80" s="3"/>
      <c r="H80" s="3"/>
      <c r="I80" s="3"/>
      <c r="J80" s="3"/>
    </row>
    <row r="81" spans="1:10" ht="16.7" customHeight="1" x14ac:dyDescent="0.25">
      <c r="A81" s="36" t="s">
        <v>38</v>
      </c>
      <c r="B81" s="38" t="s">
        <v>28</v>
      </c>
      <c r="C81" s="25" t="s">
        <v>23</v>
      </c>
      <c r="D81" s="2">
        <v>380.1</v>
      </c>
      <c r="E81" s="2">
        <v>380.1</v>
      </c>
      <c r="F81" s="4"/>
      <c r="G81" s="2"/>
      <c r="H81" s="2"/>
      <c r="I81" s="2"/>
      <c r="J81" s="2"/>
    </row>
    <row r="82" spans="1:10" ht="16.7" customHeight="1" x14ac:dyDescent="0.25">
      <c r="A82" s="36" t="s">
        <v>38</v>
      </c>
      <c r="B82" s="38" t="s">
        <v>28</v>
      </c>
      <c r="C82" s="25" t="s">
        <v>24</v>
      </c>
      <c r="D82" s="2"/>
      <c r="E82" s="2"/>
      <c r="F82" s="4"/>
      <c r="G82" s="2"/>
      <c r="H82" s="2"/>
      <c r="I82" s="2"/>
      <c r="J82" s="2"/>
    </row>
    <row r="83" spans="1:10" ht="16.7" customHeight="1" x14ac:dyDescent="0.25">
      <c r="A83" s="36" t="s">
        <v>38</v>
      </c>
      <c r="B83" s="38" t="s">
        <v>28</v>
      </c>
      <c r="C83" s="25" t="s">
        <v>25</v>
      </c>
      <c r="D83" s="2"/>
      <c r="E83" s="2"/>
      <c r="F83" s="4"/>
      <c r="G83" s="2"/>
      <c r="H83" s="2"/>
      <c r="I83" s="2"/>
      <c r="J83" s="2"/>
    </row>
    <row r="84" spans="1:10" ht="16.7" customHeight="1" x14ac:dyDescent="0.25">
      <c r="A84" s="36" t="s">
        <v>38</v>
      </c>
      <c r="B84" s="38" t="s">
        <v>28</v>
      </c>
      <c r="C84" s="25" t="s">
        <v>26</v>
      </c>
      <c r="D84" s="2"/>
      <c r="E84" s="2"/>
      <c r="F84" s="4"/>
      <c r="G84" s="2"/>
      <c r="H84" s="2"/>
      <c r="I84" s="2"/>
      <c r="J84" s="2"/>
    </row>
    <row r="85" spans="1:10" ht="16.7" customHeight="1" x14ac:dyDescent="0.25">
      <c r="A85" s="36" t="s">
        <v>39</v>
      </c>
      <c r="B85" s="38" t="s">
        <v>28</v>
      </c>
      <c r="C85" s="11" t="s">
        <v>20</v>
      </c>
      <c r="D85" s="3">
        <v>380.1</v>
      </c>
      <c r="E85" s="3">
        <v>380.1</v>
      </c>
      <c r="F85" s="12"/>
      <c r="G85" s="3"/>
      <c r="H85" s="3"/>
      <c r="I85" s="3"/>
      <c r="J85" s="3"/>
    </row>
    <row r="86" spans="1:10" ht="16.7" customHeight="1" x14ac:dyDescent="0.25">
      <c r="A86" s="36" t="s">
        <v>39</v>
      </c>
      <c r="B86" s="38" t="s">
        <v>28</v>
      </c>
      <c r="C86" s="25" t="s">
        <v>23</v>
      </c>
      <c r="D86" s="2">
        <v>380.1</v>
      </c>
      <c r="E86" s="2">
        <v>380.1</v>
      </c>
      <c r="F86" s="4"/>
      <c r="G86" s="2"/>
      <c r="H86" s="2"/>
      <c r="I86" s="2"/>
      <c r="J86" s="2"/>
    </row>
    <row r="87" spans="1:10" ht="16.7" customHeight="1" x14ac:dyDescent="0.25">
      <c r="A87" s="36" t="s">
        <v>39</v>
      </c>
      <c r="B87" s="38" t="s">
        <v>28</v>
      </c>
      <c r="C87" s="25" t="s">
        <v>24</v>
      </c>
      <c r="D87" s="2"/>
      <c r="E87" s="2"/>
      <c r="F87" s="4"/>
      <c r="G87" s="2"/>
      <c r="H87" s="2"/>
      <c r="I87" s="2"/>
      <c r="J87" s="2"/>
    </row>
    <row r="88" spans="1:10" ht="16.7" customHeight="1" x14ac:dyDescent="0.25">
      <c r="A88" s="36" t="s">
        <v>39</v>
      </c>
      <c r="B88" s="38" t="s">
        <v>28</v>
      </c>
      <c r="C88" s="25" t="s">
        <v>25</v>
      </c>
      <c r="D88" s="2"/>
      <c r="E88" s="2"/>
      <c r="F88" s="4"/>
      <c r="G88" s="2"/>
      <c r="H88" s="2"/>
      <c r="I88" s="2"/>
      <c r="J88" s="2"/>
    </row>
    <row r="89" spans="1:10" ht="16.7" customHeight="1" x14ac:dyDescent="0.25">
      <c r="A89" s="36" t="s">
        <v>39</v>
      </c>
      <c r="B89" s="38" t="s">
        <v>28</v>
      </c>
      <c r="C89" s="25" t="s">
        <v>26</v>
      </c>
      <c r="D89" s="2"/>
      <c r="E89" s="2"/>
      <c r="F89" s="4"/>
      <c r="G89" s="2"/>
      <c r="H89" s="2"/>
      <c r="I89" s="2"/>
      <c r="J89" s="2"/>
    </row>
    <row r="90" spans="1:10" ht="16.7" customHeight="1" x14ac:dyDescent="0.25">
      <c r="A90" s="35" t="s">
        <v>40</v>
      </c>
      <c r="B90" s="37" t="s">
        <v>22</v>
      </c>
      <c r="C90" s="26" t="s">
        <v>20</v>
      </c>
      <c r="D90" s="1">
        <v>7790128</v>
      </c>
      <c r="E90" s="1">
        <v>5201683.8</v>
      </c>
      <c r="F90" s="1">
        <v>5547305.2000000002</v>
      </c>
      <c r="G90" s="1">
        <f t="shared" ref="G90:J90" si="20">SUM(G91:G94)</f>
        <v>5578171.7000000002</v>
      </c>
      <c r="H90" s="1">
        <f t="shared" si="20"/>
        <v>5964392.4000000004</v>
      </c>
      <c r="I90" s="1">
        <f t="shared" si="20"/>
        <v>5890671.5</v>
      </c>
      <c r="J90" s="1">
        <f t="shared" si="20"/>
        <v>5922421.1999999993</v>
      </c>
    </row>
    <row r="91" spans="1:10" ht="16.7" customHeight="1" x14ac:dyDescent="0.25">
      <c r="A91" s="36" t="s">
        <v>40</v>
      </c>
      <c r="B91" s="38" t="s">
        <v>22</v>
      </c>
      <c r="C91" s="25" t="s">
        <v>23</v>
      </c>
      <c r="D91" s="2">
        <v>6119346.5999999996</v>
      </c>
      <c r="E91" s="2">
        <v>4255697.9000000004</v>
      </c>
      <c r="F91" s="2">
        <v>4579656.8</v>
      </c>
      <c r="G91" s="2">
        <f t="shared" ref="G91:J93" si="21">G96+G101</f>
        <v>5353195.0999999996</v>
      </c>
      <c r="H91" s="2">
        <f t="shared" si="21"/>
        <v>5870700.6000000006</v>
      </c>
      <c r="I91" s="2">
        <f t="shared" si="21"/>
        <v>5797091.4000000004</v>
      </c>
      <c r="J91" s="2">
        <f t="shared" si="21"/>
        <v>5828871.5</v>
      </c>
    </row>
    <row r="92" spans="1:10" ht="16.7" customHeight="1" x14ac:dyDescent="0.25">
      <c r="A92" s="36" t="s">
        <v>40</v>
      </c>
      <c r="B92" s="38" t="s">
        <v>22</v>
      </c>
      <c r="C92" s="25" t="s">
        <v>24</v>
      </c>
      <c r="D92" s="2">
        <v>1654041.3</v>
      </c>
      <c r="E92" s="2">
        <v>943685.3</v>
      </c>
      <c r="F92" s="2">
        <v>958030.3</v>
      </c>
      <c r="G92" s="2">
        <f t="shared" si="21"/>
        <v>218443.9</v>
      </c>
      <c r="H92" s="2">
        <f t="shared" si="21"/>
        <v>85866.2</v>
      </c>
      <c r="I92" s="2">
        <f t="shared" si="21"/>
        <v>85754.5</v>
      </c>
      <c r="J92" s="2">
        <f t="shared" si="21"/>
        <v>85724.1</v>
      </c>
    </row>
    <row r="93" spans="1:10" ht="16.7" customHeight="1" x14ac:dyDescent="0.25">
      <c r="A93" s="36" t="s">
        <v>40</v>
      </c>
      <c r="B93" s="38" t="s">
        <v>22</v>
      </c>
      <c r="C93" s="25" t="s">
        <v>25</v>
      </c>
      <c r="D93" s="2">
        <v>16740.099999999999</v>
      </c>
      <c r="E93" s="2">
        <v>2300.6</v>
      </c>
      <c r="F93" s="2">
        <v>9618.1</v>
      </c>
      <c r="G93" s="2">
        <f t="shared" si="21"/>
        <v>6532.7</v>
      </c>
      <c r="H93" s="2">
        <f t="shared" si="21"/>
        <v>7825.6</v>
      </c>
      <c r="I93" s="2">
        <f t="shared" si="21"/>
        <v>7825.6</v>
      </c>
      <c r="J93" s="2">
        <f t="shared" si="21"/>
        <v>7825.6</v>
      </c>
    </row>
    <row r="94" spans="1:10" ht="16.7" customHeight="1" x14ac:dyDescent="0.25">
      <c r="A94" s="36" t="s">
        <v>40</v>
      </c>
      <c r="B94" s="38" t="s">
        <v>22</v>
      </c>
      <c r="C94" s="25" t="s">
        <v>26</v>
      </c>
      <c r="D94" s="2"/>
      <c r="E94" s="2"/>
      <c r="F94" s="2"/>
      <c r="G94" s="2"/>
      <c r="H94" s="2"/>
      <c r="I94" s="2"/>
      <c r="J94" s="2"/>
    </row>
    <row r="95" spans="1:10" ht="16.7" customHeight="1" x14ac:dyDescent="0.25">
      <c r="A95" s="36" t="s">
        <v>40</v>
      </c>
      <c r="B95" s="38" t="s">
        <v>28</v>
      </c>
      <c r="C95" s="11" t="s">
        <v>20</v>
      </c>
      <c r="D95" s="3">
        <v>7768287.9000000004</v>
      </c>
      <c r="E95" s="3">
        <v>5197849.5</v>
      </c>
      <c r="F95" s="3">
        <v>5534234</v>
      </c>
      <c r="G95" s="3">
        <f t="shared" ref="G95:J95" si="22">SUM(G96:G99)</f>
        <v>5568236.5999999996</v>
      </c>
      <c r="H95" s="3">
        <f t="shared" si="22"/>
        <v>5953164.4000000004</v>
      </c>
      <c r="I95" s="3">
        <f t="shared" si="22"/>
        <v>5879443.5</v>
      </c>
      <c r="J95" s="3">
        <f t="shared" si="22"/>
        <v>5911193.1999999993</v>
      </c>
    </row>
    <row r="96" spans="1:10" ht="16.7" customHeight="1" x14ac:dyDescent="0.25">
      <c r="A96" s="36" t="s">
        <v>40</v>
      </c>
      <c r="B96" s="38" t="s">
        <v>28</v>
      </c>
      <c r="C96" s="25" t="s">
        <v>23</v>
      </c>
      <c r="D96" s="2">
        <v>6114246.5999999996</v>
      </c>
      <c r="E96" s="2">
        <v>4254164.2</v>
      </c>
      <c r="F96" s="2">
        <v>4576203.7</v>
      </c>
      <c r="G96" s="2">
        <f t="shared" ref="G96:J97" si="23">G106+G186+G206</f>
        <v>5349792.6999999993</v>
      </c>
      <c r="H96" s="2">
        <f t="shared" si="23"/>
        <v>5867298.2000000002</v>
      </c>
      <c r="I96" s="2">
        <f t="shared" si="23"/>
        <v>5793689</v>
      </c>
      <c r="J96" s="2">
        <f t="shared" si="23"/>
        <v>5825469.0999999996</v>
      </c>
    </row>
    <row r="97" spans="1:10" ht="16.7" customHeight="1" x14ac:dyDescent="0.25">
      <c r="A97" s="36" t="s">
        <v>40</v>
      </c>
      <c r="B97" s="38" t="s">
        <v>28</v>
      </c>
      <c r="C97" s="25" t="s">
        <v>24</v>
      </c>
      <c r="D97" s="2">
        <v>1654041.3</v>
      </c>
      <c r="E97" s="2">
        <v>943685.3</v>
      </c>
      <c r="F97" s="2">
        <v>958030.3</v>
      </c>
      <c r="G97" s="2">
        <f t="shared" si="23"/>
        <v>218443.9</v>
      </c>
      <c r="H97" s="2">
        <f t="shared" si="23"/>
        <v>85866.2</v>
      </c>
      <c r="I97" s="2">
        <f t="shared" si="23"/>
        <v>85754.5</v>
      </c>
      <c r="J97" s="2">
        <f t="shared" si="23"/>
        <v>85724.1</v>
      </c>
    </row>
    <row r="98" spans="1:10" ht="16.7" customHeight="1" x14ac:dyDescent="0.25">
      <c r="A98" s="36" t="s">
        <v>40</v>
      </c>
      <c r="B98" s="38" t="s">
        <v>28</v>
      </c>
      <c r="C98" s="25" t="s">
        <v>25</v>
      </c>
      <c r="D98" s="2"/>
      <c r="E98" s="2"/>
      <c r="F98" s="2"/>
      <c r="G98" s="2"/>
      <c r="H98" s="2"/>
      <c r="I98" s="2"/>
      <c r="J98" s="2"/>
    </row>
    <row r="99" spans="1:10" ht="16.7" customHeight="1" x14ac:dyDescent="0.25">
      <c r="A99" s="36" t="s">
        <v>40</v>
      </c>
      <c r="B99" s="38" t="s">
        <v>28</v>
      </c>
      <c r="C99" s="25" t="s">
        <v>26</v>
      </c>
      <c r="D99" s="2"/>
      <c r="E99" s="2"/>
      <c r="F99" s="2"/>
      <c r="G99" s="2"/>
      <c r="H99" s="2"/>
      <c r="I99" s="2"/>
      <c r="J99" s="2"/>
    </row>
    <row r="100" spans="1:10" ht="16.7" customHeight="1" x14ac:dyDescent="0.25">
      <c r="A100" s="36" t="s">
        <v>40</v>
      </c>
      <c r="B100" s="38" t="s">
        <v>29</v>
      </c>
      <c r="C100" s="11" t="s">
        <v>20</v>
      </c>
      <c r="D100" s="3">
        <v>21840.1</v>
      </c>
      <c r="E100" s="3">
        <v>3834.3</v>
      </c>
      <c r="F100" s="3">
        <v>13071.2</v>
      </c>
      <c r="G100" s="3">
        <f t="shared" ref="G100:J100" si="24">SUM(G101:G104)</f>
        <v>9935.1</v>
      </c>
      <c r="H100" s="3">
        <f t="shared" si="24"/>
        <v>11228</v>
      </c>
      <c r="I100" s="3">
        <f t="shared" si="24"/>
        <v>11228</v>
      </c>
      <c r="J100" s="3">
        <f t="shared" si="24"/>
        <v>11228</v>
      </c>
    </row>
    <row r="101" spans="1:10" ht="16.7" customHeight="1" x14ac:dyDescent="0.25">
      <c r="A101" s="36" t="s">
        <v>40</v>
      </c>
      <c r="B101" s="38" t="s">
        <v>29</v>
      </c>
      <c r="C101" s="25" t="s">
        <v>23</v>
      </c>
      <c r="D101" s="2">
        <v>5100</v>
      </c>
      <c r="E101" s="2">
        <v>1533.7</v>
      </c>
      <c r="F101" s="2">
        <v>3453.1</v>
      </c>
      <c r="G101" s="2">
        <f t="shared" ref="G101:J103" si="25">G221</f>
        <v>3402.4</v>
      </c>
      <c r="H101" s="2">
        <f t="shared" si="25"/>
        <v>3402.4</v>
      </c>
      <c r="I101" s="2">
        <f t="shared" si="25"/>
        <v>3402.4</v>
      </c>
      <c r="J101" s="2">
        <f t="shared" si="25"/>
        <v>3402.4</v>
      </c>
    </row>
    <row r="102" spans="1:10" ht="16.7" customHeight="1" x14ac:dyDescent="0.25">
      <c r="A102" s="36" t="s">
        <v>40</v>
      </c>
      <c r="B102" s="38" t="s">
        <v>29</v>
      </c>
      <c r="C102" s="25" t="s">
        <v>24</v>
      </c>
      <c r="D102" s="2"/>
      <c r="E102" s="2"/>
      <c r="F102" s="2"/>
      <c r="G102" s="2"/>
      <c r="H102" s="2"/>
      <c r="I102" s="2"/>
      <c r="J102" s="2"/>
    </row>
    <row r="103" spans="1:10" ht="16.7" customHeight="1" x14ac:dyDescent="0.25">
      <c r="A103" s="36" t="s">
        <v>40</v>
      </c>
      <c r="B103" s="38" t="s">
        <v>29</v>
      </c>
      <c r="C103" s="25" t="s">
        <v>25</v>
      </c>
      <c r="D103" s="2">
        <v>16740.099999999999</v>
      </c>
      <c r="E103" s="2">
        <v>2300.6</v>
      </c>
      <c r="F103" s="2">
        <v>9618.1</v>
      </c>
      <c r="G103" s="2">
        <f t="shared" si="25"/>
        <v>6532.7</v>
      </c>
      <c r="H103" s="2">
        <f t="shared" si="25"/>
        <v>7825.6</v>
      </c>
      <c r="I103" s="2">
        <f t="shared" si="25"/>
        <v>7825.6</v>
      </c>
      <c r="J103" s="2">
        <f t="shared" si="25"/>
        <v>7825.6</v>
      </c>
    </row>
    <row r="104" spans="1:10" ht="16.7" customHeight="1" x14ac:dyDescent="0.25">
      <c r="A104" s="36" t="s">
        <v>40</v>
      </c>
      <c r="B104" s="38" t="s">
        <v>29</v>
      </c>
      <c r="C104" s="25" t="s">
        <v>26</v>
      </c>
      <c r="D104" s="2"/>
      <c r="E104" s="2"/>
      <c r="F104" s="2"/>
      <c r="G104" s="2"/>
      <c r="H104" s="2"/>
      <c r="I104" s="2"/>
      <c r="J104" s="2"/>
    </row>
    <row r="105" spans="1:10" ht="20.100000000000001" customHeight="1" x14ac:dyDescent="0.25">
      <c r="A105" s="36" t="s">
        <v>41</v>
      </c>
      <c r="B105" s="38" t="s">
        <v>28</v>
      </c>
      <c r="C105" s="11" t="s">
        <v>20</v>
      </c>
      <c r="D105" s="3">
        <v>5958598.4000000004</v>
      </c>
      <c r="E105" s="3">
        <v>4683116.5</v>
      </c>
      <c r="F105" s="3">
        <v>4976827.3</v>
      </c>
      <c r="G105" s="3">
        <f t="shared" ref="G105:J105" si="26">SUM(G106:G109)</f>
        <v>4980551.5999999996</v>
      </c>
      <c r="H105" s="3">
        <f t="shared" si="26"/>
        <v>5341513.9000000004</v>
      </c>
      <c r="I105" s="3">
        <f t="shared" si="26"/>
        <v>5268344.9000000004</v>
      </c>
      <c r="J105" s="3">
        <f t="shared" si="26"/>
        <v>5268254.1999999993</v>
      </c>
    </row>
    <row r="106" spans="1:10" ht="20.100000000000001" customHeight="1" x14ac:dyDescent="0.25">
      <c r="A106" s="36" t="s">
        <v>41</v>
      </c>
      <c r="B106" s="38" t="s">
        <v>28</v>
      </c>
      <c r="C106" s="25" t="s">
        <v>23</v>
      </c>
      <c r="D106" s="2">
        <v>4481710.2</v>
      </c>
      <c r="E106" s="2">
        <v>3739431.2</v>
      </c>
      <c r="F106" s="2">
        <v>4018797</v>
      </c>
      <c r="G106" s="2">
        <f t="shared" ref="G106:J107" si="27">G111+G116+G126+G136+G141+G151+G156+G161+G166+G171+G176+G181+G121+G131+G146</f>
        <v>4762107.6999999993</v>
      </c>
      <c r="H106" s="2">
        <f t="shared" si="27"/>
        <v>5255647.7</v>
      </c>
      <c r="I106" s="2">
        <f t="shared" si="27"/>
        <v>5182590.4000000004</v>
      </c>
      <c r="J106" s="2">
        <f t="shared" si="27"/>
        <v>5182530.0999999996</v>
      </c>
    </row>
    <row r="107" spans="1:10" ht="20.100000000000001" customHeight="1" x14ac:dyDescent="0.25">
      <c r="A107" s="36" t="s">
        <v>41</v>
      </c>
      <c r="B107" s="38" t="s">
        <v>28</v>
      </c>
      <c r="C107" s="25" t="s">
        <v>24</v>
      </c>
      <c r="D107" s="2">
        <v>1476888.2</v>
      </c>
      <c r="E107" s="2">
        <v>943685.3</v>
      </c>
      <c r="F107" s="2">
        <v>958030.3</v>
      </c>
      <c r="G107" s="2">
        <f t="shared" si="27"/>
        <v>218443.9</v>
      </c>
      <c r="H107" s="2">
        <f t="shared" si="27"/>
        <v>85866.2</v>
      </c>
      <c r="I107" s="2">
        <f t="shared" si="27"/>
        <v>85754.5</v>
      </c>
      <c r="J107" s="2">
        <f t="shared" si="27"/>
        <v>85724.1</v>
      </c>
    </row>
    <row r="108" spans="1:10" ht="20.100000000000001" customHeight="1" x14ac:dyDescent="0.25">
      <c r="A108" s="36" t="s">
        <v>41</v>
      </c>
      <c r="B108" s="38" t="s">
        <v>28</v>
      </c>
      <c r="C108" s="25" t="s">
        <v>25</v>
      </c>
      <c r="D108" s="2"/>
      <c r="E108" s="2"/>
      <c r="F108" s="2"/>
      <c r="G108" s="2"/>
      <c r="H108" s="2"/>
      <c r="I108" s="2"/>
      <c r="J108" s="2"/>
    </row>
    <row r="109" spans="1:10" ht="20.100000000000001" customHeight="1" x14ac:dyDescent="0.25">
      <c r="A109" s="36" t="s">
        <v>41</v>
      </c>
      <c r="B109" s="38" t="s">
        <v>28</v>
      </c>
      <c r="C109" s="25" t="s">
        <v>26</v>
      </c>
      <c r="D109" s="2"/>
      <c r="E109" s="2"/>
      <c r="F109" s="2"/>
      <c r="G109" s="2"/>
      <c r="H109" s="2"/>
      <c r="I109" s="2"/>
      <c r="J109" s="2"/>
    </row>
    <row r="110" spans="1:10" ht="16.7" customHeight="1" x14ac:dyDescent="0.25">
      <c r="A110" s="36" t="s">
        <v>49</v>
      </c>
      <c r="B110" s="38" t="s">
        <v>28</v>
      </c>
      <c r="C110" s="11" t="s">
        <v>20</v>
      </c>
      <c r="D110" s="3">
        <v>693812.2</v>
      </c>
      <c r="E110" s="3">
        <v>561249.5</v>
      </c>
      <c r="F110" s="3">
        <v>600368.9</v>
      </c>
      <c r="G110" s="3">
        <f t="shared" ref="G110:J110" si="28">SUM(G111:G114)</f>
        <v>642233.80000000005</v>
      </c>
      <c r="H110" s="3">
        <f t="shared" si="28"/>
        <v>566637.70000000007</v>
      </c>
      <c r="I110" s="3">
        <f t="shared" si="28"/>
        <v>509495.39999999997</v>
      </c>
      <c r="J110" s="3">
        <f t="shared" si="28"/>
        <v>509495.4</v>
      </c>
    </row>
    <row r="111" spans="1:10" ht="16.7" customHeight="1" x14ac:dyDescent="0.25">
      <c r="A111" s="36" t="s">
        <v>49</v>
      </c>
      <c r="B111" s="38" t="s">
        <v>28</v>
      </c>
      <c r="C111" s="25" t="s">
        <v>23</v>
      </c>
      <c r="D111" s="2">
        <v>592251.9</v>
      </c>
      <c r="E111" s="2">
        <v>450000</v>
      </c>
      <c r="F111" s="2">
        <v>509495</v>
      </c>
      <c r="G111" s="2">
        <f>'16'!G91</f>
        <v>509495</v>
      </c>
      <c r="H111" s="2">
        <f>'16'!H91</f>
        <v>566637.70000000007</v>
      </c>
      <c r="I111" s="2">
        <f>'16'!I91</f>
        <v>509495.39999999997</v>
      </c>
      <c r="J111" s="2">
        <f>'16'!J91</f>
        <v>509495.4</v>
      </c>
    </row>
    <row r="112" spans="1:10" ht="16.7" customHeight="1" x14ac:dyDescent="0.25">
      <c r="A112" s="36" t="s">
        <v>49</v>
      </c>
      <c r="B112" s="38" t="s">
        <v>28</v>
      </c>
      <c r="C112" s="25" t="s">
        <v>24</v>
      </c>
      <c r="D112" s="2">
        <v>101560.3</v>
      </c>
      <c r="E112" s="2">
        <v>111249.5</v>
      </c>
      <c r="F112" s="2">
        <v>90873.9</v>
      </c>
      <c r="G112" s="2">
        <f>'16'!G92</f>
        <v>132738.79999999999</v>
      </c>
      <c r="H112" s="2">
        <f>'16'!H92</f>
        <v>0</v>
      </c>
      <c r="I112" s="2">
        <f>'16'!I92</f>
        <v>0</v>
      </c>
      <c r="J112" s="2">
        <f>'16'!J92</f>
        <v>0</v>
      </c>
    </row>
    <row r="113" spans="1:10" ht="16.7" customHeight="1" x14ac:dyDescent="0.25">
      <c r="A113" s="36" t="s">
        <v>49</v>
      </c>
      <c r="B113" s="38" t="s">
        <v>28</v>
      </c>
      <c r="C113" s="25" t="s">
        <v>25</v>
      </c>
      <c r="D113" s="2"/>
      <c r="E113" s="2"/>
      <c r="F113" s="2"/>
      <c r="G113" s="2"/>
      <c r="H113" s="2"/>
      <c r="I113" s="2"/>
      <c r="J113" s="2"/>
    </row>
    <row r="114" spans="1:10" ht="16.7" customHeight="1" x14ac:dyDescent="0.25">
      <c r="A114" s="36" t="s">
        <v>49</v>
      </c>
      <c r="B114" s="38" t="s">
        <v>28</v>
      </c>
      <c r="C114" s="25" t="s">
        <v>26</v>
      </c>
      <c r="D114" s="2"/>
      <c r="E114" s="2"/>
      <c r="F114" s="2"/>
      <c r="G114" s="2"/>
      <c r="H114" s="2"/>
      <c r="I114" s="2"/>
      <c r="J114" s="2"/>
    </row>
    <row r="115" spans="1:10" ht="16.7" customHeight="1" x14ac:dyDescent="0.25">
      <c r="A115" s="36" t="s">
        <v>42</v>
      </c>
      <c r="B115" s="38" t="s">
        <v>28</v>
      </c>
      <c r="C115" s="11" t="s">
        <v>20</v>
      </c>
      <c r="D115" s="3">
        <v>472776.7</v>
      </c>
      <c r="E115" s="3">
        <v>619514.80000000005</v>
      </c>
      <c r="F115" s="3">
        <v>604296.19999999995</v>
      </c>
      <c r="G115" s="3"/>
      <c r="H115" s="3"/>
      <c r="I115" s="3"/>
      <c r="J115" s="3"/>
    </row>
    <row r="116" spans="1:10" ht="16.7" customHeight="1" x14ac:dyDescent="0.25">
      <c r="A116" s="36" t="s">
        <v>42</v>
      </c>
      <c r="B116" s="38" t="s">
        <v>28</v>
      </c>
      <c r="C116" s="25" t="s">
        <v>23</v>
      </c>
      <c r="D116" s="2"/>
      <c r="E116" s="2"/>
      <c r="F116" s="2"/>
      <c r="G116" s="2"/>
      <c r="H116" s="2"/>
      <c r="I116" s="2"/>
      <c r="J116" s="2"/>
    </row>
    <row r="117" spans="1:10" ht="16.7" customHeight="1" x14ac:dyDescent="0.25">
      <c r="A117" s="36" t="s">
        <v>42</v>
      </c>
      <c r="B117" s="38" t="s">
        <v>28</v>
      </c>
      <c r="C117" s="25" t="s">
        <v>24</v>
      </c>
      <c r="D117" s="2">
        <v>472776.7</v>
      </c>
      <c r="E117" s="2">
        <v>619514.80000000005</v>
      </c>
      <c r="F117" s="2">
        <v>604296.19999999995</v>
      </c>
      <c r="G117" s="2"/>
      <c r="H117" s="2"/>
      <c r="I117" s="2"/>
      <c r="J117" s="2"/>
    </row>
    <row r="118" spans="1:10" ht="16.7" customHeight="1" x14ac:dyDescent="0.25">
      <c r="A118" s="36" t="s">
        <v>42</v>
      </c>
      <c r="B118" s="38" t="s">
        <v>28</v>
      </c>
      <c r="C118" s="25" t="s">
        <v>25</v>
      </c>
      <c r="D118" s="2"/>
      <c r="E118" s="2"/>
      <c r="F118" s="2"/>
      <c r="G118" s="2"/>
      <c r="H118" s="2"/>
      <c r="I118" s="2"/>
      <c r="J118" s="2"/>
    </row>
    <row r="119" spans="1:10" ht="16.7" customHeight="1" x14ac:dyDescent="0.25">
      <c r="A119" s="36" t="s">
        <v>42</v>
      </c>
      <c r="B119" s="38" t="s">
        <v>28</v>
      </c>
      <c r="C119" s="25" t="s">
        <v>26</v>
      </c>
      <c r="D119" s="2"/>
      <c r="E119" s="2"/>
      <c r="F119" s="2"/>
      <c r="G119" s="2"/>
      <c r="H119" s="2"/>
      <c r="I119" s="2"/>
      <c r="J119" s="2"/>
    </row>
    <row r="120" spans="1:10" ht="20.100000000000001" customHeight="1" x14ac:dyDescent="0.25">
      <c r="A120" s="36" t="s">
        <v>55</v>
      </c>
      <c r="B120" s="38" t="s">
        <v>28</v>
      </c>
      <c r="C120" s="11" t="s">
        <v>20</v>
      </c>
      <c r="D120" s="12"/>
      <c r="E120" s="12"/>
      <c r="F120" s="12"/>
      <c r="G120" s="3">
        <f>SUM(G121:G124)</f>
        <v>85074.6</v>
      </c>
      <c r="H120" s="3">
        <f t="shared" ref="H120:J120" si="29">SUM(H121:H124)</f>
        <v>78877.600000000006</v>
      </c>
      <c r="I120" s="3">
        <f t="shared" si="29"/>
        <v>78598</v>
      </c>
      <c r="J120" s="3">
        <f t="shared" si="29"/>
        <v>78418.399999999994</v>
      </c>
    </row>
    <row r="121" spans="1:10" ht="20.100000000000001" customHeight="1" x14ac:dyDescent="0.25">
      <c r="A121" s="36" t="s">
        <v>55</v>
      </c>
      <c r="B121" s="38" t="s">
        <v>28</v>
      </c>
      <c r="C121" s="25" t="s">
        <v>23</v>
      </c>
      <c r="D121" s="4"/>
      <c r="E121" s="4"/>
      <c r="F121" s="4"/>
      <c r="G121" s="2">
        <f>'16'!G99</f>
        <v>28074.6</v>
      </c>
      <c r="H121" s="2">
        <f>'16'!H99</f>
        <v>26670.9</v>
      </c>
      <c r="I121" s="2">
        <f>'16'!I99</f>
        <v>26584.2</v>
      </c>
      <c r="J121" s="2">
        <f>'16'!J99</f>
        <v>26521.8</v>
      </c>
    </row>
    <row r="122" spans="1:10" ht="20.100000000000001" customHeight="1" x14ac:dyDescent="0.25">
      <c r="A122" s="36" t="s">
        <v>55</v>
      </c>
      <c r="B122" s="38" t="s">
        <v>28</v>
      </c>
      <c r="C122" s="25" t="s">
        <v>24</v>
      </c>
      <c r="D122" s="4"/>
      <c r="E122" s="4"/>
      <c r="F122" s="4"/>
      <c r="G122" s="2">
        <f>'16'!G100</f>
        <v>57000</v>
      </c>
      <c r="H122" s="2">
        <v>52206.7</v>
      </c>
      <c r="I122" s="2">
        <v>52013.8</v>
      </c>
      <c r="J122" s="2">
        <v>51896.6</v>
      </c>
    </row>
    <row r="123" spans="1:10" ht="20.100000000000001" customHeight="1" x14ac:dyDescent="0.25">
      <c r="A123" s="36" t="s">
        <v>55</v>
      </c>
      <c r="B123" s="38" t="s">
        <v>28</v>
      </c>
      <c r="C123" s="25" t="s">
        <v>25</v>
      </c>
      <c r="D123" s="4"/>
      <c r="E123" s="4"/>
      <c r="F123" s="4"/>
      <c r="G123" s="2"/>
      <c r="H123" s="2"/>
      <c r="I123" s="2"/>
      <c r="J123" s="2"/>
    </row>
    <row r="124" spans="1:10" ht="20.100000000000001" customHeight="1" x14ac:dyDescent="0.25">
      <c r="A124" s="36" t="s">
        <v>55</v>
      </c>
      <c r="B124" s="38" t="s">
        <v>28</v>
      </c>
      <c r="C124" s="25" t="s">
        <v>26</v>
      </c>
      <c r="D124" s="4"/>
      <c r="E124" s="4"/>
      <c r="F124" s="4"/>
      <c r="G124" s="2"/>
      <c r="H124" s="2"/>
      <c r="I124" s="2"/>
      <c r="J124" s="2"/>
    </row>
    <row r="125" spans="1:10" ht="40.15" customHeight="1" x14ac:dyDescent="0.25">
      <c r="A125" s="44" t="s">
        <v>43</v>
      </c>
      <c r="B125" s="38" t="s">
        <v>28</v>
      </c>
      <c r="C125" s="11" t="s">
        <v>20</v>
      </c>
      <c r="D125" s="3">
        <v>140144</v>
      </c>
      <c r="E125" s="3">
        <v>132864.9</v>
      </c>
      <c r="F125" s="3">
        <v>114091.4</v>
      </c>
      <c r="G125" s="3"/>
      <c r="H125" s="3"/>
      <c r="I125" s="3"/>
      <c r="J125" s="3"/>
    </row>
    <row r="126" spans="1:10" ht="40.15" customHeight="1" x14ac:dyDescent="0.25">
      <c r="A126" s="44" t="s">
        <v>43</v>
      </c>
      <c r="B126" s="38" t="s">
        <v>28</v>
      </c>
      <c r="C126" s="25" t="s">
        <v>23</v>
      </c>
      <c r="D126" s="2"/>
      <c r="E126" s="2"/>
      <c r="F126" s="2"/>
      <c r="G126" s="2"/>
      <c r="H126" s="2"/>
      <c r="I126" s="2"/>
      <c r="J126" s="2"/>
    </row>
    <row r="127" spans="1:10" ht="40.15" customHeight="1" x14ac:dyDescent="0.25">
      <c r="A127" s="44" t="s">
        <v>43</v>
      </c>
      <c r="B127" s="38" t="s">
        <v>28</v>
      </c>
      <c r="C127" s="25" t="s">
        <v>24</v>
      </c>
      <c r="D127" s="2">
        <v>140144</v>
      </c>
      <c r="E127" s="2">
        <v>132864.9</v>
      </c>
      <c r="F127" s="2">
        <v>114091.4</v>
      </c>
      <c r="G127" s="2"/>
      <c r="H127" s="2"/>
      <c r="I127" s="2"/>
      <c r="J127" s="2"/>
    </row>
    <row r="128" spans="1:10" ht="40.15" customHeight="1" x14ac:dyDescent="0.25">
      <c r="A128" s="44" t="s">
        <v>43</v>
      </c>
      <c r="B128" s="38" t="s">
        <v>28</v>
      </c>
      <c r="C128" s="25" t="s">
        <v>25</v>
      </c>
      <c r="D128" s="2"/>
      <c r="E128" s="2"/>
      <c r="F128" s="2"/>
      <c r="G128" s="2"/>
      <c r="H128" s="2"/>
      <c r="I128" s="2"/>
      <c r="J128" s="2"/>
    </row>
    <row r="129" spans="1:10" ht="40.15" customHeight="1" x14ac:dyDescent="0.25">
      <c r="A129" s="44" t="s">
        <v>43</v>
      </c>
      <c r="B129" s="38" t="s">
        <v>28</v>
      </c>
      <c r="C129" s="25" t="s">
        <v>26</v>
      </c>
      <c r="D129" s="2"/>
      <c r="E129" s="2"/>
      <c r="F129" s="2"/>
      <c r="G129" s="2"/>
      <c r="H129" s="2"/>
      <c r="I129" s="2"/>
      <c r="J129" s="2"/>
    </row>
    <row r="130" spans="1:10" ht="43.5" customHeight="1" x14ac:dyDescent="0.25">
      <c r="A130" s="44" t="s">
        <v>54</v>
      </c>
      <c r="B130" s="38" t="s">
        <v>28</v>
      </c>
      <c r="C130" s="11" t="s">
        <v>20</v>
      </c>
      <c r="D130" s="12"/>
      <c r="E130" s="12"/>
      <c r="F130" s="12"/>
      <c r="G130" s="3">
        <f>SUM(G131:G134)</f>
        <v>41350.899999999994</v>
      </c>
      <c r="H130" s="3">
        <f t="shared" ref="H130:J130" si="30">SUM(H131:H134)</f>
        <v>44096.2</v>
      </c>
      <c r="I130" s="3">
        <f t="shared" si="30"/>
        <v>44119</v>
      </c>
      <c r="J130" s="3">
        <f t="shared" si="30"/>
        <v>44197.9</v>
      </c>
    </row>
    <row r="131" spans="1:10" ht="43.5" customHeight="1" x14ac:dyDescent="0.25">
      <c r="A131" s="44" t="s">
        <v>54</v>
      </c>
      <c r="B131" s="38" t="s">
        <v>28</v>
      </c>
      <c r="C131" s="25" t="s">
        <v>23</v>
      </c>
      <c r="D131" s="4"/>
      <c r="E131" s="4"/>
      <c r="F131" s="4"/>
      <c r="G131" s="2">
        <f>'16'!G107</f>
        <v>13645.8</v>
      </c>
      <c r="H131" s="2">
        <f>'16'!H107</f>
        <v>13475.5</v>
      </c>
      <c r="I131" s="2">
        <f>'16'!I107</f>
        <v>13461.9</v>
      </c>
      <c r="J131" s="2">
        <f>'16'!J107</f>
        <v>13461.9</v>
      </c>
    </row>
    <row r="132" spans="1:10" ht="43.5" customHeight="1" x14ac:dyDescent="0.25">
      <c r="A132" s="44" t="s">
        <v>54</v>
      </c>
      <c r="B132" s="38" t="s">
        <v>28</v>
      </c>
      <c r="C132" s="25" t="s">
        <v>24</v>
      </c>
      <c r="D132" s="4"/>
      <c r="E132" s="4"/>
      <c r="F132" s="4"/>
      <c r="G132" s="2">
        <f>'16'!G108</f>
        <v>27705.1</v>
      </c>
      <c r="H132" s="2">
        <v>30620.7</v>
      </c>
      <c r="I132" s="2">
        <v>30657.1</v>
      </c>
      <c r="J132" s="2">
        <v>30736</v>
      </c>
    </row>
    <row r="133" spans="1:10" ht="43.5" customHeight="1" x14ac:dyDescent="0.25">
      <c r="A133" s="44" t="s">
        <v>54</v>
      </c>
      <c r="B133" s="38" t="s">
        <v>28</v>
      </c>
      <c r="C133" s="25" t="s">
        <v>25</v>
      </c>
      <c r="D133" s="4"/>
      <c r="E133" s="4"/>
      <c r="F133" s="4"/>
      <c r="G133" s="2"/>
      <c r="H133" s="2"/>
      <c r="I133" s="2"/>
      <c r="J133" s="2"/>
    </row>
    <row r="134" spans="1:10" ht="43.5" customHeight="1" x14ac:dyDescent="0.25">
      <c r="A134" s="44" t="s">
        <v>54</v>
      </c>
      <c r="B134" s="38" t="s">
        <v>28</v>
      </c>
      <c r="C134" s="25" t="s">
        <v>26</v>
      </c>
      <c r="D134" s="4"/>
      <c r="E134" s="4"/>
      <c r="F134" s="4"/>
      <c r="G134" s="2"/>
      <c r="H134" s="2"/>
      <c r="I134" s="2"/>
      <c r="J134" s="2"/>
    </row>
    <row r="135" spans="1:10" ht="16.7" customHeight="1" x14ac:dyDescent="0.25">
      <c r="A135" s="36" t="s">
        <v>50</v>
      </c>
      <c r="B135" s="38" t="s">
        <v>28</v>
      </c>
      <c r="C135" s="11" t="s">
        <v>20</v>
      </c>
      <c r="D135" s="3">
        <v>267722.59999999998</v>
      </c>
      <c r="E135" s="3">
        <v>18243.7</v>
      </c>
      <c r="F135" s="3"/>
      <c r="G135" s="3"/>
      <c r="H135" s="3"/>
      <c r="I135" s="3"/>
      <c r="J135" s="3"/>
    </row>
    <row r="136" spans="1:10" ht="16.7" customHeight="1" x14ac:dyDescent="0.25">
      <c r="A136" s="36" t="s">
        <v>50</v>
      </c>
      <c r="B136" s="38" t="s">
        <v>28</v>
      </c>
      <c r="C136" s="25" t="s">
        <v>23</v>
      </c>
      <c r="D136" s="2"/>
      <c r="E136" s="2"/>
      <c r="F136" s="2"/>
      <c r="G136" s="2"/>
      <c r="H136" s="2"/>
      <c r="I136" s="2"/>
      <c r="J136" s="2"/>
    </row>
    <row r="137" spans="1:10" ht="16.7" customHeight="1" x14ac:dyDescent="0.25">
      <c r="A137" s="36" t="s">
        <v>50</v>
      </c>
      <c r="B137" s="38" t="s">
        <v>28</v>
      </c>
      <c r="C137" s="25" t="s">
        <v>24</v>
      </c>
      <c r="D137" s="2">
        <v>267722.59999999998</v>
      </c>
      <c r="E137" s="2">
        <v>18243.7</v>
      </c>
      <c r="F137" s="2"/>
      <c r="G137" s="2"/>
      <c r="H137" s="2"/>
      <c r="I137" s="2"/>
      <c r="J137" s="2"/>
    </row>
    <row r="138" spans="1:10" ht="16.7" customHeight="1" x14ac:dyDescent="0.25">
      <c r="A138" s="36" t="s">
        <v>50</v>
      </c>
      <c r="B138" s="38" t="s">
        <v>28</v>
      </c>
      <c r="C138" s="25" t="s">
        <v>25</v>
      </c>
      <c r="D138" s="2"/>
      <c r="E138" s="2"/>
      <c r="F138" s="2"/>
      <c r="G138" s="2"/>
      <c r="H138" s="2"/>
      <c r="I138" s="2"/>
      <c r="J138" s="2"/>
    </row>
    <row r="139" spans="1:10" ht="16.7" customHeight="1" x14ac:dyDescent="0.25">
      <c r="A139" s="36" t="s">
        <v>50</v>
      </c>
      <c r="B139" s="38" t="s">
        <v>28</v>
      </c>
      <c r="C139" s="25" t="s">
        <v>26</v>
      </c>
      <c r="D139" s="2"/>
      <c r="E139" s="2"/>
      <c r="F139" s="2"/>
      <c r="G139" s="2"/>
      <c r="H139" s="2"/>
      <c r="I139" s="2"/>
      <c r="J139" s="2"/>
    </row>
    <row r="140" spans="1:10" ht="16.7" customHeight="1" x14ac:dyDescent="0.25">
      <c r="A140" s="36" t="s">
        <v>53</v>
      </c>
      <c r="B140" s="38" t="s">
        <v>28</v>
      </c>
      <c r="C140" s="11" t="s">
        <v>20</v>
      </c>
      <c r="D140" s="12"/>
      <c r="E140" s="12"/>
      <c r="F140" s="3">
        <v>1800.4</v>
      </c>
      <c r="G140" s="3"/>
      <c r="H140" s="3"/>
      <c r="I140" s="3"/>
      <c r="J140" s="3"/>
    </row>
    <row r="141" spans="1:10" ht="16.7" customHeight="1" x14ac:dyDescent="0.25">
      <c r="A141" s="36" t="s">
        <v>53</v>
      </c>
      <c r="B141" s="38" t="s">
        <v>28</v>
      </c>
      <c r="C141" s="25" t="s">
        <v>23</v>
      </c>
      <c r="D141" s="4"/>
      <c r="E141" s="4"/>
      <c r="F141" s="2"/>
      <c r="G141" s="2"/>
      <c r="H141" s="2"/>
      <c r="I141" s="2"/>
      <c r="J141" s="2"/>
    </row>
    <row r="142" spans="1:10" ht="16.7" customHeight="1" x14ac:dyDescent="0.25">
      <c r="A142" s="36" t="s">
        <v>53</v>
      </c>
      <c r="B142" s="38" t="s">
        <v>28</v>
      </c>
      <c r="C142" s="25" t="s">
        <v>24</v>
      </c>
      <c r="D142" s="4"/>
      <c r="E142" s="4"/>
      <c r="F142" s="2">
        <v>1800.4</v>
      </c>
      <c r="G142" s="2"/>
      <c r="H142" s="2"/>
      <c r="I142" s="2"/>
      <c r="J142" s="2"/>
    </row>
    <row r="143" spans="1:10" ht="16.7" customHeight="1" x14ac:dyDescent="0.25">
      <c r="A143" s="36" t="s">
        <v>53</v>
      </c>
      <c r="B143" s="38" t="s">
        <v>28</v>
      </c>
      <c r="C143" s="25" t="s">
        <v>25</v>
      </c>
      <c r="D143" s="4"/>
      <c r="E143" s="4"/>
      <c r="F143" s="2"/>
      <c r="G143" s="2"/>
      <c r="H143" s="2"/>
      <c r="I143" s="2"/>
      <c r="J143" s="2"/>
    </row>
    <row r="144" spans="1:10" ht="16.7" customHeight="1" x14ac:dyDescent="0.25">
      <c r="A144" s="36" t="s">
        <v>53</v>
      </c>
      <c r="B144" s="38" t="s">
        <v>28</v>
      </c>
      <c r="C144" s="25" t="s">
        <v>26</v>
      </c>
      <c r="D144" s="4"/>
      <c r="E144" s="4"/>
      <c r="F144" s="2"/>
      <c r="G144" s="2"/>
      <c r="H144" s="2"/>
      <c r="I144" s="2"/>
      <c r="J144" s="2"/>
    </row>
    <row r="145" spans="1:10" ht="36.75" customHeight="1" x14ac:dyDescent="0.25">
      <c r="A145" s="44" t="s">
        <v>56</v>
      </c>
      <c r="B145" s="38" t="s">
        <v>28</v>
      </c>
      <c r="C145" s="11" t="s">
        <v>20</v>
      </c>
      <c r="D145" s="12"/>
      <c r="E145" s="12"/>
      <c r="F145" s="12"/>
      <c r="G145" s="3">
        <f>SUM(G146:G149)</f>
        <v>1492.5</v>
      </c>
      <c r="H145" s="3">
        <f t="shared" ref="H145:J145" si="31">SUM(H146:H149)</f>
        <v>3846.6000000000004</v>
      </c>
      <c r="I145" s="3">
        <f t="shared" si="31"/>
        <v>3903.3</v>
      </c>
      <c r="J145" s="3">
        <f t="shared" si="31"/>
        <v>3913.3</v>
      </c>
    </row>
    <row r="146" spans="1:10" ht="36.75" customHeight="1" x14ac:dyDescent="0.25">
      <c r="A146" s="44" t="s">
        <v>56</v>
      </c>
      <c r="B146" s="38" t="s">
        <v>28</v>
      </c>
      <c r="C146" s="25" t="s">
        <v>23</v>
      </c>
      <c r="D146" s="4"/>
      <c r="E146" s="4"/>
      <c r="F146" s="4"/>
      <c r="G146" s="2">
        <f>'16'!G119</f>
        <v>492.5</v>
      </c>
      <c r="H146" s="2">
        <f>'16'!H119</f>
        <v>807.8</v>
      </c>
      <c r="I146" s="2">
        <f>'16'!I119</f>
        <v>819.7</v>
      </c>
      <c r="J146" s="2">
        <f>'16'!J119</f>
        <v>821.8</v>
      </c>
    </row>
    <row r="147" spans="1:10" ht="36.75" customHeight="1" x14ac:dyDescent="0.25">
      <c r="A147" s="44" t="s">
        <v>56</v>
      </c>
      <c r="B147" s="38" t="s">
        <v>28</v>
      </c>
      <c r="C147" s="25" t="s">
        <v>24</v>
      </c>
      <c r="D147" s="4"/>
      <c r="E147" s="4"/>
      <c r="F147" s="4"/>
      <c r="G147" s="2">
        <f>'16'!G120</f>
        <v>1000</v>
      </c>
      <c r="H147" s="2">
        <v>3038.8</v>
      </c>
      <c r="I147" s="2">
        <v>3083.6</v>
      </c>
      <c r="J147" s="2">
        <v>3091.5</v>
      </c>
    </row>
    <row r="148" spans="1:10" ht="36.75" customHeight="1" x14ac:dyDescent="0.25">
      <c r="A148" s="44" t="s">
        <v>56</v>
      </c>
      <c r="B148" s="38" t="s">
        <v>28</v>
      </c>
      <c r="C148" s="25" t="s">
        <v>25</v>
      </c>
      <c r="D148" s="4"/>
      <c r="E148" s="4"/>
      <c r="F148" s="4"/>
      <c r="G148" s="2"/>
      <c r="H148" s="2"/>
      <c r="I148" s="2"/>
      <c r="J148" s="2"/>
    </row>
    <row r="149" spans="1:10" ht="36.75" customHeight="1" x14ac:dyDescent="0.25">
      <c r="A149" s="44" t="s">
        <v>56</v>
      </c>
      <c r="B149" s="38" t="s">
        <v>28</v>
      </c>
      <c r="C149" s="25" t="s">
        <v>26</v>
      </c>
      <c r="D149" s="4"/>
      <c r="E149" s="4"/>
      <c r="F149" s="4"/>
      <c r="G149" s="2"/>
      <c r="H149" s="2"/>
      <c r="I149" s="2"/>
      <c r="J149" s="2"/>
    </row>
    <row r="150" spans="1:10" ht="16.7" customHeight="1" x14ac:dyDescent="0.25">
      <c r="A150" s="36" t="s">
        <v>44</v>
      </c>
      <c r="B150" s="38" t="s">
        <v>28</v>
      </c>
      <c r="C150" s="11" t="s">
        <v>20</v>
      </c>
      <c r="D150" s="3">
        <v>134369.29999999999</v>
      </c>
      <c r="E150" s="3">
        <v>139347.1</v>
      </c>
      <c r="F150" s="3">
        <v>104415.8</v>
      </c>
      <c r="G150" s="3">
        <f t="shared" ref="G150:J150" si="32">SUM(G151:G154)</f>
        <v>199382</v>
      </c>
      <c r="H150" s="3">
        <f t="shared" si="32"/>
        <v>204739.6</v>
      </c>
      <c r="I150" s="3">
        <f t="shared" si="32"/>
        <v>204739.6</v>
      </c>
      <c r="J150" s="3">
        <f t="shared" si="32"/>
        <v>204739.6</v>
      </c>
    </row>
    <row r="151" spans="1:10" ht="16.7" customHeight="1" x14ac:dyDescent="0.25">
      <c r="A151" s="36" t="s">
        <v>44</v>
      </c>
      <c r="B151" s="38" t="s">
        <v>28</v>
      </c>
      <c r="C151" s="25" t="s">
        <v>23</v>
      </c>
      <c r="D151" s="2">
        <v>134369.29999999999</v>
      </c>
      <c r="E151" s="2">
        <v>139347.1</v>
      </c>
      <c r="F151" s="2">
        <v>104415.8</v>
      </c>
      <c r="G151" s="2">
        <f>'16'!G123</f>
        <v>199382</v>
      </c>
      <c r="H151" s="2">
        <f>'16'!H123</f>
        <v>204739.6</v>
      </c>
      <c r="I151" s="2">
        <f>'16'!I123</f>
        <v>204739.6</v>
      </c>
      <c r="J151" s="2">
        <f>'16'!J123</f>
        <v>204739.6</v>
      </c>
    </row>
    <row r="152" spans="1:10" ht="16.7" customHeight="1" x14ac:dyDescent="0.25">
      <c r="A152" s="36" t="s">
        <v>44</v>
      </c>
      <c r="B152" s="38" t="s">
        <v>28</v>
      </c>
      <c r="C152" s="25" t="s">
        <v>24</v>
      </c>
      <c r="D152" s="2"/>
      <c r="E152" s="2"/>
      <c r="F152" s="2"/>
      <c r="G152" s="2"/>
      <c r="H152" s="2"/>
      <c r="I152" s="2"/>
      <c r="J152" s="2"/>
    </row>
    <row r="153" spans="1:10" ht="16.7" customHeight="1" x14ac:dyDescent="0.25">
      <c r="A153" s="36" t="s">
        <v>44</v>
      </c>
      <c r="B153" s="38" t="s">
        <v>28</v>
      </c>
      <c r="C153" s="25" t="s">
        <v>25</v>
      </c>
      <c r="D153" s="2"/>
      <c r="E153" s="2"/>
      <c r="F153" s="2"/>
      <c r="G153" s="2"/>
      <c r="H153" s="2"/>
      <c r="I153" s="2"/>
      <c r="J153" s="2"/>
    </row>
    <row r="154" spans="1:10" ht="16.7" customHeight="1" x14ac:dyDescent="0.25">
      <c r="A154" s="36" t="s">
        <v>44</v>
      </c>
      <c r="B154" s="38" t="s">
        <v>28</v>
      </c>
      <c r="C154" s="25" t="s">
        <v>26</v>
      </c>
      <c r="D154" s="2"/>
      <c r="E154" s="2"/>
      <c r="F154" s="2"/>
      <c r="G154" s="2"/>
      <c r="H154" s="2"/>
      <c r="I154" s="2"/>
      <c r="J154" s="2"/>
    </row>
    <row r="155" spans="1:10" ht="40.15" customHeight="1" x14ac:dyDescent="0.25">
      <c r="A155" s="44" t="s">
        <v>45</v>
      </c>
      <c r="B155" s="38" t="s">
        <v>28</v>
      </c>
      <c r="C155" s="11" t="s">
        <v>20</v>
      </c>
      <c r="D155" s="3">
        <v>82844.3</v>
      </c>
      <c r="E155" s="3">
        <v>110774.9</v>
      </c>
      <c r="F155" s="3">
        <v>280225.2</v>
      </c>
      <c r="G155" s="3"/>
      <c r="H155" s="3"/>
      <c r="I155" s="3"/>
      <c r="J155" s="3"/>
    </row>
    <row r="156" spans="1:10" ht="40.15" customHeight="1" x14ac:dyDescent="0.25">
      <c r="A156" s="44" t="s">
        <v>45</v>
      </c>
      <c r="B156" s="38" t="s">
        <v>28</v>
      </c>
      <c r="C156" s="25" t="s">
        <v>23</v>
      </c>
      <c r="D156" s="2">
        <v>36865.699999999997</v>
      </c>
      <c r="E156" s="2">
        <v>48962.5</v>
      </c>
      <c r="F156" s="2">
        <v>133256.79999999999</v>
      </c>
      <c r="G156" s="2"/>
      <c r="H156" s="2"/>
      <c r="I156" s="2"/>
      <c r="J156" s="2"/>
    </row>
    <row r="157" spans="1:10" ht="40.15" customHeight="1" x14ac:dyDescent="0.25">
      <c r="A157" s="44" t="s">
        <v>45</v>
      </c>
      <c r="B157" s="38" t="s">
        <v>28</v>
      </c>
      <c r="C157" s="25" t="s">
        <v>24</v>
      </c>
      <c r="D157" s="2">
        <v>45978.6</v>
      </c>
      <c r="E157" s="2">
        <v>61812.4</v>
      </c>
      <c r="F157" s="2">
        <v>146968.4</v>
      </c>
      <c r="G157" s="2"/>
      <c r="H157" s="2"/>
      <c r="I157" s="2"/>
      <c r="J157" s="2"/>
    </row>
    <row r="158" spans="1:10" ht="40.15" customHeight="1" x14ac:dyDescent="0.25">
      <c r="A158" s="44" t="s">
        <v>45</v>
      </c>
      <c r="B158" s="38" t="s">
        <v>28</v>
      </c>
      <c r="C158" s="25" t="s">
        <v>25</v>
      </c>
      <c r="D158" s="2"/>
      <c r="E158" s="2"/>
      <c r="F158" s="2"/>
      <c r="G158" s="2"/>
      <c r="H158" s="2"/>
      <c r="I158" s="2"/>
      <c r="J158" s="2"/>
    </row>
    <row r="159" spans="1:10" ht="40.15" customHeight="1" x14ac:dyDescent="0.25">
      <c r="A159" s="44" t="s">
        <v>45</v>
      </c>
      <c r="B159" s="38" t="s">
        <v>28</v>
      </c>
      <c r="C159" s="25" t="s">
        <v>26</v>
      </c>
      <c r="D159" s="2"/>
      <c r="E159" s="2"/>
      <c r="F159" s="2"/>
      <c r="G159" s="2"/>
      <c r="H159" s="2"/>
      <c r="I159" s="2"/>
      <c r="J159" s="2"/>
    </row>
    <row r="160" spans="1:10" ht="20.100000000000001" customHeight="1" x14ac:dyDescent="0.25">
      <c r="A160" s="36" t="s">
        <v>47</v>
      </c>
      <c r="B160" s="38" t="s">
        <v>28</v>
      </c>
      <c r="C160" s="11" t="s">
        <v>20</v>
      </c>
      <c r="D160" s="3">
        <v>44775.1</v>
      </c>
      <c r="E160" s="3">
        <v>35938.800000000003</v>
      </c>
      <c r="F160" s="3"/>
      <c r="G160" s="3"/>
      <c r="H160" s="3"/>
      <c r="I160" s="3"/>
      <c r="J160" s="3"/>
    </row>
    <row r="161" spans="1:10" ht="20.100000000000001" customHeight="1" x14ac:dyDescent="0.25">
      <c r="A161" s="36" t="s">
        <v>47</v>
      </c>
      <c r="B161" s="38" t="s">
        <v>28</v>
      </c>
      <c r="C161" s="25" t="s">
        <v>23</v>
      </c>
      <c r="D161" s="2">
        <v>44775.1</v>
      </c>
      <c r="E161" s="2">
        <v>35938.800000000003</v>
      </c>
      <c r="F161" s="2"/>
      <c r="G161" s="2"/>
      <c r="H161" s="2"/>
      <c r="I161" s="2"/>
      <c r="J161" s="2"/>
    </row>
    <row r="162" spans="1:10" ht="20.100000000000001" customHeight="1" x14ac:dyDescent="0.25">
      <c r="A162" s="36" t="s">
        <v>47</v>
      </c>
      <c r="B162" s="38" t="s">
        <v>28</v>
      </c>
      <c r="C162" s="25" t="s">
        <v>24</v>
      </c>
      <c r="D162" s="2"/>
      <c r="E162" s="2"/>
      <c r="F162" s="2"/>
      <c r="G162" s="2"/>
      <c r="H162" s="2"/>
      <c r="I162" s="2"/>
      <c r="J162" s="2"/>
    </row>
    <row r="163" spans="1:10" ht="20.100000000000001" customHeight="1" x14ac:dyDescent="0.25">
      <c r="A163" s="36" t="s">
        <v>47</v>
      </c>
      <c r="B163" s="38" t="s">
        <v>28</v>
      </c>
      <c r="C163" s="25" t="s">
        <v>25</v>
      </c>
      <c r="D163" s="2"/>
      <c r="E163" s="2"/>
      <c r="F163" s="2"/>
      <c r="G163" s="2"/>
      <c r="H163" s="2"/>
      <c r="I163" s="2"/>
      <c r="J163" s="2"/>
    </row>
    <row r="164" spans="1:10" ht="44.25" customHeight="1" x14ac:dyDescent="0.25">
      <c r="A164" s="36" t="s">
        <v>47</v>
      </c>
      <c r="B164" s="38" t="s">
        <v>28</v>
      </c>
      <c r="C164" s="25" t="s">
        <v>26</v>
      </c>
      <c r="D164" s="2"/>
      <c r="E164" s="2"/>
      <c r="F164" s="2"/>
      <c r="G164" s="2"/>
      <c r="H164" s="2"/>
      <c r="I164" s="2"/>
      <c r="J164" s="2"/>
    </row>
    <row r="165" spans="1:10" ht="16.7" customHeight="1" x14ac:dyDescent="0.25">
      <c r="A165" s="36" t="s">
        <v>46</v>
      </c>
      <c r="B165" s="38" t="s">
        <v>28</v>
      </c>
      <c r="C165" s="11" t="s">
        <v>20</v>
      </c>
      <c r="D165" s="3">
        <v>669374.80000000005</v>
      </c>
      <c r="E165" s="3">
        <v>574198.9</v>
      </c>
      <c r="F165" s="3">
        <v>676129.2</v>
      </c>
      <c r="G165" s="3">
        <f t="shared" ref="G165:J165" si="33">SUM(G166:G169)</f>
        <v>800648.7</v>
      </c>
      <c r="H165" s="3">
        <f t="shared" si="33"/>
        <v>896372.5</v>
      </c>
      <c r="I165" s="3">
        <f t="shared" si="33"/>
        <v>896372.5</v>
      </c>
      <c r="J165" s="3">
        <f t="shared" si="33"/>
        <v>896372.5</v>
      </c>
    </row>
    <row r="166" spans="1:10" ht="16.7" customHeight="1" x14ac:dyDescent="0.25">
      <c r="A166" s="36" t="s">
        <v>46</v>
      </c>
      <c r="B166" s="38" t="s">
        <v>28</v>
      </c>
      <c r="C166" s="25" t="s">
        <v>23</v>
      </c>
      <c r="D166" s="2">
        <v>669374.80000000005</v>
      </c>
      <c r="E166" s="2">
        <v>574198.9</v>
      </c>
      <c r="F166" s="2">
        <v>676129.2</v>
      </c>
      <c r="G166" s="2">
        <f>'16'!G135</f>
        <v>800648.7</v>
      </c>
      <c r="H166" s="2">
        <f>'16'!H135</f>
        <v>896372.5</v>
      </c>
      <c r="I166" s="2">
        <f>'16'!I135</f>
        <v>896372.5</v>
      </c>
      <c r="J166" s="2">
        <f>'16'!J135</f>
        <v>896372.5</v>
      </c>
    </row>
    <row r="167" spans="1:10" ht="16.7" customHeight="1" x14ac:dyDescent="0.25">
      <c r="A167" s="36" t="s">
        <v>46</v>
      </c>
      <c r="B167" s="38" t="s">
        <v>28</v>
      </c>
      <c r="C167" s="25" t="s">
        <v>24</v>
      </c>
      <c r="D167" s="2"/>
      <c r="E167" s="2"/>
      <c r="F167" s="2"/>
      <c r="G167" s="2"/>
      <c r="H167" s="2"/>
      <c r="I167" s="2"/>
      <c r="J167" s="2"/>
    </row>
    <row r="168" spans="1:10" ht="16.7" customHeight="1" x14ac:dyDescent="0.25">
      <c r="A168" s="36" t="s">
        <v>46</v>
      </c>
      <c r="B168" s="38" t="s">
        <v>28</v>
      </c>
      <c r="C168" s="25" t="s">
        <v>25</v>
      </c>
      <c r="D168" s="2"/>
      <c r="E168" s="2"/>
      <c r="F168" s="2"/>
      <c r="G168" s="2"/>
      <c r="H168" s="2"/>
      <c r="I168" s="2"/>
      <c r="J168" s="2"/>
    </row>
    <row r="169" spans="1:10" ht="33" customHeight="1" x14ac:dyDescent="0.25">
      <c r="A169" s="36" t="s">
        <v>46</v>
      </c>
      <c r="B169" s="38" t="s">
        <v>28</v>
      </c>
      <c r="C169" s="25" t="s">
        <v>26</v>
      </c>
      <c r="D169" s="2"/>
      <c r="E169" s="2"/>
      <c r="F169" s="2"/>
      <c r="G169" s="2"/>
      <c r="H169" s="2"/>
      <c r="I169" s="2"/>
      <c r="J169" s="2"/>
    </row>
    <row r="170" spans="1:10" ht="16.7" customHeight="1" x14ac:dyDescent="0.25">
      <c r="A170" s="36" t="s">
        <v>51</v>
      </c>
      <c r="B170" s="38" t="s">
        <v>28</v>
      </c>
      <c r="C170" s="11" t="s">
        <v>20</v>
      </c>
      <c r="D170" s="3">
        <v>92641.5</v>
      </c>
      <c r="E170" s="3">
        <v>13999.8</v>
      </c>
      <c r="F170" s="3"/>
      <c r="G170" s="3"/>
      <c r="H170" s="3"/>
      <c r="I170" s="3"/>
      <c r="J170" s="3"/>
    </row>
    <row r="171" spans="1:10" ht="16.7" customHeight="1" x14ac:dyDescent="0.25">
      <c r="A171" s="36" t="s">
        <v>51</v>
      </c>
      <c r="B171" s="38" t="s">
        <v>28</v>
      </c>
      <c r="C171" s="25" t="s">
        <v>23</v>
      </c>
      <c r="D171" s="2">
        <v>92641.5</v>
      </c>
      <c r="E171" s="2">
        <v>13999.8</v>
      </c>
      <c r="F171" s="2"/>
      <c r="G171" s="2"/>
      <c r="H171" s="2"/>
      <c r="I171" s="2"/>
      <c r="J171" s="2"/>
    </row>
    <row r="172" spans="1:10" ht="16.7" customHeight="1" x14ac:dyDescent="0.25">
      <c r="A172" s="36" t="s">
        <v>51</v>
      </c>
      <c r="B172" s="38" t="s">
        <v>28</v>
      </c>
      <c r="C172" s="25" t="s">
        <v>24</v>
      </c>
      <c r="D172" s="2"/>
      <c r="E172" s="2"/>
      <c r="F172" s="2"/>
      <c r="G172" s="2"/>
      <c r="H172" s="2"/>
      <c r="I172" s="2"/>
      <c r="J172" s="2"/>
    </row>
    <row r="173" spans="1:10" ht="16.7" customHeight="1" x14ac:dyDescent="0.25">
      <c r="A173" s="36" t="s">
        <v>51</v>
      </c>
      <c r="B173" s="38" t="s">
        <v>28</v>
      </c>
      <c r="C173" s="25" t="s">
        <v>25</v>
      </c>
      <c r="D173" s="2"/>
      <c r="E173" s="2"/>
      <c r="F173" s="2"/>
      <c r="G173" s="2"/>
      <c r="H173" s="2"/>
      <c r="I173" s="2"/>
      <c r="J173" s="2"/>
    </row>
    <row r="174" spans="1:10" ht="16.7" customHeight="1" x14ac:dyDescent="0.25">
      <c r="A174" s="36" t="s">
        <v>51</v>
      </c>
      <c r="B174" s="38" t="s">
        <v>28</v>
      </c>
      <c r="C174" s="25" t="s">
        <v>26</v>
      </c>
      <c r="D174" s="2"/>
      <c r="E174" s="2"/>
      <c r="F174" s="2"/>
      <c r="G174" s="2"/>
      <c r="H174" s="2"/>
      <c r="I174" s="2"/>
      <c r="J174" s="2"/>
    </row>
    <row r="175" spans="1:10" ht="16.7" customHeight="1" x14ac:dyDescent="0.25">
      <c r="A175" s="36" t="s">
        <v>48</v>
      </c>
      <c r="B175" s="38" t="s">
        <v>28</v>
      </c>
      <c r="C175" s="11" t="s">
        <v>20</v>
      </c>
      <c r="D175" s="3">
        <v>3360137.9</v>
      </c>
      <c r="E175" s="3">
        <v>2476984.1</v>
      </c>
      <c r="F175" s="3">
        <v>2547704.4</v>
      </c>
      <c r="G175" s="3">
        <f t="shared" ref="G175:J175" si="34">SUM(G176:G179)</f>
        <v>3155401</v>
      </c>
      <c r="H175" s="3">
        <f t="shared" si="34"/>
        <v>3490765.9</v>
      </c>
      <c r="I175" s="3">
        <f t="shared" si="34"/>
        <v>3474939.3</v>
      </c>
      <c r="J175" s="3">
        <f t="shared" si="34"/>
        <v>3474939.3</v>
      </c>
    </row>
    <row r="176" spans="1:10" ht="16.7" customHeight="1" x14ac:dyDescent="0.25">
      <c r="A176" s="36" t="s">
        <v>48</v>
      </c>
      <c r="B176" s="38" t="s">
        <v>28</v>
      </c>
      <c r="C176" s="25" t="s">
        <v>23</v>
      </c>
      <c r="D176" s="2">
        <v>2911431.9</v>
      </c>
      <c r="E176" s="2">
        <v>2476984.1</v>
      </c>
      <c r="F176" s="2">
        <v>2547704.4</v>
      </c>
      <c r="G176" s="2">
        <f>'16'!G143</f>
        <v>3155401</v>
      </c>
      <c r="H176" s="2">
        <f>'16'!H143</f>
        <v>3490765.9</v>
      </c>
      <c r="I176" s="2">
        <f>'16'!I143</f>
        <v>3474939.3</v>
      </c>
      <c r="J176" s="2">
        <f>'16'!J143</f>
        <v>3474939.3</v>
      </c>
    </row>
    <row r="177" spans="1:10" ht="16.7" customHeight="1" x14ac:dyDescent="0.25">
      <c r="A177" s="36" t="s">
        <v>48</v>
      </c>
      <c r="B177" s="38" t="s">
        <v>28</v>
      </c>
      <c r="C177" s="25" t="s">
        <v>24</v>
      </c>
      <c r="D177" s="2">
        <v>448706</v>
      </c>
      <c r="E177" s="2"/>
      <c r="F177" s="2"/>
      <c r="G177" s="2"/>
      <c r="H177" s="2"/>
      <c r="I177" s="2"/>
      <c r="J177" s="2"/>
    </row>
    <row r="178" spans="1:10" ht="16.7" customHeight="1" x14ac:dyDescent="0.25">
      <c r="A178" s="36" t="s">
        <v>48</v>
      </c>
      <c r="B178" s="38" t="s">
        <v>28</v>
      </c>
      <c r="C178" s="25" t="s">
        <v>25</v>
      </c>
      <c r="D178" s="2"/>
      <c r="E178" s="2"/>
      <c r="F178" s="2"/>
      <c r="G178" s="2"/>
      <c r="H178" s="2"/>
      <c r="I178" s="2"/>
      <c r="J178" s="2"/>
    </row>
    <row r="179" spans="1:10" ht="16.7" customHeight="1" x14ac:dyDescent="0.25">
      <c r="A179" s="36" t="s">
        <v>48</v>
      </c>
      <c r="B179" s="38" t="s">
        <v>28</v>
      </c>
      <c r="C179" s="25" t="s">
        <v>26</v>
      </c>
      <c r="D179" s="2"/>
      <c r="E179" s="2"/>
      <c r="F179" s="2"/>
      <c r="G179" s="2"/>
      <c r="H179" s="2"/>
      <c r="I179" s="2"/>
      <c r="J179" s="2"/>
    </row>
    <row r="180" spans="1:10" ht="16.7" customHeight="1" x14ac:dyDescent="0.25">
      <c r="A180" s="36" t="s">
        <v>52</v>
      </c>
      <c r="B180" s="38" t="s">
        <v>28</v>
      </c>
      <c r="C180" s="11" t="s">
        <v>20</v>
      </c>
      <c r="D180" s="12"/>
      <c r="E180" s="12"/>
      <c r="F180" s="3">
        <v>47795.8</v>
      </c>
      <c r="G180" s="3">
        <f>SUM(G181:G184)</f>
        <v>54968.1</v>
      </c>
      <c r="H180" s="3">
        <f t="shared" ref="H180:J180" si="35">SUM(H181:H184)</f>
        <v>56177.8</v>
      </c>
      <c r="I180" s="3">
        <f t="shared" si="35"/>
        <v>56177.8</v>
      </c>
      <c r="J180" s="3">
        <f t="shared" si="35"/>
        <v>56177.8</v>
      </c>
    </row>
    <row r="181" spans="1:10" ht="16.7" customHeight="1" x14ac:dyDescent="0.25">
      <c r="A181" s="36" t="s">
        <v>52</v>
      </c>
      <c r="B181" s="38" t="s">
        <v>28</v>
      </c>
      <c r="C181" s="25" t="s">
        <v>23</v>
      </c>
      <c r="D181" s="4"/>
      <c r="E181" s="4"/>
      <c r="F181" s="2">
        <v>47795.8</v>
      </c>
      <c r="G181" s="2">
        <f>'16'!G147</f>
        <v>54968.1</v>
      </c>
      <c r="H181" s="2">
        <f>'16'!H147</f>
        <v>56177.8</v>
      </c>
      <c r="I181" s="2">
        <f>'16'!I147</f>
        <v>56177.8</v>
      </c>
      <c r="J181" s="2">
        <f>'16'!J147</f>
        <v>56177.8</v>
      </c>
    </row>
    <row r="182" spans="1:10" ht="16.7" customHeight="1" x14ac:dyDescent="0.25">
      <c r="A182" s="36" t="s">
        <v>52</v>
      </c>
      <c r="B182" s="38" t="s">
        <v>28</v>
      </c>
      <c r="C182" s="25" t="s">
        <v>24</v>
      </c>
      <c r="D182" s="4"/>
      <c r="E182" s="4"/>
      <c r="F182" s="2"/>
      <c r="G182" s="2"/>
      <c r="H182" s="2"/>
      <c r="I182" s="2"/>
      <c r="J182" s="2"/>
    </row>
    <row r="183" spans="1:10" ht="16.7" customHeight="1" x14ac:dyDescent="0.25">
      <c r="A183" s="36" t="s">
        <v>52</v>
      </c>
      <c r="B183" s="38" t="s">
        <v>28</v>
      </c>
      <c r="C183" s="25" t="s">
        <v>25</v>
      </c>
      <c r="D183" s="4"/>
      <c r="E183" s="4"/>
      <c r="F183" s="2"/>
      <c r="G183" s="2"/>
      <c r="H183" s="2"/>
      <c r="I183" s="2"/>
      <c r="J183" s="2"/>
    </row>
    <row r="184" spans="1:10" ht="16.7" customHeight="1" x14ac:dyDescent="0.25">
      <c r="A184" s="36" t="s">
        <v>52</v>
      </c>
      <c r="B184" s="38" t="s">
        <v>28</v>
      </c>
      <c r="C184" s="25" t="s">
        <v>26</v>
      </c>
      <c r="D184" s="4"/>
      <c r="E184" s="4"/>
      <c r="F184" s="2"/>
      <c r="G184" s="2"/>
      <c r="H184" s="2"/>
      <c r="I184" s="2"/>
      <c r="J184" s="2"/>
    </row>
    <row r="185" spans="1:10" ht="16.7" customHeight="1" x14ac:dyDescent="0.25">
      <c r="A185" s="36" t="s">
        <v>57</v>
      </c>
      <c r="B185" s="38" t="s">
        <v>28</v>
      </c>
      <c r="C185" s="11" t="s">
        <v>20</v>
      </c>
      <c r="D185" s="3">
        <v>1356014.2</v>
      </c>
      <c r="E185" s="3">
        <v>255848.3</v>
      </c>
      <c r="F185" s="3">
        <v>255043.5</v>
      </c>
      <c r="G185" s="3">
        <f t="shared" ref="G185:J185" si="36">SUM(G186:G189)</f>
        <v>237190</v>
      </c>
      <c r="H185" s="3">
        <f t="shared" si="36"/>
        <v>248036.9</v>
      </c>
      <c r="I185" s="3">
        <f t="shared" si="36"/>
        <v>247485</v>
      </c>
      <c r="J185" s="3">
        <f t="shared" si="36"/>
        <v>279325.40000000002</v>
      </c>
    </row>
    <row r="186" spans="1:10" ht="16.7" customHeight="1" x14ac:dyDescent="0.25">
      <c r="A186" s="36" t="s">
        <v>57</v>
      </c>
      <c r="B186" s="38" t="s">
        <v>28</v>
      </c>
      <c r="C186" s="25" t="s">
        <v>23</v>
      </c>
      <c r="D186" s="2">
        <v>1356014.2</v>
      </c>
      <c r="E186" s="2">
        <v>255848.3</v>
      </c>
      <c r="F186" s="2">
        <v>255043.5</v>
      </c>
      <c r="G186" s="2">
        <f>'16'!G151</f>
        <v>237190</v>
      </c>
      <c r="H186" s="2">
        <f>'16'!H151</f>
        <v>248036.9</v>
      </c>
      <c r="I186" s="2">
        <f>'16'!I151</f>
        <v>247485</v>
      </c>
      <c r="J186" s="2">
        <f>'16'!J151</f>
        <v>279325.40000000002</v>
      </c>
    </row>
    <row r="187" spans="1:10" ht="16.7" customHeight="1" x14ac:dyDescent="0.25">
      <c r="A187" s="36" t="s">
        <v>57</v>
      </c>
      <c r="B187" s="38" t="s">
        <v>28</v>
      </c>
      <c r="C187" s="25" t="s">
        <v>24</v>
      </c>
      <c r="D187" s="2"/>
      <c r="E187" s="2"/>
      <c r="F187" s="2"/>
      <c r="G187" s="2"/>
      <c r="H187" s="2"/>
      <c r="I187" s="2"/>
      <c r="J187" s="2"/>
    </row>
    <row r="188" spans="1:10" ht="16.7" customHeight="1" x14ac:dyDescent="0.25">
      <c r="A188" s="36" t="s">
        <v>57</v>
      </c>
      <c r="B188" s="38" t="s">
        <v>28</v>
      </c>
      <c r="C188" s="25" t="s">
        <v>25</v>
      </c>
      <c r="D188" s="2"/>
      <c r="E188" s="2"/>
      <c r="F188" s="2"/>
      <c r="G188" s="2"/>
      <c r="H188" s="2"/>
      <c r="I188" s="2"/>
      <c r="J188" s="2"/>
    </row>
    <row r="189" spans="1:10" ht="16.7" customHeight="1" x14ac:dyDescent="0.25">
      <c r="A189" s="36" t="s">
        <v>57</v>
      </c>
      <c r="B189" s="38" t="s">
        <v>28</v>
      </c>
      <c r="C189" s="25" t="s">
        <v>26</v>
      </c>
      <c r="D189" s="2"/>
      <c r="E189" s="2"/>
      <c r="F189" s="2"/>
      <c r="G189" s="2"/>
      <c r="H189" s="2"/>
      <c r="I189" s="2"/>
      <c r="J189" s="2"/>
    </row>
    <row r="190" spans="1:10" ht="36.75" customHeight="1" x14ac:dyDescent="0.25">
      <c r="A190" s="44" t="s">
        <v>59</v>
      </c>
      <c r="B190" s="38" t="s">
        <v>28</v>
      </c>
      <c r="C190" s="11" t="s">
        <v>20</v>
      </c>
      <c r="D190" s="3">
        <v>1058667.7</v>
      </c>
      <c r="E190" s="12"/>
      <c r="F190" s="3"/>
      <c r="G190" s="3"/>
      <c r="H190" s="3"/>
      <c r="I190" s="3"/>
      <c r="J190" s="3"/>
    </row>
    <row r="191" spans="1:10" ht="36.75" customHeight="1" x14ac:dyDescent="0.25">
      <c r="A191" s="44" t="s">
        <v>59</v>
      </c>
      <c r="B191" s="38" t="s">
        <v>28</v>
      </c>
      <c r="C191" s="25" t="s">
        <v>23</v>
      </c>
      <c r="D191" s="2">
        <v>1058667.7</v>
      </c>
      <c r="E191" s="4"/>
      <c r="F191" s="2"/>
      <c r="G191" s="2"/>
      <c r="H191" s="2"/>
      <c r="I191" s="2"/>
      <c r="J191" s="2"/>
    </row>
    <row r="192" spans="1:10" ht="36.75" customHeight="1" x14ac:dyDescent="0.25">
      <c r="A192" s="44" t="s">
        <v>59</v>
      </c>
      <c r="B192" s="38" t="s">
        <v>28</v>
      </c>
      <c r="C192" s="25" t="s">
        <v>24</v>
      </c>
      <c r="D192" s="2"/>
      <c r="E192" s="4"/>
      <c r="F192" s="2"/>
      <c r="G192" s="2"/>
      <c r="H192" s="2"/>
      <c r="I192" s="2"/>
      <c r="J192" s="2"/>
    </row>
    <row r="193" spans="1:10" ht="36.75" customHeight="1" x14ac:dyDescent="0.25">
      <c r="A193" s="44" t="s">
        <v>59</v>
      </c>
      <c r="B193" s="38" t="s">
        <v>28</v>
      </c>
      <c r="C193" s="25" t="s">
        <v>25</v>
      </c>
      <c r="D193" s="2"/>
      <c r="E193" s="4"/>
      <c r="F193" s="2"/>
      <c r="G193" s="2"/>
      <c r="H193" s="2"/>
      <c r="I193" s="2"/>
      <c r="J193" s="2"/>
    </row>
    <row r="194" spans="1:10" ht="36.75" customHeight="1" x14ac:dyDescent="0.25">
      <c r="A194" s="44" t="s">
        <v>59</v>
      </c>
      <c r="B194" s="38" t="s">
        <v>28</v>
      </c>
      <c r="C194" s="25" t="s">
        <v>26</v>
      </c>
      <c r="D194" s="2"/>
      <c r="E194" s="4"/>
      <c r="F194" s="2"/>
      <c r="G194" s="2"/>
      <c r="H194" s="2"/>
      <c r="I194" s="2"/>
      <c r="J194" s="2"/>
    </row>
    <row r="195" spans="1:10" ht="16.7" customHeight="1" x14ac:dyDescent="0.25">
      <c r="A195" s="36" t="s">
        <v>60</v>
      </c>
      <c r="B195" s="38" t="s">
        <v>28</v>
      </c>
      <c r="C195" s="11" t="s">
        <v>20</v>
      </c>
      <c r="D195" s="3">
        <v>120735</v>
      </c>
      <c r="E195" s="3">
        <v>151056</v>
      </c>
      <c r="F195" s="3">
        <v>129622.7</v>
      </c>
      <c r="G195" s="3">
        <f t="shared" ref="G195:J195" si="37">SUM(G196:G199)</f>
        <v>110046.5</v>
      </c>
      <c r="H195" s="3">
        <f t="shared" si="37"/>
        <v>106504.5</v>
      </c>
      <c r="I195" s="3">
        <f t="shared" si="37"/>
        <v>105952.6</v>
      </c>
      <c r="J195" s="3">
        <f t="shared" si="37"/>
        <v>137793</v>
      </c>
    </row>
    <row r="196" spans="1:10" ht="16.7" customHeight="1" x14ac:dyDescent="0.25">
      <c r="A196" s="36" t="s">
        <v>60</v>
      </c>
      <c r="B196" s="38" t="s">
        <v>28</v>
      </c>
      <c r="C196" s="25" t="s">
        <v>23</v>
      </c>
      <c r="D196" s="2">
        <v>120735</v>
      </c>
      <c r="E196" s="2">
        <v>151056</v>
      </c>
      <c r="F196" s="2">
        <v>129622.7</v>
      </c>
      <c r="G196" s="2">
        <f>'16'!G159</f>
        <v>110046.5</v>
      </c>
      <c r="H196" s="2">
        <f>'16'!H159</f>
        <v>106504.5</v>
      </c>
      <c r="I196" s="2">
        <f>'16'!I159</f>
        <v>105952.6</v>
      </c>
      <c r="J196" s="2">
        <f>'16'!J159</f>
        <v>137793</v>
      </c>
    </row>
    <row r="197" spans="1:10" ht="16.7" customHeight="1" x14ac:dyDescent="0.25">
      <c r="A197" s="36" t="s">
        <v>60</v>
      </c>
      <c r="B197" s="38" t="s">
        <v>28</v>
      </c>
      <c r="C197" s="25" t="s">
        <v>24</v>
      </c>
      <c r="D197" s="2"/>
      <c r="E197" s="2"/>
      <c r="F197" s="2"/>
      <c r="G197" s="2"/>
      <c r="H197" s="2"/>
      <c r="I197" s="2"/>
      <c r="J197" s="2"/>
    </row>
    <row r="198" spans="1:10" ht="16.7" customHeight="1" x14ac:dyDescent="0.25">
      <c r="A198" s="36" t="s">
        <v>60</v>
      </c>
      <c r="B198" s="38" t="s">
        <v>28</v>
      </c>
      <c r="C198" s="25" t="s">
        <v>25</v>
      </c>
      <c r="D198" s="2"/>
      <c r="E198" s="2"/>
      <c r="F198" s="2"/>
      <c r="G198" s="2"/>
      <c r="H198" s="2"/>
      <c r="I198" s="2"/>
      <c r="J198" s="2"/>
    </row>
    <row r="199" spans="1:10" ht="16.7" customHeight="1" x14ac:dyDescent="0.25">
      <c r="A199" s="36" t="s">
        <v>60</v>
      </c>
      <c r="B199" s="38" t="s">
        <v>28</v>
      </c>
      <c r="C199" s="25" t="s">
        <v>26</v>
      </c>
      <c r="D199" s="2"/>
      <c r="E199" s="2"/>
      <c r="F199" s="2"/>
      <c r="G199" s="2"/>
      <c r="H199" s="2"/>
      <c r="I199" s="2"/>
      <c r="J199" s="2"/>
    </row>
    <row r="200" spans="1:10" ht="16.7" customHeight="1" x14ac:dyDescent="0.25">
      <c r="A200" s="36" t="s">
        <v>58</v>
      </c>
      <c r="B200" s="38" t="s">
        <v>28</v>
      </c>
      <c r="C200" s="11" t="s">
        <v>20</v>
      </c>
      <c r="D200" s="3">
        <v>176611.5</v>
      </c>
      <c r="E200" s="3">
        <v>104792.3</v>
      </c>
      <c r="F200" s="3">
        <v>125420.8</v>
      </c>
      <c r="G200" s="3">
        <f t="shared" ref="G200:J200" si="38">SUM(G201:G204)</f>
        <v>127143.5</v>
      </c>
      <c r="H200" s="3">
        <f t="shared" si="38"/>
        <v>141532.4</v>
      </c>
      <c r="I200" s="3">
        <f t="shared" si="38"/>
        <v>141532.4</v>
      </c>
      <c r="J200" s="3">
        <f t="shared" si="38"/>
        <v>141532.4</v>
      </c>
    </row>
    <row r="201" spans="1:10" ht="16.7" customHeight="1" x14ac:dyDescent="0.25">
      <c r="A201" s="36" t="s">
        <v>58</v>
      </c>
      <c r="B201" s="38" t="s">
        <v>28</v>
      </c>
      <c r="C201" s="25" t="s">
        <v>23</v>
      </c>
      <c r="D201" s="2">
        <v>176611.5</v>
      </c>
      <c r="E201" s="2">
        <v>104792.3</v>
      </c>
      <c r="F201" s="2">
        <v>125420.8</v>
      </c>
      <c r="G201" s="2">
        <f>'16'!G163</f>
        <v>127143.5</v>
      </c>
      <c r="H201" s="2">
        <f>'16'!H163</f>
        <v>141532.4</v>
      </c>
      <c r="I201" s="2">
        <f>'16'!I163</f>
        <v>141532.4</v>
      </c>
      <c r="J201" s="2">
        <f>'16'!J163</f>
        <v>141532.4</v>
      </c>
    </row>
    <row r="202" spans="1:10" ht="16.7" customHeight="1" x14ac:dyDescent="0.25">
      <c r="A202" s="36" t="s">
        <v>58</v>
      </c>
      <c r="B202" s="38" t="s">
        <v>28</v>
      </c>
      <c r="C202" s="25" t="s">
        <v>24</v>
      </c>
      <c r="D202" s="2"/>
      <c r="E202" s="2"/>
      <c r="F202" s="2"/>
      <c r="G202" s="2"/>
      <c r="H202" s="2"/>
      <c r="I202" s="2"/>
      <c r="J202" s="2"/>
    </row>
    <row r="203" spans="1:10" ht="16.7" customHeight="1" x14ac:dyDescent="0.25">
      <c r="A203" s="36" t="s">
        <v>58</v>
      </c>
      <c r="B203" s="38" t="s">
        <v>28</v>
      </c>
      <c r="C203" s="25" t="s">
        <v>25</v>
      </c>
      <c r="D203" s="2"/>
      <c r="E203" s="2"/>
      <c r="F203" s="2"/>
      <c r="G203" s="2"/>
      <c r="H203" s="2"/>
      <c r="I203" s="2"/>
      <c r="J203" s="2"/>
    </row>
    <row r="204" spans="1:10" ht="16.7" customHeight="1" x14ac:dyDescent="0.25">
      <c r="A204" s="36" t="s">
        <v>58</v>
      </c>
      <c r="B204" s="38" t="s">
        <v>28</v>
      </c>
      <c r="C204" s="25" t="s">
        <v>26</v>
      </c>
      <c r="D204" s="2"/>
      <c r="E204" s="2"/>
      <c r="F204" s="2"/>
      <c r="G204" s="2"/>
      <c r="H204" s="2"/>
      <c r="I204" s="2"/>
      <c r="J204" s="2"/>
    </row>
    <row r="205" spans="1:10" ht="16.7" customHeight="1" x14ac:dyDescent="0.25">
      <c r="A205" s="36" t="s">
        <v>61</v>
      </c>
      <c r="B205" s="38" t="s">
        <v>28</v>
      </c>
      <c r="C205" s="11" t="s">
        <v>20</v>
      </c>
      <c r="D205" s="3">
        <v>453675.3</v>
      </c>
      <c r="E205" s="3">
        <v>258884.7</v>
      </c>
      <c r="F205" s="3">
        <v>302363.2</v>
      </c>
      <c r="G205" s="3">
        <f t="shared" ref="G205:J205" si="39">SUM(G206:G209)</f>
        <v>350495</v>
      </c>
      <c r="H205" s="3">
        <f t="shared" si="39"/>
        <v>363613.6</v>
      </c>
      <c r="I205" s="3">
        <f t="shared" si="39"/>
        <v>363613.6</v>
      </c>
      <c r="J205" s="3">
        <f t="shared" si="39"/>
        <v>363613.6</v>
      </c>
    </row>
    <row r="206" spans="1:10" ht="16.7" customHeight="1" x14ac:dyDescent="0.25">
      <c r="A206" s="36" t="s">
        <v>61</v>
      </c>
      <c r="B206" s="38" t="s">
        <v>28</v>
      </c>
      <c r="C206" s="25" t="s">
        <v>23</v>
      </c>
      <c r="D206" s="2">
        <v>276522.2</v>
      </c>
      <c r="E206" s="2">
        <v>258884.7</v>
      </c>
      <c r="F206" s="2">
        <v>302363.2</v>
      </c>
      <c r="G206" s="2">
        <f t="shared" ref="G206:J206" si="40">G211+G216</f>
        <v>350495</v>
      </c>
      <c r="H206" s="2">
        <f t="shared" si="40"/>
        <v>363613.6</v>
      </c>
      <c r="I206" s="2">
        <f t="shared" si="40"/>
        <v>363613.6</v>
      </c>
      <c r="J206" s="2">
        <f t="shared" si="40"/>
        <v>363613.6</v>
      </c>
    </row>
    <row r="207" spans="1:10" ht="16.7" customHeight="1" x14ac:dyDescent="0.25">
      <c r="A207" s="36" t="s">
        <v>61</v>
      </c>
      <c r="B207" s="38" t="s">
        <v>28</v>
      </c>
      <c r="C207" s="25" t="s">
        <v>24</v>
      </c>
      <c r="D207" s="2">
        <v>177153.1</v>
      </c>
      <c r="E207" s="2"/>
      <c r="F207" s="2"/>
      <c r="G207" s="2"/>
      <c r="H207" s="2"/>
      <c r="I207" s="2"/>
      <c r="J207" s="2"/>
    </row>
    <row r="208" spans="1:10" ht="16.7" customHeight="1" x14ac:dyDescent="0.25">
      <c r="A208" s="36" t="s">
        <v>61</v>
      </c>
      <c r="B208" s="38" t="s">
        <v>28</v>
      </c>
      <c r="C208" s="25" t="s">
        <v>25</v>
      </c>
      <c r="D208" s="2"/>
      <c r="E208" s="2"/>
      <c r="F208" s="2"/>
      <c r="G208" s="2"/>
      <c r="H208" s="2"/>
      <c r="I208" s="2"/>
      <c r="J208" s="2"/>
    </row>
    <row r="209" spans="1:10" ht="16.7" customHeight="1" x14ac:dyDescent="0.25">
      <c r="A209" s="36" t="s">
        <v>61</v>
      </c>
      <c r="B209" s="38" t="s">
        <v>28</v>
      </c>
      <c r="C209" s="25" t="s">
        <v>26</v>
      </c>
      <c r="D209" s="2"/>
      <c r="E209" s="2"/>
      <c r="F209" s="2"/>
      <c r="G209" s="2"/>
      <c r="H209" s="2"/>
      <c r="I209" s="2"/>
      <c r="J209" s="2"/>
    </row>
    <row r="210" spans="1:10" ht="16.7" customHeight="1" x14ac:dyDescent="0.25">
      <c r="A210" s="36" t="s">
        <v>62</v>
      </c>
      <c r="B210" s="38" t="s">
        <v>28</v>
      </c>
      <c r="C210" s="11" t="s">
        <v>20</v>
      </c>
      <c r="D210" s="3">
        <v>453675.3</v>
      </c>
      <c r="E210" s="3">
        <v>258884.7</v>
      </c>
      <c r="F210" s="3"/>
      <c r="G210" s="3"/>
      <c r="H210" s="3"/>
      <c r="I210" s="3"/>
      <c r="J210" s="3"/>
    </row>
    <row r="211" spans="1:10" ht="16.7" customHeight="1" x14ac:dyDescent="0.25">
      <c r="A211" s="36" t="s">
        <v>62</v>
      </c>
      <c r="B211" s="38" t="s">
        <v>28</v>
      </c>
      <c r="C211" s="25" t="s">
        <v>23</v>
      </c>
      <c r="D211" s="2">
        <v>276522.2</v>
      </c>
      <c r="E211" s="2">
        <v>258884.7</v>
      </c>
      <c r="F211" s="2"/>
      <c r="G211" s="2"/>
      <c r="H211" s="2"/>
      <c r="I211" s="2"/>
      <c r="J211" s="2"/>
    </row>
    <row r="212" spans="1:10" ht="16.7" customHeight="1" x14ac:dyDescent="0.25">
      <c r="A212" s="36" t="s">
        <v>62</v>
      </c>
      <c r="B212" s="38" t="s">
        <v>28</v>
      </c>
      <c r="C212" s="25" t="s">
        <v>24</v>
      </c>
      <c r="D212" s="2">
        <v>177153.1</v>
      </c>
      <c r="E212" s="2"/>
      <c r="F212" s="2"/>
      <c r="G212" s="2"/>
      <c r="H212" s="2"/>
      <c r="I212" s="2"/>
      <c r="J212" s="2"/>
    </row>
    <row r="213" spans="1:10" ht="16.7" customHeight="1" x14ac:dyDescent="0.25">
      <c r="A213" s="36" t="s">
        <v>62</v>
      </c>
      <c r="B213" s="38" t="s">
        <v>28</v>
      </c>
      <c r="C213" s="25" t="s">
        <v>25</v>
      </c>
      <c r="D213" s="2"/>
      <c r="E213" s="2"/>
      <c r="F213" s="2"/>
      <c r="G213" s="2"/>
      <c r="H213" s="2"/>
      <c r="I213" s="2"/>
      <c r="J213" s="2"/>
    </row>
    <row r="214" spans="1:10" ht="16.7" customHeight="1" x14ac:dyDescent="0.25">
      <c r="A214" s="36" t="s">
        <v>62</v>
      </c>
      <c r="B214" s="38" t="s">
        <v>28</v>
      </c>
      <c r="C214" s="25" t="s">
        <v>26</v>
      </c>
      <c r="D214" s="2"/>
      <c r="E214" s="2"/>
      <c r="F214" s="2"/>
      <c r="G214" s="2"/>
      <c r="H214" s="2"/>
      <c r="I214" s="2"/>
      <c r="J214" s="2"/>
    </row>
    <row r="215" spans="1:10" ht="16.7" customHeight="1" x14ac:dyDescent="0.25">
      <c r="A215" s="36" t="s">
        <v>63</v>
      </c>
      <c r="B215" s="38" t="s">
        <v>28</v>
      </c>
      <c r="C215" s="11" t="s">
        <v>20</v>
      </c>
      <c r="D215" s="12"/>
      <c r="E215" s="12"/>
      <c r="F215" s="3">
        <v>302363.2</v>
      </c>
      <c r="G215" s="3">
        <f>SUM(G216:G219)</f>
        <v>350495</v>
      </c>
      <c r="H215" s="3">
        <f t="shared" ref="H215:J215" si="41">SUM(H216:H219)</f>
        <v>363613.6</v>
      </c>
      <c r="I215" s="3">
        <f t="shared" si="41"/>
        <v>363613.6</v>
      </c>
      <c r="J215" s="3">
        <f t="shared" si="41"/>
        <v>363613.6</v>
      </c>
    </row>
    <row r="216" spans="1:10" ht="16.7" customHeight="1" x14ac:dyDescent="0.25">
      <c r="A216" s="36" t="s">
        <v>63</v>
      </c>
      <c r="B216" s="38" t="s">
        <v>28</v>
      </c>
      <c r="C216" s="25" t="s">
        <v>23</v>
      </c>
      <c r="D216" s="4"/>
      <c r="E216" s="4"/>
      <c r="F216" s="2">
        <v>302363.2</v>
      </c>
      <c r="G216" s="2">
        <f>'16'!G175</f>
        <v>350495</v>
      </c>
      <c r="H216" s="2">
        <f>'16'!H175</f>
        <v>363613.6</v>
      </c>
      <c r="I216" s="2">
        <f>'16'!I175</f>
        <v>363613.6</v>
      </c>
      <c r="J216" s="2">
        <f>'16'!J175</f>
        <v>363613.6</v>
      </c>
    </row>
    <row r="217" spans="1:10" ht="16.7" customHeight="1" x14ac:dyDescent="0.25">
      <c r="A217" s="36" t="s">
        <v>63</v>
      </c>
      <c r="B217" s="38" t="s">
        <v>28</v>
      </c>
      <c r="C217" s="25" t="s">
        <v>24</v>
      </c>
      <c r="D217" s="4"/>
      <c r="E217" s="4"/>
      <c r="F217" s="2"/>
      <c r="G217" s="2"/>
      <c r="H217" s="2"/>
      <c r="I217" s="2"/>
      <c r="J217" s="2"/>
    </row>
    <row r="218" spans="1:10" ht="16.7" customHeight="1" x14ac:dyDescent="0.25">
      <c r="A218" s="36" t="s">
        <v>63</v>
      </c>
      <c r="B218" s="38" t="s">
        <v>28</v>
      </c>
      <c r="C218" s="25" t="s">
        <v>25</v>
      </c>
      <c r="D218" s="4"/>
      <c r="E218" s="4"/>
      <c r="F218" s="2"/>
      <c r="G218" s="2"/>
      <c r="H218" s="2"/>
      <c r="I218" s="2"/>
      <c r="J218" s="2"/>
    </row>
    <row r="219" spans="1:10" ht="16.7" customHeight="1" x14ac:dyDescent="0.25">
      <c r="A219" s="36" t="s">
        <v>63</v>
      </c>
      <c r="B219" s="38" t="s">
        <v>28</v>
      </c>
      <c r="C219" s="25" t="s">
        <v>26</v>
      </c>
      <c r="D219" s="4"/>
      <c r="E219" s="4"/>
      <c r="F219" s="2"/>
      <c r="G219" s="2"/>
      <c r="H219" s="2"/>
      <c r="I219" s="2"/>
      <c r="J219" s="2"/>
    </row>
    <row r="220" spans="1:10" ht="20.100000000000001" customHeight="1" x14ac:dyDescent="0.25">
      <c r="A220" s="36" t="s">
        <v>64</v>
      </c>
      <c r="B220" s="38" t="s">
        <v>29</v>
      </c>
      <c r="C220" s="11" t="s">
        <v>20</v>
      </c>
      <c r="D220" s="3">
        <v>21840.1</v>
      </c>
      <c r="E220" s="3">
        <v>3834.3</v>
      </c>
      <c r="F220" s="3">
        <v>13071.2</v>
      </c>
      <c r="G220" s="3">
        <f t="shared" ref="G220:J220" si="42">SUM(G221:G224)</f>
        <v>9935.1</v>
      </c>
      <c r="H220" s="3">
        <f t="shared" si="42"/>
        <v>11228</v>
      </c>
      <c r="I220" s="3">
        <f t="shared" si="42"/>
        <v>11228</v>
      </c>
      <c r="J220" s="3">
        <f t="shared" si="42"/>
        <v>11228</v>
      </c>
    </row>
    <row r="221" spans="1:10" ht="20.100000000000001" customHeight="1" x14ac:dyDescent="0.25">
      <c r="A221" s="36" t="s">
        <v>64</v>
      </c>
      <c r="B221" s="38" t="s">
        <v>29</v>
      </c>
      <c r="C221" s="25" t="s">
        <v>23</v>
      </c>
      <c r="D221" s="2">
        <v>5100</v>
      </c>
      <c r="E221" s="2">
        <v>1533.7</v>
      </c>
      <c r="F221" s="2">
        <v>3453.1</v>
      </c>
      <c r="G221" s="2">
        <f t="shared" ref="G221:J221" si="43">G226+G231</f>
        <v>3402.4</v>
      </c>
      <c r="H221" s="2">
        <f t="shared" si="43"/>
        <v>3402.4</v>
      </c>
      <c r="I221" s="2">
        <f t="shared" si="43"/>
        <v>3402.4</v>
      </c>
      <c r="J221" s="2">
        <f t="shared" si="43"/>
        <v>3402.4</v>
      </c>
    </row>
    <row r="222" spans="1:10" ht="20.100000000000001" customHeight="1" x14ac:dyDescent="0.25">
      <c r="A222" s="36" t="s">
        <v>64</v>
      </c>
      <c r="B222" s="38" t="s">
        <v>29</v>
      </c>
      <c r="C222" s="25" t="s">
        <v>24</v>
      </c>
      <c r="D222" s="2"/>
      <c r="E222" s="2"/>
      <c r="F222" s="2"/>
      <c r="G222" s="2"/>
      <c r="H222" s="2"/>
      <c r="I222" s="2"/>
      <c r="J222" s="2"/>
    </row>
    <row r="223" spans="1:10" ht="20.100000000000001" customHeight="1" x14ac:dyDescent="0.25">
      <c r="A223" s="36" t="s">
        <v>64</v>
      </c>
      <c r="B223" s="38" t="s">
        <v>29</v>
      </c>
      <c r="C223" s="25" t="s">
        <v>25</v>
      </c>
      <c r="D223" s="2">
        <v>16740.099999999999</v>
      </c>
      <c r="E223" s="2">
        <v>2300.6</v>
      </c>
      <c r="F223" s="2">
        <v>9618.1</v>
      </c>
      <c r="G223" s="2">
        <f t="shared" ref="G223:J223" si="44">G228+G233</f>
        <v>6532.7</v>
      </c>
      <c r="H223" s="2">
        <f t="shared" si="44"/>
        <v>7825.6</v>
      </c>
      <c r="I223" s="2">
        <f t="shared" si="44"/>
        <v>7825.6</v>
      </c>
      <c r="J223" s="2">
        <f t="shared" si="44"/>
        <v>7825.6</v>
      </c>
    </row>
    <row r="224" spans="1:10" ht="20.100000000000001" customHeight="1" x14ac:dyDescent="0.25">
      <c r="A224" s="36" t="s">
        <v>64</v>
      </c>
      <c r="B224" s="38" t="s">
        <v>29</v>
      </c>
      <c r="C224" s="25" t="s">
        <v>26</v>
      </c>
      <c r="D224" s="2"/>
      <c r="E224" s="2"/>
      <c r="F224" s="2"/>
      <c r="G224" s="2"/>
      <c r="H224" s="2"/>
      <c r="I224" s="2"/>
      <c r="J224" s="2"/>
    </row>
    <row r="225" spans="1:10" ht="53.45" customHeight="1" x14ac:dyDescent="0.25">
      <c r="A225" s="44" t="s">
        <v>66</v>
      </c>
      <c r="B225" s="38" t="s">
        <v>29</v>
      </c>
      <c r="C225" s="11" t="s">
        <v>20</v>
      </c>
      <c r="D225" s="3">
        <v>21840.1</v>
      </c>
      <c r="E225" s="3">
        <f>E226+E228</f>
        <v>3834.3</v>
      </c>
      <c r="F225" s="12"/>
      <c r="G225" s="3"/>
      <c r="H225" s="3"/>
      <c r="I225" s="3"/>
      <c r="J225" s="3"/>
    </row>
    <row r="226" spans="1:10" ht="53.45" customHeight="1" x14ac:dyDescent="0.25">
      <c r="A226" s="44" t="s">
        <v>66</v>
      </c>
      <c r="B226" s="38" t="s">
        <v>29</v>
      </c>
      <c r="C226" s="25" t="s">
        <v>23</v>
      </c>
      <c r="D226" s="2">
        <v>5100</v>
      </c>
      <c r="E226" s="2">
        <v>1533.7</v>
      </c>
      <c r="F226" s="4"/>
      <c r="G226" s="2"/>
      <c r="H226" s="2"/>
      <c r="I226" s="2"/>
      <c r="J226" s="2"/>
    </row>
    <row r="227" spans="1:10" ht="53.45" customHeight="1" x14ac:dyDescent="0.25">
      <c r="A227" s="44" t="s">
        <v>66</v>
      </c>
      <c r="B227" s="38" t="s">
        <v>29</v>
      </c>
      <c r="C227" s="25" t="s">
        <v>24</v>
      </c>
      <c r="D227" s="2"/>
      <c r="E227" s="2"/>
      <c r="F227" s="4"/>
      <c r="G227" s="2"/>
      <c r="H227" s="2"/>
      <c r="I227" s="2"/>
      <c r="J227" s="2"/>
    </row>
    <row r="228" spans="1:10" ht="53.45" customHeight="1" x14ac:dyDescent="0.25">
      <c r="A228" s="44" t="s">
        <v>66</v>
      </c>
      <c r="B228" s="38" t="s">
        <v>29</v>
      </c>
      <c r="C228" s="25" t="s">
        <v>25</v>
      </c>
      <c r="D228" s="2">
        <v>16740.099999999999</v>
      </c>
      <c r="E228" s="2">
        <v>2300.6</v>
      </c>
      <c r="F228" s="4"/>
      <c r="G228" s="2"/>
      <c r="H228" s="2"/>
      <c r="I228" s="2"/>
      <c r="J228" s="2"/>
    </row>
    <row r="229" spans="1:10" ht="53.45" customHeight="1" x14ac:dyDescent="0.25">
      <c r="A229" s="44" t="s">
        <v>66</v>
      </c>
      <c r="B229" s="38" t="s">
        <v>29</v>
      </c>
      <c r="C229" s="25" t="s">
        <v>26</v>
      </c>
      <c r="D229" s="2"/>
      <c r="E229" s="2"/>
      <c r="F229" s="4"/>
      <c r="G229" s="2"/>
      <c r="H229" s="2"/>
      <c r="I229" s="2"/>
      <c r="J229" s="2"/>
    </row>
    <row r="230" spans="1:10" ht="46.9" customHeight="1" x14ac:dyDescent="0.25">
      <c r="A230" s="44" t="s">
        <v>65</v>
      </c>
      <c r="B230" s="38" t="s">
        <v>29</v>
      </c>
      <c r="C230" s="11" t="s">
        <v>20</v>
      </c>
      <c r="D230" s="3"/>
      <c r="E230" s="3"/>
      <c r="F230" s="3">
        <v>13071.2</v>
      </c>
      <c r="G230" s="3">
        <f>SUM(G231:G234)</f>
        <v>9935.1</v>
      </c>
      <c r="H230" s="3">
        <f t="shared" ref="H230:J230" si="45">SUM(H231:H234)</f>
        <v>11228</v>
      </c>
      <c r="I230" s="3">
        <f t="shared" si="45"/>
        <v>11228</v>
      </c>
      <c r="J230" s="3">
        <f t="shared" si="45"/>
        <v>11228</v>
      </c>
    </row>
    <row r="231" spans="1:10" ht="46.9" customHeight="1" x14ac:dyDescent="0.25">
      <c r="A231" s="44" t="s">
        <v>65</v>
      </c>
      <c r="B231" s="38" t="s">
        <v>29</v>
      </c>
      <c r="C231" s="25" t="s">
        <v>23</v>
      </c>
      <c r="D231" s="2"/>
      <c r="E231" s="2"/>
      <c r="F231" s="2">
        <v>3453.1</v>
      </c>
      <c r="G231" s="2">
        <f>'16'!G187</f>
        <v>3402.4</v>
      </c>
      <c r="H231" s="2">
        <f>'16'!H187</f>
        <v>3402.4</v>
      </c>
      <c r="I231" s="2">
        <f>'16'!I187</f>
        <v>3402.4</v>
      </c>
      <c r="J231" s="2">
        <f>'16'!J187</f>
        <v>3402.4</v>
      </c>
    </row>
    <row r="232" spans="1:10" ht="46.9" customHeight="1" x14ac:dyDescent="0.25">
      <c r="A232" s="44" t="s">
        <v>65</v>
      </c>
      <c r="B232" s="38" t="s">
        <v>29</v>
      </c>
      <c r="C232" s="25" t="s">
        <v>24</v>
      </c>
      <c r="D232" s="2"/>
      <c r="E232" s="2"/>
      <c r="F232" s="2"/>
      <c r="G232" s="2"/>
      <c r="H232" s="2"/>
      <c r="I232" s="2"/>
      <c r="J232" s="2"/>
    </row>
    <row r="233" spans="1:10" ht="46.9" customHeight="1" x14ac:dyDescent="0.25">
      <c r="A233" s="44" t="s">
        <v>65</v>
      </c>
      <c r="B233" s="38" t="s">
        <v>29</v>
      </c>
      <c r="C233" s="25" t="s">
        <v>25</v>
      </c>
      <c r="D233" s="2"/>
      <c r="E233" s="2"/>
      <c r="F233" s="2">
        <v>9618.1</v>
      </c>
      <c r="G233" s="2">
        <v>6532.7</v>
      </c>
      <c r="H233" s="2">
        <v>7825.6</v>
      </c>
      <c r="I233" s="2">
        <v>7825.6</v>
      </c>
      <c r="J233" s="2">
        <v>7825.6</v>
      </c>
    </row>
    <row r="234" spans="1:10" ht="46.9" customHeight="1" x14ac:dyDescent="0.25">
      <c r="A234" s="44" t="s">
        <v>65</v>
      </c>
      <c r="B234" s="38" t="s">
        <v>29</v>
      </c>
      <c r="C234" s="25" t="s">
        <v>26</v>
      </c>
      <c r="D234" s="2"/>
      <c r="E234" s="2"/>
      <c r="F234" s="2"/>
      <c r="G234" s="2"/>
      <c r="H234" s="2"/>
      <c r="I234" s="2"/>
      <c r="J234" s="2"/>
    </row>
    <row r="235" spans="1:10" ht="16.7" customHeight="1" x14ac:dyDescent="0.25">
      <c r="A235" s="35" t="s">
        <v>167</v>
      </c>
      <c r="B235" s="37" t="s">
        <v>22</v>
      </c>
      <c r="C235" s="26" t="s">
        <v>20</v>
      </c>
      <c r="D235" s="14"/>
      <c r="E235" s="14"/>
      <c r="F235" s="14"/>
      <c r="G235" s="1">
        <f>SUM(G236:G239)</f>
        <v>114256.7</v>
      </c>
      <c r="H235" s="1">
        <f t="shared" ref="H235:J235" si="46">SUM(H236:H239)</f>
        <v>177260.69999999998</v>
      </c>
      <c r="I235" s="1">
        <f t="shared" si="46"/>
        <v>253228.6</v>
      </c>
      <c r="J235" s="1">
        <f t="shared" si="46"/>
        <v>0</v>
      </c>
    </row>
    <row r="236" spans="1:10" ht="16.7" customHeight="1" x14ac:dyDescent="0.25">
      <c r="A236" s="36" t="s">
        <v>167</v>
      </c>
      <c r="B236" s="38" t="s">
        <v>22</v>
      </c>
      <c r="C236" s="25" t="s">
        <v>23</v>
      </c>
      <c r="D236" s="4"/>
      <c r="E236" s="4"/>
      <c r="F236" s="4"/>
      <c r="G236" s="2">
        <f>G241</f>
        <v>33264.300000000003</v>
      </c>
      <c r="H236" s="2">
        <f t="shared" ref="H236:J236" si="47">H241</f>
        <v>37224.799999999996</v>
      </c>
      <c r="I236" s="2">
        <f t="shared" si="47"/>
        <v>53178</v>
      </c>
      <c r="J236" s="2">
        <f t="shared" si="47"/>
        <v>0</v>
      </c>
    </row>
    <row r="237" spans="1:10" ht="16.7" customHeight="1" x14ac:dyDescent="0.25">
      <c r="A237" s="36" t="s">
        <v>167</v>
      </c>
      <c r="B237" s="38" t="s">
        <v>22</v>
      </c>
      <c r="C237" s="25" t="s">
        <v>24</v>
      </c>
      <c r="D237" s="4"/>
      <c r="E237" s="4"/>
      <c r="F237" s="4"/>
      <c r="G237" s="2">
        <f>G242</f>
        <v>79492.399999999994</v>
      </c>
      <c r="H237" s="2">
        <f t="shared" ref="H237:J237" si="48">H242</f>
        <v>140035.9</v>
      </c>
      <c r="I237" s="2">
        <f t="shared" si="48"/>
        <v>200050.6</v>
      </c>
      <c r="J237" s="2">
        <f t="shared" si="48"/>
        <v>0</v>
      </c>
    </row>
    <row r="238" spans="1:10" ht="16.7" customHeight="1" x14ac:dyDescent="0.25">
      <c r="A238" s="36" t="s">
        <v>167</v>
      </c>
      <c r="B238" s="38" t="s">
        <v>22</v>
      </c>
      <c r="C238" s="25" t="s">
        <v>25</v>
      </c>
      <c r="D238" s="4"/>
      <c r="E238" s="4"/>
      <c r="F238" s="4"/>
      <c r="G238" s="2">
        <f>G243</f>
        <v>0</v>
      </c>
      <c r="H238" s="2">
        <f t="shared" ref="H238:J238" si="49">H243</f>
        <v>0</v>
      </c>
      <c r="I238" s="2">
        <f t="shared" si="49"/>
        <v>0</v>
      </c>
      <c r="J238" s="2">
        <f t="shared" si="49"/>
        <v>0</v>
      </c>
    </row>
    <row r="239" spans="1:10" ht="16.7" customHeight="1" x14ac:dyDescent="0.25">
      <c r="A239" s="36" t="s">
        <v>167</v>
      </c>
      <c r="B239" s="38" t="s">
        <v>22</v>
      </c>
      <c r="C239" s="25" t="s">
        <v>26</v>
      </c>
      <c r="D239" s="4"/>
      <c r="E239" s="4"/>
      <c r="F239" s="4"/>
      <c r="G239" s="2">
        <f>G244</f>
        <v>1500</v>
      </c>
      <c r="H239" s="2">
        <f t="shared" ref="H239:J239" si="50">H244</f>
        <v>0</v>
      </c>
      <c r="I239" s="2">
        <f t="shared" si="50"/>
        <v>0</v>
      </c>
      <c r="J239" s="2">
        <f t="shared" si="50"/>
        <v>0</v>
      </c>
    </row>
    <row r="240" spans="1:10" ht="16.7" customHeight="1" x14ac:dyDescent="0.25">
      <c r="A240" s="36" t="s">
        <v>167</v>
      </c>
      <c r="B240" s="38" t="s">
        <v>28</v>
      </c>
      <c r="C240" s="11" t="s">
        <v>20</v>
      </c>
      <c r="D240" s="12"/>
      <c r="E240" s="12"/>
      <c r="F240" s="12"/>
      <c r="G240" s="3">
        <f>SUM(G241:G244)</f>
        <v>114256.7</v>
      </c>
      <c r="H240" s="3">
        <f t="shared" ref="H240:J240" si="51">SUM(H241:H244)</f>
        <v>177260.69999999998</v>
      </c>
      <c r="I240" s="3">
        <f t="shared" si="51"/>
        <v>253228.6</v>
      </c>
      <c r="J240" s="3">
        <f t="shared" si="51"/>
        <v>0</v>
      </c>
    </row>
    <row r="241" spans="1:10" ht="16.7" customHeight="1" x14ac:dyDescent="0.25">
      <c r="A241" s="36" t="s">
        <v>167</v>
      </c>
      <c r="B241" s="38" t="s">
        <v>28</v>
      </c>
      <c r="C241" s="25" t="s">
        <v>23</v>
      </c>
      <c r="D241" s="4"/>
      <c r="E241" s="4"/>
      <c r="F241" s="4"/>
      <c r="G241" s="2">
        <f>G246</f>
        <v>33264.300000000003</v>
      </c>
      <c r="H241" s="2">
        <f t="shared" ref="H241:J241" si="52">H246</f>
        <v>37224.799999999996</v>
      </c>
      <c r="I241" s="2">
        <f t="shared" si="52"/>
        <v>53178</v>
      </c>
      <c r="J241" s="2">
        <f t="shared" si="52"/>
        <v>0</v>
      </c>
    </row>
    <row r="242" spans="1:10" ht="16.7" customHeight="1" x14ac:dyDescent="0.25">
      <c r="A242" s="36" t="s">
        <v>167</v>
      </c>
      <c r="B242" s="38" t="s">
        <v>28</v>
      </c>
      <c r="C242" s="25" t="s">
        <v>24</v>
      </c>
      <c r="D242" s="4"/>
      <c r="E242" s="4"/>
      <c r="F242" s="4"/>
      <c r="G242" s="2">
        <f>G247</f>
        <v>79492.399999999994</v>
      </c>
      <c r="H242" s="2">
        <f t="shared" ref="H242:J242" si="53">H247</f>
        <v>140035.9</v>
      </c>
      <c r="I242" s="2">
        <f t="shared" si="53"/>
        <v>200050.6</v>
      </c>
      <c r="J242" s="2">
        <f t="shared" si="53"/>
        <v>0</v>
      </c>
    </row>
    <row r="243" spans="1:10" ht="16.7" customHeight="1" x14ac:dyDescent="0.25">
      <c r="A243" s="36" t="s">
        <v>167</v>
      </c>
      <c r="B243" s="38" t="s">
        <v>28</v>
      </c>
      <c r="C243" s="25" t="s">
        <v>25</v>
      </c>
      <c r="D243" s="4"/>
      <c r="E243" s="4"/>
      <c r="F243" s="4"/>
      <c r="G243" s="2">
        <f>G248</f>
        <v>0</v>
      </c>
      <c r="H243" s="2">
        <f t="shared" ref="H243:J243" si="54">H248</f>
        <v>0</v>
      </c>
      <c r="I243" s="2">
        <f t="shared" si="54"/>
        <v>0</v>
      </c>
      <c r="J243" s="2">
        <f t="shared" si="54"/>
        <v>0</v>
      </c>
    </row>
    <row r="244" spans="1:10" ht="16.7" customHeight="1" x14ac:dyDescent="0.25">
      <c r="A244" s="36" t="s">
        <v>167</v>
      </c>
      <c r="B244" s="38" t="s">
        <v>28</v>
      </c>
      <c r="C244" s="25" t="s">
        <v>26</v>
      </c>
      <c r="D244" s="4"/>
      <c r="E244" s="4"/>
      <c r="F244" s="4"/>
      <c r="G244" s="2">
        <f>G264</f>
        <v>1500</v>
      </c>
      <c r="H244" s="2">
        <f t="shared" ref="H244:J244" si="55">H264</f>
        <v>0</v>
      </c>
      <c r="I244" s="2">
        <f t="shared" si="55"/>
        <v>0</v>
      </c>
      <c r="J244" s="2">
        <f t="shared" si="55"/>
        <v>0</v>
      </c>
    </row>
    <row r="245" spans="1:10" ht="23.45" customHeight="1" x14ac:dyDescent="0.25">
      <c r="A245" s="36" t="s">
        <v>168</v>
      </c>
      <c r="B245" s="38" t="s">
        <v>28</v>
      </c>
      <c r="C245" s="11" t="s">
        <v>20</v>
      </c>
      <c r="D245" s="12"/>
      <c r="E245" s="12"/>
      <c r="F245" s="12"/>
      <c r="G245" s="3">
        <f>SUM(G246:G249)</f>
        <v>112756.7</v>
      </c>
      <c r="H245" s="3">
        <f t="shared" ref="H245:J245" si="56">SUM(H246:H249)</f>
        <v>177260.69999999998</v>
      </c>
      <c r="I245" s="3">
        <f t="shared" si="56"/>
        <v>253228.6</v>
      </c>
      <c r="J245" s="3">
        <f t="shared" si="56"/>
        <v>0</v>
      </c>
    </row>
    <row r="246" spans="1:10" ht="23.45" customHeight="1" x14ac:dyDescent="0.25">
      <c r="A246" s="36" t="s">
        <v>168</v>
      </c>
      <c r="B246" s="38" t="s">
        <v>28</v>
      </c>
      <c r="C246" s="25" t="s">
        <v>23</v>
      </c>
      <c r="D246" s="4"/>
      <c r="E246" s="4"/>
      <c r="F246" s="4"/>
      <c r="G246" s="2">
        <f>G251+G256</f>
        <v>33264.300000000003</v>
      </c>
      <c r="H246" s="2">
        <f t="shared" ref="H246:J246" si="57">H251+H256</f>
        <v>37224.799999999996</v>
      </c>
      <c r="I246" s="2">
        <f t="shared" si="57"/>
        <v>53178</v>
      </c>
      <c r="J246" s="2">
        <f t="shared" si="57"/>
        <v>0</v>
      </c>
    </row>
    <row r="247" spans="1:10" ht="23.45" customHeight="1" x14ac:dyDescent="0.25">
      <c r="A247" s="36" t="s">
        <v>168</v>
      </c>
      <c r="B247" s="38" t="s">
        <v>28</v>
      </c>
      <c r="C247" s="25" t="s">
        <v>24</v>
      </c>
      <c r="D247" s="4"/>
      <c r="E247" s="4"/>
      <c r="F247" s="4"/>
      <c r="G247" s="2">
        <f>G252</f>
        <v>79492.399999999994</v>
      </c>
      <c r="H247" s="2">
        <f t="shared" ref="H247:J247" si="58">H252</f>
        <v>140035.9</v>
      </c>
      <c r="I247" s="2">
        <f t="shared" si="58"/>
        <v>200050.6</v>
      </c>
      <c r="J247" s="2">
        <f t="shared" si="58"/>
        <v>0</v>
      </c>
    </row>
    <row r="248" spans="1:10" ht="23.45" customHeight="1" x14ac:dyDescent="0.25">
      <c r="A248" s="36" t="s">
        <v>168</v>
      </c>
      <c r="B248" s="38" t="s">
        <v>28</v>
      </c>
      <c r="C248" s="25" t="s">
        <v>25</v>
      </c>
      <c r="D248" s="4"/>
      <c r="E248" s="4"/>
      <c r="F248" s="4"/>
      <c r="G248" s="2"/>
      <c r="H248" s="2"/>
      <c r="I248" s="2"/>
      <c r="J248" s="2"/>
    </row>
    <row r="249" spans="1:10" ht="23.45" customHeight="1" x14ac:dyDescent="0.25">
      <c r="A249" s="36" t="s">
        <v>168</v>
      </c>
      <c r="B249" s="38" t="s">
        <v>28</v>
      </c>
      <c r="C249" s="25" t="s">
        <v>26</v>
      </c>
      <c r="D249" s="4"/>
      <c r="E249" s="4"/>
      <c r="F249" s="4"/>
      <c r="G249" s="2"/>
      <c r="H249" s="2"/>
      <c r="I249" s="2"/>
      <c r="J249" s="2"/>
    </row>
    <row r="250" spans="1:10" ht="23.45" customHeight="1" x14ac:dyDescent="0.25">
      <c r="A250" s="36" t="s">
        <v>169</v>
      </c>
      <c r="B250" s="38" t="s">
        <v>28</v>
      </c>
      <c r="C250" s="11" t="s">
        <v>20</v>
      </c>
      <c r="D250" s="12"/>
      <c r="E250" s="12"/>
      <c r="F250" s="12"/>
      <c r="G250" s="3">
        <f>SUM(G251:G254)</f>
        <v>107970.7</v>
      </c>
      <c r="H250" s="3">
        <f t="shared" ref="H250:I250" si="59">SUM(H251:H254)</f>
        <v>177260.69999999998</v>
      </c>
      <c r="I250" s="3">
        <f t="shared" si="59"/>
        <v>253228.6</v>
      </c>
      <c r="J250" s="3">
        <v>0</v>
      </c>
    </row>
    <row r="251" spans="1:10" ht="23.45" customHeight="1" x14ac:dyDescent="0.25">
      <c r="A251" s="36" t="s">
        <v>169</v>
      </c>
      <c r="B251" s="38" t="s">
        <v>28</v>
      </c>
      <c r="C251" s="25" t="s">
        <v>23</v>
      </c>
      <c r="D251" s="4"/>
      <c r="E251" s="4"/>
      <c r="F251" s="4"/>
      <c r="G251" s="2">
        <f>'16'!G203</f>
        <v>28478.3</v>
      </c>
      <c r="H251" s="2">
        <f>'16'!H203</f>
        <v>37224.799999999996</v>
      </c>
      <c r="I251" s="2">
        <f>'16'!I203</f>
        <v>53178</v>
      </c>
      <c r="J251" s="2">
        <f>'16'!J203</f>
        <v>0</v>
      </c>
    </row>
    <row r="252" spans="1:10" ht="23.45" customHeight="1" x14ac:dyDescent="0.25">
      <c r="A252" s="36" t="s">
        <v>169</v>
      </c>
      <c r="B252" s="38" t="s">
        <v>28</v>
      </c>
      <c r="C252" s="25" t="s">
        <v>24</v>
      </c>
      <c r="D252" s="4"/>
      <c r="E252" s="4"/>
      <c r="F252" s="4"/>
      <c r="G252" s="2">
        <f>'16'!G204</f>
        <v>79492.399999999994</v>
      </c>
      <c r="H252" s="2">
        <f>'16'!H204</f>
        <v>140035.9</v>
      </c>
      <c r="I252" s="2">
        <f>'16'!I204</f>
        <v>200050.6</v>
      </c>
      <c r="J252" s="2">
        <f>'16'!J204</f>
        <v>0</v>
      </c>
    </row>
    <row r="253" spans="1:10" ht="23.45" customHeight="1" x14ac:dyDescent="0.25">
      <c r="A253" s="36" t="s">
        <v>169</v>
      </c>
      <c r="B253" s="38" t="s">
        <v>28</v>
      </c>
      <c r="C253" s="25" t="s">
        <v>25</v>
      </c>
      <c r="D253" s="4"/>
      <c r="E253" s="4"/>
      <c r="F253" s="4"/>
      <c r="G253" s="2"/>
      <c r="H253" s="2"/>
      <c r="I253" s="2"/>
      <c r="J253" s="2"/>
    </row>
    <row r="254" spans="1:10" ht="23.45" customHeight="1" x14ac:dyDescent="0.25">
      <c r="A254" s="36" t="s">
        <v>169</v>
      </c>
      <c r="B254" s="38" t="s">
        <v>28</v>
      </c>
      <c r="C254" s="25" t="s">
        <v>26</v>
      </c>
      <c r="D254" s="4"/>
      <c r="E254" s="4"/>
      <c r="F254" s="4"/>
      <c r="G254" s="2"/>
      <c r="H254" s="2"/>
      <c r="I254" s="2"/>
      <c r="J254" s="2"/>
    </row>
    <row r="255" spans="1:10" ht="16.7" customHeight="1" x14ac:dyDescent="0.25">
      <c r="A255" s="36" t="s">
        <v>170</v>
      </c>
      <c r="B255" s="38" t="s">
        <v>28</v>
      </c>
      <c r="C255" s="11" t="s">
        <v>20</v>
      </c>
      <c r="D255" s="12"/>
      <c r="E255" s="12"/>
      <c r="F255" s="12"/>
      <c r="G255" s="3">
        <f>SUM(G256:G259)</f>
        <v>4786</v>
      </c>
      <c r="H255" s="3">
        <f t="shared" ref="H255:J255" si="60">SUM(H256:H259)</f>
        <v>0</v>
      </c>
      <c r="I255" s="3">
        <f t="shared" si="60"/>
        <v>0</v>
      </c>
      <c r="J255" s="3">
        <f t="shared" si="60"/>
        <v>0</v>
      </c>
    </row>
    <row r="256" spans="1:10" ht="16.7" customHeight="1" x14ac:dyDescent="0.25">
      <c r="A256" s="36" t="s">
        <v>170</v>
      </c>
      <c r="B256" s="38" t="s">
        <v>28</v>
      </c>
      <c r="C256" s="25" t="s">
        <v>23</v>
      </c>
      <c r="D256" s="4"/>
      <c r="E256" s="4"/>
      <c r="F256" s="4"/>
      <c r="G256" s="2">
        <f>'16'!G207</f>
        <v>4786</v>
      </c>
      <c r="H256" s="2">
        <f>'16'!H207</f>
        <v>0</v>
      </c>
      <c r="I256" s="2">
        <f>'16'!I207</f>
        <v>0</v>
      </c>
      <c r="J256" s="2">
        <f>'16'!J207</f>
        <v>0</v>
      </c>
    </row>
    <row r="257" spans="1:10" ht="16.7" customHeight="1" x14ac:dyDescent="0.25">
      <c r="A257" s="36" t="s">
        <v>170</v>
      </c>
      <c r="B257" s="38" t="s">
        <v>28</v>
      </c>
      <c r="C257" s="25" t="s">
        <v>24</v>
      </c>
      <c r="D257" s="4"/>
      <c r="E257" s="4"/>
      <c r="F257" s="4"/>
      <c r="G257" s="2"/>
      <c r="H257" s="2"/>
      <c r="I257" s="2"/>
      <c r="J257" s="2"/>
    </row>
    <row r="258" spans="1:10" ht="16.7" customHeight="1" x14ac:dyDescent="0.25">
      <c r="A258" s="36" t="s">
        <v>170</v>
      </c>
      <c r="B258" s="38" t="s">
        <v>28</v>
      </c>
      <c r="C258" s="25" t="s">
        <v>25</v>
      </c>
      <c r="D258" s="4"/>
      <c r="E258" s="4"/>
      <c r="F258" s="4"/>
      <c r="G258" s="2"/>
      <c r="H258" s="2"/>
      <c r="I258" s="2"/>
      <c r="J258" s="2"/>
    </row>
    <row r="259" spans="1:10" ht="16.7" customHeight="1" x14ac:dyDescent="0.25">
      <c r="A259" s="36" t="s">
        <v>170</v>
      </c>
      <c r="B259" s="38" t="s">
        <v>28</v>
      </c>
      <c r="C259" s="25" t="s">
        <v>26</v>
      </c>
      <c r="D259" s="4"/>
      <c r="E259" s="4"/>
      <c r="F259" s="4"/>
      <c r="G259" s="2"/>
      <c r="H259" s="2"/>
      <c r="I259" s="2"/>
      <c r="J259" s="2"/>
    </row>
    <row r="260" spans="1:10" ht="16.7" customHeight="1" x14ac:dyDescent="0.25">
      <c r="A260" s="36" t="s">
        <v>171</v>
      </c>
      <c r="B260" s="38" t="s">
        <v>28</v>
      </c>
      <c r="C260" s="11" t="s">
        <v>20</v>
      </c>
      <c r="D260" s="12"/>
      <c r="E260" s="12"/>
      <c r="F260" s="12"/>
      <c r="G260" s="3">
        <f>G265</f>
        <v>1500</v>
      </c>
      <c r="H260" s="3"/>
      <c r="I260" s="3"/>
      <c r="J260" s="3"/>
    </row>
    <row r="261" spans="1:10" ht="16.7" customHeight="1" x14ac:dyDescent="0.25">
      <c r="A261" s="36" t="s">
        <v>171</v>
      </c>
      <c r="B261" s="38" t="s">
        <v>28</v>
      </c>
      <c r="C261" s="25" t="s">
        <v>23</v>
      </c>
      <c r="D261" s="4"/>
      <c r="E261" s="4"/>
      <c r="F261" s="4"/>
      <c r="G261" s="2"/>
      <c r="H261" s="2"/>
      <c r="I261" s="2"/>
      <c r="J261" s="2"/>
    </row>
    <row r="262" spans="1:10" ht="16.7" customHeight="1" x14ac:dyDescent="0.25">
      <c r="A262" s="36" t="s">
        <v>171</v>
      </c>
      <c r="B262" s="38" t="s">
        <v>28</v>
      </c>
      <c r="C262" s="25" t="s">
        <v>24</v>
      </c>
      <c r="D262" s="4"/>
      <c r="E262" s="4"/>
      <c r="F262" s="4"/>
      <c r="G262" s="2"/>
      <c r="H262" s="2"/>
      <c r="I262" s="2"/>
      <c r="J262" s="2"/>
    </row>
    <row r="263" spans="1:10" ht="16.7" customHeight="1" x14ac:dyDescent="0.25">
      <c r="A263" s="36" t="s">
        <v>171</v>
      </c>
      <c r="B263" s="38" t="s">
        <v>28</v>
      </c>
      <c r="C263" s="25" t="s">
        <v>25</v>
      </c>
      <c r="D263" s="4"/>
      <c r="E263" s="4"/>
      <c r="F263" s="4"/>
      <c r="G263" s="2"/>
      <c r="H263" s="2"/>
      <c r="I263" s="2"/>
      <c r="J263" s="2"/>
    </row>
    <row r="264" spans="1:10" ht="16.7" customHeight="1" x14ac:dyDescent="0.25">
      <c r="A264" s="36" t="s">
        <v>171</v>
      </c>
      <c r="B264" s="38" t="s">
        <v>28</v>
      </c>
      <c r="C264" s="25" t="s">
        <v>26</v>
      </c>
      <c r="D264" s="4"/>
      <c r="E264" s="4"/>
      <c r="F264" s="4"/>
      <c r="G264" s="2">
        <f>G269</f>
        <v>1500</v>
      </c>
      <c r="H264" s="2"/>
      <c r="I264" s="2"/>
      <c r="J264" s="2"/>
    </row>
    <row r="265" spans="1:10" ht="16.7" customHeight="1" x14ac:dyDescent="0.25">
      <c r="A265" s="36" t="s">
        <v>172</v>
      </c>
      <c r="B265" s="38" t="s">
        <v>28</v>
      </c>
      <c r="C265" s="11" t="s">
        <v>20</v>
      </c>
      <c r="D265" s="12"/>
      <c r="E265" s="12"/>
      <c r="F265" s="12"/>
      <c r="G265" s="3">
        <f>SUM(G266:G269)</f>
        <v>1500</v>
      </c>
      <c r="H265" s="3"/>
      <c r="I265" s="3"/>
      <c r="J265" s="3"/>
    </row>
    <row r="266" spans="1:10" ht="16.7" customHeight="1" x14ac:dyDescent="0.25">
      <c r="A266" s="36" t="s">
        <v>172</v>
      </c>
      <c r="B266" s="38" t="s">
        <v>28</v>
      </c>
      <c r="C266" s="25" t="s">
        <v>23</v>
      </c>
      <c r="D266" s="4"/>
      <c r="E266" s="4"/>
      <c r="F266" s="4"/>
      <c r="G266" s="2"/>
      <c r="H266" s="2"/>
      <c r="I266" s="2"/>
      <c r="J266" s="2"/>
    </row>
    <row r="267" spans="1:10" ht="16.7" customHeight="1" x14ac:dyDescent="0.25">
      <c r="A267" s="36" t="s">
        <v>172</v>
      </c>
      <c r="B267" s="38" t="s">
        <v>28</v>
      </c>
      <c r="C267" s="25" t="s">
        <v>24</v>
      </c>
      <c r="D267" s="4"/>
      <c r="E267" s="4"/>
      <c r="F267" s="4"/>
      <c r="G267" s="2"/>
      <c r="H267" s="2"/>
      <c r="I267" s="2"/>
      <c r="J267" s="2"/>
    </row>
    <row r="268" spans="1:10" ht="16.7" customHeight="1" x14ac:dyDescent="0.25">
      <c r="A268" s="36" t="s">
        <v>172</v>
      </c>
      <c r="B268" s="38" t="s">
        <v>28</v>
      </c>
      <c r="C268" s="25" t="s">
        <v>25</v>
      </c>
      <c r="D268" s="4"/>
      <c r="E268" s="4"/>
      <c r="F268" s="4"/>
      <c r="G268" s="2"/>
      <c r="H268" s="2"/>
      <c r="I268" s="2"/>
      <c r="J268" s="2"/>
    </row>
    <row r="269" spans="1:10" ht="16.7" customHeight="1" x14ac:dyDescent="0.25">
      <c r="A269" s="36" t="s">
        <v>172</v>
      </c>
      <c r="B269" s="38" t="s">
        <v>28</v>
      </c>
      <c r="C269" s="25" t="s">
        <v>26</v>
      </c>
      <c r="D269" s="4"/>
      <c r="E269" s="4"/>
      <c r="F269" s="4"/>
      <c r="G269" s="2">
        <v>1500</v>
      </c>
      <c r="H269" s="2"/>
      <c r="I269" s="2"/>
      <c r="J269" s="2"/>
    </row>
    <row r="270" spans="1:10" ht="16.7" customHeight="1" x14ac:dyDescent="0.25">
      <c r="A270" s="35" t="s">
        <v>67</v>
      </c>
      <c r="B270" s="37" t="s">
        <v>22</v>
      </c>
      <c r="C270" s="26" t="s">
        <v>20</v>
      </c>
      <c r="D270" s="1"/>
      <c r="E270" s="1"/>
      <c r="F270" s="1"/>
      <c r="G270" s="1">
        <f>SUM(G271:G274)</f>
        <v>400000</v>
      </c>
      <c r="H270" s="1">
        <v>400000</v>
      </c>
      <c r="I270" s="1">
        <v>400000</v>
      </c>
      <c r="J270" s="1"/>
    </row>
    <row r="271" spans="1:10" ht="16.7" customHeight="1" x14ac:dyDescent="0.25">
      <c r="A271" s="36" t="s">
        <v>67</v>
      </c>
      <c r="B271" s="38" t="s">
        <v>22</v>
      </c>
      <c r="C271" s="25" t="s">
        <v>23</v>
      </c>
      <c r="D271" s="2"/>
      <c r="E271" s="2"/>
      <c r="F271" s="2"/>
      <c r="G271" s="2">
        <f>G276+G281</f>
        <v>400000</v>
      </c>
      <c r="H271" s="2">
        <v>400000</v>
      </c>
      <c r="I271" s="2">
        <v>400000</v>
      </c>
      <c r="J271" s="2"/>
    </row>
    <row r="272" spans="1:10" ht="16.7" customHeight="1" x14ac:dyDescent="0.25">
      <c r="A272" s="36" t="s">
        <v>67</v>
      </c>
      <c r="B272" s="38" t="s">
        <v>22</v>
      </c>
      <c r="C272" s="25" t="s">
        <v>24</v>
      </c>
      <c r="D272" s="2"/>
      <c r="E272" s="2"/>
      <c r="F272" s="2"/>
      <c r="G272" s="2"/>
      <c r="H272" s="2"/>
      <c r="I272" s="2"/>
      <c r="J272" s="2"/>
    </row>
    <row r="273" spans="1:10" ht="16.7" customHeight="1" x14ac:dyDescent="0.25">
      <c r="A273" s="36" t="s">
        <v>67</v>
      </c>
      <c r="B273" s="38" t="s">
        <v>22</v>
      </c>
      <c r="C273" s="25" t="s">
        <v>25</v>
      </c>
      <c r="D273" s="2"/>
      <c r="E273" s="2"/>
      <c r="F273" s="2"/>
      <c r="G273" s="2"/>
      <c r="H273" s="2"/>
      <c r="I273" s="2"/>
      <c r="J273" s="2"/>
    </row>
    <row r="274" spans="1:10" ht="16.7" customHeight="1" x14ac:dyDescent="0.25">
      <c r="A274" s="36" t="s">
        <v>67</v>
      </c>
      <c r="B274" s="38" t="s">
        <v>22</v>
      </c>
      <c r="C274" s="25" t="s">
        <v>26</v>
      </c>
      <c r="D274" s="2"/>
      <c r="E274" s="2"/>
      <c r="F274" s="2"/>
      <c r="G274" s="2"/>
      <c r="H274" s="2"/>
      <c r="I274" s="2"/>
      <c r="J274" s="2"/>
    </row>
    <row r="275" spans="1:10" ht="16.7" customHeight="1" x14ac:dyDescent="0.25">
      <c r="A275" s="36" t="s">
        <v>67</v>
      </c>
      <c r="B275" s="38" t="s">
        <v>28</v>
      </c>
      <c r="C275" s="11" t="s">
        <v>20</v>
      </c>
      <c r="D275" s="12"/>
      <c r="E275" s="12"/>
      <c r="F275" s="12"/>
      <c r="G275" s="3"/>
      <c r="H275" s="3"/>
      <c r="I275" s="3"/>
      <c r="J275" s="3"/>
    </row>
    <row r="276" spans="1:10" ht="16.7" customHeight="1" x14ac:dyDescent="0.25">
      <c r="A276" s="36" t="s">
        <v>67</v>
      </c>
      <c r="B276" s="38" t="s">
        <v>28</v>
      </c>
      <c r="C276" s="25" t="s">
        <v>23</v>
      </c>
      <c r="D276" s="4"/>
      <c r="E276" s="4"/>
      <c r="F276" s="4"/>
      <c r="G276" s="2"/>
      <c r="H276" s="2"/>
      <c r="I276" s="2"/>
      <c r="J276" s="2"/>
    </row>
    <row r="277" spans="1:10" ht="16.7" customHeight="1" x14ac:dyDescent="0.25">
      <c r="A277" s="36" t="s">
        <v>67</v>
      </c>
      <c r="B277" s="38" t="s">
        <v>28</v>
      </c>
      <c r="C277" s="25" t="s">
        <v>24</v>
      </c>
      <c r="D277" s="4"/>
      <c r="E277" s="4"/>
      <c r="F277" s="4"/>
      <c r="G277" s="2"/>
      <c r="H277" s="2"/>
      <c r="I277" s="2"/>
      <c r="J277" s="2"/>
    </row>
    <row r="278" spans="1:10" ht="16.7" customHeight="1" x14ac:dyDescent="0.25">
      <c r="A278" s="36" t="s">
        <v>67</v>
      </c>
      <c r="B278" s="38" t="s">
        <v>28</v>
      </c>
      <c r="C278" s="25" t="s">
        <v>25</v>
      </c>
      <c r="D278" s="4"/>
      <c r="E278" s="4"/>
      <c r="F278" s="4"/>
      <c r="G278" s="2"/>
      <c r="H278" s="2"/>
      <c r="I278" s="2"/>
      <c r="J278" s="2"/>
    </row>
    <row r="279" spans="1:10" ht="16.7" customHeight="1" x14ac:dyDescent="0.25">
      <c r="A279" s="36" t="s">
        <v>67</v>
      </c>
      <c r="B279" s="38" t="s">
        <v>28</v>
      </c>
      <c r="C279" s="25" t="s">
        <v>26</v>
      </c>
      <c r="D279" s="4"/>
      <c r="E279" s="4"/>
      <c r="F279" s="4"/>
      <c r="G279" s="2"/>
      <c r="H279" s="2"/>
      <c r="I279" s="2"/>
      <c r="J279" s="2"/>
    </row>
    <row r="280" spans="1:10" ht="16.7" customHeight="1" x14ac:dyDescent="0.25">
      <c r="A280" s="36" t="s">
        <v>67</v>
      </c>
      <c r="B280" s="38" t="s">
        <v>30</v>
      </c>
      <c r="C280" s="11" t="s">
        <v>20</v>
      </c>
      <c r="D280" s="3"/>
      <c r="E280" s="3"/>
      <c r="F280" s="3"/>
      <c r="G280" s="3">
        <f>SUM(G281:G284)</f>
        <v>400000</v>
      </c>
      <c r="H280" s="3">
        <v>400000</v>
      </c>
      <c r="I280" s="3">
        <v>400000</v>
      </c>
      <c r="J280" s="3"/>
    </row>
    <row r="281" spans="1:10" ht="16.7" customHeight="1" x14ac:dyDescent="0.25">
      <c r="A281" s="36" t="s">
        <v>67</v>
      </c>
      <c r="B281" s="38" t="s">
        <v>30</v>
      </c>
      <c r="C281" s="25" t="s">
        <v>23</v>
      </c>
      <c r="D281" s="2"/>
      <c r="E281" s="2"/>
      <c r="F281" s="2"/>
      <c r="G281" s="2">
        <f>G286</f>
        <v>400000</v>
      </c>
      <c r="H281" s="2">
        <v>400000</v>
      </c>
      <c r="I281" s="2">
        <v>400000</v>
      </c>
      <c r="J281" s="2"/>
    </row>
    <row r="282" spans="1:10" ht="16.7" customHeight="1" x14ac:dyDescent="0.25">
      <c r="A282" s="36" t="s">
        <v>67</v>
      </c>
      <c r="B282" s="38" t="s">
        <v>30</v>
      </c>
      <c r="C282" s="25" t="s">
        <v>24</v>
      </c>
      <c r="D282" s="2"/>
      <c r="E282" s="2"/>
      <c r="F282" s="2"/>
      <c r="G282" s="2"/>
      <c r="H282" s="2"/>
      <c r="I282" s="2"/>
      <c r="J282" s="2"/>
    </row>
    <row r="283" spans="1:10" ht="16.7" customHeight="1" x14ac:dyDescent="0.25">
      <c r="A283" s="36" t="s">
        <v>67</v>
      </c>
      <c r="B283" s="38" t="s">
        <v>30</v>
      </c>
      <c r="C283" s="25" t="s">
        <v>25</v>
      </c>
      <c r="D283" s="2"/>
      <c r="E283" s="2"/>
      <c r="F283" s="2"/>
      <c r="G283" s="2"/>
      <c r="H283" s="2"/>
      <c r="I283" s="2"/>
      <c r="J283" s="2"/>
    </row>
    <row r="284" spans="1:10" ht="16.7" customHeight="1" x14ac:dyDescent="0.25">
      <c r="A284" s="36" t="s">
        <v>67</v>
      </c>
      <c r="B284" s="38" t="s">
        <v>30</v>
      </c>
      <c r="C284" s="25" t="s">
        <v>26</v>
      </c>
      <c r="D284" s="2"/>
      <c r="E284" s="2"/>
      <c r="F284" s="2"/>
      <c r="G284" s="2"/>
      <c r="H284" s="2"/>
      <c r="I284" s="2"/>
      <c r="J284" s="2"/>
    </row>
    <row r="285" spans="1:10" ht="16.7" customHeight="1" x14ac:dyDescent="0.25">
      <c r="A285" s="36" t="s">
        <v>70</v>
      </c>
      <c r="B285" s="38" t="s">
        <v>30</v>
      </c>
      <c r="C285" s="11" t="s">
        <v>20</v>
      </c>
      <c r="D285" s="3"/>
      <c r="E285" s="3"/>
      <c r="F285" s="3"/>
      <c r="G285" s="3">
        <f>G286</f>
        <v>400000</v>
      </c>
      <c r="H285" s="3">
        <v>400000</v>
      </c>
      <c r="I285" s="3">
        <v>400000</v>
      </c>
      <c r="J285" s="3"/>
    </row>
    <row r="286" spans="1:10" ht="16.7" customHeight="1" x14ac:dyDescent="0.25">
      <c r="A286" s="36" t="s">
        <v>70</v>
      </c>
      <c r="B286" s="38" t="s">
        <v>30</v>
      </c>
      <c r="C286" s="25" t="s">
        <v>23</v>
      </c>
      <c r="D286" s="2"/>
      <c r="E286" s="2"/>
      <c r="F286" s="2"/>
      <c r="G286" s="2">
        <f>G291</f>
        <v>400000</v>
      </c>
      <c r="H286" s="2">
        <v>400000</v>
      </c>
      <c r="I286" s="2">
        <v>400000</v>
      </c>
      <c r="J286" s="2"/>
    </row>
    <row r="287" spans="1:10" ht="16.7" customHeight="1" x14ac:dyDescent="0.25">
      <c r="A287" s="36" t="s">
        <v>70</v>
      </c>
      <c r="B287" s="38" t="s">
        <v>30</v>
      </c>
      <c r="C287" s="25" t="s">
        <v>24</v>
      </c>
      <c r="D287" s="2"/>
      <c r="E287" s="2"/>
      <c r="F287" s="2"/>
      <c r="G287" s="2"/>
      <c r="H287" s="2"/>
      <c r="I287" s="2"/>
      <c r="J287" s="2"/>
    </row>
    <row r="288" spans="1:10" ht="16.7" customHeight="1" x14ac:dyDescent="0.25">
      <c r="A288" s="36" t="s">
        <v>70</v>
      </c>
      <c r="B288" s="38" t="s">
        <v>30</v>
      </c>
      <c r="C288" s="25" t="s">
        <v>25</v>
      </c>
      <c r="D288" s="2"/>
      <c r="E288" s="2"/>
      <c r="F288" s="2"/>
      <c r="G288" s="2"/>
      <c r="H288" s="2"/>
      <c r="I288" s="2"/>
      <c r="J288" s="2"/>
    </row>
    <row r="289" spans="1:10" ht="16.7" customHeight="1" x14ac:dyDescent="0.25">
      <c r="A289" s="36" t="s">
        <v>70</v>
      </c>
      <c r="B289" s="38" t="s">
        <v>30</v>
      </c>
      <c r="C289" s="25" t="s">
        <v>26</v>
      </c>
      <c r="D289" s="2"/>
      <c r="E289" s="2"/>
      <c r="F289" s="2"/>
      <c r="G289" s="2"/>
      <c r="H289" s="2"/>
      <c r="I289" s="2"/>
      <c r="J289" s="2"/>
    </row>
    <row r="290" spans="1:10" ht="16.7" customHeight="1" x14ac:dyDescent="0.25">
      <c r="A290" s="36" t="s">
        <v>71</v>
      </c>
      <c r="B290" s="38" t="s">
        <v>30</v>
      </c>
      <c r="C290" s="11" t="s">
        <v>20</v>
      </c>
      <c r="D290" s="3"/>
      <c r="E290" s="3"/>
      <c r="F290" s="3"/>
      <c r="G290" s="3">
        <f>G291</f>
        <v>400000</v>
      </c>
      <c r="H290" s="3">
        <v>400000</v>
      </c>
      <c r="I290" s="3">
        <v>400000</v>
      </c>
      <c r="J290" s="3"/>
    </row>
    <row r="291" spans="1:10" ht="16.7" customHeight="1" x14ac:dyDescent="0.25">
      <c r="A291" s="36" t="s">
        <v>71</v>
      </c>
      <c r="B291" s="38" t="s">
        <v>30</v>
      </c>
      <c r="C291" s="25" t="s">
        <v>23</v>
      </c>
      <c r="D291" s="2"/>
      <c r="E291" s="2"/>
      <c r="F291" s="2"/>
      <c r="G291" s="2">
        <v>400000</v>
      </c>
      <c r="H291" s="2">
        <v>400000</v>
      </c>
      <c r="I291" s="2">
        <v>400000</v>
      </c>
      <c r="J291" s="2"/>
    </row>
    <row r="292" spans="1:10" ht="16.7" customHeight="1" x14ac:dyDescent="0.25">
      <c r="A292" s="36" t="s">
        <v>71</v>
      </c>
      <c r="B292" s="38" t="s">
        <v>30</v>
      </c>
      <c r="C292" s="25" t="s">
        <v>24</v>
      </c>
      <c r="D292" s="2"/>
      <c r="E292" s="2"/>
      <c r="F292" s="2"/>
      <c r="G292" s="2"/>
      <c r="H292" s="2"/>
      <c r="I292" s="2"/>
      <c r="J292" s="2"/>
    </row>
    <row r="293" spans="1:10" ht="16.7" customHeight="1" x14ac:dyDescent="0.25">
      <c r="A293" s="36" t="s">
        <v>71</v>
      </c>
      <c r="B293" s="38" t="s">
        <v>30</v>
      </c>
      <c r="C293" s="25" t="s">
        <v>25</v>
      </c>
      <c r="D293" s="2"/>
      <c r="E293" s="2"/>
      <c r="F293" s="2"/>
      <c r="G293" s="2"/>
      <c r="H293" s="2"/>
      <c r="I293" s="2"/>
      <c r="J293" s="2"/>
    </row>
    <row r="294" spans="1:10" ht="16.7" customHeight="1" x14ac:dyDescent="0.25">
      <c r="A294" s="36" t="s">
        <v>71</v>
      </c>
      <c r="B294" s="38" t="s">
        <v>30</v>
      </c>
      <c r="C294" s="25" t="s">
        <v>26</v>
      </c>
      <c r="D294" s="2"/>
      <c r="E294" s="2"/>
      <c r="F294" s="2"/>
      <c r="G294" s="2"/>
      <c r="H294" s="2"/>
      <c r="I294" s="2"/>
      <c r="J294" s="2"/>
    </row>
    <row r="295" spans="1:10" ht="16.7" customHeight="1" x14ac:dyDescent="0.25">
      <c r="A295" s="36" t="s">
        <v>68</v>
      </c>
      <c r="B295" s="38" t="s">
        <v>28</v>
      </c>
      <c r="C295" s="11" t="s">
        <v>20</v>
      </c>
      <c r="D295" s="12"/>
      <c r="E295" s="12"/>
      <c r="F295" s="12"/>
      <c r="G295" s="2"/>
      <c r="H295" s="3"/>
      <c r="I295" s="3"/>
      <c r="J295" s="3"/>
    </row>
    <row r="296" spans="1:10" ht="16.7" customHeight="1" x14ac:dyDescent="0.25">
      <c r="A296" s="36" t="s">
        <v>68</v>
      </c>
      <c r="B296" s="38" t="s">
        <v>28</v>
      </c>
      <c r="C296" s="25" t="s">
        <v>23</v>
      </c>
      <c r="D296" s="4"/>
      <c r="E296" s="4"/>
      <c r="F296" s="4"/>
      <c r="G296" s="2"/>
      <c r="H296" s="2"/>
      <c r="I296" s="2"/>
      <c r="J296" s="2"/>
    </row>
    <row r="297" spans="1:10" ht="16.7" customHeight="1" x14ac:dyDescent="0.25">
      <c r="A297" s="36" t="s">
        <v>68</v>
      </c>
      <c r="B297" s="38" t="s">
        <v>28</v>
      </c>
      <c r="C297" s="25" t="s">
        <v>24</v>
      </c>
      <c r="D297" s="4"/>
      <c r="E297" s="4"/>
      <c r="F297" s="4"/>
      <c r="G297" s="2"/>
      <c r="H297" s="2"/>
      <c r="I297" s="2"/>
      <c r="J297" s="2"/>
    </row>
    <row r="298" spans="1:10" ht="16.7" customHeight="1" x14ac:dyDescent="0.25">
      <c r="A298" s="36" t="s">
        <v>68</v>
      </c>
      <c r="B298" s="38" t="s">
        <v>28</v>
      </c>
      <c r="C298" s="25" t="s">
        <v>25</v>
      </c>
      <c r="D298" s="4"/>
      <c r="E298" s="4"/>
      <c r="F298" s="4"/>
      <c r="G298" s="2"/>
      <c r="H298" s="2"/>
      <c r="I298" s="2"/>
      <c r="J298" s="2"/>
    </row>
    <row r="299" spans="1:10" ht="16.7" customHeight="1" x14ac:dyDescent="0.25">
      <c r="A299" s="36" t="s">
        <v>68</v>
      </c>
      <c r="B299" s="38" t="s">
        <v>28</v>
      </c>
      <c r="C299" s="25" t="s">
        <v>26</v>
      </c>
      <c r="D299" s="4"/>
      <c r="E299" s="4"/>
      <c r="F299" s="4"/>
      <c r="G299" s="2"/>
      <c r="H299" s="2"/>
      <c r="I299" s="2"/>
      <c r="J299" s="2"/>
    </row>
    <row r="300" spans="1:10" ht="16.7" customHeight="1" x14ac:dyDescent="0.25">
      <c r="A300" s="36" t="s">
        <v>69</v>
      </c>
      <c r="B300" s="38" t="s">
        <v>28</v>
      </c>
      <c r="C300" s="11" t="s">
        <v>20</v>
      </c>
      <c r="D300" s="12"/>
      <c r="E300" s="12"/>
      <c r="F300" s="12"/>
      <c r="G300" s="2"/>
      <c r="H300" s="3"/>
      <c r="I300" s="3"/>
      <c r="J300" s="3"/>
    </row>
    <row r="301" spans="1:10" ht="16.7" customHeight="1" x14ac:dyDescent="0.25">
      <c r="A301" s="36" t="s">
        <v>69</v>
      </c>
      <c r="B301" s="38" t="s">
        <v>28</v>
      </c>
      <c r="C301" s="25" t="s">
        <v>23</v>
      </c>
      <c r="D301" s="4"/>
      <c r="E301" s="4"/>
      <c r="F301" s="4"/>
      <c r="G301" s="2"/>
      <c r="H301" s="2"/>
      <c r="I301" s="2"/>
      <c r="J301" s="2"/>
    </row>
    <row r="302" spans="1:10" ht="16.7" customHeight="1" x14ac:dyDescent="0.25">
      <c r="A302" s="36" t="s">
        <v>69</v>
      </c>
      <c r="B302" s="38" t="s">
        <v>28</v>
      </c>
      <c r="C302" s="25" t="s">
        <v>24</v>
      </c>
      <c r="D302" s="4"/>
      <c r="E302" s="4"/>
      <c r="F302" s="4"/>
      <c r="G302" s="2"/>
      <c r="H302" s="2"/>
      <c r="I302" s="2"/>
      <c r="J302" s="2"/>
    </row>
    <row r="303" spans="1:10" ht="16.7" customHeight="1" x14ac:dyDescent="0.25">
      <c r="A303" s="36" t="s">
        <v>69</v>
      </c>
      <c r="B303" s="38" t="s">
        <v>28</v>
      </c>
      <c r="C303" s="25" t="s">
        <v>25</v>
      </c>
      <c r="D303" s="4"/>
      <c r="E303" s="4"/>
      <c r="F303" s="4"/>
      <c r="G303" s="2"/>
      <c r="H303" s="2"/>
      <c r="I303" s="2"/>
      <c r="J303" s="2"/>
    </row>
    <row r="304" spans="1:10" ht="16.7" customHeight="1" x14ac:dyDescent="0.25">
      <c r="A304" s="36" t="s">
        <v>69</v>
      </c>
      <c r="B304" s="38" t="s">
        <v>28</v>
      </c>
      <c r="C304" s="25" t="s">
        <v>26</v>
      </c>
      <c r="D304" s="4"/>
      <c r="E304" s="4"/>
      <c r="F304" s="4"/>
      <c r="G304" s="2"/>
      <c r="H304" s="2"/>
      <c r="I304" s="2"/>
      <c r="J304" s="2"/>
    </row>
    <row r="305" spans="1:10" ht="16.7" customHeight="1" x14ac:dyDescent="0.25">
      <c r="A305" s="35" t="s">
        <v>72</v>
      </c>
      <c r="B305" s="37" t="s">
        <v>22</v>
      </c>
      <c r="C305" s="26" t="s">
        <v>20</v>
      </c>
      <c r="D305" s="1">
        <v>738339.6</v>
      </c>
      <c r="E305" s="1">
        <v>624344.80000000005</v>
      </c>
      <c r="F305" s="1">
        <v>671463.8</v>
      </c>
      <c r="G305" s="1">
        <f t="shared" ref="G305:J305" si="61">SUM(G306:G309)</f>
        <v>682193.99999999988</v>
      </c>
      <c r="H305" s="1">
        <f t="shared" si="61"/>
        <v>502454.19999999995</v>
      </c>
      <c r="I305" s="1">
        <f t="shared" si="61"/>
        <v>480920.4</v>
      </c>
      <c r="J305" s="1">
        <f t="shared" si="61"/>
        <v>502258</v>
      </c>
    </row>
    <row r="306" spans="1:10" ht="16.7" customHeight="1" x14ac:dyDescent="0.25">
      <c r="A306" s="36" t="s">
        <v>72</v>
      </c>
      <c r="B306" s="38" t="s">
        <v>22</v>
      </c>
      <c r="C306" s="25" t="s">
        <v>23</v>
      </c>
      <c r="D306" s="2">
        <v>710665.5</v>
      </c>
      <c r="E306" s="2">
        <v>624344.80000000005</v>
      </c>
      <c r="F306" s="2">
        <v>671463.8</v>
      </c>
      <c r="G306" s="2">
        <f t="shared" ref="G306:J306" si="62">G311</f>
        <v>682193.99999999988</v>
      </c>
      <c r="H306" s="2">
        <f t="shared" si="62"/>
        <v>502454.19999999995</v>
      </c>
      <c r="I306" s="2">
        <f t="shared" si="62"/>
        <v>480920.4</v>
      </c>
      <c r="J306" s="2">
        <f t="shared" si="62"/>
        <v>502258</v>
      </c>
    </row>
    <row r="307" spans="1:10" ht="16.7" customHeight="1" x14ac:dyDescent="0.25">
      <c r="A307" s="36" t="s">
        <v>72</v>
      </c>
      <c r="B307" s="38" t="s">
        <v>22</v>
      </c>
      <c r="C307" s="25" t="s">
        <v>24</v>
      </c>
      <c r="D307" s="2">
        <v>27674.1</v>
      </c>
      <c r="E307" s="2"/>
      <c r="F307" s="2"/>
      <c r="G307" s="2"/>
      <c r="H307" s="2"/>
      <c r="I307" s="2"/>
      <c r="J307" s="2"/>
    </row>
    <row r="308" spans="1:10" ht="16.7" customHeight="1" x14ac:dyDescent="0.25">
      <c r="A308" s="36" t="s">
        <v>72</v>
      </c>
      <c r="B308" s="38" t="s">
        <v>22</v>
      </c>
      <c r="C308" s="25" t="s">
        <v>25</v>
      </c>
      <c r="D308" s="2"/>
      <c r="E308" s="2"/>
      <c r="F308" s="2"/>
      <c r="G308" s="2"/>
      <c r="H308" s="2"/>
      <c r="I308" s="2"/>
      <c r="J308" s="2"/>
    </row>
    <row r="309" spans="1:10" ht="16.7" customHeight="1" x14ac:dyDescent="0.25">
      <c r="A309" s="36" t="s">
        <v>72</v>
      </c>
      <c r="B309" s="38" t="s">
        <v>22</v>
      </c>
      <c r="C309" s="25" t="s">
        <v>26</v>
      </c>
      <c r="D309" s="2"/>
      <c r="E309" s="2"/>
      <c r="F309" s="2"/>
      <c r="G309" s="2"/>
      <c r="H309" s="2"/>
      <c r="I309" s="2"/>
      <c r="J309" s="2"/>
    </row>
    <row r="310" spans="1:10" ht="16.7" customHeight="1" x14ac:dyDescent="0.25">
      <c r="A310" s="36" t="s">
        <v>72</v>
      </c>
      <c r="B310" s="38" t="s">
        <v>28</v>
      </c>
      <c r="C310" s="11" t="s">
        <v>20</v>
      </c>
      <c r="D310" s="3">
        <v>738339.6</v>
      </c>
      <c r="E310" s="3">
        <v>624344.80000000005</v>
      </c>
      <c r="F310" s="3">
        <v>671463.8</v>
      </c>
      <c r="G310" s="3">
        <f t="shared" ref="G310:J310" si="63">SUM(G311:G314)</f>
        <v>682193.99999999988</v>
      </c>
      <c r="H310" s="3">
        <f t="shared" si="63"/>
        <v>502454.19999999995</v>
      </c>
      <c r="I310" s="3">
        <f t="shared" si="63"/>
        <v>480920.4</v>
      </c>
      <c r="J310" s="3">
        <f t="shared" si="63"/>
        <v>502258</v>
      </c>
    </row>
    <row r="311" spans="1:10" ht="16.7" customHeight="1" x14ac:dyDescent="0.25">
      <c r="A311" s="36" t="s">
        <v>72</v>
      </c>
      <c r="B311" s="38" t="s">
        <v>28</v>
      </c>
      <c r="C311" s="25" t="s">
        <v>23</v>
      </c>
      <c r="D311" s="2">
        <v>710665.5</v>
      </c>
      <c r="E311" s="2">
        <v>624344.80000000005</v>
      </c>
      <c r="F311" s="2">
        <v>671463.8</v>
      </c>
      <c r="G311" s="2">
        <f t="shared" ref="G311:J311" si="64">G316+G361</f>
        <v>682193.99999999988</v>
      </c>
      <c r="H311" s="2">
        <f t="shared" si="64"/>
        <v>502454.19999999995</v>
      </c>
      <c r="I311" s="2">
        <f t="shared" si="64"/>
        <v>480920.4</v>
      </c>
      <c r="J311" s="2">
        <f t="shared" si="64"/>
        <v>502258</v>
      </c>
    </row>
    <row r="312" spans="1:10" ht="16.7" customHeight="1" x14ac:dyDescent="0.25">
      <c r="A312" s="36" t="s">
        <v>72</v>
      </c>
      <c r="B312" s="38" t="s">
        <v>28</v>
      </c>
      <c r="C312" s="25" t="s">
        <v>24</v>
      </c>
      <c r="D312" s="2">
        <v>27674.1</v>
      </c>
      <c r="E312" s="2"/>
      <c r="F312" s="2"/>
      <c r="G312" s="2"/>
      <c r="H312" s="2"/>
      <c r="I312" s="2"/>
      <c r="J312" s="2"/>
    </row>
    <row r="313" spans="1:10" ht="16.7" customHeight="1" x14ac:dyDescent="0.25">
      <c r="A313" s="36" t="s">
        <v>72</v>
      </c>
      <c r="B313" s="38" t="s">
        <v>28</v>
      </c>
      <c r="C313" s="25" t="s">
        <v>25</v>
      </c>
      <c r="D313" s="2"/>
      <c r="E313" s="2"/>
      <c r="F313" s="2"/>
      <c r="G313" s="2"/>
      <c r="H313" s="2"/>
      <c r="I313" s="2"/>
      <c r="J313" s="2"/>
    </row>
    <row r="314" spans="1:10" ht="16.7" customHeight="1" x14ac:dyDescent="0.25">
      <c r="A314" s="36" t="s">
        <v>72</v>
      </c>
      <c r="B314" s="38" t="s">
        <v>28</v>
      </c>
      <c r="C314" s="25" t="s">
        <v>26</v>
      </c>
      <c r="D314" s="2"/>
      <c r="E314" s="2"/>
      <c r="F314" s="2"/>
      <c r="G314" s="2"/>
      <c r="H314" s="2"/>
      <c r="I314" s="2"/>
      <c r="J314" s="2"/>
    </row>
    <row r="315" spans="1:10" ht="16.7" customHeight="1" x14ac:dyDescent="0.25">
      <c r="A315" s="36" t="s">
        <v>73</v>
      </c>
      <c r="B315" s="38" t="s">
        <v>28</v>
      </c>
      <c r="C315" s="11" t="s">
        <v>20</v>
      </c>
      <c r="D315" s="3">
        <v>95802.8</v>
      </c>
      <c r="E315" s="3">
        <v>23041.8</v>
      </c>
      <c r="F315" s="3">
        <v>57618.8</v>
      </c>
      <c r="G315" s="3">
        <f t="shared" ref="G315:J315" si="65">SUM(G316:G319)</f>
        <v>58243</v>
      </c>
      <c r="H315" s="3">
        <f t="shared" si="65"/>
        <v>58970.6</v>
      </c>
      <c r="I315" s="3">
        <f t="shared" si="65"/>
        <v>58965.5</v>
      </c>
      <c r="J315" s="3">
        <f t="shared" si="65"/>
        <v>58965.5</v>
      </c>
    </row>
    <row r="316" spans="1:10" ht="16.7" customHeight="1" x14ac:dyDescent="0.25">
      <c r="A316" s="36" t="s">
        <v>73</v>
      </c>
      <c r="B316" s="38" t="s">
        <v>28</v>
      </c>
      <c r="C316" s="25" t="s">
        <v>23</v>
      </c>
      <c r="D316" s="2">
        <v>68128.7</v>
      </c>
      <c r="E316" s="2">
        <v>23041.8</v>
      </c>
      <c r="F316" s="2">
        <v>57618.8</v>
      </c>
      <c r="G316" s="2">
        <f t="shared" ref="G316:J316" si="66">G321+G326+G331+G336+G341+G346+G351+G356</f>
        <v>58243</v>
      </c>
      <c r="H316" s="2">
        <f t="shared" si="66"/>
        <v>58970.6</v>
      </c>
      <c r="I316" s="2">
        <f t="shared" si="66"/>
        <v>58965.5</v>
      </c>
      <c r="J316" s="2">
        <f t="shared" si="66"/>
        <v>58965.5</v>
      </c>
    </row>
    <row r="317" spans="1:10" ht="16.7" customHeight="1" x14ac:dyDescent="0.25">
      <c r="A317" s="36" t="s">
        <v>73</v>
      </c>
      <c r="B317" s="38" t="s">
        <v>28</v>
      </c>
      <c r="C317" s="25" t="s">
        <v>24</v>
      </c>
      <c r="D317" s="2">
        <v>27674.1</v>
      </c>
      <c r="E317" s="2"/>
      <c r="F317" s="2"/>
      <c r="G317" s="2"/>
      <c r="H317" s="2"/>
      <c r="I317" s="2"/>
      <c r="J317" s="2"/>
    </row>
    <row r="318" spans="1:10" ht="16.7" customHeight="1" x14ac:dyDescent="0.25">
      <c r="A318" s="36" t="s">
        <v>73</v>
      </c>
      <c r="B318" s="38" t="s">
        <v>28</v>
      </c>
      <c r="C318" s="25" t="s">
        <v>25</v>
      </c>
      <c r="D318" s="2"/>
      <c r="E318" s="2"/>
      <c r="F318" s="2"/>
      <c r="G318" s="2"/>
      <c r="H318" s="2"/>
      <c r="I318" s="2"/>
      <c r="J318" s="2"/>
    </row>
    <row r="319" spans="1:10" ht="16.7" customHeight="1" x14ac:dyDescent="0.25">
      <c r="A319" s="36" t="s">
        <v>73</v>
      </c>
      <c r="B319" s="38" t="s">
        <v>28</v>
      </c>
      <c r="C319" s="25" t="s">
        <v>26</v>
      </c>
      <c r="D319" s="2"/>
      <c r="E319" s="2"/>
      <c r="F319" s="2"/>
      <c r="G319" s="2"/>
      <c r="H319" s="2"/>
      <c r="I319" s="2"/>
      <c r="J319" s="2"/>
    </row>
    <row r="320" spans="1:10" ht="20.100000000000001" customHeight="1" x14ac:dyDescent="0.25">
      <c r="A320" s="36" t="s">
        <v>74</v>
      </c>
      <c r="B320" s="38" t="s">
        <v>28</v>
      </c>
      <c r="C320" s="11" t="s">
        <v>20</v>
      </c>
      <c r="D320" s="3">
        <v>13358.5</v>
      </c>
      <c r="E320" s="3">
        <v>5936.7</v>
      </c>
      <c r="F320" s="12"/>
      <c r="G320" s="3"/>
      <c r="H320" s="3"/>
      <c r="I320" s="3"/>
      <c r="J320" s="3"/>
    </row>
    <row r="321" spans="1:10" ht="20.100000000000001" customHeight="1" x14ac:dyDescent="0.25">
      <c r="A321" s="36" t="s">
        <v>74</v>
      </c>
      <c r="B321" s="38" t="s">
        <v>28</v>
      </c>
      <c r="C321" s="25" t="s">
        <v>23</v>
      </c>
      <c r="D321" s="2">
        <v>667.9</v>
      </c>
      <c r="E321" s="2">
        <v>5936.7</v>
      </c>
      <c r="F321" s="4"/>
      <c r="G321" s="2"/>
      <c r="H321" s="2"/>
      <c r="I321" s="2"/>
      <c r="J321" s="2"/>
    </row>
    <row r="322" spans="1:10" ht="20.100000000000001" customHeight="1" x14ac:dyDescent="0.25">
      <c r="A322" s="36" t="s">
        <v>74</v>
      </c>
      <c r="B322" s="38" t="s">
        <v>28</v>
      </c>
      <c r="C322" s="25" t="s">
        <v>24</v>
      </c>
      <c r="D322" s="2">
        <v>12690.6</v>
      </c>
      <c r="E322" s="2"/>
      <c r="F322" s="4"/>
      <c r="G322" s="2"/>
      <c r="H322" s="2"/>
      <c r="I322" s="2"/>
      <c r="J322" s="2"/>
    </row>
    <row r="323" spans="1:10" ht="20.100000000000001" customHeight="1" x14ac:dyDescent="0.25">
      <c r="A323" s="36" t="s">
        <v>74</v>
      </c>
      <c r="B323" s="38" t="s">
        <v>28</v>
      </c>
      <c r="C323" s="25" t="s">
        <v>25</v>
      </c>
      <c r="D323" s="2"/>
      <c r="E323" s="2"/>
      <c r="F323" s="4"/>
      <c r="G323" s="2"/>
      <c r="H323" s="2"/>
      <c r="I323" s="2"/>
      <c r="J323" s="2"/>
    </row>
    <row r="324" spans="1:10" ht="20.100000000000001" customHeight="1" x14ac:dyDescent="0.25">
      <c r="A324" s="36" t="s">
        <v>74</v>
      </c>
      <c r="B324" s="38" t="s">
        <v>28</v>
      </c>
      <c r="C324" s="25" t="s">
        <v>26</v>
      </c>
      <c r="D324" s="2"/>
      <c r="E324" s="2"/>
      <c r="F324" s="4"/>
      <c r="G324" s="2"/>
      <c r="H324" s="2"/>
      <c r="I324" s="2"/>
      <c r="J324" s="2"/>
    </row>
    <row r="325" spans="1:10" ht="16.7" customHeight="1" x14ac:dyDescent="0.25">
      <c r="A325" s="36" t="s">
        <v>75</v>
      </c>
      <c r="B325" s="38" t="s">
        <v>28</v>
      </c>
      <c r="C325" s="11" t="s">
        <v>20</v>
      </c>
      <c r="D325" s="3">
        <v>17353.7</v>
      </c>
      <c r="E325" s="3">
        <v>8382.9</v>
      </c>
      <c r="F325" s="12"/>
      <c r="G325" s="3"/>
      <c r="H325" s="3"/>
      <c r="I325" s="3"/>
      <c r="J325" s="3"/>
    </row>
    <row r="326" spans="1:10" ht="16.7" customHeight="1" x14ac:dyDescent="0.25">
      <c r="A326" s="36" t="s">
        <v>75</v>
      </c>
      <c r="B326" s="38" t="s">
        <v>28</v>
      </c>
      <c r="C326" s="25" t="s">
        <v>23</v>
      </c>
      <c r="D326" s="2">
        <v>2370.1999999999998</v>
      </c>
      <c r="E326" s="2">
        <v>8382.9</v>
      </c>
      <c r="F326" s="4"/>
      <c r="G326" s="2"/>
      <c r="H326" s="2"/>
      <c r="I326" s="2"/>
      <c r="J326" s="2"/>
    </row>
    <row r="327" spans="1:10" ht="16.7" customHeight="1" x14ac:dyDescent="0.25">
      <c r="A327" s="36" t="s">
        <v>75</v>
      </c>
      <c r="B327" s="38" t="s">
        <v>28</v>
      </c>
      <c r="C327" s="25" t="s">
        <v>24</v>
      </c>
      <c r="D327" s="2">
        <v>14983.5</v>
      </c>
      <c r="E327" s="2"/>
      <c r="F327" s="4"/>
      <c r="G327" s="2"/>
      <c r="H327" s="2"/>
      <c r="I327" s="2"/>
      <c r="J327" s="2"/>
    </row>
    <row r="328" spans="1:10" ht="16.7" customHeight="1" x14ac:dyDescent="0.25">
      <c r="A328" s="36" t="s">
        <v>75</v>
      </c>
      <c r="B328" s="38" t="s">
        <v>28</v>
      </c>
      <c r="C328" s="25" t="s">
        <v>25</v>
      </c>
      <c r="D328" s="2"/>
      <c r="E328" s="2"/>
      <c r="F328" s="4"/>
      <c r="G328" s="2"/>
      <c r="H328" s="2"/>
      <c r="I328" s="2"/>
      <c r="J328" s="2"/>
    </row>
    <row r="329" spans="1:10" ht="16.7" customHeight="1" x14ac:dyDescent="0.25">
      <c r="A329" s="36" t="s">
        <v>75</v>
      </c>
      <c r="B329" s="38" t="s">
        <v>28</v>
      </c>
      <c r="C329" s="25" t="s">
        <v>26</v>
      </c>
      <c r="D329" s="2"/>
      <c r="E329" s="2"/>
      <c r="F329" s="4"/>
      <c r="G329" s="2"/>
      <c r="H329" s="2"/>
      <c r="I329" s="2"/>
      <c r="J329" s="2"/>
    </row>
    <row r="330" spans="1:10" ht="16.7" customHeight="1" x14ac:dyDescent="0.25">
      <c r="A330" s="36" t="s">
        <v>80</v>
      </c>
      <c r="B330" s="38" t="s">
        <v>28</v>
      </c>
      <c r="C330" s="11" t="s">
        <v>20</v>
      </c>
      <c r="D330" s="12"/>
      <c r="E330" s="12"/>
      <c r="F330" s="3">
        <v>53780.9</v>
      </c>
      <c r="G330" s="3">
        <f>SUM(G331:G334)</f>
        <v>53806.8</v>
      </c>
      <c r="H330" s="3">
        <f t="shared" ref="H330:J330" si="67">SUM(H331:H334)</f>
        <v>53923.5</v>
      </c>
      <c r="I330" s="3">
        <f t="shared" si="67"/>
        <v>53923.5</v>
      </c>
      <c r="J330" s="3">
        <f t="shared" si="67"/>
        <v>53923.5</v>
      </c>
    </row>
    <row r="331" spans="1:10" ht="16.7" customHeight="1" x14ac:dyDescent="0.25">
      <c r="A331" s="36" t="s">
        <v>80</v>
      </c>
      <c r="B331" s="38" t="s">
        <v>28</v>
      </c>
      <c r="C331" s="25" t="s">
        <v>23</v>
      </c>
      <c r="D331" s="4"/>
      <c r="E331" s="4"/>
      <c r="F331" s="2">
        <v>53780.9</v>
      </c>
      <c r="G331" s="2">
        <f>'16'!G267</f>
        <v>53806.8</v>
      </c>
      <c r="H331" s="2">
        <f>'16'!H267</f>
        <v>53923.5</v>
      </c>
      <c r="I331" s="2">
        <f>'16'!I267</f>
        <v>53923.5</v>
      </c>
      <c r="J331" s="2">
        <f>'16'!J267</f>
        <v>53923.5</v>
      </c>
    </row>
    <row r="332" spans="1:10" ht="16.7" customHeight="1" x14ac:dyDescent="0.25">
      <c r="A332" s="36" t="s">
        <v>80</v>
      </c>
      <c r="B332" s="38" t="s">
        <v>28</v>
      </c>
      <c r="C332" s="25" t="s">
        <v>24</v>
      </c>
      <c r="D332" s="4"/>
      <c r="E332" s="4"/>
      <c r="F332" s="2"/>
      <c r="G332" s="2"/>
      <c r="H332" s="2"/>
      <c r="I332" s="2"/>
      <c r="J332" s="2"/>
    </row>
    <row r="333" spans="1:10" ht="16.7" customHeight="1" x14ac:dyDescent="0.25">
      <c r="A333" s="36" t="s">
        <v>80</v>
      </c>
      <c r="B333" s="38" t="s">
        <v>28</v>
      </c>
      <c r="C333" s="25" t="s">
        <v>25</v>
      </c>
      <c r="D333" s="4"/>
      <c r="E333" s="4"/>
      <c r="F333" s="2"/>
      <c r="G333" s="2"/>
      <c r="H333" s="2"/>
      <c r="I333" s="2"/>
      <c r="J333" s="2"/>
    </row>
    <row r="334" spans="1:10" ht="30" customHeight="1" x14ac:dyDescent="0.25">
      <c r="A334" s="36" t="s">
        <v>80</v>
      </c>
      <c r="B334" s="38" t="s">
        <v>28</v>
      </c>
      <c r="C334" s="25" t="s">
        <v>26</v>
      </c>
      <c r="D334" s="4"/>
      <c r="E334" s="4"/>
      <c r="F334" s="2"/>
      <c r="G334" s="2"/>
      <c r="H334" s="2"/>
      <c r="I334" s="2"/>
      <c r="J334" s="2"/>
    </row>
    <row r="335" spans="1:10" ht="26.85" customHeight="1" x14ac:dyDescent="0.25">
      <c r="A335" s="36" t="s">
        <v>78</v>
      </c>
      <c r="B335" s="38" t="s">
        <v>28</v>
      </c>
      <c r="C335" s="11" t="s">
        <v>20</v>
      </c>
      <c r="D335" s="3">
        <v>1561.1</v>
      </c>
      <c r="E335" s="3">
        <v>4765.3999999999996</v>
      </c>
      <c r="F335" s="12"/>
      <c r="G335" s="3"/>
      <c r="H335" s="3"/>
      <c r="I335" s="3"/>
      <c r="J335" s="3"/>
    </row>
    <row r="336" spans="1:10" ht="26.85" customHeight="1" x14ac:dyDescent="0.25">
      <c r="A336" s="36" t="s">
        <v>78</v>
      </c>
      <c r="B336" s="38" t="s">
        <v>28</v>
      </c>
      <c r="C336" s="25" t="s">
        <v>23</v>
      </c>
      <c r="D336" s="2">
        <v>1561.1</v>
      </c>
      <c r="E336" s="2">
        <v>4765.3999999999996</v>
      </c>
      <c r="F336" s="4"/>
      <c r="G336" s="2"/>
      <c r="H336" s="2"/>
      <c r="I336" s="2"/>
      <c r="J336" s="2"/>
    </row>
    <row r="337" spans="1:10" ht="26.85" customHeight="1" x14ac:dyDescent="0.25">
      <c r="A337" s="36" t="s">
        <v>78</v>
      </c>
      <c r="B337" s="38" t="s">
        <v>28</v>
      </c>
      <c r="C337" s="25" t="s">
        <v>24</v>
      </c>
      <c r="D337" s="2"/>
      <c r="E337" s="2"/>
      <c r="F337" s="4"/>
      <c r="G337" s="2"/>
      <c r="H337" s="2"/>
      <c r="I337" s="2"/>
      <c r="J337" s="2"/>
    </row>
    <row r="338" spans="1:10" ht="26.85" customHeight="1" x14ac:dyDescent="0.25">
      <c r="A338" s="36" t="s">
        <v>78</v>
      </c>
      <c r="B338" s="38" t="s">
        <v>28</v>
      </c>
      <c r="C338" s="25" t="s">
        <v>25</v>
      </c>
      <c r="D338" s="2"/>
      <c r="E338" s="2"/>
      <c r="F338" s="4"/>
      <c r="G338" s="2"/>
      <c r="H338" s="2"/>
      <c r="I338" s="2"/>
      <c r="J338" s="2"/>
    </row>
    <row r="339" spans="1:10" ht="26.85" customHeight="1" x14ac:dyDescent="0.25">
      <c r="A339" s="36" t="s">
        <v>78</v>
      </c>
      <c r="B339" s="38" t="s">
        <v>28</v>
      </c>
      <c r="C339" s="25" t="s">
        <v>26</v>
      </c>
      <c r="D339" s="2"/>
      <c r="E339" s="2"/>
      <c r="F339" s="4"/>
      <c r="G339" s="2"/>
      <c r="H339" s="2"/>
      <c r="I339" s="2"/>
      <c r="J339" s="2"/>
    </row>
    <row r="340" spans="1:10" ht="16.7" customHeight="1" x14ac:dyDescent="0.25">
      <c r="A340" s="36" t="s">
        <v>76</v>
      </c>
      <c r="B340" s="38" t="s">
        <v>28</v>
      </c>
      <c r="C340" s="11" t="s">
        <v>20</v>
      </c>
      <c r="D340" s="3">
        <v>9900</v>
      </c>
      <c r="E340" s="12"/>
      <c r="F340" s="12"/>
      <c r="G340" s="3"/>
      <c r="H340" s="3"/>
      <c r="I340" s="3"/>
      <c r="J340" s="3"/>
    </row>
    <row r="341" spans="1:10" ht="16.7" customHeight="1" x14ac:dyDescent="0.25">
      <c r="A341" s="36" t="s">
        <v>76</v>
      </c>
      <c r="B341" s="38" t="s">
        <v>28</v>
      </c>
      <c r="C341" s="25" t="s">
        <v>23</v>
      </c>
      <c r="D341" s="2">
        <v>9900</v>
      </c>
      <c r="E341" s="4"/>
      <c r="F341" s="4"/>
      <c r="G341" s="2"/>
      <c r="H341" s="2"/>
      <c r="I341" s="2"/>
      <c r="J341" s="2"/>
    </row>
    <row r="342" spans="1:10" ht="16.7" customHeight="1" x14ac:dyDescent="0.25">
      <c r="A342" s="36" t="s">
        <v>76</v>
      </c>
      <c r="B342" s="38" t="s">
        <v>28</v>
      </c>
      <c r="C342" s="25" t="s">
        <v>24</v>
      </c>
      <c r="D342" s="2"/>
      <c r="E342" s="4"/>
      <c r="F342" s="4"/>
      <c r="G342" s="2"/>
      <c r="H342" s="2"/>
      <c r="I342" s="2"/>
      <c r="J342" s="2"/>
    </row>
    <row r="343" spans="1:10" ht="16.7" customHeight="1" x14ac:dyDescent="0.25">
      <c r="A343" s="36" t="s">
        <v>76</v>
      </c>
      <c r="B343" s="38" t="s">
        <v>28</v>
      </c>
      <c r="C343" s="25" t="s">
        <v>25</v>
      </c>
      <c r="D343" s="2"/>
      <c r="E343" s="4"/>
      <c r="F343" s="4"/>
      <c r="G343" s="2"/>
      <c r="H343" s="2"/>
      <c r="I343" s="2"/>
      <c r="J343" s="2"/>
    </row>
    <row r="344" spans="1:10" ht="16.7" customHeight="1" x14ac:dyDescent="0.25">
      <c r="A344" s="36" t="s">
        <v>76</v>
      </c>
      <c r="B344" s="38" t="s">
        <v>28</v>
      </c>
      <c r="C344" s="25" t="s">
        <v>26</v>
      </c>
      <c r="D344" s="2"/>
      <c r="E344" s="4"/>
      <c r="F344" s="4"/>
      <c r="G344" s="2"/>
      <c r="H344" s="2"/>
      <c r="I344" s="2"/>
      <c r="J344" s="2"/>
    </row>
    <row r="345" spans="1:10" ht="16.7" customHeight="1" x14ac:dyDescent="0.25">
      <c r="A345" s="36" t="s">
        <v>77</v>
      </c>
      <c r="B345" s="38" t="s">
        <v>28</v>
      </c>
      <c r="C345" s="11" t="s">
        <v>20</v>
      </c>
      <c r="D345" s="3">
        <v>4487</v>
      </c>
      <c r="E345" s="12"/>
      <c r="F345" s="12"/>
      <c r="G345" s="3"/>
      <c r="H345" s="3"/>
      <c r="I345" s="3"/>
      <c r="J345" s="3"/>
    </row>
    <row r="346" spans="1:10" ht="16.7" customHeight="1" x14ac:dyDescent="0.25">
      <c r="A346" s="36" t="s">
        <v>77</v>
      </c>
      <c r="B346" s="38" t="s">
        <v>28</v>
      </c>
      <c r="C346" s="25" t="s">
        <v>23</v>
      </c>
      <c r="D346" s="2">
        <v>4487</v>
      </c>
      <c r="E346" s="4"/>
      <c r="F346" s="4"/>
      <c r="G346" s="2"/>
      <c r="H346" s="2"/>
      <c r="I346" s="2"/>
      <c r="J346" s="2"/>
    </row>
    <row r="347" spans="1:10" ht="16.7" customHeight="1" x14ac:dyDescent="0.25">
      <c r="A347" s="36" t="s">
        <v>77</v>
      </c>
      <c r="B347" s="38" t="s">
        <v>28</v>
      </c>
      <c r="C347" s="25" t="s">
        <v>24</v>
      </c>
      <c r="D347" s="2"/>
      <c r="E347" s="4"/>
      <c r="F347" s="4"/>
      <c r="G347" s="2"/>
      <c r="H347" s="2"/>
      <c r="I347" s="2"/>
      <c r="J347" s="2"/>
    </row>
    <row r="348" spans="1:10" ht="16.7" customHeight="1" x14ac:dyDescent="0.25">
      <c r="A348" s="36" t="s">
        <v>77</v>
      </c>
      <c r="B348" s="38" t="s">
        <v>28</v>
      </c>
      <c r="C348" s="25" t="s">
        <v>25</v>
      </c>
      <c r="D348" s="2"/>
      <c r="E348" s="4"/>
      <c r="F348" s="4"/>
      <c r="G348" s="2"/>
      <c r="H348" s="2"/>
      <c r="I348" s="2"/>
      <c r="J348" s="2"/>
    </row>
    <row r="349" spans="1:10" ht="16.7" customHeight="1" x14ac:dyDescent="0.25">
      <c r="A349" s="36" t="s">
        <v>77</v>
      </c>
      <c r="B349" s="38" t="s">
        <v>28</v>
      </c>
      <c r="C349" s="25" t="s">
        <v>26</v>
      </c>
      <c r="D349" s="2"/>
      <c r="E349" s="4"/>
      <c r="F349" s="4"/>
      <c r="G349" s="2"/>
      <c r="H349" s="2"/>
      <c r="I349" s="2"/>
      <c r="J349" s="2"/>
    </row>
    <row r="350" spans="1:10" ht="20.100000000000001" customHeight="1" x14ac:dyDescent="0.25">
      <c r="A350" s="36" t="s">
        <v>81</v>
      </c>
      <c r="B350" s="38" t="s">
        <v>28</v>
      </c>
      <c r="C350" s="11" t="s">
        <v>20</v>
      </c>
      <c r="D350" s="12"/>
      <c r="E350" s="12"/>
      <c r="F350" s="3">
        <v>3837.9</v>
      </c>
      <c r="G350" s="3">
        <f>SUM(G351:G354)</f>
        <v>4436.2</v>
      </c>
      <c r="H350" s="3">
        <f t="shared" ref="H350:J350" si="68">SUM(H351:H354)</f>
        <v>5047.1000000000004</v>
      </c>
      <c r="I350" s="3">
        <f t="shared" si="68"/>
        <v>5042</v>
      </c>
      <c r="J350" s="3">
        <f t="shared" si="68"/>
        <v>5042</v>
      </c>
    </row>
    <row r="351" spans="1:10" ht="20.100000000000001" customHeight="1" x14ac:dyDescent="0.25">
      <c r="A351" s="36" t="s">
        <v>81</v>
      </c>
      <c r="B351" s="38" t="s">
        <v>28</v>
      </c>
      <c r="C351" s="25" t="s">
        <v>23</v>
      </c>
      <c r="D351" s="4"/>
      <c r="E351" s="4"/>
      <c r="F351" s="2">
        <v>3837.9</v>
      </c>
      <c r="G351" s="2">
        <f>'16'!G283</f>
        <v>4436.2</v>
      </c>
      <c r="H351" s="2">
        <f>'16'!H283</f>
        <v>5047.1000000000004</v>
      </c>
      <c r="I351" s="2">
        <f>'16'!I283</f>
        <v>5042</v>
      </c>
      <c r="J351" s="2">
        <f>'16'!J283</f>
        <v>5042</v>
      </c>
    </row>
    <row r="352" spans="1:10" ht="20.100000000000001" customHeight="1" x14ac:dyDescent="0.25">
      <c r="A352" s="36" t="s">
        <v>81</v>
      </c>
      <c r="B352" s="38" t="s">
        <v>28</v>
      </c>
      <c r="C352" s="25" t="s">
        <v>24</v>
      </c>
      <c r="D352" s="4"/>
      <c r="E352" s="4"/>
      <c r="F352" s="2"/>
      <c r="G352" s="2"/>
      <c r="H352" s="2"/>
      <c r="I352" s="2"/>
      <c r="J352" s="2"/>
    </row>
    <row r="353" spans="1:10" ht="20.100000000000001" customHeight="1" x14ac:dyDescent="0.25">
      <c r="A353" s="36" t="s">
        <v>81</v>
      </c>
      <c r="B353" s="38" t="s">
        <v>28</v>
      </c>
      <c r="C353" s="25" t="s">
        <v>25</v>
      </c>
      <c r="D353" s="4"/>
      <c r="E353" s="4"/>
      <c r="F353" s="2"/>
      <c r="G353" s="2"/>
      <c r="H353" s="2"/>
      <c r="I353" s="2"/>
      <c r="J353" s="2"/>
    </row>
    <row r="354" spans="1:10" ht="20.100000000000001" customHeight="1" x14ac:dyDescent="0.25">
      <c r="A354" s="36" t="s">
        <v>81</v>
      </c>
      <c r="B354" s="38" t="s">
        <v>28</v>
      </c>
      <c r="C354" s="25" t="s">
        <v>26</v>
      </c>
      <c r="D354" s="4"/>
      <c r="E354" s="4"/>
      <c r="F354" s="2"/>
      <c r="G354" s="2"/>
      <c r="H354" s="2"/>
      <c r="I354" s="2"/>
      <c r="J354" s="2"/>
    </row>
    <row r="355" spans="1:10" ht="30.2" customHeight="1" x14ac:dyDescent="0.25">
      <c r="A355" s="44" t="s">
        <v>79</v>
      </c>
      <c r="B355" s="38" t="s">
        <v>28</v>
      </c>
      <c r="C355" s="11" t="s">
        <v>20</v>
      </c>
      <c r="D355" s="3">
        <v>49142.5</v>
      </c>
      <c r="E355" s="3">
        <v>3956.8</v>
      </c>
      <c r="F355" s="12"/>
      <c r="G355" s="3"/>
      <c r="H355" s="3"/>
      <c r="I355" s="3"/>
      <c r="J355" s="3"/>
    </row>
    <row r="356" spans="1:10" ht="30.2" customHeight="1" x14ac:dyDescent="0.25">
      <c r="A356" s="44" t="s">
        <v>79</v>
      </c>
      <c r="B356" s="38" t="s">
        <v>28</v>
      </c>
      <c r="C356" s="25" t="s">
        <v>23</v>
      </c>
      <c r="D356" s="2">
        <v>49142.5</v>
      </c>
      <c r="E356" s="2">
        <v>3956.8</v>
      </c>
      <c r="F356" s="4"/>
      <c r="G356" s="2"/>
      <c r="H356" s="2"/>
      <c r="I356" s="2"/>
      <c r="J356" s="2"/>
    </row>
    <row r="357" spans="1:10" ht="30.2" customHeight="1" x14ac:dyDescent="0.25">
      <c r="A357" s="44" t="s">
        <v>79</v>
      </c>
      <c r="B357" s="38" t="s">
        <v>28</v>
      </c>
      <c r="C357" s="25" t="s">
        <v>24</v>
      </c>
      <c r="D357" s="2"/>
      <c r="E357" s="2"/>
      <c r="F357" s="4"/>
      <c r="G357" s="2"/>
      <c r="H357" s="2"/>
      <c r="I357" s="2"/>
      <c r="J357" s="2"/>
    </row>
    <row r="358" spans="1:10" ht="30.2" customHeight="1" x14ac:dyDescent="0.25">
      <c r="A358" s="44" t="s">
        <v>79</v>
      </c>
      <c r="B358" s="38" t="s">
        <v>28</v>
      </c>
      <c r="C358" s="25" t="s">
        <v>25</v>
      </c>
      <c r="D358" s="2"/>
      <c r="E358" s="2"/>
      <c r="F358" s="4"/>
      <c r="G358" s="2"/>
      <c r="H358" s="2"/>
      <c r="I358" s="2"/>
      <c r="J358" s="2"/>
    </row>
    <row r="359" spans="1:10" ht="30.2" customHeight="1" x14ac:dyDescent="0.25">
      <c r="A359" s="44" t="s">
        <v>79</v>
      </c>
      <c r="B359" s="38" t="s">
        <v>28</v>
      </c>
      <c r="C359" s="25" t="s">
        <v>26</v>
      </c>
      <c r="D359" s="2"/>
      <c r="E359" s="2"/>
      <c r="F359" s="4"/>
      <c r="G359" s="2"/>
      <c r="H359" s="2"/>
      <c r="I359" s="2"/>
      <c r="J359" s="2"/>
    </row>
    <row r="360" spans="1:10" ht="16.7" customHeight="1" x14ac:dyDescent="0.25">
      <c r="A360" s="36" t="s">
        <v>82</v>
      </c>
      <c r="B360" s="38" t="s">
        <v>28</v>
      </c>
      <c r="C360" s="11" t="s">
        <v>20</v>
      </c>
      <c r="D360" s="3">
        <v>642536.80000000005</v>
      </c>
      <c r="E360" s="3">
        <v>601303</v>
      </c>
      <c r="F360" s="3">
        <v>613845</v>
      </c>
      <c r="G360" s="3">
        <f t="shared" ref="G360:J360" si="69">SUM(G361:G364)</f>
        <v>623950.99999999988</v>
      </c>
      <c r="H360" s="3">
        <f t="shared" si="69"/>
        <v>443483.6</v>
      </c>
      <c r="I360" s="3">
        <f t="shared" si="69"/>
        <v>421954.9</v>
      </c>
      <c r="J360" s="3">
        <f t="shared" si="69"/>
        <v>443292.5</v>
      </c>
    </row>
    <row r="361" spans="1:10" ht="16.7" customHeight="1" x14ac:dyDescent="0.25">
      <c r="A361" s="36" t="s">
        <v>82</v>
      </c>
      <c r="B361" s="38" t="s">
        <v>28</v>
      </c>
      <c r="C361" s="25" t="s">
        <v>23</v>
      </c>
      <c r="D361" s="2">
        <v>642536.80000000005</v>
      </c>
      <c r="E361" s="2">
        <v>601303</v>
      </c>
      <c r="F361" s="2">
        <v>613845</v>
      </c>
      <c r="G361" s="2">
        <f t="shared" ref="G361:J361" si="70">G366+G371+G376+G381+G386+G391+G396+G401+G406</f>
        <v>623950.99999999988</v>
      </c>
      <c r="H361" s="2">
        <f t="shared" si="70"/>
        <v>443483.6</v>
      </c>
      <c r="I361" s="2">
        <f t="shared" si="70"/>
        <v>421954.9</v>
      </c>
      <c r="J361" s="2">
        <f t="shared" si="70"/>
        <v>443292.5</v>
      </c>
    </row>
    <row r="362" spans="1:10" ht="16.7" customHeight="1" x14ac:dyDescent="0.25">
      <c r="A362" s="36" t="s">
        <v>82</v>
      </c>
      <c r="B362" s="38" t="s">
        <v>28</v>
      </c>
      <c r="C362" s="25" t="s">
        <v>24</v>
      </c>
      <c r="D362" s="2"/>
      <c r="E362" s="2"/>
      <c r="F362" s="2"/>
      <c r="G362" s="2"/>
      <c r="H362" s="2"/>
      <c r="I362" s="2"/>
      <c r="J362" s="2"/>
    </row>
    <row r="363" spans="1:10" ht="16.7" customHeight="1" x14ac:dyDescent="0.25">
      <c r="A363" s="36" t="s">
        <v>82</v>
      </c>
      <c r="B363" s="38" t="s">
        <v>28</v>
      </c>
      <c r="C363" s="25" t="s">
        <v>25</v>
      </c>
      <c r="D363" s="2"/>
      <c r="E363" s="2"/>
      <c r="F363" s="2"/>
      <c r="G363" s="2"/>
      <c r="H363" s="2"/>
      <c r="I363" s="2"/>
      <c r="J363" s="2"/>
    </row>
    <row r="364" spans="1:10" ht="16.7" customHeight="1" x14ac:dyDescent="0.25">
      <c r="A364" s="36" t="s">
        <v>82</v>
      </c>
      <c r="B364" s="38" t="s">
        <v>28</v>
      </c>
      <c r="C364" s="25" t="s">
        <v>26</v>
      </c>
      <c r="D364" s="2"/>
      <c r="E364" s="2"/>
      <c r="F364" s="2"/>
      <c r="G364" s="2"/>
      <c r="H364" s="2"/>
      <c r="I364" s="2"/>
      <c r="J364" s="2"/>
    </row>
    <row r="365" spans="1:10" ht="16.7" customHeight="1" x14ac:dyDescent="0.25">
      <c r="A365" s="36" t="s">
        <v>83</v>
      </c>
      <c r="B365" s="38" t="s">
        <v>28</v>
      </c>
      <c r="C365" s="11" t="s">
        <v>20</v>
      </c>
      <c r="D365" s="3">
        <v>21847</v>
      </c>
      <c r="E365" s="3">
        <v>27071.3</v>
      </c>
      <c r="F365" s="3">
        <v>28496.1</v>
      </c>
      <c r="G365" s="3">
        <f t="shared" ref="G365:J365" si="71">SUM(G366:G369)</f>
        <v>28496.1</v>
      </c>
      <c r="H365" s="3">
        <f t="shared" si="71"/>
        <v>28496.1</v>
      </c>
      <c r="I365" s="3">
        <f t="shared" si="71"/>
        <v>28496.1</v>
      </c>
      <c r="J365" s="3">
        <f t="shared" si="71"/>
        <v>28496.1</v>
      </c>
    </row>
    <row r="366" spans="1:10" ht="16.7" customHeight="1" x14ac:dyDescent="0.25">
      <c r="A366" s="36" t="s">
        <v>83</v>
      </c>
      <c r="B366" s="38" t="s">
        <v>28</v>
      </c>
      <c r="C366" s="25" t="s">
        <v>23</v>
      </c>
      <c r="D366" s="2">
        <v>21847</v>
      </c>
      <c r="E366" s="2">
        <v>27071.3</v>
      </c>
      <c r="F366" s="2">
        <v>28496.1</v>
      </c>
      <c r="G366" s="2">
        <f>'16'!G295</f>
        <v>28496.1</v>
      </c>
      <c r="H366" s="2">
        <f>'16'!H295</f>
        <v>28496.1</v>
      </c>
      <c r="I366" s="2">
        <f>'16'!I295</f>
        <v>28496.1</v>
      </c>
      <c r="J366" s="2">
        <f>'16'!J295</f>
        <v>28496.1</v>
      </c>
    </row>
    <row r="367" spans="1:10" ht="16.7" customHeight="1" x14ac:dyDescent="0.25">
      <c r="A367" s="36" t="s">
        <v>83</v>
      </c>
      <c r="B367" s="38" t="s">
        <v>28</v>
      </c>
      <c r="C367" s="25" t="s">
        <v>24</v>
      </c>
      <c r="D367" s="2"/>
      <c r="E367" s="2"/>
      <c r="F367" s="2"/>
      <c r="G367" s="2"/>
      <c r="H367" s="2"/>
      <c r="I367" s="2"/>
      <c r="J367" s="2"/>
    </row>
    <row r="368" spans="1:10" ht="16.7" customHeight="1" x14ac:dyDescent="0.25">
      <c r="A368" s="36" t="s">
        <v>83</v>
      </c>
      <c r="B368" s="38" t="s">
        <v>28</v>
      </c>
      <c r="C368" s="25" t="s">
        <v>25</v>
      </c>
      <c r="D368" s="2"/>
      <c r="E368" s="2"/>
      <c r="F368" s="2"/>
      <c r="G368" s="2"/>
      <c r="H368" s="2"/>
      <c r="I368" s="2"/>
      <c r="J368" s="2"/>
    </row>
    <row r="369" spans="1:10" ht="16.7" customHeight="1" x14ac:dyDescent="0.25">
      <c r="A369" s="36" t="s">
        <v>83</v>
      </c>
      <c r="B369" s="38" t="s">
        <v>28</v>
      </c>
      <c r="C369" s="25" t="s">
        <v>26</v>
      </c>
      <c r="D369" s="2"/>
      <c r="E369" s="2"/>
      <c r="F369" s="2"/>
      <c r="G369" s="2"/>
      <c r="H369" s="2"/>
      <c r="I369" s="2"/>
      <c r="J369" s="2"/>
    </row>
    <row r="370" spans="1:10" ht="20.100000000000001" customHeight="1" x14ac:dyDescent="0.25">
      <c r="A370" s="36" t="s">
        <v>84</v>
      </c>
      <c r="B370" s="38" t="s">
        <v>28</v>
      </c>
      <c r="C370" s="11" t="s">
        <v>20</v>
      </c>
      <c r="D370" s="3">
        <v>21951.8</v>
      </c>
      <c r="E370" s="3">
        <v>19095</v>
      </c>
      <c r="F370" s="3">
        <v>20100</v>
      </c>
      <c r="G370" s="3">
        <f t="shared" ref="G370:J370" si="72">SUM(G371:G374)</f>
        <v>20100</v>
      </c>
      <c r="H370" s="3">
        <f t="shared" si="72"/>
        <v>20100</v>
      </c>
      <c r="I370" s="3">
        <f t="shared" si="72"/>
        <v>20100</v>
      </c>
      <c r="J370" s="3">
        <f t="shared" si="72"/>
        <v>20100</v>
      </c>
    </row>
    <row r="371" spans="1:10" ht="20.100000000000001" customHeight="1" x14ac:dyDescent="0.25">
      <c r="A371" s="36" t="s">
        <v>84</v>
      </c>
      <c r="B371" s="38" t="s">
        <v>28</v>
      </c>
      <c r="C371" s="25" t="s">
        <v>23</v>
      </c>
      <c r="D371" s="2">
        <v>21951.8</v>
      </c>
      <c r="E371" s="2">
        <v>19095</v>
      </c>
      <c r="F371" s="2">
        <v>20100</v>
      </c>
      <c r="G371" s="2">
        <f>'16'!G299</f>
        <v>20100</v>
      </c>
      <c r="H371" s="2">
        <f>'16'!H299</f>
        <v>20100</v>
      </c>
      <c r="I371" s="2">
        <f>'16'!I299</f>
        <v>20100</v>
      </c>
      <c r="J371" s="2">
        <f>'16'!J299</f>
        <v>20100</v>
      </c>
    </row>
    <row r="372" spans="1:10" ht="20.100000000000001" customHeight="1" x14ac:dyDescent="0.25">
      <c r="A372" s="36" t="s">
        <v>84</v>
      </c>
      <c r="B372" s="38" t="s">
        <v>28</v>
      </c>
      <c r="C372" s="25" t="s">
        <v>24</v>
      </c>
      <c r="D372" s="2"/>
      <c r="E372" s="2"/>
      <c r="F372" s="2"/>
      <c r="G372" s="2"/>
      <c r="H372" s="2"/>
      <c r="I372" s="2"/>
      <c r="J372" s="2"/>
    </row>
    <row r="373" spans="1:10" ht="20.100000000000001" customHeight="1" x14ac:dyDescent="0.25">
      <c r="A373" s="36" t="s">
        <v>84</v>
      </c>
      <c r="B373" s="38" t="s">
        <v>28</v>
      </c>
      <c r="C373" s="25" t="s">
        <v>25</v>
      </c>
      <c r="D373" s="2"/>
      <c r="E373" s="2"/>
      <c r="F373" s="2"/>
      <c r="G373" s="2"/>
      <c r="H373" s="2"/>
      <c r="I373" s="2"/>
      <c r="J373" s="2"/>
    </row>
    <row r="374" spans="1:10" ht="20.100000000000001" customHeight="1" x14ac:dyDescent="0.25">
      <c r="A374" s="36" t="s">
        <v>84</v>
      </c>
      <c r="B374" s="38" t="s">
        <v>28</v>
      </c>
      <c r="C374" s="25" t="s">
        <v>26</v>
      </c>
      <c r="D374" s="2"/>
      <c r="E374" s="2"/>
      <c r="F374" s="2"/>
      <c r="G374" s="2"/>
      <c r="H374" s="2"/>
      <c r="I374" s="2"/>
      <c r="J374" s="2"/>
    </row>
    <row r="375" spans="1:10" ht="16.7" customHeight="1" x14ac:dyDescent="0.25">
      <c r="A375" s="36" t="s">
        <v>88</v>
      </c>
      <c r="B375" s="38" t="s">
        <v>28</v>
      </c>
      <c r="C375" s="11" t="s">
        <v>20</v>
      </c>
      <c r="D375" s="12"/>
      <c r="E375" s="12"/>
      <c r="F375" s="3">
        <v>542125.30000000005</v>
      </c>
      <c r="G375" s="3">
        <f>SUM(G376:G379)</f>
        <v>545436.6</v>
      </c>
      <c r="H375" s="3">
        <f t="shared" ref="H375:J375" si="73">SUM(H376:H379)</f>
        <v>355087.9</v>
      </c>
      <c r="I375" s="3">
        <f t="shared" si="73"/>
        <v>333741.40000000002</v>
      </c>
      <c r="J375" s="3">
        <f t="shared" si="73"/>
        <v>355079</v>
      </c>
    </row>
    <row r="376" spans="1:10" ht="16.7" customHeight="1" x14ac:dyDescent="0.25">
      <c r="A376" s="36" t="s">
        <v>88</v>
      </c>
      <c r="B376" s="38" t="s">
        <v>28</v>
      </c>
      <c r="C376" s="25" t="s">
        <v>23</v>
      </c>
      <c r="D376" s="4"/>
      <c r="E376" s="4"/>
      <c r="F376" s="2">
        <v>542125.30000000005</v>
      </c>
      <c r="G376" s="2">
        <f>'16'!G303</f>
        <v>545436.6</v>
      </c>
      <c r="H376" s="2">
        <f>'16'!H303</f>
        <v>355087.9</v>
      </c>
      <c r="I376" s="2">
        <f>'16'!I303</f>
        <v>333741.40000000002</v>
      </c>
      <c r="J376" s="2">
        <f>'16'!J303</f>
        <v>355079</v>
      </c>
    </row>
    <row r="377" spans="1:10" ht="16.7" customHeight="1" x14ac:dyDescent="0.25">
      <c r="A377" s="36" t="s">
        <v>88</v>
      </c>
      <c r="B377" s="38" t="s">
        <v>28</v>
      </c>
      <c r="C377" s="25" t="s">
        <v>24</v>
      </c>
      <c r="D377" s="4"/>
      <c r="E377" s="4"/>
      <c r="F377" s="2"/>
      <c r="G377" s="2"/>
      <c r="H377" s="2"/>
      <c r="I377" s="2"/>
      <c r="J377" s="2"/>
    </row>
    <row r="378" spans="1:10" ht="16.7" customHeight="1" x14ac:dyDescent="0.25">
      <c r="A378" s="36" t="s">
        <v>88</v>
      </c>
      <c r="B378" s="38" t="s">
        <v>28</v>
      </c>
      <c r="C378" s="25" t="s">
        <v>25</v>
      </c>
      <c r="D378" s="4"/>
      <c r="E378" s="4"/>
      <c r="F378" s="2"/>
      <c r="G378" s="2"/>
      <c r="H378" s="2"/>
      <c r="I378" s="2"/>
      <c r="J378" s="2"/>
    </row>
    <row r="379" spans="1:10" ht="16.7" customHeight="1" x14ac:dyDescent="0.25">
      <c r="A379" s="36" t="s">
        <v>88</v>
      </c>
      <c r="B379" s="38" t="s">
        <v>28</v>
      </c>
      <c r="C379" s="25" t="s">
        <v>26</v>
      </c>
      <c r="D379" s="4"/>
      <c r="E379" s="4"/>
      <c r="F379" s="2"/>
      <c r="G379" s="2"/>
      <c r="H379" s="2"/>
      <c r="I379" s="2"/>
      <c r="J379" s="2"/>
    </row>
    <row r="380" spans="1:10" ht="16.7" customHeight="1" x14ac:dyDescent="0.25">
      <c r="A380" s="36" t="s">
        <v>85</v>
      </c>
      <c r="B380" s="38" t="s">
        <v>28</v>
      </c>
      <c r="C380" s="11" t="s">
        <v>20</v>
      </c>
      <c r="D380" s="3">
        <v>545642</v>
      </c>
      <c r="E380" s="3">
        <v>528327.9</v>
      </c>
      <c r="F380" s="3"/>
      <c r="G380" s="3"/>
      <c r="H380" s="3"/>
      <c r="I380" s="3"/>
      <c r="J380" s="3"/>
    </row>
    <row r="381" spans="1:10" ht="16.7" customHeight="1" x14ac:dyDescent="0.25">
      <c r="A381" s="36" t="s">
        <v>85</v>
      </c>
      <c r="B381" s="38" t="s">
        <v>28</v>
      </c>
      <c r="C381" s="25" t="s">
        <v>23</v>
      </c>
      <c r="D381" s="2">
        <v>545642</v>
      </c>
      <c r="E381" s="2">
        <v>528327.9</v>
      </c>
      <c r="F381" s="2"/>
      <c r="G381" s="2"/>
      <c r="H381" s="2"/>
      <c r="I381" s="2"/>
      <c r="J381" s="2"/>
    </row>
    <row r="382" spans="1:10" ht="16.7" customHeight="1" x14ac:dyDescent="0.25">
      <c r="A382" s="36" t="s">
        <v>85</v>
      </c>
      <c r="B382" s="38" t="s">
        <v>28</v>
      </c>
      <c r="C382" s="25" t="s">
        <v>24</v>
      </c>
      <c r="D382" s="2"/>
      <c r="E382" s="2"/>
      <c r="F382" s="2"/>
      <c r="G382" s="2"/>
      <c r="H382" s="2"/>
      <c r="I382" s="2"/>
      <c r="J382" s="2"/>
    </row>
    <row r="383" spans="1:10" ht="16.7" customHeight="1" x14ac:dyDescent="0.25">
      <c r="A383" s="36" t="s">
        <v>85</v>
      </c>
      <c r="B383" s="38" t="s">
        <v>28</v>
      </c>
      <c r="C383" s="25" t="s">
        <v>25</v>
      </c>
      <c r="D383" s="2"/>
      <c r="E383" s="2"/>
      <c r="F383" s="2"/>
      <c r="G383" s="2"/>
      <c r="H383" s="2"/>
      <c r="I383" s="2"/>
      <c r="J383" s="2"/>
    </row>
    <row r="384" spans="1:10" ht="16.7" customHeight="1" x14ac:dyDescent="0.25">
      <c r="A384" s="36" t="s">
        <v>85</v>
      </c>
      <c r="B384" s="38" t="s">
        <v>28</v>
      </c>
      <c r="C384" s="25" t="s">
        <v>26</v>
      </c>
      <c r="D384" s="2"/>
      <c r="E384" s="2"/>
      <c r="F384" s="2"/>
      <c r="G384" s="2"/>
      <c r="H384" s="2"/>
      <c r="I384" s="2"/>
      <c r="J384" s="2"/>
    </row>
    <row r="385" spans="1:10" ht="20.100000000000001" customHeight="1" x14ac:dyDescent="0.25">
      <c r="A385" s="36" t="s">
        <v>86</v>
      </c>
      <c r="B385" s="38" t="s">
        <v>28</v>
      </c>
      <c r="C385" s="11" t="s">
        <v>20</v>
      </c>
      <c r="D385" s="3">
        <v>542.6</v>
      </c>
      <c r="E385" s="12"/>
      <c r="F385" s="3"/>
      <c r="G385" s="3"/>
      <c r="H385" s="3"/>
      <c r="I385" s="3"/>
      <c r="J385" s="3"/>
    </row>
    <row r="386" spans="1:10" ht="20.100000000000001" customHeight="1" x14ac:dyDescent="0.25">
      <c r="A386" s="36" t="s">
        <v>86</v>
      </c>
      <c r="B386" s="38" t="s">
        <v>28</v>
      </c>
      <c r="C386" s="25" t="s">
        <v>23</v>
      </c>
      <c r="D386" s="2">
        <v>542.6</v>
      </c>
      <c r="E386" s="4"/>
      <c r="F386" s="2"/>
      <c r="G386" s="2"/>
      <c r="H386" s="2"/>
      <c r="I386" s="2"/>
      <c r="J386" s="2"/>
    </row>
    <row r="387" spans="1:10" ht="20.100000000000001" customHeight="1" x14ac:dyDescent="0.25">
      <c r="A387" s="36" t="s">
        <v>86</v>
      </c>
      <c r="B387" s="38" t="s">
        <v>28</v>
      </c>
      <c r="C387" s="25" t="s">
        <v>24</v>
      </c>
      <c r="D387" s="2"/>
      <c r="E387" s="4"/>
      <c r="F387" s="2"/>
      <c r="G387" s="2"/>
      <c r="H387" s="2"/>
      <c r="I387" s="2"/>
      <c r="J387" s="2"/>
    </row>
    <row r="388" spans="1:10" ht="20.100000000000001" customHeight="1" x14ac:dyDescent="0.25">
      <c r="A388" s="36" t="s">
        <v>86</v>
      </c>
      <c r="B388" s="38" t="s">
        <v>28</v>
      </c>
      <c r="C388" s="25" t="s">
        <v>25</v>
      </c>
      <c r="D388" s="2"/>
      <c r="E388" s="4"/>
      <c r="F388" s="2"/>
      <c r="G388" s="2"/>
      <c r="H388" s="2"/>
      <c r="I388" s="2"/>
      <c r="J388" s="2"/>
    </row>
    <row r="389" spans="1:10" ht="32.25" customHeight="1" x14ac:dyDescent="0.25">
      <c r="A389" s="36" t="s">
        <v>86</v>
      </c>
      <c r="B389" s="38" t="s">
        <v>28</v>
      </c>
      <c r="C389" s="25" t="s">
        <v>26</v>
      </c>
      <c r="D389" s="2"/>
      <c r="E389" s="4"/>
      <c r="F389" s="2"/>
      <c r="G389" s="2"/>
      <c r="H389" s="2"/>
      <c r="I389" s="2"/>
      <c r="J389" s="2"/>
    </row>
    <row r="390" spans="1:10" ht="16.7" customHeight="1" x14ac:dyDescent="0.25">
      <c r="A390" s="36" t="s">
        <v>90</v>
      </c>
      <c r="B390" s="38" t="s">
        <v>28</v>
      </c>
      <c r="C390" s="11" t="s">
        <v>20</v>
      </c>
      <c r="D390" s="12"/>
      <c r="E390" s="12"/>
      <c r="F390" s="3">
        <v>3944.9</v>
      </c>
      <c r="G390" s="3">
        <f>SUM(G391:G394)</f>
        <v>4378.7</v>
      </c>
      <c r="H390" s="3">
        <f t="shared" ref="H390:J390" si="74">SUM(H391:H394)</f>
        <v>4338</v>
      </c>
      <c r="I390" s="3">
        <f t="shared" si="74"/>
        <v>4338</v>
      </c>
      <c r="J390" s="3">
        <f t="shared" si="74"/>
        <v>4338</v>
      </c>
    </row>
    <row r="391" spans="1:10" ht="16.7" customHeight="1" x14ac:dyDescent="0.25">
      <c r="A391" s="36" t="s">
        <v>90</v>
      </c>
      <c r="B391" s="38" t="s">
        <v>28</v>
      </c>
      <c r="C391" s="25" t="s">
        <v>23</v>
      </c>
      <c r="D391" s="4"/>
      <c r="E391" s="4"/>
      <c r="F391" s="2">
        <v>3944.9</v>
      </c>
      <c r="G391" s="2">
        <f>'16'!G315</f>
        <v>4378.7</v>
      </c>
      <c r="H391" s="2">
        <f>'16'!H315</f>
        <v>4338</v>
      </c>
      <c r="I391" s="2">
        <f>'16'!I315</f>
        <v>4338</v>
      </c>
      <c r="J391" s="2">
        <f>'16'!J315</f>
        <v>4338</v>
      </c>
    </row>
    <row r="392" spans="1:10" ht="16.7" customHeight="1" x14ac:dyDescent="0.25">
      <c r="A392" s="36" t="s">
        <v>90</v>
      </c>
      <c r="B392" s="38" t="s">
        <v>28</v>
      </c>
      <c r="C392" s="25" t="s">
        <v>24</v>
      </c>
      <c r="D392" s="4"/>
      <c r="E392" s="4"/>
      <c r="F392" s="2"/>
      <c r="G392" s="2"/>
      <c r="H392" s="2"/>
      <c r="I392" s="2"/>
      <c r="J392" s="2"/>
    </row>
    <row r="393" spans="1:10" ht="16.7" customHeight="1" x14ac:dyDescent="0.25">
      <c r="A393" s="36" t="s">
        <v>90</v>
      </c>
      <c r="B393" s="38" t="s">
        <v>28</v>
      </c>
      <c r="C393" s="25" t="s">
        <v>25</v>
      </c>
      <c r="D393" s="4"/>
      <c r="E393" s="4"/>
      <c r="F393" s="2"/>
      <c r="G393" s="2"/>
      <c r="H393" s="2"/>
      <c r="I393" s="2"/>
      <c r="J393" s="2"/>
    </row>
    <row r="394" spans="1:10" ht="16.7" customHeight="1" x14ac:dyDescent="0.25">
      <c r="A394" s="36" t="s">
        <v>90</v>
      </c>
      <c r="B394" s="38" t="s">
        <v>28</v>
      </c>
      <c r="C394" s="25" t="s">
        <v>26</v>
      </c>
      <c r="D394" s="4"/>
      <c r="E394" s="4"/>
      <c r="F394" s="2"/>
      <c r="G394" s="2"/>
      <c r="H394" s="2"/>
      <c r="I394" s="2"/>
      <c r="J394" s="2"/>
    </row>
    <row r="395" spans="1:10" ht="16.7" customHeight="1" x14ac:dyDescent="0.25">
      <c r="A395" s="36" t="s">
        <v>91</v>
      </c>
      <c r="B395" s="38" t="s">
        <v>28</v>
      </c>
      <c r="C395" s="11" t="s">
        <v>20</v>
      </c>
      <c r="D395" s="3">
        <v>5330.1</v>
      </c>
      <c r="E395" s="3">
        <v>3676.9</v>
      </c>
      <c r="F395" s="3"/>
      <c r="G395" s="3"/>
      <c r="H395" s="3"/>
      <c r="I395" s="3"/>
      <c r="J395" s="3"/>
    </row>
    <row r="396" spans="1:10" ht="16.7" customHeight="1" x14ac:dyDescent="0.25">
      <c r="A396" s="36" t="s">
        <v>91</v>
      </c>
      <c r="B396" s="38" t="s">
        <v>28</v>
      </c>
      <c r="C396" s="25" t="s">
        <v>23</v>
      </c>
      <c r="D396" s="2">
        <v>5330.1</v>
      </c>
      <c r="E396" s="2">
        <v>3676.9</v>
      </c>
      <c r="F396" s="2"/>
      <c r="G396" s="2"/>
      <c r="H396" s="2"/>
      <c r="I396" s="2"/>
      <c r="J396" s="2"/>
    </row>
    <row r="397" spans="1:10" ht="16.7" customHeight="1" x14ac:dyDescent="0.25">
      <c r="A397" s="36" t="s">
        <v>91</v>
      </c>
      <c r="B397" s="38" t="s">
        <v>28</v>
      </c>
      <c r="C397" s="25" t="s">
        <v>24</v>
      </c>
      <c r="D397" s="2"/>
      <c r="E397" s="2"/>
      <c r="F397" s="2"/>
      <c r="G397" s="2"/>
      <c r="H397" s="2"/>
      <c r="I397" s="2"/>
      <c r="J397" s="2"/>
    </row>
    <row r="398" spans="1:10" ht="16.7" customHeight="1" x14ac:dyDescent="0.25">
      <c r="A398" s="36" t="s">
        <v>91</v>
      </c>
      <c r="B398" s="38" t="s">
        <v>28</v>
      </c>
      <c r="C398" s="25" t="s">
        <v>25</v>
      </c>
      <c r="D398" s="2"/>
      <c r="E398" s="2"/>
      <c r="F398" s="2"/>
      <c r="G398" s="2"/>
      <c r="H398" s="2"/>
      <c r="I398" s="2"/>
      <c r="J398" s="2"/>
    </row>
    <row r="399" spans="1:10" ht="16.7" customHeight="1" x14ac:dyDescent="0.25">
      <c r="A399" s="36" t="s">
        <v>91</v>
      </c>
      <c r="B399" s="38" t="s">
        <v>28</v>
      </c>
      <c r="C399" s="25" t="s">
        <v>26</v>
      </c>
      <c r="D399" s="2"/>
      <c r="E399" s="2"/>
      <c r="F399" s="2"/>
      <c r="G399" s="2"/>
      <c r="H399" s="2"/>
      <c r="I399" s="2"/>
      <c r="J399" s="2"/>
    </row>
    <row r="400" spans="1:10" ht="16.7" customHeight="1" x14ac:dyDescent="0.25">
      <c r="A400" s="36" t="s">
        <v>89</v>
      </c>
      <c r="B400" s="38" t="s">
        <v>28</v>
      </c>
      <c r="C400" s="11" t="s">
        <v>20</v>
      </c>
      <c r="D400" s="12"/>
      <c r="E400" s="12"/>
      <c r="F400" s="3">
        <v>19178.7</v>
      </c>
      <c r="G400" s="3">
        <f>SUM(G401:G404)</f>
        <v>25539.599999999999</v>
      </c>
      <c r="H400" s="3">
        <f t="shared" ref="H400:J400" si="75">SUM(H401:H404)</f>
        <v>35461.599999999999</v>
      </c>
      <c r="I400" s="3">
        <f t="shared" si="75"/>
        <v>35279.4</v>
      </c>
      <c r="J400" s="3">
        <f t="shared" si="75"/>
        <v>35279.4</v>
      </c>
    </row>
    <row r="401" spans="1:10" ht="16.7" customHeight="1" x14ac:dyDescent="0.25">
      <c r="A401" s="36" t="s">
        <v>89</v>
      </c>
      <c r="B401" s="38" t="s">
        <v>28</v>
      </c>
      <c r="C401" s="25" t="s">
        <v>23</v>
      </c>
      <c r="D401" s="4"/>
      <c r="E401" s="4"/>
      <c r="F401" s="2">
        <v>19178.7</v>
      </c>
      <c r="G401" s="2">
        <f>'16'!G323</f>
        <v>25539.599999999999</v>
      </c>
      <c r="H401" s="2">
        <f>'16'!H323</f>
        <v>35461.599999999999</v>
      </c>
      <c r="I401" s="2">
        <f>'16'!I323</f>
        <v>35279.4</v>
      </c>
      <c r="J401" s="2">
        <f>'16'!J323</f>
        <v>35279.4</v>
      </c>
    </row>
    <row r="402" spans="1:10" ht="16.7" customHeight="1" x14ac:dyDescent="0.25">
      <c r="A402" s="36" t="s">
        <v>89</v>
      </c>
      <c r="B402" s="38" t="s">
        <v>28</v>
      </c>
      <c r="C402" s="25" t="s">
        <v>24</v>
      </c>
      <c r="D402" s="4"/>
      <c r="E402" s="4"/>
      <c r="F402" s="2"/>
      <c r="G402" s="2"/>
      <c r="H402" s="2"/>
      <c r="I402" s="2"/>
      <c r="J402" s="2"/>
    </row>
    <row r="403" spans="1:10" ht="16.7" customHeight="1" x14ac:dyDescent="0.25">
      <c r="A403" s="36" t="s">
        <v>89</v>
      </c>
      <c r="B403" s="38" t="s">
        <v>28</v>
      </c>
      <c r="C403" s="25" t="s">
        <v>25</v>
      </c>
      <c r="D403" s="4"/>
      <c r="E403" s="4"/>
      <c r="F403" s="2"/>
      <c r="G403" s="2"/>
      <c r="H403" s="2"/>
      <c r="I403" s="2"/>
      <c r="J403" s="2"/>
    </row>
    <row r="404" spans="1:10" ht="16.7" customHeight="1" x14ac:dyDescent="0.25">
      <c r="A404" s="36" t="s">
        <v>89</v>
      </c>
      <c r="B404" s="38" t="s">
        <v>28</v>
      </c>
      <c r="C404" s="25" t="s">
        <v>26</v>
      </c>
      <c r="D404" s="4"/>
      <c r="E404" s="4"/>
      <c r="F404" s="2"/>
      <c r="G404" s="2"/>
      <c r="H404" s="2"/>
      <c r="I404" s="2"/>
      <c r="J404" s="2"/>
    </row>
    <row r="405" spans="1:10" ht="16.7" customHeight="1" x14ac:dyDescent="0.25">
      <c r="A405" s="36" t="s">
        <v>87</v>
      </c>
      <c r="B405" s="38" t="s">
        <v>28</v>
      </c>
      <c r="C405" s="11" t="s">
        <v>20</v>
      </c>
      <c r="D405" s="3">
        <v>47223.3</v>
      </c>
      <c r="E405" s="3">
        <v>23131.9</v>
      </c>
      <c r="F405" s="3"/>
      <c r="G405" s="3"/>
      <c r="H405" s="3"/>
      <c r="I405" s="3"/>
      <c r="J405" s="3"/>
    </row>
    <row r="406" spans="1:10" ht="16.7" customHeight="1" x14ac:dyDescent="0.25">
      <c r="A406" s="36" t="s">
        <v>87</v>
      </c>
      <c r="B406" s="38" t="s">
        <v>28</v>
      </c>
      <c r="C406" s="25" t="s">
        <v>23</v>
      </c>
      <c r="D406" s="2">
        <v>47223.3</v>
      </c>
      <c r="E406" s="2">
        <v>23131.9</v>
      </c>
      <c r="F406" s="2"/>
      <c r="G406" s="2"/>
      <c r="H406" s="2"/>
      <c r="I406" s="2"/>
      <c r="J406" s="2"/>
    </row>
    <row r="407" spans="1:10" ht="16.7" customHeight="1" x14ac:dyDescent="0.25">
      <c r="A407" s="36" t="s">
        <v>87</v>
      </c>
      <c r="B407" s="38" t="s">
        <v>28</v>
      </c>
      <c r="C407" s="25" t="s">
        <v>24</v>
      </c>
      <c r="D407" s="2"/>
      <c r="E407" s="2"/>
      <c r="F407" s="2"/>
      <c r="G407" s="2"/>
      <c r="H407" s="2"/>
      <c r="I407" s="2"/>
      <c r="J407" s="2"/>
    </row>
    <row r="408" spans="1:10" ht="16.7" customHeight="1" x14ac:dyDescent="0.25">
      <c r="A408" s="36" t="s">
        <v>87</v>
      </c>
      <c r="B408" s="38" t="s">
        <v>28</v>
      </c>
      <c r="C408" s="25" t="s">
        <v>25</v>
      </c>
      <c r="D408" s="2"/>
      <c r="E408" s="2"/>
      <c r="F408" s="2"/>
      <c r="G408" s="2"/>
      <c r="H408" s="2"/>
      <c r="I408" s="2"/>
      <c r="J408" s="2"/>
    </row>
    <row r="409" spans="1:10" ht="27.75" customHeight="1" x14ac:dyDescent="0.25">
      <c r="A409" s="36" t="s">
        <v>87</v>
      </c>
      <c r="B409" s="38" t="s">
        <v>28</v>
      </c>
      <c r="C409" s="25" t="s">
        <v>26</v>
      </c>
      <c r="D409" s="2"/>
      <c r="E409" s="2"/>
      <c r="F409" s="2"/>
      <c r="G409" s="2"/>
      <c r="H409" s="2"/>
      <c r="I409" s="2"/>
      <c r="J409" s="2"/>
    </row>
    <row r="410" spans="1:10" ht="16.7" customHeight="1" x14ac:dyDescent="0.25">
      <c r="A410" s="35" t="s">
        <v>92</v>
      </c>
      <c r="B410" s="37" t="s">
        <v>22</v>
      </c>
      <c r="C410" s="26" t="s">
        <v>20</v>
      </c>
      <c r="D410" s="1">
        <v>4479.3999999999996</v>
      </c>
      <c r="E410" s="1">
        <v>4520.6000000000004</v>
      </c>
      <c r="F410" s="1">
        <v>4616.5</v>
      </c>
      <c r="G410" s="1">
        <f t="shared" ref="G410:J410" si="76">SUM(G411:G414)</f>
        <v>5459</v>
      </c>
      <c r="H410" s="1">
        <f t="shared" si="76"/>
        <v>5950.1</v>
      </c>
      <c r="I410" s="1">
        <f t="shared" si="76"/>
        <v>5950.1</v>
      </c>
      <c r="J410" s="1">
        <f t="shared" si="76"/>
        <v>5950.1</v>
      </c>
    </row>
    <row r="411" spans="1:10" ht="16.7" customHeight="1" x14ac:dyDescent="0.25">
      <c r="A411" s="36" t="s">
        <v>92</v>
      </c>
      <c r="B411" s="38" t="s">
        <v>22</v>
      </c>
      <c r="C411" s="25" t="s">
        <v>23</v>
      </c>
      <c r="D411" s="2">
        <v>4479.3999999999996</v>
      </c>
      <c r="E411" s="2">
        <v>4520.6000000000004</v>
      </c>
      <c r="F411" s="2">
        <v>4616.5</v>
      </c>
      <c r="G411" s="2">
        <f t="shared" ref="G411:J411" si="77">G416</f>
        <v>5459</v>
      </c>
      <c r="H411" s="2">
        <f t="shared" si="77"/>
        <v>5950.1</v>
      </c>
      <c r="I411" s="2">
        <f t="shared" si="77"/>
        <v>5950.1</v>
      </c>
      <c r="J411" s="2">
        <f t="shared" si="77"/>
        <v>5950.1</v>
      </c>
    </row>
    <row r="412" spans="1:10" ht="16.7" customHeight="1" x14ac:dyDescent="0.25">
      <c r="A412" s="36" t="s">
        <v>92</v>
      </c>
      <c r="B412" s="38" t="s">
        <v>22</v>
      </c>
      <c r="C412" s="25" t="s">
        <v>24</v>
      </c>
      <c r="D412" s="2"/>
      <c r="E412" s="2"/>
      <c r="F412" s="2"/>
      <c r="G412" s="2"/>
      <c r="H412" s="2"/>
      <c r="I412" s="2"/>
      <c r="J412" s="2"/>
    </row>
    <row r="413" spans="1:10" ht="16.7" customHeight="1" x14ac:dyDescent="0.25">
      <c r="A413" s="36" t="s">
        <v>92</v>
      </c>
      <c r="B413" s="38" t="s">
        <v>22</v>
      </c>
      <c r="C413" s="25" t="s">
        <v>25</v>
      </c>
      <c r="D413" s="2"/>
      <c r="E413" s="2"/>
      <c r="F413" s="2"/>
      <c r="G413" s="2"/>
      <c r="H413" s="2"/>
      <c r="I413" s="2"/>
      <c r="J413" s="2"/>
    </row>
    <row r="414" spans="1:10" ht="16.7" customHeight="1" x14ac:dyDescent="0.25">
      <c r="A414" s="36" t="s">
        <v>92</v>
      </c>
      <c r="B414" s="38" t="s">
        <v>22</v>
      </c>
      <c r="C414" s="25" t="s">
        <v>26</v>
      </c>
      <c r="D414" s="2"/>
      <c r="E414" s="2"/>
      <c r="F414" s="2"/>
      <c r="G414" s="2"/>
      <c r="H414" s="2"/>
      <c r="I414" s="2"/>
      <c r="J414" s="2"/>
    </row>
    <row r="415" spans="1:10" ht="16.7" customHeight="1" x14ac:dyDescent="0.25">
      <c r="A415" s="36" t="s">
        <v>92</v>
      </c>
      <c r="B415" s="38" t="s">
        <v>28</v>
      </c>
      <c r="C415" s="11" t="s">
        <v>20</v>
      </c>
      <c r="D415" s="3">
        <v>4479.3999999999996</v>
      </c>
      <c r="E415" s="3">
        <v>4520.6000000000004</v>
      </c>
      <c r="F415" s="3">
        <v>4616.5</v>
      </c>
      <c r="G415" s="3">
        <f t="shared" ref="G415:J415" si="78">SUM(G416:G419)</f>
        <v>5459</v>
      </c>
      <c r="H415" s="3">
        <f t="shared" si="78"/>
        <v>5950.1</v>
      </c>
      <c r="I415" s="3">
        <f t="shared" si="78"/>
        <v>5950.1</v>
      </c>
      <c r="J415" s="3">
        <f t="shared" si="78"/>
        <v>5950.1</v>
      </c>
    </row>
    <row r="416" spans="1:10" ht="16.7" customHeight="1" x14ac:dyDescent="0.25">
      <c r="A416" s="36" t="s">
        <v>92</v>
      </c>
      <c r="B416" s="38" t="s">
        <v>28</v>
      </c>
      <c r="C416" s="25" t="s">
        <v>23</v>
      </c>
      <c r="D416" s="2">
        <v>4479.3999999999996</v>
      </c>
      <c r="E416" s="2">
        <v>4520.6000000000004</v>
      </c>
      <c r="F416" s="2">
        <v>4616.5</v>
      </c>
      <c r="G416" s="2">
        <f t="shared" ref="G416:J416" si="79">G421</f>
        <v>5459</v>
      </c>
      <c r="H416" s="2">
        <f t="shared" si="79"/>
        <v>5950.1</v>
      </c>
      <c r="I416" s="2">
        <f t="shared" si="79"/>
        <v>5950.1</v>
      </c>
      <c r="J416" s="2">
        <f t="shared" si="79"/>
        <v>5950.1</v>
      </c>
    </row>
    <row r="417" spans="1:10" ht="16.7" customHeight="1" x14ac:dyDescent="0.25">
      <c r="A417" s="36" t="s">
        <v>92</v>
      </c>
      <c r="B417" s="38" t="s">
        <v>28</v>
      </c>
      <c r="C417" s="25" t="s">
        <v>24</v>
      </c>
      <c r="D417" s="2"/>
      <c r="E417" s="2"/>
      <c r="F417" s="2"/>
      <c r="G417" s="2"/>
      <c r="H417" s="2"/>
      <c r="I417" s="2"/>
      <c r="J417" s="2"/>
    </row>
    <row r="418" spans="1:10" ht="16.7" customHeight="1" x14ac:dyDescent="0.25">
      <c r="A418" s="36" t="s">
        <v>92</v>
      </c>
      <c r="B418" s="38" t="s">
        <v>28</v>
      </c>
      <c r="C418" s="25" t="s">
        <v>25</v>
      </c>
      <c r="D418" s="2"/>
      <c r="E418" s="2"/>
      <c r="F418" s="2"/>
      <c r="G418" s="2"/>
      <c r="H418" s="2"/>
      <c r="I418" s="2"/>
      <c r="J418" s="2"/>
    </row>
    <row r="419" spans="1:10" ht="16.7" customHeight="1" x14ac:dyDescent="0.25">
      <c r="A419" s="36" t="s">
        <v>92</v>
      </c>
      <c r="B419" s="38" t="s">
        <v>28</v>
      </c>
      <c r="C419" s="25" t="s">
        <v>26</v>
      </c>
      <c r="D419" s="2"/>
      <c r="E419" s="2"/>
      <c r="F419" s="2"/>
      <c r="G419" s="2"/>
      <c r="H419" s="2"/>
      <c r="I419" s="2"/>
      <c r="J419" s="2"/>
    </row>
    <row r="420" spans="1:10" ht="16.7" customHeight="1" x14ac:dyDescent="0.25">
      <c r="A420" s="36" t="s">
        <v>93</v>
      </c>
      <c r="B420" s="38" t="s">
        <v>28</v>
      </c>
      <c r="C420" s="11" t="s">
        <v>20</v>
      </c>
      <c r="D420" s="3">
        <v>4479.3999999999996</v>
      </c>
      <c r="E420" s="3">
        <v>4520.6000000000004</v>
      </c>
      <c r="F420" s="3">
        <v>4616.5</v>
      </c>
      <c r="G420" s="3">
        <f t="shared" ref="G420:J420" si="80">SUM(G421:G424)</f>
        <v>5459</v>
      </c>
      <c r="H420" s="3">
        <f t="shared" si="80"/>
        <v>5950.1</v>
      </c>
      <c r="I420" s="3">
        <f t="shared" si="80"/>
        <v>5950.1</v>
      </c>
      <c r="J420" s="3">
        <f t="shared" si="80"/>
        <v>5950.1</v>
      </c>
    </row>
    <row r="421" spans="1:10" ht="16.7" customHeight="1" x14ac:dyDescent="0.25">
      <c r="A421" s="36" t="s">
        <v>93</v>
      </c>
      <c r="B421" s="38" t="s">
        <v>28</v>
      </c>
      <c r="C421" s="25" t="s">
        <v>23</v>
      </c>
      <c r="D421" s="2">
        <v>4479.3999999999996</v>
      </c>
      <c r="E421" s="2">
        <v>4520.6000000000004</v>
      </c>
      <c r="F421" s="2">
        <v>4616.5</v>
      </c>
      <c r="G421" s="2">
        <f t="shared" ref="G421:J421" si="81">G426+G431</f>
        <v>5459</v>
      </c>
      <c r="H421" s="2">
        <f t="shared" si="81"/>
        <v>5950.1</v>
      </c>
      <c r="I421" s="2">
        <f t="shared" si="81"/>
        <v>5950.1</v>
      </c>
      <c r="J421" s="2">
        <f t="shared" si="81"/>
        <v>5950.1</v>
      </c>
    </row>
    <row r="422" spans="1:10" ht="16.7" customHeight="1" x14ac:dyDescent="0.25">
      <c r="A422" s="36" t="s">
        <v>93</v>
      </c>
      <c r="B422" s="38" t="s">
        <v>28</v>
      </c>
      <c r="C422" s="25" t="s">
        <v>24</v>
      </c>
      <c r="D422" s="2"/>
      <c r="E422" s="2"/>
      <c r="F422" s="2"/>
      <c r="G422" s="2"/>
      <c r="H422" s="2"/>
      <c r="I422" s="2"/>
      <c r="J422" s="2"/>
    </row>
    <row r="423" spans="1:10" ht="16.7" customHeight="1" x14ac:dyDescent="0.25">
      <c r="A423" s="36" t="s">
        <v>93</v>
      </c>
      <c r="B423" s="38" t="s">
        <v>28</v>
      </c>
      <c r="C423" s="25" t="s">
        <v>25</v>
      </c>
      <c r="D423" s="2"/>
      <c r="E423" s="2"/>
      <c r="F423" s="2"/>
      <c r="G423" s="2"/>
      <c r="H423" s="2"/>
      <c r="I423" s="2"/>
      <c r="J423" s="2"/>
    </row>
    <row r="424" spans="1:10" ht="16.7" customHeight="1" x14ac:dyDescent="0.25">
      <c r="A424" s="36" t="s">
        <v>93</v>
      </c>
      <c r="B424" s="38" t="s">
        <v>28</v>
      </c>
      <c r="C424" s="25" t="s">
        <v>26</v>
      </c>
      <c r="D424" s="2"/>
      <c r="E424" s="2"/>
      <c r="F424" s="2"/>
      <c r="G424" s="2"/>
      <c r="H424" s="2"/>
      <c r="I424" s="2"/>
      <c r="J424" s="2"/>
    </row>
    <row r="425" spans="1:10" ht="16.7" customHeight="1" x14ac:dyDescent="0.25">
      <c r="A425" s="36" t="s">
        <v>94</v>
      </c>
      <c r="B425" s="38" t="s">
        <v>28</v>
      </c>
      <c r="C425" s="11" t="s">
        <v>20</v>
      </c>
      <c r="D425" s="3">
        <v>4479.3999999999996</v>
      </c>
      <c r="E425" s="3">
        <v>4520.6000000000004</v>
      </c>
      <c r="F425" s="3"/>
      <c r="G425" s="3"/>
      <c r="H425" s="3"/>
      <c r="I425" s="3"/>
      <c r="J425" s="3"/>
    </row>
    <row r="426" spans="1:10" ht="16.7" customHeight="1" x14ac:dyDescent="0.25">
      <c r="A426" s="36" t="s">
        <v>94</v>
      </c>
      <c r="B426" s="38" t="s">
        <v>28</v>
      </c>
      <c r="C426" s="25" t="s">
        <v>23</v>
      </c>
      <c r="D426" s="2">
        <v>4479.3999999999996</v>
      </c>
      <c r="E426" s="2">
        <v>4520.6000000000004</v>
      </c>
      <c r="F426" s="2"/>
      <c r="G426" s="2"/>
      <c r="H426" s="2"/>
      <c r="I426" s="2"/>
      <c r="J426" s="2"/>
    </row>
    <row r="427" spans="1:10" ht="16.7" customHeight="1" x14ac:dyDescent="0.25">
      <c r="A427" s="36" t="s">
        <v>94</v>
      </c>
      <c r="B427" s="38" t="s">
        <v>28</v>
      </c>
      <c r="C427" s="25" t="s">
        <v>24</v>
      </c>
      <c r="D427" s="2"/>
      <c r="E427" s="2"/>
      <c r="F427" s="2"/>
      <c r="G427" s="2"/>
      <c r="H427" s="2"/>
      <c r="I427" s="2"/>
      <c r="J427" s="2"/>
    </row>
    <row r="428" spans="1:10" ht="16.7" customHeight="1" x14ac:dyDescent="0.25">
      <c r="A428" s="36" t="s">
        <v>94</v>
      </c>
      <c r="B428" s="38" t="s">
        <v>28</v>
      </c>
      <c r="C428" s="25" t="s">
        <v>25</v>
      </c>
      <c r="D428" s="2"/>
      <c r="E428" s="2"/>
      <c r="F428" s="2"/>
      <c r="G428" s="2"/>
      <c r="H428" s="2"/>
      <c r="I428" s="2"/>
      <c r="J428" s="2"/>
    </row>
    <row r="429" spans="1:10" ht="16.7" customHeight="1" x14ac:dyDescent="0.25">
      <c r="A429" s="36" t="s">
        <v>94</v>
      </c>
      <c r="B429" s="38" t="s">
        <v>28</v>
      </c>
      <c r="C429" s="25" t="s">
        <v>26</v>
      </c>
      <c r="D429" s="2"/>
      <c r="E429" s="2"/>
      <c r="F429" s="2"/>
      <c r="G429" s="2"/>
      <c r="H429" s="2"/>
      <c r="I429" s="2"/>
      <c r="J429" s="2"/>
    </row>
    <row r="430" spans="1:10" ht="16.7" customHeight="1" x14ac:dyDescent="0.25">
      <c r="A430" s="36" t="s">
        <v>95</v>
      </c>
      <c r="B430" s="38" t="s">
        <v>28</v>
      </c>
      <c r="C430" s="11" t="s">
        <v>20</v>
      </c>
      <c r="D430" s="12"/>
      <c r="E430" s="12"/>
      <c r="F430" s="3">
        <v>4616.5</v>
      </c>
      <c r="G430" s="3">
        <f>SUM(G431:G434)</f>
        <v>5459</v>
      </c>
      <c r="H430" s="3">
        <f t="shared" ref="H430:J430" si="82">SUM(H431:H434)</f>
        <v>5950.1</v>
      </c>
      <c r="I430" s="3">
        <f t="shared" si="82"/>
        <v>5950.1</v>
      </c>
      <c r="J430" s="3">
        <f t="shared" si="82"/>
        <v>5950.1</v>
      </c>
    </row>
    <row r="431" spans="1:10" ht="16.7" customHeight="1" x14ac:dyDescent="0.25">
      <c r="A431" s="36" t="s">
        <v>95</v>
      </c>
      <c r="B431" s="38" t="s">
        <v>28</v>
      </c>
      <c r="C431" s="25" t="s">
        <v>23</v>
      </c>
      <c r="D431" s="4"/>
      <c r="E431" s="4"/>
      <c r="F431" s="2">
        <v>4616.5</v>
      </c>
      <c r="G431" s="2">
        <f>'16'!G347</f>
        <v>5459</v>
      </c>
      <c r="H431" s="2">
        <f>'16'!H347</f>
        <v>5950.1</v>
      </c>
      <c r="I431" s="2">
        <f>'16'!I347</f>
        <v>5950.1</v>
      </c>
      <c r="J431" s="2">
        <f>'16'!J347</f>
        <v>5950.1</v>
      </c>
    </row>
    <row r="432" spans="1:10" ht="16.7" customHeight="1" x14ac:dyDescent="0.25">
      <c r="A432" s="36" t="s">
        <v>95</v>
      </c>
      <c r="B432" s="38" t="s">
        <v>28</v>
      </c>
      <c r="C432" s="25" t="s">
        <v>24</v>
      </c>
      <c r="D432" s="4"/>
      <c r="E432" s="4"/>
      <c r="F432" s="2"/>
      <c r="G432" s="2"/>
      <c r="H432" s="2"/>
      <c r="I432" s="2"/>
      <c r="J432" s="2"/>
    </row>
    <row r="433" spans="1:10" ht="16.7" customHeight="1" x14ac:dyDescent="0.25">
      <c r="A433" s="36" t="s">
        <v>95</v>
      </c>
      <c r="B433" s="38" t="s">
        <v>28</v>
      </c>
      <c r="C433" s="25" t="s">
        <v>25</v>
      </c>
      <c r="D433" s="4"/>
      <c r="E433" s="4"/>
      <c r="F433" s="2"/>
      <c r="G433" s="2"/>
      <c r="H433" s="2"/>
      <c r="I433" s="2"/>
      <c r="J433" s="2"/>
    </row>
    <row r="434" spans="1:10" ht="16.7" customHeight="1" x14ac:dyDescent="0.25">
      <c r="A434" s="36" t="s">
        <v>95</v>
      </c>
      <c r="B434" s="38" t="s">
        <v>28</v>
      </c>
      <c r="C434" s="25" t="s">
        <v>26</v>
      </c>
      <c r="D434" s="4"/>
      <c r="E434" s="4"/>
      <c r="F434" s="2"/>
      <c r="G434" s="2"/>
      <c r="H434" s="2"/>
      <c r="I434" s="2"/>
      <c r="J434" s="2"/>
    </row>
    <row r="435" spans="1:10" ht="16.7" customHeight="1" x14ac:dyDescent="0.25">
      <c r="A435" s="35" t="s">
        <v>96</v>
      </c>
      <c r="B435" s="37" t="s">
        <v>22</v>
      </c>
      <c r="C435" s="26" t="s">
        <v>20</v>
      </c>
      <c r="D435" s="1">
        <v>63994.8</v>
      </c>
      <c r="E435" s="1">
        <v>129005.3</v>
      </c>
      <c r="F435" s="1">
        <v>166068.9</v>
      </c>
      <c r="G435" s="1">
        <f t="shared" ref="G435:J435" si="83">SUM(G436:G439)</f>
        <v>186667</v>
      </c>
      <c r="H435" s="1">
        <f t="shared" si="83"/>
        <v>255380</v>
      </c>
      <c r="I435" s="1">
        <f t="shared" si="83"/>
        <v>254489.3</v>
      </c>
      <c r="J435" s="1">
        <f t="shared" si="83"/>
        <v>254489.3</v>
      </c>
    </row>
    <row r="436" spans="1:10" ht="16.7" customHeight="1" x14ac:dyDescent="0.25">
      <c r="A436" s="36" t="s">
        <v>96</v>
      </c>
      <c r="B436" s="38" t="s">
        <v>22</v>
      </c>
      <c r="C436" s="25" t="s">
        <v>23</v>
      </c>
      <c r="D436" s="2">
        <v>63994.8</v>
      </c>
      <c r="E436" s="2">
        <v>129005.3</v>
      </c>
      <c r="F436" s="2">
        <v>166068.9</v>
      </c>
      <c r="G436" s="2">
        <f t="shared" ref="G436:J436" si="84">G441</f>
        <v>186667</v>
      </c>
      <c r="H436" s="2">
        <f t="shared" si="84"/>
        <v>255380</v>
      </c>
      <c r="I436" s="2">
        <f t="shared" si="84"/>
        <v>254489.3</v>
      </c>
      <c r="J436" s="2">
        <f t="shared" si="84"/>
        <v>254489.3</v>
      </c>
    </row>
    <row r="437" spans="1:10" ht="16.7" customHeight="1" x14ac:dyDescent="0.25">
      <c r="A437" s="36" t="s">
        <v>96</v>
      </c>
      <c r="B437" s="38" t="s">
        <v>22</v>
      </c>
      <c r="C437" s="25" t="s">
        <v>24</v>
      </c>
      <c r="D437" s="2"/>
      <c r="E437" s="2"/>
      <c r="F437" s="2"/>
      <c r="G437" s="2"/>
      <c r="H437" s="2"/>
      <c r="I437" s="2"/>
      <c r="J437" s="2"/>
    </row>
    <row r="438" spans="1:10" ht="16.7" customHeight="1" x14ac:dyDescent="0.25">
      <c r="A438" s="36" t="s">
        <v>96</v>
      </c>
      <c r="B438" s="38" t="s">
        <v>22</v>
      </c>
      <c r="C438" s="25" t="s">
        <v>25</v>
      </c>
      <c r="D438" s="2"/>
      <c r="E438" s="2"/>
      <c r="F438" s="2"/>
      <c r="G438" s="2"/>
      <c r="H438" s="2"/>
      <c r="I438" s="2"/>
      <c r="J438" s="2"/>
    </row>
    <row r="439" spans="1:10" ht="16.7" customHeight="1" x14ac:dyDescent="0.25">
      <c r="A439" s="36" t="s">
        <v>96</v>
      </c>
      <c r="B439" s="38" t="s">
        <v>22</v>
      </c>
      <c r="C439" s="25" t="s">
        <v>26</v>
      </c>
      <c r="D439" s="2"/>
      <c r="E439" s="2"/>
      <c r="F439" s="2"/>
      <c r="G439" s="2"/>
      <c r="H439" s="2"/>
      <c r="I439" s="2"/>
      <c r="J439" s="2"/>
    </row>
    <row r="440" spans="1:10" ht="16.7" customHeight="1" x14ac:dyDescent="0.25">
      <c r="A440" s="36" t="s">
        <v>96</v>
      </c>
      <c r="B440" s="38" t="s">
        <v>28</v>
      </c>
      <c r="C440" s="11" t="s">
        <v>20</v>
      </c>
      <c r="D440" s="3">
        <v>63994.8</v>
      </c>
      <c r="E440" s="3">
        <v>129005.3</v>
      </c>
      <c r="F440" s="3">
        <v>166068.9</v>
      </c>
      <c r="G440" s="3">
        <f t="shared" ref="G440:J440" si="85">SUM(G441:G444)</f>
        <v>186667</v>
      </c>
      <c r="H440" s="3">
        <f t="shared" si="85"/>
        <v>255380</v>
      </c>
      <c r="I440" s="3">
        <f t="shared" si="85"/>
        <v>254489.3</v>
      </c>
      <c r="J440" s="3">
        <f t="shared" si="85"/>
        <v>254489.3</v>
      </c>
    </row>
    <row r="441" spans="1:10" ht="16.7" customHeight="1" x14ac:dyDescent="0.25">
      <c r="A441" s="36" t="s">
        <v>96</v>
      </c>
      <c r="B441" s="38" t="s">
        <v>28</v>
      </c>
      <c r="C441" s="25" t="s">
        <v>23</v>
      </c>
      <c r="D441" s="2">
        <v>63994.8</v>
      </c>
      <c r="E441" s="2">
        <v>129005.3</v>
      </c>
      <c r="F441" s="2">
        <v>166068.9</v>
      </c>
      <c r="G441" s="2">
        <f t="shared" ref="G441:J441" si="86">G446</f>
        <v>186667</v>
      </c>
      <c r="H441" s="2">
        <f t="shared" si="86"/>
        <v>255380</v>
      </c>
      <c r="I441" s="2">
        <f t="shared" si="86"/>
        <v>254489.3</v>
      </c>
      <c r="J441" s="2">
        <f t="shared" si="86"/>
        <v>254489.3</v>
      </c>
    </row>
    <row r="442" spans="1:10" ht="16.7" customHeight="1" x14ac:dyDescent="0.25">
      <c r="A442" s="36" t="s">
        <v>96</v>
      </c>
      <c r="B442" s="38" t="s">
        <v>28</v>
      </c>
      <c r="C442" s="25" t="s">
        <v>24</v>
      </c>
      <c r="D442" s="2"/>
      <c r="E442" s="2"/>
      <c r="F442" s="2"/>
      <c r="G442" s="2"/>
      <c r="H442" s="2"/>
      <c r="I442" s="2"/>
      <c r="J442" s="2"/>
    </row>
    <row r="443" spans="1:10" ht="16.7" customHeight="1" x14ac:dyDescent="0.25">
      <c r="A443" s="36" t="s">
        <v>96</v>
      </c>
      <c r="B443" s="38" t="s">
        <v>28</v>
      </c>
      <c r="C443" s="25" t="s">
        <v>25</v>
      </c>
      <c r="D443" s="2"/>
      <c r="E443" s="2"/>
      <c r="F443" s="2"/>
      <c r="G443" s="2"/>
      <c r="H443" s="2"/>
      <c r="I443" s="2"/>
      <c r="J443" s="2"/>
    </row>
    <row r="444" spans="1:10" ht="16.7" customHeight="1" x14ac:dyDescent="0.25">
      <c r="A444" s="36" t="s">
        <v>96</v>
      </c>
      <c r="B444" s="38" t="s">
        <v>28</v>
      </c>
      <c r="C444" s="25" t="s">
        <v>26</v>
      </c>
      <c r="D444" s="2"/>
      <c r="E444" s="2"/>
      <c r="F444" s="2"/>
      <c r="G444" s="2"/>
      <c r="H444" s="2"/>
      <c r="I444" s="2"/>
      <c r="J444" s="2"/>
    </row>
    <row r="445" spans="1:10" ht="16.7" customHeight="1" x14ac:dyDescent="0.25">
      <c r="A445" s="36" t="s">
        <v>97</v>
      </c>
      <c r="B445" s="38" t="s">
        <v>28</v>
      </c>
      <c r="C445" s="11" t="s">
        <v>20</v>
      </c>
      <c r="D445" s="3">
        <v>63994.8</v>
      </c>
      <c r="E445" s="3">
        <v>129005.3</v>
      </c>
      <c r="F445" s="3">
        <v>166068.9</v>
      </c>
      <c r="G445" s="3">
        <f t="shared" ref="G445:J445" si="87">SUM(G446:G449)</f>
        <v>186667</v>
      </c>
      <c r="H445" s="3">
        <f t="shared" si="87"/>
        <v>255380</v>
      </c>
      <c r="I445" s="3">
        <f t="shared" si="87"/>
        <v>254489.3</v>
      </c>
      <c r="J445" s="3">
        <f t="shared" si="87"/>
        <v>254489.3</v>
      </c>
    </row>
    <row r="446" spans="1:10" ht="16.7" customHeight="1" x14ac:dyDescent="0.25">
      <c r="A446" s="36" t="s">
        <v>97</v>
      </c>
      <c r="B446" s="38" t="s">
        <v>28</v>
      </c>
      <c r="C446" s="25" t="s">
        <v>23</v>
      </c>
      <c r="D446" s="2">
        <v>63994.8</v>
      </c>
      <c r="E446" s="2">
        <v>129005.3</v>
      </c>
      <c r="F446" s="2">
        <v>166068.9</v>
      </c>
      <c r="G446" s="2">
        <f t="shared" ref="G446:J446" si="88">G451</f>
        <v>186667</v>
      </c>
      <c r="H446" s="2">
        <f t="shared" si="88"/>
        <v>255380</v>
      </c>
      <c r="I446" s="2">
        <f t="shared" si="88"/>
        <v>254489.3</v>
      </c>
      <c r="J446" s="2">
        <f t="shared" si="88"/>
        <v>254489.3</v>
      </c>
    </row>
    <row r="447" spans="1:10" ht="16.7" customHeight="1" x14ac:dyDescent="0.25">
      <c r="A447" s="36" t="s">
        <v>97</v>
      </c>
      <c r="B447" s="38" t="s">
        <v>28</v>
      </c>
      <c r="C447" s="25" t="s">
        <v>24</v>
      </c>
      <c r="D447" s="2"/>
      <c r="E447" s="2"/>
      <c r="F447" s="2"/>
      <c r="G447" s="2"/>
      <c r="H447" s="2"/>
      <c r="I447" s="2"/>
      <c r="J447" s="2"/>
    </row>
    <row r="448" spans="1:10" ht="16.7" customHeight="1" x14ac:dyDescent="0.25">
      <c r="A448" s="36" t="s">
        <v>97</v>
      </c>
      <c r="B448" s="38" t="s">
        <v>28</v>
      </c>
      <c r="C448" s="25" t="s">
        <v>25</v>
      </c>
      <c r="D448" s="2"/>
      <c r="E448" s="2"/>
      <c r="F448" s="2"/>
      <c r="G448" s="2"/>
      <c r="H448" s="2"/>
      <c r="I448" s="2"/>
      <c r="J448" s="2"/>
    </row>
    <row r="449" spans="1:10" ht="16.7" customHeight="1" x14ac:dyDescent="0.25">
      <c r="A449" s="36" t="s">
        <v>97</v>
      </c>
      <c r="B449" s="38" t="s">
        <v>28</v>
      </c>
      <c r="C449" s="25" t="s">
        <v>26</v>
      </c>
      <c r="D449" s="2"/>
      <c r="E449" s="2"/>
      <c r="F449" s="2"/>
      <c r="G449" s="2"/>
      <c r="H449" s="2"/>
      <c r="I449" s="2"/>
      <c r="J449" s="2"/>
    </row>
    <row r="450" spans="1:10" ht="16.7" customHeight="1" x14ac:dyDescent="0.25">
      <c r="A450" s="36" t="s">
        <v>98</v>
      </c>
      <c r="B450" s="38" t="s">
        <v>28</v>
      </c>
      <c r="C450" s="11" t="s">
        <v>20</v>
      </c>
      <c r="D450" s="3">
        <v>63994.8</v>
      </c>
      <c r="E450" s="3">
        <v>129005.3</v>
      </c>
      <c r="F450" s="3">
        <v>166068.9</v>
      </c>
      <c r="G450" s="3">
        <f t="shared" ref="G450:J450" si="89">SUM(G451:G454)</f>
        <v>186667</v>
      </c>
      <c r="H450" s="3">
        <f t="shared" si="89"/>
        <v>255380</v>
      </c>
      <c r="I450" s="3">
        <f t="shared" si="89"/>
        <v>254489.3</v>
      </c>
      <c r="J450" s="3">
        <f t="shared" si="89"/>
        <v>254489.3</v>
      </c>
    </row>
    <row r="451" spans="1:10" ht="16.7" customHeight="1" x14ac:dyDescent="0.25">
      <c r="A451" s="36" t="s">
        <v>98</v>
      </c>
      <c r="B451" s="38" t="s">
        <v>28</v>
      </c>
      <c r="C451" s="25" t="s">
        <v>23</v>
      </c>
      <c r="D451" s="2">
        <v>63994.8</v>
      </c>
      <c r="E451" s="2">
        <v>129005.3</v>
      </c>
      <c r="F451" s="2">
        <v>166068.9</v>
      </c>
      <c r="G451" s="2">
        <f>'16'!G363</f>
        <v>186667</v>
      </c>
      <c r="H451" s="2">
        <f>'16'!H363</f>
        <v>255380</v>
      </c>
      <c r="I451" s="2">
        <f>'16'!I363</f>
        <v>254489.3</v>
      </c>
      <c r="J451" s="2">
        <f>'16'!J363</f>
        <v>254489.3</v>
      </c>
    </row>
    <row r="452" spans="1:10" ht="16.7" customHeight="1" x14ac:dyDescent="0.25">
      <c r="A452" s="36" t="s">
        <v>98</v>
      </c>
      <c r="B452" s="38" t="s">
        <v>28</v>
      </c>
      <c r="C452" s="25" t="s">
        <v>24</v>
      </c>
      <c r="D452" s="2"/>
      <c r="E452" s="2"/>
      <c r="F452" s="2"/>
      <c r="G452" s="2"/>
      <c r="H452" s="2"/>
      <c r="I452" s="2"/>
      <c r="J452" s="2"/>
    </row>
    <row r="453" spans="1:10" ht="16.7" customHeight="1" x14ac:dyDescent="0.25">
      <c r="A453" s="36" t="s">
        <v>98</v>
      </c>
      <c r="B453" s="38" t="s">
        <v>28</v>
      </c>
      <c r="C453" s="25" t="s">
        <v>25</v>
      </c>
      <c r="D453" s="2"/>
      <c r="E453" s="2"/>
      <c r="F453" s="2"/>
      <c r="G453" s="2"/>
      <c r="H453" s="2"/>
      <c r="I453" s="2"/>
      <c r="J453" s="2"/>
    </row>
    <row r="454" spans="1:10" ht="16.7" customHeight="1" x14ac:dyDescent="0.25">
      <c r="A454" s="36" t="s">
        <v>98</v>
      </c>
      <c r="B454" s="38" t="s">
        <v>28</v>
      </c>
      <c r="C454" s="25" t="s">
        <v>26</v>
      </c>
      <c r="D454" s="2"/>
      <c r="E454" s="2"/>
      <c r="F454" s="2"/>
      <c r="G454" s="2"/>
      <c r="H454" s="2"/>
      <c r="I454" s="2"/>
      <c r="J454" s="2"/>
    </row>
    <row r="455" spans="1:10" ht="16.7" customHeight="1" x14ac:dyDescent="0.25">
      <c r="A455" s="35" t="s">
        <v>99</v>
      </c>
      <c r="B455" s="37" t="s">
        <v>22</v>
      </c>
      <c r="C455" s="26" t="s">
        <v>20</v>
      </c>
      <c r="D455" s="1">
        <v>86320.9</v>
      </c>
      <c r="E455" s="1">
        <v>78511.199999999997</v>
      </c>
      <c r="F455" s="1">
        <v>104763.9</v>
      </c>
      <c r="G455" s="1">
        <f t="shared" ref="G455:J455" si="90">SUM(G456:G459)</f>
        <v>99375.7</v>
      </c>
      <c r="H455" s="1">
        <f t="shared" si="90"/>
        <v>45375.7</v>
      </c>
      <c r="I455" s="1">
        <f t="shared" si="90"/>
        <v>45375.7</v>
      </c>
      <c r="J455" s="1">
        <f t="shared" si="90"/>
        <v>45375.7</v>
      </c>
    </row>
    <row r="456" spans="1:10" ht="16.7" customHeight="1" x14ac:dyDescent="0.25">
      <c r="A456" s="36" t="s">
        <v>99</v>
      </c>
      <c r="B456" s="38" t="s">
        <v>22</v>
      </c>
      <c r="C456" s="25" t="s">
        <v>23</v>
      </c>
      <c r="D456" s="2">
        <v>86320.9</v>
      </c>
      <c r="E456" s="2">
        <v>78511.199999999997</v>
      </c>
      <c r="F456" s="2">
        <v>104763.9</v>
      </c>
      <c r="G456" s="2">
        <f t="shared" ref="G456:J456" si="91">G461</f>
        <v>45375.7</v>
      </c>
      <c r="H456" s="2">
        <f t="shared" si="91"/>
        <v>45375.7</v>
      </c>
      <c r="I456" s="2">
        <f t="shared" si="91"/>
        <v>45375.7</v>
      </c>
      <c r="J456" s="2">
        <f t="shared" si="91"/>
        <v>45375.7</v>
      </c>
    </row>
    <row r="457" spans="1:10" ht="16.7" customHeight="1" x14ac:dyDescent="0.25">
      <c r="A457" s="36" t="s">
        <v>99</v>
      </c>
      <c r="B457" s="38" t="s">
        <v>22</v>
      </c>
      <c r="C457" s="25" t="s">
        <v>24</v>
      </c>
      <c r="D457" s="2"/>
      <c r="E457" s="2"/>
      <c r="F457" s="2"/>
      <c r="G457" s="2"/>
      <c r="H457" s="2"/>
      <c r="I457" s="2"/>
      <c r="J457" s="2"/>
    </row>
    <row r="458" spans="1:10" ht="16.7" customHeight="1" x14ac:dyDescent="0.25">
      <c r="A458" s="36" t="s">
        <v>99</v>
      </c>
      <c r="B458" s="38" t="s">
        <v>22</v>
      </c>
      <c r="C458" s="25" t="s">
        <v>25</v>
      </c>
      <c r="D458" s="2"/>
      <c r="E458" s="2"/>
      <c r="F458" s="2"/>
      <c r="G458" s="2"/>
      <c r="H458" s="2"/>
      <c r="I458" s="2"/>
      <c r="J458" s="2"/>
    </row>
    <row r="459" spans="1:10" ht="16.7" customHeight="1" x14ac:dyDescent="0.25">
      <c r="A459" s="36" t="s">
        <v>99</v>
      </c>
      <c r="B459" s="38" t="s">
        <v>22</v>
      </c>
      <c r="C459" s="25" t="s">
        <v>26</v>
      </c>
      <c r="D459" s="2"/>
      <c r="E459" s="2"/>
      <c r="F459" s="2"/>
      <c r="G459" s="2">
        <f>G464</f>
        <v>54000</v>
      </c>
      <c r="H459" s="2"/>
      <c r="I459" s="2"/>
      <c r="J459" s="2"/>
    </row>
    <row r="460" spans="1:10" ht="16.7" customHeight="1" x14ac:dyDescent="0.25">
      <c r="A460" s="36" t="s">
        <v>99</v>
      </c>
      <c r="B460" s="38" t="s">
        <v>28</v>
      </c>
      <c r="C460" s="11" t="s">
        <v>20</v>
      </c>
      <c r="D460" s="3">
        <v>86320.9</v>
      </c>
      <c r="E460" s="3">
        <v>78511.199999999997</v>
      </c>
      <c r="F460" s="3">
        <v>104763.9</v>
      </c>
      <c r="G460" s="3">
        <f t="shared" ref="G460:J460" si="92">SUM(G461:G464)</f>
        <v>99375.7</v>
      </c>
      <c r="H460" s="3">
        <f t="shared" si="92"/>
        <v>45375.7</v>
      </c>
      <c r="I460" s="3">
        <f t="shared" si="92"/>
        <v>45375.7</v>
      </c>
      <c r="J460" s="3">
        <f t="shared" si="92"/>
        <v>45375.7</v>
      </c>
    </row>
    <row r="461" spans="1:10" ht="16.7" customHeight="1" x14ac:dyDescent="0.25">
      <c r="A461" s="36" t="s">
        <v>99</v>
      </c>
      <c r="B461" s="38" t="s">
        <v>28</v>
      </c>
      <c r="C461" s="25" t="s">
        <v>23</v>
      </c>
      <c r="D461" s="2">
        <v>86320.9</v>
      </c>
      <c r="E461" s="2">
        <v>78511.199999999997</v>
      </c>
      <c r="F461" s="2">
        <v>104763.9</v>
      </c>
      <c r="G461" s="2">
        <f t="shared" ref="G461:J461" si="93">G466</f>
        <v>45375.7</v>
      </c>
      <c r="H461" s="2">
        <f t="shared" si="93"/>
        <v>45375.7</v>
      </c>
      <c r="I461" s="2">
        <f t="shared" si="93"/>
        <v>45375.7</v>
      </c>
      <c r="J461" s="2">
        <f t="shared" si="93"/>
        <v>45375.7</v>
      </c>
    </row>
    <row r="462" spans="1:10" ht="16.7" customHeight="1" x14ac:dyDescent="0.25">
      <c r="A462" s="36" t="s">
        <v>99</v>
      </c>
      <c r="B462" s="38" t="s">
        <v>28</v>
      </c>
      <c r="C462" s="25" t="s">
        <v>24</v>
      </c>
      <c r="D462" s="2"/>
      <c r="E462" s="2"/>
      <c r="F462" s="2"/>
      <c r="G462" s="2"/>
      <c r="H462" s="2"/>
      <c r="I462" s="2"/>
      <c r="J462" s="2"/>
    </row>
    <row r="463" spans="1:10" ht="16.7" customHeight="1" x14ac:dyDescent="0.25">
      <c r="A463" s="36" t="s">
        <v>99</v>
      </c>
      <c r="B463" s="38" t="s">
        <v>28</v>
      </c>
      <c r="C463" s="25" t="s">
        <v>25</v>
      </c>
      <c r="D463" s="2"/>
      <c r="E463" s="2"/>
      <c r="F463" s="2"/>
      <c r="G463" s="2"/>
      <c r="H463" s="2"/>
      <c r="I463" s="2"/>
      <c r="J463" s="2"/>
    </row>
    <row r="464" spans="1:10" ht="16.7" customHeight="1" x14ac:dyDescent="0.25">
      <c r="A464" s="36" t="s">
        <v>99</v>
      </c>
      <c r="B464" s="38" t="s">
        <v>28</v>
      </c>
      <c r="C464" s="25" t="s">
        <v>26</v>
      </c>
      <c r="D464" s="2"/>
      <c r="E464" s="2"/>
      <c r="F464" s="2"/>
      <c r="G464" s="2">
        <f>G469</f>
        <v>54000</v>
      </c>
      <c r="H464" s="2"/>
      <c r="I464" s="2"/>
      <c r="J464" s="2"/>
    </row>
    <row r="465" spans="1:10" ht="16.7" customHeight="1" x14ac:dyDescent="0.25">
      <c r="A465" s="36" t="s">
        <v>100</v>
      </c>
      <c r="B465" s="38" t="s">
        <v>28</v>
      </c>
      <c r="C465" s="11" t="s">
        <v>20</v>
      </c>
      <c r="D465" s="3">
        <v>86320.9</v>
      </c>
      <c r="E465" s="3">
        <v>78511.199999999997</v>
      </c>
      <c r="F465" s="3">
        <v>104763.9</v>
      </c>
      <c r="G465" s="3">
        <f t="shared" ref="G465:J465" si="94">SUM(G466:G469)</f>
        <v>99375.7</v>
      </c>
      <c r="H465" s="3">
        <f t="shared" si="94"/>
        <v>45375.7</v>
      </c>
      <c r="I465" s="3">
        <f t="shared" si="94"/>
        <v>45375.7</v>
      </c>
      <c r="J465" s="3">
        <f t="shared" si="94"/>
        <v>45375.7</v>
      </c>
    </row>
    <row r="466" spans="1:10" ht="16.7" customHeight="1" x14ac:dyDescent="0.25">
      <c r="A466" s="36" t="s">
        <v>100</v>
      </c>
      <c r="B466" s="38" t="s">
        <v>28</v>
      </c>
      <c r="C466" s="25" t="s">
        <v>23</v>
      </c>
      <c r="D466" s="2">
        <v>86320.9</v>
      </c>
      <c r="E466" s="2">
        <v>78511.199999999997</v>
      </c>
      <c r="F466" s="2">
        <v>104763.9</v>
      </c>
      <c r="G466" s="2">
        <f t="shared" ref="G466:J466" si="95">G471+G476+G481</f>
        <v>45375.7</v>
      </c>
      <c r="H466" s="2">
        <f t="shared" si="95"/>
        <v>45375.7</v>
      </c>
      <c r="I466" s="2">
        <f t="shared" si="95"/>
        <v>45375.7</v>
      </c>
      <c r="J466" s="2">
        <f t="shared" si="95"/>
        <v>45375.7</v>
      </c>
    </row>
    <row r="467" spans="1:10" ht="16.7" customHeight="1" x14ac:dyDescent="0.25">
      <c r="A467" s="36" t="s">
        <v>100</v>
      </c>
      <c r="B467" s="38" t="s">
        <v>28</v>
      </c>
      <c r="C467" s="25" t="s">
        <v>24</v>
      </c>
      <c r="D467" s="2"/>
      <c r="E467" s="2"/>
      <c r="F467" s="2"/>
      <c r="G467" s="2"/>
      <c r="H467" s="2"/>
      <c r="I467" s="2"/>
      <c r="J467" s="2"/>
    </row>
    <row r="468" spans="1:10" ht="16.7" customHeight="1" x14ac:dyDescent="0.25">
      <c r="A468" s="36" t="s">
        <v>100</v>
      </c>
      <c r="B468" s="38" t="s">
        <v>28</v>
      </c>
      <c r="C468" s="25" t="s">
        <v>25</v>
      </c>
      <c r="D468" s="2"/>
      <c r="E468" s="2"/>
      <c r="F468" s="2"/>
      <c r="G468" s="2"/>
      <c r="H468" s="2"/>
      <c r="I468" s="2"/>
      <c r="J468" s="2"/>
    </row>
    <row r="469" spans="1:10" ht="16.7" customHeight="1" x14ac:dyDescent="0.25">
      <c r="A469" s="36" t="s">
        <v>100</v>
      </c>
      <c r="B469" s="38" t="s">
        <v>28</v>
      </c>
      <c r="C469" s="25" t="s">
        <v>26</v>
      </c>
      <c r="D469" s="2"/>
      <c r="E469" s="2"/>
      <c r="F469" s="2"/>
      <c r="G469" s="2">
        <f>G474+G479+G484</f>
        <v>54000</v>
      </c>
      <c r="H469" s="2"/>
      <c r="I469" s="2"/>
      <c r="J469" s="2"/>
    </row>
    <row r="470" spans="1:10" ht="16.7" customHeight="1" x14ac:dyDescent="0.25">
      <c r="A470" s="36" t="s">
        <v>103</v>
      </c>
      <c r="B470" s="38" t="s">
        <v>28</v>
      </c>
      <c r="C470" s="11" t="s">
        <v>20</v>
      </c>
      <c r="D470" s="3">
        <v>68000</v>
      </c>
      <c r="E470" s="3">
        <v>73000</v>
      </c>
      <c r="F470" s="3">
        <v>95000</v>
      </c>
      <c r="G470" s="3">
        <f t="shared" ref="G470" si="96">SUM(G471:G474)</f>
        <v>90000</v>
      </c>
      <c r="H470" s="3">
        <v>36000</v>
      </c>
      <c r="I470" s="3">
        <v>36000</v>
      </c>
      <c r="J470" s="3">
        <v>36000</v>
      </c>
    </row>
    <row r="471" spans="1:10" ht="16.7" customHeight="1" x14ac:dyDescent="0.25">
      <c r="A471" s="36" t="s">
        <v>103</v>
      </c>
      <c r="B471" s="38" t="s">
        <v>28</v>
      </c>
      <c r="C471" s="25" t="s">
        <v>23</v>
      </c>
      <c r="D471" s="2">
        <v>68000</v>
      </c>
      <c r="E471" s="2">
        <v>73000</v>
      </c>
      <c r="F471" s="2">
        <v>95000</v>
      </c>
      <c r="G471" s="2">
        <f>'16'!G379</f>
        <v>36000</v>
      </c>
      <c r="H471" s="2">
        <f>'16'!H379</f>
        <v>36000</v>
      </c>
      <c r="I471" s="2">
        <f>'16'!I379</f>
        <v>36000</v>
      </c>
      <c r="J471" s="2">
        <f>'16'!J379</f>
        <v>36000</v>
      </c>
    </row>
    <row r="472" spans="1:10" ht="16.7" customHeight="1" x14ac:dyDescent="0.25">
      <c r="A472" s="36" t="s">
        <v>103</v>
      </c>
      <c r="B472" s="38" t="s">
        <v>28</v>
      </c>
      <c r="C472" s="25" t="s">
        <v>24</v>
      </c>
      <c r="D472" s="2"/>
      <c r="E472" s="2"/>
      <c r="F472" s="2"/>
      <c r="G472" s="2"/>
      <c r="H472" s="2"/>
      <c r="I472" s="2"/>
      <c r="J472" s="2"/>
    </row>
    <row r="473" spans="1:10" ht="16.7" customHeight="1" x14ac:dyDescent="0.25">
      <c r="A473" s="36" t="s">
        <v>103</v>
      </c>
      <c r="B473" s="38" t="s">
        <v>28</v>
      </c>
      <c r="C473" s="25" t="s">
        <v>25</v>
      </c>
      <c r="D473" s="2"/>
      <c r="E473" s="2"/>
      <c r="F473" s="2"/>
      <c r="G473" s="2"/>
      <c r="H473" s="2"/>
      <c r="I473" s="2"/>
      <c r="J473" s="2"/>
    </row>
    <row r="474" spans="1:10" ht="16.7" customHeight="1" x14ac:dyDescent="0.25">
      <c r="A474" s="36" t="s">
        <v>103</v>
      </c>
      <c r="B474" s="38" t="s">
        <v>28</v>
      </c>
      <c r="C474" s="25" t="s">
        <v>26</v>
      </c>
      <c r="D474" s="2"/>
      <c r="E474" s="2"/>
      <c r="F474" s="2"/>
      <c r="G474" s="2">
        <v>54000</v>
      </c>
      <c r="H474" s="2"/>
      <c r="I474" s="2"/>
      <c r="J474" s="2"/>
    </row>
    <row r="475" spans="1:10" ht="16.7" customHeight="1" x14ac:dyDescent="0.25">
      <c r="A475" s="36" t="s">
        <v>101</v>
      </c>
      <c r="B475" s="38" t="s">
        <v>28</v>
      </c>
      <c r="C475" s="11" t="s">
        <v>20</v>
      </c>
      <c r="D475" s="3">
        <v>11320.9</v>
      </c>
      <c r="E475" s="3">
        <v>5106.2</v>
      </c>
      <c r="F475" s="3">
        <v>9763.9</v>
      </c>
      <c r="G475" s="3">
        <f t="shared" ref="G475:J475" si="97">SUM(G476:G479)</f>
        <v>9375.7000000000007</v>
      </c>
      <c r="H475" s="3">
        <f t="shared" si="97"/>
        <v>9375.7000000000007</v>
      </c>
      <c r="I475" s="3">
        <f t="shared" si="97"/>
        <v>9375.7000000000007</v>
      </c>
      <c r="J475" s="3">
        <f t="shared" si="97"/>
        <v>9375.7000000000007</v>
      </c>
    </row>
    <row r="476" spans="1:10" ht="16.7" customHeight="1" x14ac:dyDescent="0.25">
      <c r="A476" s="36" t="s">
        <v>101</v>
      </c>
      <c r="B476" s="38" t="s">
        <v>28</v>
      </c>
      <c r="C476" s="25" t="s">
        <v>23</v>
      </c>
      <c r="D476" s="2">
        <v>11320.9</v>
      </c>
      <c r="E476" s="2">
        <v>5106.2</v>
      </c>
      <c r="F476" s="2">
        <v>9763.9</v>
      </c>
      <c r="G476" s="2">
        <f>'16'!G383</f>
        <v>9375.7000000000007</v>
      </c>
      <c r="H476" s="2">
        <f>'16'!H383</f>
        <v>9375.7000000000007</v>
      </c>
      <c r="I476" s="2">
        <f>'16'!I383</f>
        <v>9375.7000000000007</v>
      </c>
      <c r="J476" s="2">
        <f>'16'!J383</f>
        <v>9375.7000000000007</v>
      </c>
    </row>
    <row r="477" spans="1:10" ht="16.7" customHeight="1" x14ac:dyDescent="0.25">
      <c r="A477" s="36" t="s">
        <v>101</v>
      </c>
      <c r="B477" s="38" t="s">
        <v>28</v>
      </c>
      <c r="C477" s="25" t="s">
        <v>24</v>
      </c>
      <c r="D477" s="2"/>
      <c r="E477" s="2"/>
      <c r="F477" s="2"/>
      <c r="G477" s="2"/>
      <c r="H477" s="2"/>
      <c r="I477" s="2"/>
      <c r="J477" s="2"/>
    </row>
    <row r="478" spans="1:10" ht="16.7" customHeight="1" x14ac:dyDescent="0.25">
      <c r="A478" s="36" t="s">
        <v>101</v>
      </c>
      <c r="B478" s="38" t="s">
        <v>28</v>
      </c>
      <c r="C478" s="25" t="s">
        <v>25</v>
      </c>
      <c r="D478" s="2"/>
      <c r="E478" s="2"/>
      <c r="F478" s="2"/>
      <c r="G478" s="2"/>
      <c r="H478" s="2"/>
      <c r="I478" s="2"/>
      <c r="J478" s="2"/>
    </row>
    <row r="479" spans="1:10" ht="16.7" customHeight="1" x14ac:dyDescent="0.25">
      <c r="A479" s="36" t="s">
        <v>101</v>
      </c>
      <c r="B479" s="38" t="s">
        <v>28</v>
      </c>
      <c r="C479" s="25" t="s">
        <v>26</v>
      </c>
      <c r="D479" s="2"/>
      <c r="E479" s="2"/>
      <c r="F479" s="2"/>
      <c r="G479" s="2"/>
      <c r="H479" s="2"/>
      <c r="I479" s="2"/>
      <c r="J479" s="2"/>
    </row>
    <row r="480" spans="1:10" ht="23.45" customHeight="1" x14ac:dyDescent="0.25">
      <c r="A480" s="44" t="s">
        <v>102</v>
      </c>
      <c r="B480" s="38" t="s">
        <v>28</v>
      </c>
      <c r="C480" s="11" t="s">
        <v>20</v>
      </c>
      <c r="D480" s="3">
        <v>7000</v>
      </c>
      <c r="E480" s="3">
        <v>405</v>
      </c>
      <c r="F480" s="3"/>
      <c r="G480" s="3"/>
      <c r="H480" s="3"/>
      <c r="I480" s="3"/>
      <c r="J480" s="3"/>
    </row>
    <row r="481" spans="1:10" ht="23.45" customHeight="1" x14ac:dyDescent="0.25">
      <c r="A481" s="44" t="s">
        <v>102</v>
      </c>
      <c r="B481" s="38" t="s">
        <v>28</v>
      </c>
      <c r="C481" s="25" t="s">
        <v>23</v>
      </c>
      <c r="D481" s="2">
        <v>7000</v>
      </c>
      <c r="E481" s="2">
        <v>405</v>
      </c>
      <c r="F481" s="2"/>
      <c r="G481" s="2"/>
      <c r="H481" s="2"/>
      <c r="I481" s="2"/>
      <c r="J481" s="2"/>
    </row>
    <row r="482" spans="1:10" ht="23.45" customHeight="1" x14ac:dyDescent="0.25">
      <c r="A482" s="44" t="s">
        <v>102</v>
      </c>
      <c r="B482" s="38" t="s">
        <v>28</v>
      </c>
      <c r="C482" s="25" t="s">
        <v>24</v>
      </c>
      <c r="D482" s="2"/>
      <c r="E482" s="2"/>
      <c r="F482" s="2"/>
      <c r="G482" s="2"/>
      <c r="H482" s="2"/>
      <c r="I482" s="2"/>
      <c r="J482" s="2"/>
    </row>
    <row r="483" spans="1:10" ht="23.45" customHeight="1" x14ac:dyDescent="0.25">
      <c r="A483" s="44" t="s">
        <v>102</v>
      </c>
      <c r="B483" s="38" t="s">
        <v>28</v>
      </c>
      <c r="C483" s="25" t="s">
        <v>25</v>
      </c>
      <c r="D483" s="2"/>
      <c r="E483" s="2"/>
      <c r="F483" s="2"/>
      <c r="G483" s="2"/>
      <c r="H483" s="2"/>
      <c r="I483" s="2"/>
      <c r="J483" s="2"/>
    </row>
    <row r="484" spans="1:10" ht="23.45" customHeight="1" x14ac:dyDescent="0.25">
      <c r="A484" s="44" t="s">
        <v>102</v>
      </c>
      <c r="B484" s="38" t="s">
        <v>28</v>
      </c>
      <c r="C484" s="25" t="s">
        <v>26</v>
      </c>
      <c r="D484" s="2"/>
      <c r="E484" s="2"/>
      <c r="F484" s="2"/>
      <c r="G484" s="2"/>
      <c r="H484" s="2"/>
      <c r="I484" s="2"/>
      <c r="J484" s="2"/>
    </row>
    <row r="485" spans="1:10" ht="16.7" customHeight="1" x14ac:dyDescent="0.25">
      <c r="A485" s="35" t="s">
        <v>104</v>
      </c>
      <c r="B485" s="37" t="s">
        <v>22</v>
      </c>
      <c r="C485" s="26" t="s">
        <v>20</v>
      </c>
      <c r="D485" s="1">
        <v>1406172.3</v>
      </c>
      <c r="E485" s="1">
        <v>1624889.8</v>
      </c>
      <c r="F485" s="1">
        <v>1562046.7</v>
      </c>
      <c r="G485" s="1">
        <f t="shared" ref="G485:J485" si="98">SUM(G486:G489)</f>
        <v>1676456.5</v>
      </c>
      <c r="H485" s="1">
        <f t="shared" si="98"/>
        <v>1006376.6</v>
      </c>
      <c r="I485" s="1">
        <f t="shared" si="98"/>
        <v>1008042.4</v>
      </c>
      <c r="J485" s="1">
        <f t="shared" si="98"/>
        <v>1008058.8</v>
      </c>
    </row>
    <row r="486" spans="1:10" ht="16.7" customHeight="1" x14ac:dyDescent="0.25">
      <c r="A486" s="36" t="s">
        <v>104</v>
      </c>
      <c r="B486" s="38" t="s">
        <v>22</v>
      </c>
      <c r="C486" s="25" t="s">
        <v>23</v>
      </c>
      <c r="D486" s="2">
        <v>432780.6</v>
      </c>
      <c r="E486" s="2">
        <v>516691.20000000001</v>
      </c>
      <c r="F486" s="2">
        <v>544875.30000000005</v>
      </c>
      <c r="G486" s="2">
        <f t="shared" ref="G486:J487" si="99">G491</f>
        <v>772174.79999999993</v>
      </c>
      <c r="H486" s="2">
        <f t="shared" si="99"/>
        <v>772897.6</v>
      </c>
      <c r="I486" s="2">
        <f t="shared" si="99"/>
        <v>772886.5</v>
      </c>
      <c r="J486" s="2">
        <f t="shared" si="99"/>
        <v>772886.5</v>
      </c>
    </row>
    <row r="487" spans="1:10" ht="16.7" customHeight="1" x14ac:dyDescent="0.25">
      <c r="A487" s="36" t="s">
        <v>104</v>
      </c>
      <c r="B487" s="38" t="s">
        <v>22</v>
      </c>
      <c r="C487" s="25" t="s">
        <v>24</v>
      </c>
      <c r="D487" s="2">
        <v>973391.7</v>
      </c>
      <c r="E487" s="2">
        <v>1108198.6000000001</v>
      </c>
      <c r="F487" s="2">
        <v>1017171.4</v>
      </c>
      <c r="G487" s="2">
        <f t="shared" si="99"/>
        <v>904281.7</v>
      </c>
      <c r="H487" s="2">
        <f t="shared" si="99"/>
        <v>233479</v>
      </c>
      <c r="I487" s="2">
        <f t="shared" si="99"/>
        <v>235155.9</v>
      </c>
      <c r="J487" s="2">
        <f t="shared" si="99"/>
        <v>235172.3</v>
      </c>
    </row>
    <row r="488" spans="1:10" ht="16.7" customHeight="1" x14ac:dyDescent="0.25">
      <c r="A488" s="36" t="s">
        <v>104</v>
      </c>
      <c r="B488" s="38" t="s">
        <v>22</v>
      </c>
      <c r="C488" s="25" t="s">
        <v>25</v>
      </c>
      <c r="D488" s="2"/>
      <c r="E488" s="2"/>
      <c r="F488" s="2"/>
      <c r="G488" s="2"/>
      <c r="H488" s="2"/>
      <c r="I488" s="2"/>
      <c r="J488" s="2"/>
    </row>
    <row r="489" spans="1:10" ht="16.7" customHeight="1" x14ac:dyDescent="0.25">
      <c r="A489" s="36" t="s">
        <v>104</v>
      </c>
      <c r="B489" s="38" t="s">
        <v>22</v>
      </c>
      <c r="C489" s="25" t="s">
        <v>26</v>
      </c>
      <c r="D489" s="2"/>
      <c r="E489" s="2"/>
      <c r="F489" s="2"/>
      <c r="G489" s="2"/>
      <c r="H489" s="2"/>
      <c r="I489" s="2"/>
      <c r="J489" s="2"/>
    </row>
    <row r="490" spans="1:10" ht="16.7" customHeight="1" x14ac:dyDescent="0.25">
      <c r="A490" s="36" t="s">
        <v>104</v>
      </c>
      <c r="B490" s="38" t="s">
        <v>28</v>
      </c>
      <c r="C490" s="11" t="s">
        <v>20</v>
      </c>
      <c r="D490" s="3">
        <v>1406172.3</v>
      </c>
      <c r="E490" s="3">
        <v>1624889.8</v>
      </c>
      <c r="F490" s="3">
        <v>1562046.7</v>
      </c>
      <c r="G490" s="3">
        <f t="shared" ref="G490:J490" si="100">SUM(G491:G494)</f>
        <v>1676456.5</v>
      </c>
      <c r="H490" s="3">
        <f t="shared" si="100"/>
        <v>1006376.6</v>
      </c>
      <c r="I490" s="3">
        <f t="shared" si="100"/>
        <v>1008042.4</v>
      </c>
      <c r="J490" s="3">
        <f t="shared" si="100"/>
        <v>1008058.8</v>
      </c>
    </row>
    <row r="491" spans="1:10" ht="16.7" customHeight="1" x14ac:dyDescent="0.25">
      <c r="A491" s="36" t="s">
        <v>104</v>
      </c>
      <c r="B491" s="38" t="s">
        <v>28</v>
      </c>
      <c r="C491" s="25" t="s">
        <v>23</v>
      </c>
      <c r="D491" s="2">
        <v>432780.6</v>
      </c>
      <c r="E491" s="2">
        <v>516691.20000000001</v>
      </c>
      <c r="F491" s="2">
        <v>544875.30000000005</v>
      </c>
      <c r="G491" s="2">
        <f t="shared" ref="G491:J492" si="101">G496</f>
        <v>772174.79999999993</v>
      </c>
      <c r="H491" s="2">
        <f t="shared" si="101"/>
        <v>772897.6</v>
      </c>
      <c r="I491" s="2">
        <f t="shared" si="101"/>
        <v>772886.5</v>
      </c>
      <c r="J491" s="2">
        <f t="shared" si="101"/>
        <v>772886.5</v>
      </c>
    </row>
    <row r="492" spans="1:10" ht="16.7" customHeight="1" x14ac:dyDescent="0.25">
      <c r="A492" s="36" t="s">
        <v>104</v>
      </c>
      <c r="B492" s="38" t="s">
        <v>28</v>
      </c>
      <c r="C492" s="25" t="s">
        <v>24</v>
      </c>
      <c r="D492" s="2">
        <v>973391.7</v>
      </c>
      <c r="E492" s="2">
        <v>1108198.6000000001</v>
      </c>
      <c r="F492" s="2">
        <v>1017171.4</v>
      </c>
      <c r="G492" s="2">
        <f t="shared" si="101"/>
        <v>904281.7</v>
      </c>
      <c r="H492" s="2">
        <f t="shared" si="101"/>
        <v>233479</v>
      </c>
      <c r="I492" s="2">
        <f t="shared" si="101"/>
        <v>235155.9</v>
      </c>
      <c r="J492" s="2">
        <f t="shared" si="101"/>
        <v>235172.3</v>
      </c>
    </row>
    <row r="493" spans="1:10" ht="16.7" customHeight="1" x14ac:dyDescent="0.25">
      <c r="A493" s="36" t="s">
        <v>104</v>
      </c>
      <c r="B493" s="38" t="s">
        <v>28</v>
      </c>
      <c r="C493" s="25" t="s">
        <v>25</v>
      </c>
      <c r="D493" s="2"/>
      <c r="E493" s="2"/>
      <c r="F493" s="2"/>
      <c r="G493" s="2"/>
      <c r="H493" s="2"/>
      <c r="I493" s="2"/>
      <c r="J493" s="2"/>
    </row>
    <row r="494" spans="1:10" ht="16.7" customHeight="1" x14ac:dyDescent="0.25">
      <c r="A494" s="36" t="s">
        <v>104</v>
      </c>
      <c r="B494" s="38" t="s">
        <v>28</v>
      </c>
      <c r="C494" s="25" t="s">
        <v>26</v>
      </c>
      <c r="D494" s="2"/>
      <c r="E494" s="2"/>
      <c r="F494" s="2"/>
      <c r="G494" s="2"/>
      <c r="H494" s="2"/>
      <c r="I494" s="2"/>
      <c r="J494" s="2"/>
    </row>
    <row r="495" spans="1:10" ht="20.100000000000001" customHeight="1" x14ac:dyDescent="0.25">
      <c r="A495" s="36" t="s">
        <v>105</v>
      </c>
      <c r="B495" s="38" t="s">
        <v>28</v>
      </c>
      <c r="C495" s="11" t="s">
        <v>20</v>
      </c>
      <c r="D495" s="3">
        <v>1406172.3</v>
      </c>
      <c r="E495" s="3">
        <v>1624889.8</v>
      </c>
      <c r="F495" s="3">
        <v>1562046.7</v>
      </c>
      <c r="G495" s="3">
        <f t="shared" ref="G495:J495" si="102">SUM(G496:G499)</f>
        <v>1676456.5</v>
      </c>
      <c r="H495" s="3">
        <f t="shared" si="102"/>
        <v>1006376.6</v>
      </c>
      <c r="I495" s="3">
        <f t="shared" si="102"/>
        <v>1008042.4</v>
      </c>
      <c r="J495" s="3">
        <f t="shared" si="102"/>
        <v>1008058.8</v>
      </c>
    </row>
    <row r="496" spans="1:10" ht="20.100000000000001" customHeight="1" x14ac:dyDescent="0.25">
      <c r="A496" s="36" t="s">
        <v>105</v>
      </c>
      <c r="B496" s="38" t="s">
        <v>28</v>
      </c>
      <c r="C496" s="25" t="s">
        <v>23</v>
      </c>
      <c r="D496" s="2">
        <v>432780.6</v>
      </c>
      <c r="E496" s="2">
        <v>516691.20000000001</v>
      </c>
      <c r="F496" s="2">
        <v>544875.30000000005</v>
      </c>
      <c r="G496" s="2">
        <f t="shared" ref="G496:J497" si="103">G501+G506+G511+G516+G521+G526+G536+G541+G546+G531</f>
        <v>772174.79999999993</v>
      </c>
      <c r="H496" s="2">
        <f t="shared" si="103"/>
        <v>772897.6</v>
      </c>
      <c r="I496" s="2">
        <f t="shared" si="103"/>
        <v>772886.5</v>
      </c>
      <c r="J496" s="2">
        <f t="shared" si="103"/>
        <v>772886.5</v>
      </c>
    </row>
    <row r="497" spans="1:10" ht="20.100000000000001" customHeight="1" x14ac:dyDescent="0.25">
      <c r="A497" s="36" t="s">
        <v>105</v>
      </c>
      <c r="B497" s="38" t="s">
        <v>28</v>
      </c>
      <c r="C497" s="25" t="s">
        <v>24</v>
      </c>
      <c r="D497" s="2">
        <v>973391.7</v>
      </c>
      <c r="E497" s="2">
        <v>1108198.6000000001</v>
      </c>
      <c r="F497" s="2">
        <v>1017171.4</v>
      </c>
      <c r="G497" s="2">
        <f t="shared" si="103"/>
        <v>904281.7</v>
      </c>
      <c r="H497" s="2">
        <f t="shared" si="103"/>
        <v>233479</v>
      </c>
      <c r="I497" s="2">
        <f t="shared" si="103"/>
        <v>235155.9</v>
      </c>
      <c r="J497" s="2">
        <f t="shared" si="103"/>
        <v>235172.3</v>
      </c>
    </row>
    <row r="498" spans="1:10" ht="20.100000000000001" customHeight="1" x14ac:dyDescent="0.25">
      <c r="A498" s="36" t="s">
        <v>105</v>
      </c>
      <c r="B498" s="38" t="s">
        <v>28</v>
      </c>
      <c r="C498" s="25" t="s">
        <v>25</v>
      </c>
      <c r="D498" s="2"/>
      <c r="E498" s="2"/>
      <c r="F498" s="2"/>
      <c r="G498" s="2"/>
      <c r="H498" s="2"/>
      <c r="I498" s="2"/>
      <c r="J498" s="2"/>
    </row>
    <row r="499" spans="1:10" ht="20.100000000000001" customHeight="1" x14ac:dyDescent="0.25">
      <c r="A499" s="36" t="s">
        <v>105</v>
      </c>
      <c r="B499" s="38" t="s">
        <v>28</v>
      </c>
      <c r="C499" s="25" t="s">
        <v>26</v>
      </c>
      <c r="D499" s="2"/>
      <c r="E499" s="2"/>
      <c r="F499" s="2"/>
      <c r="G499" s="2"/>
      <c r="H499" s="2"/>
      <c r="I499" s="2"/>
      <c r="J499" s="2"/>
    </row>
    <row r="500" spans="1:10" ht="23.45" customHeight="1" x14ac:dyDescent="0.25">
      <c r="A500" s="36" t="s">
        <v>107</v>
      </c>
      <c r="B500" s="38" t="s">
        <v>28</v>
      </c>
      <c r="C500" s="11" t="s">
        <v>20</v>
      </c>
      <c r="D500" s="3">
        <v>355958</v>
      </c>
      <c r="E500" s="3">
        <v>441508.9</v>
      </c>
      <c r="F500" s="3">
        <v>469256.4</v>
      </c>
      <c r="G500" s="3">
        <f t="shared" ref="G500:J500" si="104">SUM(G501:G504)</f>
        <v>676073</v>
      </c>
      <c r="H500" s="3">
        <f t="shared" si="104"/>
        <v>683324.9</v>
      </c>
      <c r="I500" s="3">
        <f t="shared" si="104"/>
        <v>683320.5</v>
      </c>
      <c r="J500" s="3">
        <f t="shared" si="104"/>
        <v>683316.1</v>
      </c>
    </row>
    <row r="501" spans="1:10" ht="23.45" customHeight="1" x14ac:dyDescent="0.25">
      <c r="A501" s="36" t="s">
        <v>107</v>
      </c>
      <c r="B501" s="38" t="s">
        <v>28</v>
      </c>
      <c r="C501" s="25" t="s">
        <v>23</v>
      </c>
      <c r="D501" s="2">
        <v>355958</v>
      </c>
      <c r="E501" s="2">
        <v>441508.9</v>
      </c>
      <c r="F501" s="2">
        <v>469256.4</v>
      </c>
      <c r="G501" s="2">
        <f>'16'!G403</f>
        <v>676073</v>
      </c>
      <c r="H501" s="2">
        <f>'16'!H403</f>
        <v>683324.9</v>
      </c>
      <c r="I501" s="2">
        <f>'16'!I403</f>
        <v>683320.5</v>
      </c>
      <c r="J501" s="2">
        <f>'16'!J403</f>
        <v>683316.1</v>
      </c>
    </row>
    <row r="502" spans="1:10" ht="23.45" customHeight="1" x14ac:dyDescent="0.25">
      <c r="A502" s="36" t="s">
        <v>107</v>
      </c>
      <c r="B502" s="38" t="s">
        <v>28</v>
      </c>
      <c r="C502" s="25" t="s">
        <v>24</v>
      </c>
      <c r="D502" s="2"/>
      <c r="E502" s="2"/>
      <c r="F502" s="2"/>
      <c r="G502" s="2"/>
      <c r="H502" s="2"/>
      <c r="I502" s="2"/>
      <c r="J502" s="2"/>
    </row>
    <row r="503" spans="1:10" ht="23.45" customHeight="1" x14ac:dyDescent="0.25">
      <c r="A503" s="36" t="s">
        <v>107</v>
      </c>
      <c r="B503" s="38" t="s">
        <v>28</v>
      </c>
      <c r="C503" s="25" t="s">
        <v>25</v>
      </c>
      <c r="D503" s="2"/>
      <c r="E503" s="2"/>
      <c r="F503" s="2"/>
      <c r="G503" s="2"/>
      <c r="H503" s="2"/>
      <c r="I503" s="2"/>
      <c r="J503" s="2"/>
    </row>
    <row r="504" spans="1:10" ht="23.45" customHeight="1" x14ac:dyDescent="0.25">
      <c r="A504" s="36" t="s">
        <v>107</v>
      </c>
      <c r="B504" s="38" t="s">
        <v>28</v>
      </c>
      <c r="C504" s="25" t="s">
        <v>26</v>
      </c>
      <c r="D504" s="2"/>
      <c r="E504" s="2"/>
      <c r="F504" s="2"/>
      <c r="G504" s="2"/>
      <c r="H504" s="2"/>
      <c r="I504" s="2"/>
      <c r="J504" s="2"/>
    </row>
    <row r="505" spans="1:10" ht="16.7" customHeight="1" x14ac:dyDescent="0.25">
      <c r="A505" s="36" t="s">
        <v>108</v>
      </c>
      <c r="B505" s="38" t="s">
        <v>28</v>
      </c>
      <c r="C505" s="11" t="s">
        <v>20</v>
      </c>
      <c r="D505" s="3">
        <v>6319</v>
      </c>
      <c r="E505" s="3">
        <v>6434.9</v>
      </c>
      <c r="F505" s="3"/>
      <c r="G505" s="3"/>
      <c r="H505" s="3"/>
      <c r="I505" s="3"/>
      <c r="J505" s="3"/>
    </row>
    <row r="506" spans="1:10" ht="16.7" customHeight="1" x14ac:dyDescent="0.25">
      <c r="A506" s="36" t="s">
        <v>108</v>
      </c>
      <c r="B506" s="38" t="s">
        <v>28</v>
      </c>
      <c r="C506" s="25" t="s">
        <v>23</v>
      </c>
      <c r="D506" s="2">
        <v>6319</v>
      </c>
      <c r="E506" s="2">
        <v>6434.9</v>
      </c>
      <c r="F506" s="2"/>
      <c r="G506" s="2"/>
      <c r="H506" s="2"/>
      <c r="I506" s="2"/>
      <c r="J506" s="2"/>
    </row>
    <row r="507" spans="1:10" ht="16.7" customHeight="1" x14ac:dyDescent="0.25">
      <c r="A507" s="36" t="s">
        <v>108</v>
      </c>
      <c r="B507" s="38" t="s">
        <v>28</v>
      </c>
      <c r="C507" s="25" t="s">
        <v>24</v>
      </c>
      <c r="D507" s="2"/>
      <c r="E507" s="2"/>
      <c r="F507" s="2"/>
      <c r="G507" s="2"/>
      <c r="H507" s="2"/>
      <c r="I507" s="2"/>
      <c r="J507" s="2"/>
    </row>
    <row r="508" spans="1:10" ht="16.7" customHeight="1" x14ac:dyDescent="0.25">
      <c r="A508" s="36" t="s">
        <v>108</v>
      </c>
      <c r="B508" s="38" t="s">
        <v>28</v>
      </c>
      <c r="C508" s="25" t="s">
        <v>25</v>
      </c>
      <c r="D508" s="2"/>
      <c r="E508" s="2"/>
      <c r="F508" s="2"/>
      <c r="G508" s="2"/>
      <c r="H508" s="2"/>
      <c r="I508" s="2"/>
      <c r="J508" s="2"/>
    </row>
    <row r="509" spans="1:10" ht="16.7" customHeight="1" x14ac:dyDescent="0.25">
      <c r="A509" s="36" t="s">
        <v>108</v>
      </c>
      <c r="B509" s="38" t="s">
        <v>28</v>
      </c>
      <c r="C509" s="25" t="s">
        <v>26</v>
      </c>
      <c r="D509" s="2"/>
      <c r="E509" s="2"/>
      <c r="F509" s="2"/>
      <c r="G509" s="2"/>
      <c r="H509" s="2"/>
      <c r="I509" s="2"/>
      <c r="J509" s="2"/>
    </row>
    <row r="510" spans="1:10" ht="36.75" customHeight="1" x14ac:dyDescent="0.25">
      <c r="A510" s="44" t="s">
        <v>109</v>
      </c>
      <c r="B510" s="38" t="s">
        <v>28</v>
      </c>
      <c r="C510" s="11" t="s">
        <v>20</v>
      </c>
      <c r="D510" s="3">
        <v>32574.5</v>
      </c>
      <c r="E510" s="3">
        <v>30731.3</v>
      </c>
      <c r="F510" s="3">
        <v>69004.800000000003</v>
      </c>
      <c r="G510" s="3">
        <f t="shared" ref="G510:J510" si="105">SUM(G511:G514)</f>
        <v>85954.6</v>
      </c>
      <c r="H510" s="3">
        <f t="shared" si="105"/>
        <v>79374</v>
      </c>
      <c r="I510" s="3">
        <f t="shared" si="105"/>
        <v>79374</v>
      </c>
      <c r="J510" s="3">
        <f t="shared" si="105"/>
        <v>79374</v>
      </c>
    </row>
    <row r="511" spans="1:10" ht="36.75" customHeight="1" x14ac:dyDescent="0.25">
      <c r="A511" s="44" t="s">
        <v>109</v>
      </c>
      <c r="B511" s="38" t="s">
        <v>28</v>
      </c>
      <c r="C511" s="25" t="s">
        <v>23</v>
      </c>
      <c r="D511" s="2">
        <v>32574.5</v>
      </c>
      <c r="E511" s="2">
        <v>30731.3</v>
      </c>
      <c r="F511" s="2">
        <v>69004.800000000003</v>
      </c>
      <c r="G511" s="2">
        <f>'16'!G411</f>
        <v>85954.6</v>
      </c>
      <c r="H511" s="2">
        <f>'16'!H411</f>
        <v>79374</v>
      </c>
      <c r="I511" s="2">
        <f>'16'!I411</f>
        <v>79374</v>
      </c>
      <c r="J511" s="2">
        <f>'16'!J411</f>
        <v>79374</v>
      </c>
    </row>
    <row r="512" spans="1:10" ht="36.75" customHeight="1" x14ac:dyDescent="0.25">
      <c r="A512" s="44" t="s">
        <v>109</v>
      </c>
      <c r="B512" s="38" t="s">
        <v>28</v>
      </c>
      <c r="C512" s="25" t="s">
        <v>24</v>
      </c>
      <c r="D512" s="2"/>
      <c r="E512" s="2"/>
      <c r="F512" s="2"/>
      <c r="G512" s="2"/>
      <c r="H512" s="2"/>
      <c r="I512" s="2"/>
      <c r="J512" s="2"/>
    </row>
    <row r="513" spans="1:10" ht="36.75" customHeight="1" x14ac:dyDescent="0.25">
      <c r="A513" s="44" t="s">
        <v>109</v>
      </c>
      <c r="B513" s="38" t="s">
        <v>28</v>
      </c>
      <c r="C513" s="25" t="s">
        <v>25</v>
      </c>
      <c r="D513" s="2"/>
      <c r="E513" s="2"/>
      <c r="F513" s="2"/>
      <c r="G513" s="2"/>
      <c r="H513" s="2"/>
      <c r="I513" s="2"/>
      <c r="J513" s="2"/>
    </row>
    <row r="514" spans="1:10" ht="36.75" customHeight="1" x14ac:dyDescent="0.25">
      <c r="A514" s="44" t="s">
        <v>109</v>
      </c>
      <c r="B514" s="38" t="s">
        <v>28</v>
      </c>
      <c r="C514" s="25" t="s">
        <v>26</v>
      </c>
      <c r="D514" s="2"/>
      <c r="E514" s="2"/>
      <c r="F514" s="2"/>
      <c r="G514" s="2"/>
      <c r="H514" s="2"/>
      <c r="I514" s="2"/>
      <c r="J514" s="2"/>
    </row>
    <row r="515" spans="1:10" ht="23.45" customHeight="1" x14ac:dyDescent="0.25">
      <c r="A515" s="36" t="s">
        <v>110</v>
      </c>
      <c r="B515" s="38" t="s">
        <v>28</v>
      </c>
      <c r="C515" s="11" t="s">
        <v>20</v>
      </c>
      <c r="D515" s="3">
        <v>640621.80000000005</v>
      </c>
      <c r="E515" s="3">
        <v>642870.9</v>
      </c>
      <c r="F515" s="3"/>
      <c r="G515" s="3"/>
      <c r="H515" s="3"/>
      <c r="I515" s="3"/>
      <c r="J515" s="3"/>
    </row>
    <row r="516" spans="1:10" ht="23.45" customHeight="1" x14ac:dyDescent="0.25">
      <c r="A516" s="36" t="s">
        <v>110</v>
      </c>
      <c r="B516" s="38" t="s">
        <v>28</v>
      </c>
      <c r="C516" s="25" t="s">
        <v>23</v>
      </c>
      <c r="D516" s="2"/>
      <c r="E516" s="2"/>
      <c r="F516" s="2"/>
      <c r="G516" s="2"/>
      <c r="H516" s="2"/>
      <c r="I516" s="2"/>
      <c r="J516" s="2"/>
    </row>
    <row r="517" spans="1:10" ht="23.45" customHeight="1" x14ac:dyDescent="0.25">
      <c r="A517" s="36" t="s">
        <v>110</v>
      </c>
      <c r="B517" s="38" t="s">
        <v>28</v>
      </c>
      <c r="C517" s="25" t="s">
        <v>24</v>
      </c>
      <c r="D517" s="2">
        <v>640621.80000000005</v>
      </c>
      <c r="E517" s="2">
        <v>642870.9</v>
      </c>
      <c r="F517" s="2"/>
      <c r="G517" s="2"/>
      <c r="H517" s="2"/>
      <c r="I517" s="2"/>
      <c r="J517" s="2"/>
    </row>
    <row r="518" spans="1:10" ht="23.45" customHeight="1" x14ac:dyDescent="0.25">
      <c r="A518" s="36" t="s">
        <v>110</v>
      </c>
      <c r="B518" s="38" t="s">
        <v>28</v>
      </c>
      <c r="C518" s="25" t="s">
        <v>25</v>
      </c>
      <c r="D518" s="2"/>
      <c r="E518" s="2"/>
      <c r="F518" s="2"/>
      <c r="G518" s="2"/>
      <c r="H518" s="2"/>
      <c r="I518" s="2"/>
      <c r="J518" s="2"/>
    </row>
    <row r="519" spans="1:10" ht="23.45" customHeight="1" x14ac:dyDescent="0.25">
      <c r="A519" s="36" t="s">
        <v>110</v>
      </c>
      <c r="B519" s="38" t="s">
        <v>28</v>
      </c>
      <c r="C519" s="25" t="s">
        <v>26</v>
      </c>
      <c r="D519" s="2"/>
      <c r="E519" s="2"/>
      <c r="F519" s="2"/>
      <c r="G519" s="2"/>
      <c r="H519" s="2"/>
      <c r="I519" s="2"/>
      <c r="J519" s="2"/>
    </row>
    <row r="520" spans="1:10" ht="30.2" customHeight="1" x14ac:dyDescent="0.25">
      <c r="A520" s="44" t="s">
        <v>114</v>
      </c>
      <c r="B520" s="38" t="s">
        <v>28</v>
      </c>
      <c r="C520" s="11" t="s">
        <v>20</v>
      </c>
      <c r="D520" s="12"/>
      <c r="E520" s="12"/>
      <c r="F520" s="3">
        <v>675281</v>
      </c>
      <c r="G520" s="3">
        <f>G522</f>
        <v>657784.1</v>
      </c>
      <c r="H520" s="3"/>
      <c r="I520" s="3"/>
      <c r="J520" s="3"/>
    </row>
    <row r="521" spans="1:10" ht="30.2" customHeight="1" x14ac:dyDescent="0.25">
      <c r="A521" s="44" t="s">
        <v>114</v>
      </c>
      <c r="B521" s="38" t="s">
        <v>28</v>
      </c>
      <c r="C521" s="25" t="s">
        <v>23</v>
      </c>
      <c r="D521" s="4"/>
      <c r="E521" s="4"/>
      <c r="F521" s="2"/>
      <c r="G521" s="2"/>
      <c r="H521" s="2"/>
      <c r="I521" s="2"/>
      <c r="J521" s="2"/>
    </row>
    <row r="522" spans="1:10" ht="30.2" customHeight="1" x14ac:dyDescent="0.25">
      <c r="A522" s="44" t="s">
        <v>114</v>
      </c>
      <c r="B522" s="38" t="s">
        <v>28</v>
      </c>
      <c r="C522" s="25" t="s">
        <v>24</v>
      </c>
      <c r="D522" s="4"/>
      <c r="E522" s="4"/>
      <c r="F522" s="2">
        <v>675281</v>
      </c>
      <c r="G522" s="2">
        <f>'16'!G420</f>
        <v>657784.1</v>
      </c>
      <c r="H522" s="2"/>
      <c r="I522" s="2"/>
      <c r="J522" s="2"/>
    </row>
    <row r="523" spans="1:10" ht="30.2" customHeight="1" x14ac:dyDescent="0.25">
      <c r="A523" s="44" t="s">
        <v>114</v>
      </c>
      <c r="B523" s="38" t="s">
        <v>28</v>
      </c>
      <c r="C523" s="25" t="s">
        <v>25</v>
      </c>
      <c r="D523" s="4"/>
      <c r="E523" s="4"/>
      <c r="F523" s="2"/>
      <c r="G523" s="2"/>
      <c r="H523" s="2"/>
      <c r="I523" s="2"/>
      <c r="J523" s="2"/>
    </row>
    <row r="524" spans="1:10" ht="30.2" customHeight="1" x14ac:dyDescent="0.25">
      <c r="A524" s="44" t="s">
        <v>114</v>
      </c>
      <c r="B524" s="38" t="s">
        <v>28</v>
      </c>
      <c r="C524" s="25" t="s">
        <v>26</v>
      </c>
      <c r="D524" s="4"/>
      <c r="E524" s="4"/>
      <c r="F524" s="2"/>
      <c r="G524" s="2"/>
      <c r="H524" s="2"/>
      <c r="I524" s="2"/>
      <c r="J524" s="2"/>
    </row>
    <row r="525" spans="1:10" ht="40.15" customHeight="1" x14ac:dyDescent="0.25">
      <c r="A525" s="44" t="s">
        <v>111</v>
      </c>
      <c r="B525" s="38" t="s">
        <v>28</v>
      </c>
      <c r="C525" s="11" t="s">
        <v>20</v>
      </c>
      <c r="D525" s="3">
        <v>37428.800000000003</v>
      </c>
      <c r="E525" s="3">
        <v>34280.300000000003</v>
      </c>
      <c r="F525" s="3">
        <v>16742.400000000001</v>
      </c>
      <c r="G525" s="3"/>
      <c r="H525" s="3"/>
      <c r="I525" s="3"/>
      <c r="J525" s="3"/>
    </row>
    <row r="526" spans="1:10" ht="40.15" customHeight="1" x14ac:dyDescent="0.25">
      <c r="A526" s="44" t="s">
        <v>111</v>
      </c>
      <c r="B526" s="38" t="s">
        <v>28</v>
      </c>
      <c r="C526" s="25" t="s">
        <v>23</v>
      </c>
      <c r="D526" s="2">
        <v>954.7</v>
      </c>
      <c r="E526" s="2"/>
      <c r="F526" s="2"/>
      <c r="G526" s="2"/>
      <c r="H526" s="2"/>
      <c r="I526" s="2"/>
      <c r="J526" s="2"/>
    </row>
    <row r="527" spans="1:10" ht="40.15" customHeight="1" x14ac:dyDescent="0.25">
      <c r="A527" s="44" t="s">
        <v>111</v>
      </c>
      <c r="B527" s="38" t="s">
        <v>28</v>
      </c>
      <c r="C527" s="25" t="s">
        <v>24</v>
      </c>
      <c r="D527" s="2">
        <v>36474.1</v>
      </c>
      <c r="E527" s="2">
        <v>34280.300000000003</v>
      </c>
      <c r="F527" s="2">
        <v>16742.400000000001</v>
      </c>
      <c r="G527" s="2"/>
      <c r="H527" s="2"/>
      <c r="I527" s="2"/>
      <c r="J527" s="2"/>
    </row>
    <row r="528" spans="1:10" ht="40.15" customHeight="1" x14ac:dyDescent="0.25">
      <c r="A528" s="44" t="s">
        <v>111</v>
      </c>
      <c r="B528" s="38" t="s">
        <v>28</v>
      </c>
      <c r="C528" s="25" t="s">
        <v>25</v>
      </c>
      <c r="D528" s="2"/>
      <c r="E528" s="2"/>
      <c r="F528" s="2"/>
      <c r="G528" s="2"/>
      <c r="H528" s="2"/>
      <c r="I528" s="2"/>
      <c r="J528" s="2"/>
    </row>
    <row r="529" spans="1:10" ht="39.75" customHeight="1" x14ac:dyDescent="0.25">
      <c r="A529" s="44" t="s">
        <v>111</v>
      </c>
      <c r="B529" s="38" t="s">
        <v>28</v>
      </c>
      <c r="C529" s="25" t="s">
        <v>26</v>
      </c>
      <c r="D529" s="2"/>
      <c r="E529" s="2"/>
      <c r="F529" s="2"/>
      <c r="G529" s="2"/>
      <c r="H529" s="2"/>
      <c r="I529" s="2"/>
      <c r="J529" s="2"/>
    </row>
    <row r="530" spans="1:10" ht="53.45" customHeight="1" x14ac:dyDescent="0.25">
      <c r="A530" s="44" t="s">
        <v>115</v>
      </c>
      <c r="B530" s="38" t="s">
        <v>28</v>
      </c>
      <c r="C530" s="11" t="s">
        <v>20</v>
      </c>
      <c r="D530" s="12"/>
      <c r="E530" s="12"/>
      <c r="F530" s="12"/>
      <c r="G530" s="3">
        <f>SUM(G531:G534)</f>
        <v>7199.5</v>
      </c>
      <c r="H530" s="3">
        <f t="shared" ref="H530:J530" si="106">SUM(H531:H534)</f>
        <v>8117.8</v>
      </c>
      <c r="I530" s="3">
        <f t="shared" si="106"/>
        <v>8085.9</v>
      </c>
      <c r="J530" s="3">
        <f t="shared" si="106"/>
        <v>8106.7000000000007</v>
      </c>
    </row>
    <row r="531" spans="1:10" ht="53.45" customHeight="1" x14ac:dyDescent="0.25">
      <c r="A531" s="44" t="s">
        <v>115</v>
      </c>
      <c r="B531" s="38" t="s">
        <v>28</v>
      </c>
      <c r="C531" s="25" t="s">
        <v>23</v>
      </c>
      <c r="D531" s="4"/>
      <c r="E531" s="4"/>
      <c r="F531" s="4"/>
      <c r="G531" s="2">
        <f>'16'!G427</f>
        <v>2376</v>
      </c>
      <c r="H531" s="2">
        <f>'16'!H427</f>
        <v>1704.7</v>
      </c>
      <c r="I531" s="2">
        <f>'16'!I427</f>
        <v>1698</v>
      </c>
      <c r="J531" s="2">
        <f>'16'!J427</f>
        <v>1702.4</v>
      </c>
    </row>
    <row r="532" spans="1:10" ht="53.45" customHeight="1" x14ac:dyDescent="0.25">
      <c r="A532" s="44" t="s">
        <v>115</v>
      </c>
      <c r="B532" s="38" t="s">
        <v>28</v>
      </c>
      <c r="C532" s="25" t="s">
        <v>24</v>
      </c>
      <c r="D532" s="4"/>
      <c r="E532" s="4"/>
      <c r="F532" s="4"/>
      <c r="G532" s="2">
        <f>'16'!G428</f>
        <v>4823.5</v>
      </c>
      <c r="H532" s="2">
        <v>6413.1</v>
      </c>
      <c r="I532" s="2">
        <v>6387.9</v>
      </c>
      <c r="J532" s="2">
        <v>6404.3</v>
      </c>
    </row>
    <row r="533" spans="1:10" ht="53.45" customHeight="1" x14ac:dyDescent="0.25">
      <c r="A533" s="44" t="s">
        <v>115</v>
      </c>
      <c r="B533" s="38" t="s">
        <v>28</v>
      </c>
      <c r="C533" s="25" t="s">
        <v>25</v>
      </c>
      <c r="D533" s="4"/>
      <c r="E533" s="4"/>
      <c r="F533" s="4"/>
      <c r="G533" s="2"/>
      <c r="H533" s="2"/>
      <c r="I533" s="2"/>
      <c r="J533" s="2"/>
    </row>
    <row r="534" spans="1:10" ht="53.45" customHeight="1" x14ac:dyDescent="0.25">
      <c r="A534" s="44" t="s">
        <v>115</v>
      </c>
      <c r="B534" s="38" t="s">
        <v>28</v>
      </c>
      <c r="C534" s="25" t="s">
        <v>26</v>
      </c>
      <c r="D534" s="4"/>
      <c r="E534" s="4"/>
      <c r="F534" s="4"/>
      <c r="G534" s="2"/>
      <c r="H534" s="2"/>
      <c r="I534" s="2"/>
      <c r="J534" s="2"/>
    </row>
    <row r="535" spans="1:10" ht="16.7" customHeight="1" x14ac:dyDescent="0.25">
      <c r="A535" s="36" t="s">
        <v>106</v>
      </c>
      <c r="B535" s="38" t="s">
        <v>28</v>
      </c>
      <c r="C535" s="11" t="s">
        <v>20</v>
      </c>
      <c r="D535" s="3">
        <v>296295.8</v>
      </c>
      <c r="E535" s="3">
        <v>431047.4</v>
      </c>
      <c r="F535" s="3">
        <v>325148</v>
      </c>
      <c r="G535" s="3">
        <f t="shared" ref="G535:J535" si="107">SUM(G536:G539)</f>
        <v>241674.1</v>
      </c>
      <c r="H535" s="3">
        <f t="shared" si="107"/>
        <v>227065.9</v>
      </c>
      <c r="I535" s="3">
        <f t="shared" si="107"/>
        <v>228768</v>
      </c>
      <c r="J535" s="3">
        <f t="shared" si="107"/>
        <v>228768</v>
      </c>
    </row>
    <row r="536" spans="1:10" ht="16.7" customHeight="1" x14ac:dyDescent="0.25">
      <c r="A536" s="36" t="s">
        <v>106</v>
      </c>
      <c r="B536" s="38" t="s">
        <v>28</v>
      </c>
      <c r="C536" s="25" t="s">
        <v>23</v>
      </c>
      <c r="D536" s="2"/>
      <c r="E536" s="2"/>
      <c r="F536" s="2"/>
      <c r="G536" s="2"/>
      <c r="H536" s="2"/>
      <c r="I536" s="2"/>
      <c r="J536" s="2"/>
    </row>
    <row r="537" spans="1:10" ht="16.7" customHeight="1" x14ac:dyDescent="0.25">
      <c r="A537" s="36" t="s">
        <v>106</v>
      </c>
      <c r="B537" s="38" t="s">
        <v>28</v>
      </c>
      <c r="C537" s="25" t="s">
        <v>24</v>
      </c>
      <c r="D537" s="2">
        <v>296295.8</v>
      </c>
      <c r="E537" s="2">
        <v>431047.4</v>
      </c>
      <c r="F537" s="2">
        <v>325148</v>
      </c>
      <c r="G537" s="2">
        <f>'16'!G432</f>
        <v>241674.1</v>
      </c>
      <c r="H537" s="2">
        <f>'16'!H432</f>
        <v>227065.9</v>
      </c>
      <c r="I537" s="2">
        <f>'16'!I432</f>
        <v>228768</v>
      </c>
      <c r="J537" s="2">
        <f>'16'!J432</f>
        <v>228768</v>
      </c>
    </row>
    <row r="538" spans="1:10" ht="16.7" customHeight="1" x14ac:dyDescent="0.25">
      <c r="A538" s="36" t="s">
        <v>106</v>
      </c>
      <c r="B538" s="38" t="s">
        <v>28</v>
      </c>
      <c r="C538" s="25" t="s">
        <v>25</v>
      </c>
      <c r="D538" s="2"/>
      <c r="E538" s="2"/>
      <c r="F538" s="2"/>
      <c r="G538" s="2"/>
      <c r="H538" s="2"/>
      <c r="I538" s="2"/>
      <c r="J538" s="2"/>
    </row>
    <row r="539" spans="1:10" ht="16.7" customHeight="1" x14ac:dyDescent="0.25">
      <c r="A539" s="36" t="s">
        <v>106</v>
      </c>
      <c r="B539" s="38" t="s">
        <v>28</v>
      </c>
      <c r="C539" s="25" t="s">
        <v>26</v>
      </c>
      <c r="D539" s="2"/>
      <c r="E539" s="2"/>
      <c r="F539" s="2"/>
      <c r="G539" s="2"/>
      <c r="H539" s="2"/>
      <c r="I539" s="2"/>
      <c r="J539" s="2"/>
    </row>
    <row r="540" spans="1:10" ht="16.7" customHeight="1" x14ac:dyDescent="0.25">
      <c r="A540" s="36" t="s">
        <v>112</v>
      </c>
      <c r="B540" s="38" t="s">
        <v>28</v>
      </c>
      <c r="C540" s="11" t="s">
        <v>20</v>
      </c>
      <c r="D540" s="3">
        <v>36974.400000000001</v>
      </c>
      <c r="E540" s="3">
        <v>38016.1</v>
      </c>
      <c r="F540" s="3"/>
      <c r="G540" s="3"/>
      <c r="H540" s="3"/>
      <c r="I540" s="3"/>
      <c r="J540" s="3"/>
    </row>
    <row r="541" spans="1:10" ht="16.7" customHeight="1" x14ac:dyDescent="0.25">
      <c r="A541" s="36" t="s">
        <v>112</v>
      </c>
      <c r="B541" s="38" t="s">
        <v>28</v>
      </c>
      <c r="C541" s="25" t="s">
        <v>23</v>
      </c>
      <c r="D541" s="2">
        <v>36974.400000000001</v>
      </c>
      <c r="E541" s="2">
        <v>38016.1</v>
      </c>
      <c r="F541" s="2"/>
      <c r="G541" s="2"/>
      <c r="H541" s="2"/>
      <c r="I541" s="2"/>
      <c r="J541" s="2"/>
    </row>
    <row r="542" spans="1:10" ht="16.7" customHeight="1" x14ac:dyDescent="0.25">
      <c r="A542" s="36" t="s">
        <v>112</v>
      </c>
      <c r="B542" s="38" t="s">
        <v>28</v>
      </c>
      <c r="C542" s="25" t="s">
        <v>24</v>
      </c>
      <c r="D542" s="2"/>
      <c r="E542" s="2"/>
      <c r="F542" s="2"/>
      <c r="G542" s="2"/>
      <c r="H542" s="2"/>
      <c r="I542" s="2"/>
      <c r="J542" s="2"/>
    </row>
    <row r="543" spans="1:10" ht="16.7" customHeight="1" x14ac:dyDescent="0.25">
      <c r="A543" s="36" t="s">
        <v>112</v>
      </c>
      <c r="B543" s="38" t="s">
        <v>28</v>
      </c>
      <c r="C543" s="25" t="s">
        <v>25</v>
      </c>
      <c r="D543" s="2"/>
      <c r="E543" s="2"/>
      <c r="F543" s="2"/>
      <c r="G543" s="2"/>
      <c r="H543" s="2"/>
      <c r="I543" s="2"/>
      <c r="J543" s="2"/>
    </row>
    <row r="544" spans="1:10" ht="16.7" customHeight="1" x14ac:dyDescent="0.25">
      <c r="A544" s="36" t="s">
        <v>112</v>
      </c>
      <c r="B544" s="38" t="s">
        <v>28</v>
      </c>
      <c r="C544" s="25" t="s">
        <v>26</v>
      </c>
      <c r="D544" s="2"/>
      <c r="E544" s="2"/>
      <c r="F544" s="2"/>
      <c r="G544" s="2"/>
      <c r="H544" s="2"/>
      <c r="I544" s="2"/>
      <c r="J544" s="2"/>
    </row>
    <row r="545" spans="1:10" ht="16.7" customHeight="1" x14ac:dyDescent="0.25">
      <c r="A545" s="36" t="s">
        <v>113</v>
      </c>
      <c r="B545" s="38" t="s">
        <v>28</v>
      </c>
      <c r="C545" s="11" t="s">
        <v>20</v>
      </c>
      <c r="D545" s="12"/>
      <c r="E545" s="12"/>
      <c r="F545" s="3">
        <v>6614.1</v>
      </c>
      <c r="G545" s="3">
        <f>SUM(G546:G549)</f>
        <v>7771.2</v>
      </c>
      <c r="H545" s="3">
        <f t="shared" ref="H545:J545" si="108">SUM(H546:H549)</f>
        <v>8494</v>
      </c>
      <c r="I545" s="3">
        <f t="shared" si="108"/>
        <v>8494</v>
      </c>
      <c r="J545" s="3">
        <f t="shared" si="108"/>
        <v>8494</v>
      </c>
    </row>
    <row r="546" spans="1:10" ht="16.7" customHeight="1" x14ac:dyDescent="0.25">
      <c r="A546" s="36" t="s">
        <v>113</v>
      </c>
      <c r="B546" s="38" t="s">
        <v>28</v>
      </c>
      <c r="C546" s="25" t="s">
        <v>23</v>
      </c>
      <c r="D546" s="4"/>
      <c r="E546" s="4"/>
      <c r="F546" s="2">
        <v>6614.1</v>
      </c>
      <c r="G546" s="2">
        <f>'16'!G439</f>
        <v>7771.2</v>
      </c>
      <c r="H546" s="2">
        <f>'16'!H439</f>
        <v>8494</v>
      </c>
      <c r="I546" s="2">
        <f>'16'!I439</f>
        <v>8494</v>
      </c>
      <c r="J546" s="2">
        <f>'16'!J439</f>
        <v>8494</v>
      </c>
    </row>
    <row r="547" spans="1:10" ht="16.7" customHeight="1" x14ac:dyDescent="0.25">
      <c r="A547" s="36" t="s">
        <v>113</v>
      </c>
      <c r="B547" s="38" t="s">
        <v>28</v>
      </c>
      <c r="C547" s="25" t="s">
        <v>24</v>
      </c>
      <c r="D547" s="4"/>
      <c r="E547" s="4"/>
      <c r="F547" s="2"/>
      <c r="G547" s="2"/>
      <c r="H547" s="2"/>
      <c r="I547" s="2"/>
      <c r="J547" s="2"/>
    </row>
    <row r="548" spans="1:10" ht="16.7" customHeight="1" x14ac:dyDescent="0.25">
      <c r="A548" s="36" t="s">
        <v>113</v>
      </c>
      <c r="B548" s="38" t="s">
        <v>28</v>
      </c>
      <c r="C548" s="25" t="s">
        <v>25</v>
      </c>
      <c r="D548" s="4"/>
      <c r="E548" s="4"/>
      <c r="F548" s="2"/>
      <c r="G548" s="2"/>
      <c r="H548" s="2"/>
      <c r="I548" s="2"/>
      <c r="J548" s="2"/>
    </row>
    <row r="549" spans="1:10" ht="16.7" customHeight="1" x14ac:dyDescent="0.25">
      <c r="A549" s="36" t="s">
        <v>113</v>
      </c>
      <c r="B549" s="38" t="s">
        <v>28</v>
      </c>
      <c r="C549" s="25" t="s">
        <v>26</v>
      </c>
      <c r="D549" s="4"/>
      <c r="E549" s="4"/>
      <c r="F549" s="2"/>
      <c r="G549" s="2"/>
      <c r="H549" s="2"/>
      <c r="I549" s="2"/>
      <c r="J549" s="2"/>
    </row>
    <row r="550" spans="1:10" ht="16.7" customHeight="1" x14ac:dyDescent="0.25">
      <c r="A550" s="35" t="s">
        <v>116</v>
      </c>
      <c r="B550" s="37" t="s">
        <v>22</v>
      </c>
      <c r="C550" s="26" t="s">
        <v>20</v>
      </c>
      <c r="D550" s="1">
        <v>47209.5</v>
      </c>
      <c r="E550" s="1">
        <v>38844.800000000003</v>
      </c>
      <c r="F550" s="1">
        <v>43638.7</v>
      </c>
      <c r="G550" s="1">
        <f t="shared" ref="G550:J550" si="109">SUM(G551:G554)</f>
        <v>45094.2</v>
      </c>
      <c r="H550" s="1">
        <f t="shared" si="109"/>
        <v>46852.6</v>
      </c>
      <c r="I550" s="1">
        <f t="shared" si="109"/>
        <v>46852.6</v>
      </c>
      <c r="J550" s="1">
        <f t="shared" si="109"/>
        <v>46852.6</v>
      </c>
    </row>
    <row r="551" spans="1:10" ht="16.7" customHeight="1" x14ac:dyDescent="0.25">
      <c r="A551" s="36" t="s">
        <v>116</v>
      </c>
      <c r="B551" s="38" t="s">
        <v>22</v>
      </c>
      <c r="C551" s="25" t="s">
        <v>23</v>
      </c>
      <c r="D551" s="2">
        <v>47209.5</v>
      </c>
      <c r="E551" s="2">
        <v>38844.800000000003</v>
      </c>
      <c r="F551" s="2">
        <v>43638.7</v>
      </c>
      <c r="G551" s="2">
        <f t="shared" ref="G551:J551" si="110">G556</f>
        <v>45094.2</v>
      </c>
      <c r="H551" s="2">
        <f t="shared" si="110"/>
        <v>46852.6</v>
      </c>
      <c r="I551" s="2">
        <f t="shared" si="110"/>
        <v>46852.6</v>
      </c>
      <c r="J551" s="2">
        <f t="shared" si="110"/>
        <v>46852.6</v>
      </c>
    </row>
    <row r="552" spans="1:10" ht="16.7" customHeight="1" x14ac:dyDescent="0.25">
      <c r="A552" s="36" t="s">
        <v>116</v>
      </c>
      <c r="B552" s="38" t="s">
        <v>22</v>
      </c>
      <c r="C552" s="25" t="s">
        <v>24</v>
      </c>
      <c r="D552" s="2"/>
      <c r="E552" s="2"/>
      <c r="F552" s="2"/>
      <c r="G552" s="2"/>
      <c r="H552" s="2"/>
      <c r="I552" s="2"/>
      <c r="J552" s="2"/>
    </row>
    <row r="553" spans="1:10" ht="16.7" customHeight="1" x14ac:dyDescent="0.25">
      <c r="A553" s="36" t="s">
        <v>116</v>
      </c>
      <c r="B553" s="38" t="s">
        <v>22</v>
      </c>
      <c r="C553" s="25" t="s">
        <v>25</v>
      </c>
      <c r="D553" s="2"/>
      <c r="E553" s="2"/>
      <c r="F553" s="2"/>
      <c r="G553" s="2"/>
      <c r="H553" s="2"/>
      <c r="I553" s="2"/>
      <c r="J553" s="2"/>
    </row>
    <row r="554" spans="1:10" ht="16.7" customHeight="1" x14ac:dyDescent="0.25">
      <c r="A554" s="36" t="s">
        <v>116</v>
      </c>
      <c r="B554" s="38" t="s">
        <v>22</v>
      </c>
      <c r="C554" s="25" t="s">
        <v>26</v>
      </c>
      <c r="D554" s="2"/>
      <c r="E554" s="2"/>
      <c r="F554" s="2"/>
      <c r="G554" s="2"/>
      <c r="H554" s="2"/>
      <c r="I554" s="2"/>
      <c r="J554" s="2"/>
    </row>
    <row r="555" spans="1:10" ht="16.7" customHeight="1" x14ac:dyDescent="0.25">
      <c r="A555" s="36" t="s">
        <v>116</v>
      </c>
      <c r="B555" s="38" t="s">
        <v>28</v>
      </c>
      <c r="C555" s="11" t="s">
        <v>20</v>
      </c>
      <c r="D555" s="3">
        <v>47209.5</v>
      </c>
      <c r="E555" s="3">
        <v>38844.800000000003</v>
      </c>
      <c r="F555" s="3">
        <v>43638.7</v>
      </c>
      <c r="G555" s="3">
        <f t="shared" ref="G555:J555" si="111">SUM(G556:G559)</f>
        <v>45094.2</v>
      </c>
      <c r="H555" s="3">
        <f t="shared" si="111"/>
        <v>46852.6</v>
      </c>
      <c r="I555" s="3">
        <f t="shared" si="111"/>
        <v>46852.6</v>
      </c>
      <c r="J555" s="3">
        <f t="shared" si="111"/>
        <v>46852.6</v>
      </c>
    </row>
    <row r="556" spans="1:10" ht="16.7" customHeight="1" x14ac:dyDescent="0.25">
      <c r="A556" s="36" t="s">
        <v>116</v>
      </c>
      <c r="B556" s="38" t="s">
        <v>28</v>
      </c>
      <c r="C556" s="25" t="s">
        <v>23</v>
      </c>
      <c r="D556" s="2">
        <v>47209.5</v>
      </c>
      <c r="E556" s="2">
        <v>38844.800000000003</v>
      </c>
      <c r="F556" s="2">
        <v>43638.7</v>
      </c>
      <c r="G556" s="2">
        <f t="shared" ref="G556:J556" si="112">G561</f>
        <v>45094.2</v>
      </c>
      <c r="H556" s="2">
        <f t="shared" si="112"/>
        <v>46852.6</v>
      </c>
      <c r="I556" s="2">
        <f t="shared" si="112"/>
        <v>46852.6</v>
      </c>
      <c r="J556" s="2">
        <f t="shared" si="112"/>
        <v>46852.6</v>
      </c>
    </row>
    <row r="557" spans="1:10" ht="16.7" customHeight="1" x14ac:dyDescent="0.25">
      <c r="A557" s="36" t="s">
        <v>116</v>
      </c>
      <c r="B557" s="38" t="s">
        <v>28</v>
      </c>
      <c r="C557" s="25" t="s">
        <v>24</v>
      </c>
      <c r="D557" s="2"/>
      <c r="E557" s="2"/>
      <c r="F557" s="2"/>
      <c r="G557" s="2"/>
      <c r="H557" s="2"/>
      <c r="I557" s="2"/>
      <c r="J557" s="2"/>
    </row>
    <row r="558" spans="1:10" ht="16.7" customHeight="1" x14ac:dyDescent="0.25">
      <c r="A558" s="36" t="s">
        <v>116</v>
      </c>
      <c r="B558" s="38" t="s">
        <v>28</v>
      </c>
      <c r="C558" s="25" t="s">
        <v>25</v>
      </c>
      <c r="D558" s="2"/>
      <c r="E558" s="2"/>
      <c r="F558" s="2"/>
      <c r="G558" s="2"/>
      <c r="H558" s="2"/>
      <c r="I558" s="2"/>
      <c r="J558" s="2"/>
    </row>
    <row r="559" spans="1:10" ht="16.7" customHeight="1" x14ac:dyDescent="0.25">
      <c r="A559" s="36" t="s">
        <v>116</v>
      </c>
      <c r="B559" s="38" t="s">
        <v>28</v>
      </c>
      <c r="C559" s="25" t="s">
        <v>26</v>
      </c>
      <c r="D559" s="2"/>
      <c r="E559" s="2"/>
      <c r="F559" s="2"/>
      <c r="G559" s="2"/>
      <c r="H559" s="2"/>
      <c r="I559" s="2"/>
      <c r="J559" s="2"/>
    </row>
    <row r="560" spans="1:10" ht="16.7" customHeight="1" x14ac:dyDescent="0.25">
      <c r="A560" s="36" t="s">
        <v>117</v>
      </c>
      <c r="B560" s="38" t="s">
        <v>28</v>
      </c>
      <c r="C560" s="11" t="s">
        <v>20</v>
      </c>
      <c r="D560" s="3">
        <v>47209.5</v>
      </c>
      <c r="E560" s="3">
        <v>38844.800000000003</v>
      </c>
      <c r="F560" s="3">
        <v>43638.7</v>
      </c>
      <c r="G560" s="3">
        <f t="shared" ref="G560:J560" si="113">SUM(G561:G564)</f>
        <v>45094.2</v>
      </c>
      <c r="H560" s="3">
        <f t="shared" si="113"/>
        <v>46852.6</v>
      </c>
      <c r="I560" s="3">
        <f t="shared" si="113"/>
        <v>46852.6</v>
      </c>
      <c r="J560" s="3">
        <f t="shared" si="113"/>
        <v>46852.6</v>
      </c>
    </row>
    <row r="561" spans="1:10" ht="16.7" customHeight="1" x14ac:dyDescent="0.25">
      <c r="A561" s="36" t="s">
        <v>117</v>
      </c>
      <c r="B561" s="38" t="s">
        <v>28</v>
      </c>
      <c r="C561" s="25" t="s">
        <v>23</v>
      </c>
      <c r="D561" s="2">
        <v>47209.5</v>
      </c>
      <c r="E561" s="2">
        <v>38844.800000000003</v>
      </c>
      <c r="F561" s="2">
        <v>43638.7</v>
      </c>
      <c r="G561" s="2">
        <f t="shared" ref="G561:J561" si="114">G566</f>
        <v>45094.2</v>
      </c>
      <c r="H561" s="2">
        <f t="shared" si="114"/>
        <v>46852.6</v>
      </c>
      <c r="I561" s="2">
        <f t="shared" si="114"/>
        <v>46852.6</v>
      </c>
      <c r="J561" s="2">
        <f t="shared" si="114"/>
        <v>46852.6</v>
      </c>
    </row>
    <row r="562" spans="1:10" ht="16.7" customHeight="1" x14ac:dyDescent="0.25">
      <c r="A562" s="36" t="s">
        <v>117</v>
      </c>
      <c r="B562" s="38" t="s">
        <v>28</v>
      </c>
      <c r="C562" s="25" t="s">
        <v>24</v>
      </c>
      <c r="D562" s="2"/>
      <c r="E562" s="2"/>
      <c r="F562" s="2"/>
      <c r="G562" s="2"/>
      <c r="H562" s="2"/>
      <c r="I562" s="2"/>
      <c r="J562" s="2"/>
    </row>
    <row r="563" spans="1:10" ht="16.7" customHeight="1" x14ac:dyDescent="0.25">
      <c r="A563" s="36" t="s">
        <v>117</v>
      </c>
      <c r="B563" s="38" t="s">
        <v>28</v>
      </c>
      <c r="C563" s="25" t="s">
        <v>25</v>
      </c>
      <c r="D563" s="2"/>
      <c r="E563" s="2"/>
      <c r="F563" s="2"/>
      <c r="G563" s="2"/>
      <c r="H563" s="2"/>
      <c r="I563" s="2"/>
      <c r="J563" s="2"/>
    </row>
    <row r="564" spans="1:10" ht="16.7" customHeight="1" x14ac:dyDescent="0.25">
      <c r="A564" s="36" t="s">
        <v>117</v>
      </c>
      <c r="B564" s="38" t="s">
        <v>28</v>
      </c>
      <c r="C564" s="25" t="s">
        <v>26</v>
      </c>
      <c r="D564" s="2"/>
      <c r="E564" s="2"/>
      <c r="F564" s="2"/>
      <c r="G564" s="2"/>
      <c r="H564" s="2"/>
      <c r="I564" s="2"/>
      <c r="J564" s="2"/>
    </row>
    <row r="565" spans="1:10" ht="16.7" customHeight="1" x14ac:dyDescent="0.25">
      <c r="A565" s="36" t="s">
        <v>118</v>
      </c>
      <c r="B565" s="38" t="s">
        <v>28</v>
      </c>
      <c r="C565" s="11" t="s">
        <v>20</v>
      </c>
      <c r="D565" s="3">
        <v>47209.5</v>
      </c>
      <c r="E565" s="3">
        <v>38844.800000000003</v>
      </c>
      <c r="F565" s="3">
        <v>43638.7</v>
      </c>
      <c r="G565" s="3">
        <f t="shared" ref="G565:J565" si="115">SUM(G566:G569)</f>
        <v>45094.2</v>
      </c>
      <c r="H565" s="3">
        <f t="shared" si="115"/>
        <v>46852.6</v>
      </c>
      <c r="I565" s="3">
        <f t="shared" si="115"/>
        <v>46852.6</v>
      </c>
      <c r="J565" s="3">
        <f t="shared" si="115"/>
        <v>46852.6</v>
      </c>
    </row>
    <row r="566" spans="1:10" ht="16.7" customHeight="1" x14ac:dyDescent="0.25">
      <c r="A566" s="36" t="s">
        <v>118</v>
      </c>
      <c r="B566" s="38" t="s">
        <v>28</v>
      </c>
      <c r="C566" s="25" t="s">
        <v>23</v>
      </c>
      <c r="D566" s="2">
        <v>47209.5</v>
      </c>
      <c r="E566" s="2">
        <v>38844.800000000003</v>
      </c>
      <c r="F566" s="2">
        <v>43638.7</v>
      </c>
      <c r="G566" s="2">
        <f>'16'!G455</f>
        <v>45094.2</v>
      </c>
      <c r="H566" s="2">
        <f>'16'!H455</f>
        <v>46852.6</v>
      </c>
      <c r="I566" s="2">
        <f>'16'!I455</f>
        <v>46852.6</v>
      </c>
      <c r="J566" s="2">
        <f>'16'!J455</f>
        <v>46852.6</v>
      </c>
    </row>
    <row r="567" spans="1:10" ht="16.7" customHeight="1" x14ac:dyDescent="0.25">
      <c r="A567" s="36" t="s">
        <v>118</v>
      </c>
      <c r="B567" s="38" t="s">
        <v>28</v>
      </c>
      <c r="C567" s="25" t="s">
        <v>24</v>
      </c>
      <c r="D567" s="2"/>
      <c r="E567" s="2"/>
      <c r="F567" s="2"/>
      <c r="G567" s="2"/>
      <c r="H567" s="2"/>
      <c r="I567" s="2"/>
      <c r="J567" s="2"/>
    </row>
    <row r="568" spans="1:10" ht="16.7" customHeight="1" x14ac:dyDescent="0.25">
      <c r="A568" s="36" t="s">
        <v>118</v>
      </c>
      <c r="B568" s="38" t="s">
        <v>28</v>
      </c>
      <c r="C568" s="25" t="s">
        <v>25</v>
      </c>
      <c r="D568" s="2"/>
      <c r="E568" s="2"/>
      <c r="F568" s="2"/>
      <c r="G568" s="2"/>
      <c r="H568" s="2"/>
      <c r="I568" s="2"/>
      <c r="J568" s="2"/>
    </row>
    <row r="569" spans="1:10" ht="16.7" customHeight="1" x14ac:dyDescent="0.25">
      <c r="A569" s="36" t="s">
        <v>118</v>
      </c>
      <c r="B569" s="38" t="s">
        <v>28</v>
      </c>
      <c r="C569" s="25" t="s">
        <v>26</v>
      </c>
      <c r="D569" s="2"/>
      <c r="E569" s="2"/>
      <c r="F569" s="2"/>
      <c r="G569" s="2"/>
      <c r="H569" s="2"/>
      <c r="I569" s="2"/>
      <c r="J569" s="2"/>
    </row>
    <row r="570" spans="1:10" ht="16.7" customHeight="1" x14ac:dyDescent="0.25">
      <c r="A570" s="35" t="s">
        <v>119</v>
      </c>
      <c r="B570" s="37" t="s">
        <v>22</v>
      </c>
      <c r="C570" s="26" t="s">
        <v>20</v>
      </c>
      <c r="D570" s="14"/>
      <c r="E570" s="14"/>
      <c r="F570" s="1">
        <v>15342302.9</v>
      </c>
      <c r="G570" s="1"/>
      <c r="H570" s="1"/>
      <c r="I570" s="1"/>
      <c r="J570" s="1"/>
    </row>
    <row r="571" spans="1:10" ht="16.7" customHeight="1" x14ac:dyDescent="0.25">
      <c r="A571" s="36" t="s">
        <v>119</v>
      </c>
      <c r="B571" s="38" t="s">
        <v>22</v>
      </c>
      <c r="C571" s="25" t="s">
        <v>23</v>
      </c>
      <c r="D571" s="4"/>
      <c r="E571" s="4"/>
      <c r="F571" s="2"/>
      <c r="G571" s="2"/>
      <c r="H571" s="2"/>
      <c r="I571" s="2"/>
      <c r="J571" s="2"/>
    </row>
    <row r="572" spans="1:10" ht="16.7" customHeight="1" x14ac:dyDescent="0.25">
      <c r="A572" s="36" t="s">
        <v>119</v>
      </c>
      <c r="B572" s="38" t="s">
        <v>22</v>
      </c>
      <c r="C572" s="25" t="s">
        <v>24</v>
      </c>
      <c r="D572" s="4"/>
      <c r="E572" s="4"/>
      <c r="F572" s="2"/>
      <c r="G572" s="2"/>
      <c r="H572" s="2"/>
      <c r="I572" s="2"/>
      <c r="J572" s="2"/>
    </row>
    <row r="573" spans="1:10" ht="16.7" customHeight="1" x14ac:dyDescent="0.25">
      <c r="A573" s="36" t="s">
        <v>119</v>
      </c>
      <c r="B573" s="38" t="s">
        <v>22</v>
      </c>
      <c r="C573" s="25" t="s">
        <v>25</v>
      </c>
      <c r="D573" s="4"/>
      <c r="E573" s="4"/>
      <c r="F573" s="2"/>
      <c r="G573" s="2"/>
      <c r="H573" s="2"/>
      <c r="I573" s="2"/>
      <c r="J573" s="2"/>
    </row>
    <row r="574" spans="1:10" ht="16.7" customHeight="1" x14ac:dyDescent="0.25">
      <c r="A574" s="36" t="s">
        <v>119</v>
      </c>
      <c r="B574" s="38" t="s">
        <v>22</v>
      </c>
      <c r="C574" s="25" t="s">
        <v>26</v>
      </c>
      <c r="D574" s="4"/>
      <c r="E574" s="4"/>
      <c r="F574" s="2">
        <v>15342302.9</v>
      </c>
      <c r="G574" s="2"/>
      <c r="H574" s="2"/>
      <c r="I574" s="2"/>
      <c r="J574" s="2"/>
    </row>
    <row r="575" spans="1:10" ht="20.100000000000001" customHeight="1" x14ac:dyDescent="0.25">
      <c r="A575" s="36" t="s">
        <v>119</v>
      </c>
      <c r="B575" s="38" t="s">
        <v>184</v>
      </c>
      <c r="C575" s="11" t="s">
        <v>20</v>
      </c>
      <c r="D575" s="12"/>
      <c r="E575" s="12"/>
      <c r="F575" s="3">
        <v>15342302.9</v>
      </c>
      <c r="G575" s="3"/>
      <c r="H575" s="3"/>
      <c r="I575" s="3"/>
      <c r="J575" s="3"/>
    </row>
    <row r="576" spans="1:10" ht="20.100000000000001" customHeight="1" x14ac:dyDescent="0.25">
      <c r="A576" s="36" t="s">
        <v>119</v>
      </c>
      <c r="B576" s="38" t="s">
        <v>27</v>
      </c>
      <c r="C576" s="25" t="s">
        <v>23</v>
      </c>
      <c r="D576" s="4"/>
      <c r="E576" s="4"/>
      <c r="F576" s="2"/>
      <c r="G576" s="2"/>
      <c r="H576" s="2"/>
      <c r="I576" s="2"/>
      <c r="J576" s="2"/>
    </row>
    <row r="577" spans="1:10" ht="20.100000000000001" customHeight="1" x14ac:dyDescent="0.25">
      <c r="A577" s="36" t="s">
        <v>119</v>
      </c>
      <c r="B577" s="38" t="s">
        <v>27</v>
      </c>
      <c r="C577" s="25" t="s">
        <v>24</v>
      </c>
      <c r="D577" s="4"/>
      <c r="E577" s="4"/>
      <c r="F577" s="2"/>
      <c r="G577" s="2"/>
      <c r="H577" s="2"/>
      <c r="I577" s="2"/>
      <c r="J577" s="2"/>
    </row>
    <row r="578" spans="1:10" ht="20.100000000000001" customHeight="1" x14ac:dyDescent="0.25">
      <c r="A578" s="36" t="s">
        <v>119</v>
      </c>
      <c r="B578" s="38" t="s">
        <v>27</v>
      </c>
      <c r="C578" s="25" t="s">
        <v>25</v>
      </c>
      <c r="D578" s="4"/>
      <c r="E578" s="4"/>
      <c r="F578" s="2"/>
      <c r="G578" s="2"/>
      <c r="H578" s="2"/>
      <c r="I578" s="2"/>
      <c r="J578" s="2"/>
    </row>
    <row r="579" spans="1:10" ht="20.100000000000001" customHeight="1" x14ac:dyDescent="0.25">
      <c r="A579" s="36" t="s">
        <v>119</v>
      </c>
      <c r="B579" s="38" t="s">
        <v>27</v>
      </c>
      <c r="C579" s="25" t="s">
        <v>26</v>
      </c>
      <c r="D579" s="4"/>
      <c r="E579" s="4"/>
      <c r="F579" s="2">
        <v>15342302.9</v>
      </c>
      <c r="G579" s="2"/>
      <c r="H579" s="2"/>
      <c r="I579" s="2"/>
      <c r="J579" s="2"/>
    </row>
    <row r="580" spans="1:10" ht="20.100000000000001" customHeight="1" x14ac:dyDescent="0.25">
      <c r="A580" s="36" t="s">
        <v>120</v>
      </c>
      <c r="B580" s="38" t="s">
        <v>184</v>
      </c>
      <c r="C580" s="11" t="s">
        <v>20</v>
      </c>
      <c r="D580" s="12"/>
      <c r="E580" s="12"/>
      <c r="F580" s="3">
        <v>15219552.9</v>
      </c>
      <c r="G580" s="3"/>
      <c r="H580" s="3"/>
      <c r="I580" s="3"/>
      <c r="J580" s="3"/>
    </row>
    <row r="581" spans="1:10" ht="20.100000000000001" customHeight="1" x14ac:dyDescent="0.25">
      <c r="A581" s="36" t="s">
        <v>120</v>
      </c>
      <c r="B581" s="38" t="s">
        <v>27</v>
      </c>
      <c r="C581" s="25" t="s">
        <v>23</v>
      </c>
      <c r="D581" s="4"/>
      <c r="E581" s="4"/>
      <c r="F581" s="2"/>
      <c r="G581" s="2"/>
      <c r="H581" s="2"/>
      <c r="I581" s="2"/>
      <c r="J581" s="2"/>
    </row>
    <row r="582" spans="1:10" ht="20.100000000000001" customHeight="1" x14ac:dyDescent="0.25">
      <c r="A582" s="36" t="s">
        <v>120</v>
      </c>
      <c r="B582" s="38" t="s">
        <v>27</v>
      </c>
      <c r="C582" s="25" t="s">
        <v>24</v>
      </c>
      <c r="D582" s="4"/>
      <c r="E582" s="4"/>
      <c r="F582" s="2"/>
      <c r="G582" s="2"/>
      <c r="H582" s="2"/>
      <c r="I582" s="2"/>
      <c r="J582" s="2"/>
    </row>
    <row r="583" spans="1:10" ht="20.100000000000001" customHeight="1" x14ac:dyDescent="0.25">
      <c r="A583" s="36" t="s">
        <v>120</v>
      </c>
      <c r="B583" s="38" t="s">
        <v>27</v>
      </c>
      <c r="C583" s="25" t="s">
        <v>25</v>
      </c>
      <c r="D583" s="4"/>
      <c r="E583" s="4"/>
      <c r="F583" s="2"/>
      <c r="G583" s="2"/>
      <c r="H583" s="2"/>
      <c r="I583" s="2"/>
      <c r="J583" s="2"/>
    </row>
    <row r="584" spans="1:10" ht="20.100000000000001" customHeight="1" x14ac:dyDescent="0.25">
      <c r="A584" s="36" t="s">
        <v>120</v>
      </c>
      <c r="B584" s="38" t="s">
        <v>27</v>
      </c>
      <c r="C584" s="25" t="s">
        <v>26</v>
      </c>
      <c r="D584" s="4"/>
      <c r="E584" s="4"/>
      <c r="F584" s="2">
        <v>15219552.9</v>
      </c>
      <c r="G584" s="2"/>
      <c r="H584" s="2"/>
      <c r="I584" s="2"/>
      <c r="J584" s="2"/>
    </row>
    <row r="585" spans="1:10" ht="20.100000000000001" customHeight="1" outlineLevel="1" x14ac:dyDescent="0.25">
      <c r="A585" s="36" t="s">
        <v>121</v>
      </c>
      <c r="B585" s="38" t="s">
        <v>184</v>
      </c>
      <c r="C585" s="11" t="s">
        <v>20</v>
      </c>
      <c r="D585" s="12"/>
      <c r="E585" s="12"/>
      <c r="F585" s="12"/>
      <c r="G585" s="3"/>
      <c r="H585" s="3"/>
      <c r="I585" s="3"/>
      <c r="J585" s="3"/>
    </row>
    <row r="586" spans="1:10" ht="20.100000000000001" customHeight="1" outlineLevel="1" x14ac:dyDescent="0.25">
      <c r="A586" s="36" t="s">
        <v>121</v>
      </c>
      <c r="B586" s="38" t="s">
        <v>27</v>
      </c>
      <c r="C586" s="25" t="s">
        <v>23</v>
      </c>
      <c r="D586" s="4"/>
      <c r="E586" s="4"/>
      <c r="F586" s="4"/>
      <c r="G586" s="2"/>
      <c r="H586" s="2"/>
      <c r="I586" s="2"/>
      <c r="J586" s="2"/>
    </row>
    <row r="587" spans="1:10" ht="20.100000000000001" customHeight="1" outlineLevel="1" x14ac:dyDescent="0.25">
      <c r="A587" s="36" t="s">
        <v>121</v>
      </c>
      <c r="B587" s="38" t="s">
        <v>27</v>
      </c>
      <c r="C587" s="25" t="s">
        <v>24</v>
      </c>
      <c r="D587" s="4"/>
      <c r="E587" s="4"/>
      <c r="F587" s="4"/>
      <c r="G587" s="2"/>
      <c r="H587" s="2"/>
      <c r="I587" s="2"/>
      <c r="J587" s="2"/>
    </row>
    <row r="588" spans="1:10" ht="20.100000000000001" customHeight="1" outlineLevel="1" x14ac:dyDescent="0.25">
      <c r="A588" s="36" t="s">
        <v>121</v>
      </c>
      <c r="B588" s="38" t="s">
        <v>27</v>
      </c>
      <c r="C588" s="25" t="s">
        <v>25</v>
      </c>
      <c r="D588" s="4"/>
      <c r="E588" s="4"/>
      <c r="F588" s="4"/>
      <c r="G588" s="2"/>
      <c r="H588" s="2"/>
      <c r="I588" s="2"/>
      <c r="J588" s="2"/>
    </row>
    <row r="589" spans="1:10" ht="20.100000000000001" customHeight="1" outlineLevel="1" x14ac:dyDescent="0.25">
      <c r="A589" s="36" t="s">
        <v>121</v>
      </c>
      <c r="B589" s="38" t="s">
        <v>27</v>
      </c>
      <c r="C589" s="25" t="s">
        <v>26</v>
      </c>
      <c r="D589" s="4"/>
      <c r="E589" s="4"/>
      <c r="F589" s="4"/>
      <c r="G589" s="2"/>
      <c r="H589" s="2"/>
      <c r="I589" s="2"/>
      <c r="J589" s="2"/>
    </row>
    <row r="590" spans="1:10" ht="20.100000000000001" customHeight="1" outlineLevel="1" x14ac:dyDescent="0.25">
      <c r="A590" s="36" t="s">
        <v>122</v>
      </c>
      <c r="B590" s="38" t="s">
        <v>184</v>
      </c>
      <c r="C590" s="11" t="s">
        <v>20</v>
      </c>
      <c r="D590" s="12"/>
      <c r="E590" s="12"/>
      <c r="F590" s="12"/>
      <c r="G590" s="3"/>
      <c r="H590" s="3"/>
      <c r="I590" s="3"/>
      <c r="J590" s="3"/>
    </row>
    <row r="591" spans="1:10" ht="20.100000000000001" customHeight="1" outlineLevel="1" x14ac:dyDescent="0.25">
      <c r="A591" s="36" t="s">
        <v>122</v>
      </c>
      <c r="B591" s="38" t="s">
        <v>27</v>
      </c>
      <c r="C591" s="25" t="s">
        <v>23</v>
      </c>
      <c r="D591" s="4"/>
      <c r="E591" s="4"/>
      <c r="F591" s="4"/>
      <c r="G591" s="2"/>
      <c r="H591" s="2"/>
      <c r="I591" s="2"/>
      <c r="J591" s="2"/>
    </row>
    <row r="592" spans="1:10" ht="20.100000000000001" customHeight="1" outlineLevel="1" x14ac:dyDescent="0.25">
      <c r="A592" s="36" t="s">
        <v>122</v>
      </c>
      <c r="B592" s="38" t="s">
        <v>27</v>
      </c>
      <c r="C592" s="25" t="s">
        <v>24</v>
      </c>
      <c r="D592" s="4"/>
      <c r="E592" s="4"/>
      <c r="F592" s="4"/>
      <c r="G592" s="2"/>
      <c r="H592" s="2"/>
      <c r="I592" s="2"/>
      <c r="J592" s="2"/>
    </row>
    <row r="593" spans="1:10" ht="20.100000000000001" customHeight="1" outlineLevel="1" x14ac:dyDescent="0.25">
      <c r="A593" s="36" t="s">
        <v>122</v>
      </c>
      <c r="B593" s="38" t="s">
        <v>27</v>
      </c>
      <c r="C593" s="25" t="s">
        <v>25</v>
      </c>
      <c r="D593" s="4"/>
      <c r="E593" s="4"/>
      <c r="F593" s="4"/>
      <c r="G593" s="2"/>
      <c r="H593" s="2"/>
      <c r="I593" s="2"/>
      <c r="J593" s="2"/>
    </row>
    <row r="594" spans="1:10" ht="20.100000000000001" customHeight="1" outlineLevel="1" x14ac:dyDescent="0.25">
      <c r="A594" s="36" t="s">
        <v>122</v>
      </c>
      <c r="B594" s="38" t="s">
        <v>27</v>
      </c>
      <c r="C594" s="25" t="s">
        <v>26</v>
      </c>
      <c r="D594" s="4"/>
      <c r="E594" s="4"/>
      <c r="F594" s="4"/>
      <c r="G594" s="2"/>
      <c r="H594" s="2"/>
      <c r="I594" s="2"/>
      <c r="J594" s="2"/>
    </row>
    <row r="595" spans="1:10" ht="20.100000000000001" customHeight="1" x14ac:dyDescent="0.25">
      <c r="A595" s="36" t="s">
        <v>123</v>
      </c>
      <c r="B595" s="38" t="s">
        <v>184</v>
      </c>
      <c r="C595" s="11" t="s">
        <v>20</v>
      </c>
      <c r="D595" s="12"/>
      <c r="E595" s="12"/>
      <c r="F595" s="3">
        <v>14689780.699999999</v>
      </c>
      <c r="G595" s="3"/>
      <c r="H595" s="3"/>
      <c r="I595" s="3"/>
      <c r="J595" s="3"/>
    </row>
    <row r="596" spans="1:10" ht="20.100000000000001" customHeight="1" x14ac:dyDescent="0.25">
      <c r="A596" s="36" t="s">
        <v>123</v>
      </c>
      <c r="B596" s="38" t="s">
        <v>27</v>
      </c>
      <c r="C596" s="25" t="s">
        <v>23</v>
      </c>
      <c r="D596" s="4"/>
      <c r="E596" s="4"/>
      <c r="F596" s="2"/>
      <c r="G596" s="2"/>
      <c r="H596" s="2"/>
      <c r="I596" s="2"/>
      <c r="J596" s="2"/>
    </row>
    <row r="597" spans="1:10" ht="20.100000000000001" customHeight="1" x14ac:dyDescent="0.25">
      <c r="A597" s="36" t="s">
        <v>123</v>
      </c>
      <c r="B597" s="38" t="s">
        <v>27</v>
      </c>
      <c r="C597" s="25" t="s">
        <v>24</v>
      </c>
      <c r="D597" s="4"/>
      <c r="E597" s="4"/>
      <c r="F597" s="2"/>
      <c r="G597" s="2"/>
      <c r="H597" s="2"/>
      <c r="I597" s="2"/>
      <c r="J597" s="2"/>
    </row>
    <row r="598" spans="1:10" ht="20.100000000000001" customHeight="1" x14ac:dyDescent="0.25">
      <c r="A598" s="36" t="s">
        <v>123</v>
      </c>
      <c r="B598" s="38" t="s">
        <v>27</v>
      </c>
      <c r="C598" s="25" t="s">
        <v>25</v>
      </c>
      <c r="D598" s="4"/>
      <c r="E598" s="4"/>
      <c r="F598" s="2"/>
      <c r="G598" s="2"/>
      <c r="H598" s="2"/>
      <c r="I598" s="2"/>
      <c r="J598" s="2"/>
    </row>
    <row r="599" spans="1:10" ht="20.100000000000001" customHeight="1" x14ac:dyDescent="0.25">
      <c r="A599" s="36" t="s">
        <v>123</v>
      </c>
      <c r="B599" s="38" t="s">
        <v>27</v>
      </c>
      <c r="C599" s="25" t="s">
        <v>26</v>
      </c>
      <c r="D599" s="4"/>
      <c r="E599" s="4"/>
      <c r="F599" s="2">
        <v>14689780.699999999</v>
      </c>
      <c r="G599" s="2"/>
      <c r="H599" s="2"/>
      <c r="I599" s="2"/>
      <c r="J599" s="2"/>
    </row>
    <row r="600" spans="1:10" ht="20.100000000000001" customHeight="1" x14ac:dyDescent="0.25">
      <c r="A600" s="36" t="s">
        <v>124</v>
      </c>
      <c r="B600" s="38" t="s">
        <v>184</v>
      </c>
      <c r="C600" s="11" t="s">
        <v>20</v>
      </c>
      <c r="D600" s="12"/>
      <c r="E600" s="12"/>
      <c r="F600" s="3">
        <v>23046.5</v>
      </c>
      <c r="G600" s="3"/>
      <c r="H600" s="3"/>
      <c r="I600" s="3"/>
      <c r="J600" s="3"/>
    </row>
    <row r="601" spans="1:10" ht="20.100000000000001" customHeight="1" x14ac:dyDescent="0.25">
      <c r="A601" s="36" t="s">
        <v>124</v>
      </c>
      <c r="B601" s="38" t="s">
        <v>27</v>
      </c>
      <c r="C601" s="25" t="s">
        <v>23</v>
      </c>
      <c r="D601" s="4"/>
      <c r="E601" s="4"/>
      <c r="F601" s="2"/>
      <c r="G601" s="2"/>
      <c r="H601" s="2"/>
      <c r="I601" s="2"/>
      <c r="J601" s="2"/>
    </row>
    <row r="602" spans="1:10" ht="20.100000000000001" customHeight="1" x14ac:dyDescent="0.25">
      <c r="A602" s="36" t="s">
        <v>124</v>
      </c>
      <c r="B602" s="38" t="s">
        <v>27</v>
      </c>
      <c r="C602" s="25" t="s">
        <v>24</v>
      </c>
      <c r="D602" s="4"/>
      <c r="E602" s="4"/>
      <c r="F602" s="2"/>
      <c r="G602" s="2"/>
      <c r="H602" s="2"/>
      <c r="I602" s="2"/>
      <c r="J602" s="2"/>
    </row>
    <row r="603" spans="1:10" ht="20.100000000000001" customHeight="1" x14ac:dyDescent="0.25">
      <c r="A603" s="36" t="s">
        <v>124</v>
      </c>
      <c r="B603" s="38" t="s">
        <v>27</v>
      </c>
      <c r="C603" s="25" t="s">
        <v>25</v>
      </c>
      <c r="D603" s="4"/>
      <c r="E603" s="4"/>
      <c r="F603" s="2"/>
      <c r="G603" s="2"/>
      <c r="H603" s="2"/>
      <c r="I603" s="2"/>
      <c r="J603" s="2"/>
    </row>
    <row r="604" spans="1:10" ht="20.100000000000001" customHeight="1" x14ac:dyDescent="0.25">
      <c r="A604" s="36" t="s">
        <v>124</v>
      </c>
      <c r="B604" s="38" t="s">
        <v>27</v>
      </c>
      <c r="C604" s="25" t="s">
        <v>26</v>
      </c>
      <c r="D604" s="4"/>
      <c r="E604" s="4"/>
      <c r="F604" s="2">
        <v>23046.5</v>
      </c>
      <c r="G604" s="2"/>
      <c r="H604" s="2"/>
      <c r="I604" s="2"/>
      <c r="J604" s="2"/>
    </row>
    <row r="605" spans="1:10" ht="20.100000000000001" customHeight="1" x14ac:dyDescent="0.25">
      <c r="A605" s="36" t="s">
        <v>125</v>
      </c>
      <c r="B605" s="38" t="s">
        <v>184</v>
      </c>
      <c r="C605" s="11" t="s">
        <v>20</v>
      </c>
      <c r="D605" s="12"/>
      <c r="E605" s="12"/>
      <c r="F605" s="3">
        <v>506725.7</v>
      </c>
      <c r="G605" s="3"/>
      <c r="H605" s="3"/>
      <c r="I605" s="3"/>
      <c r="J605" s="3"/>
    </row>
    <row r="606" spans="1:10" ht="20.100000000000001" customHeight="1" x14ac:dyDescent="0.25">
      <c r="A606" s="36" t="s">
        <v>125</v>
      </c>
      <c r="B606" s="38" t="s">
        <v>27</v>
      </c>
      <c r="C606" s="25" t="s">
        <v>23</v>
      </c>
      <c r="D606" s="4"/>
      <c r="E606" s="4"/>
      <c r="F606" s="2"/>
      <c r="G606" s="2"/>
      <c r="H606" s="2"/>
      <c r="I606" s="2"/>
      <c r="J606" s="2"/>
    </row>
    <row r="607" spans="1:10" ht="20.100000000000001" customHeight="1" x14ac:dyDescent="0.25">
      <c r="A607" s="36" t="s">
        <v>125</v>
      </c>
      <c r="B607" s="38" t="s">
        <v>27</v>
      </c>
      <c r="C607" s="25" t="s">
        <v>24</v>
      </c>
      <c r="D607" s="4"/>
      <c r="E607" s="4"/>
      <c r="F607" s="2"/>
      <c r="G607" s="2"/>
      <c r="H607" s="2"/>
      <c r="I607" s="2"/>
      <c r="J607" s="2"/>
    </row>
    <row r="608" spans="1:10" ht="20.100000000000001" customHeight="1" x14ac:dyDescent="0.25">
      <c r="A608" s="36" t="s">
        <v>125</v>
      </c>
      <c r="B608" s="38" t="s">
        <v>27</v>
      </c>
      <c r="C608" s="25" t="s">
        <v>25</v>
      </c>
      <c r="D608" s="4"/>
      <c r="E608" s="4"/>
      <c r="F608" s="2"/>
      <c r="G608" s="2"/>
      <c r="H608" s="2"/>
      <c r="I608" s="2"/>
      <c r="J608" s="2"/>
    </row>
    <row r="609" spans="1:10" ht="20.100000000000001" customHeight="1" x14ac:dyDescent="0.25">
      <c r="A609" s="36" t="s">
        <v>125</v>
      </c>
      <c r="B609" s="38" t="s">
        <v>27</v>
      </c>
      <c r="C609" s="25" t="s">
        <v>26</v>
      </c>
      <c r="D609" s="4"/>
      <c r="E609" s="4"/>
      <c r="F609" s="2">
        <v>506725.7</v>
      </c>
      <c r="G609" s="2"/>
      <c r="H609" s="2"/>
      <c r="I609" s="2"/>
      <c r="J609" s="2"/>
    </row>
    <row r="610" spans="1:10" ht="20.100000000000001" customHeight="1" x14ac:dyDescent="0.25">
      <c r="A610" s="36" t="s">
        <v>126</v>
      </c>
      <c r="B610" s="38" t="s">
        <v>184</v>
      </c>
      <c r="C610" s="11" t="s">
        <v>20</v>
      </c>
      <c r="D610" s="12"/>
      <c r="E610" s="12"/>
      <c r="F610" s="3">
        <v>122750</v>
      </c>
      <c r="G610" s="3"/>
      <c r="H610" s="3"/>
      <c r="I610" s="3"/>
      <c r="J610" s="3"/>
    </row>
    <row r="611" spans="1:10" ht="20.100000000000001" customHeight="1" x14ac:dyDescent="0.25">
      <c r="A611" s="36" t="s">
        <v>126</v>
      </c>
      <c r="B611" s="38" t="s">
        <v>27</v>
      </c>
      <c r="C611" s="25" t="s">
        <v>23</v>
      </c>
      <c r="D611" s="4"/>
      <c r="E611" s="4"/>
      <c r="F611" s="2"/>
      <c r="G611" s="2"/>
      <c r="H611" s="2"/>
      <c r="I611" s="2"/>
      <c r="J611" s="2"/>
    </row>
    <row r="612" spans="1:10" ht="20.100000000000001" customHeight="1" x14ac:dyDescent="0.25">
      <c r="A612" s="36" t="s">
        <v>126</v>
      </c>
      <c r="B612" s="38" t="s">
        <v>27</v>
      </c>
      <c r="C612" s="25" t="s">
        <v>24</v>
      </c>
      <c r="D612" s="4"/>
      <c r="E612" s="4"/>
      <c r="F612" s="2"/>
      <c r="G612" s="2"/>
      <c r="H612" s="2"/>
      <c r="I612" s="2"/>
      <c r="J612" s="2"/>
    </row>
    <row r="613" spans="1:10" ht="20.100000000000001" customHeight="1" x14ac:dyDescent="0.25">
      <c r="A613" s="36" t="s">
        <v>126</v>
      </c>
      <c r="B613" s="38" t="s">
        <v>27</v>
      </c>
      <c r="C613" s="25" t="s">
        <v>25</v>
      </c>
      <c r="D613" s="4"/>
      <c r="E613" s="4"/>
      <c r="F613" s="2"/>
      <c r="G613" s="2"/>
      <c r="H613" s="2"/>
      <c r="I613" s="2"/>
      <c r="J613" s="2"/>
    </row>
    <row r="614" spans="1:10" ht="34.5" customHeight="1" x14ac:dyDescent="0.25">
      <c r="A614" s="36" t="s">
        <v>126</v>
      </c>
      <c r="B614" s="38" t="s">
        <v>27</v>
      </c>
      <c r="C614" s="25" t="s">
        <v>26</v>
      </c>
      <c r="D614" s="4"/>
      <c r="E614" s="4"/>
      <c r="F614" s="2">
        <v>122750</v>
      </c>
      <c r="G614" s="2"/>
      <c r="H614" s="2"/>
      <c r="I614" s="2"/>
      <c r="J614" s="2"/>
    </row>
    <row r="615" spans="1:10" ht="23.45" customHeight="1" x14ac:dyDescent="0.25">
      <c r="A615" s="36" t="s">
        <v>127</v>
      </c>
      <c r="B615" s="38" t="s">
        <v>184</v>
      </c>
      <c r="C615" s="11" t="s">
        <v>20</v>
      </c>
      <c r="D615" s="12"/>
      <c r="E615" s="12"/>
      <c r="F615" s="3">
        <v>122750</v>
      </c>
      <c r="G615" s="3"/>
      <c r="H615" s="3"/>
      <c r="I615" s="3"/>
      <c r="J615" s="3"/>
    </row>
    <row r="616" spans="1:10" ht="23.45" customHeight="1" x14ac:dyDescent="0.25">
      <c r="A616" s="36" t="s">
        <v>127</v>
      </c>
      <c r="B616" s="38" t="s">
        <v>27</v>
      </c>
      <c r="C616" s="25" t="s">
        <v>23</v>
      </c>
      <c r="D616" s="4"/>
      <c r="E616" s="4"/>
      <c r="F616" s="2"/>
      <c r="G616" s="2"/>
      <c r="H616" s="2"/>
      <c r="I616" s="2"/>
      <c r="J616" s="2"/>
    </row>
    <row r="617" spans="1:10" ht="23.45" customHeight="1" x14ac:dyDescent="0.25">
      <c r="A617" s="36" t="s">
        <v>127</v>
      </c>
      <c r="B617" s="38" t="s">
        <v>27</v>
      </c>
      <c r="C617" s="25" t="s">
        <v>24</v>
      </c>
      <c r="D617" s="4"/>
      <c r="E617" s="4"/>
      <c r="F617" s="2"/>
      <c r="G617" s="2"/>
      <c r="H617" s="2"/>
      <c r="I617" s="2"/>
      <c r="J617" s="2"/>
    </row>
    <row r="618" spans="1:10" ht="23.45" customHeight="1" x14ac:dyDescent="0.25">
      <c r="A618" s="36" t="s">
        <v>127</v>
      </c>
      <c r="B618" s="38" t="s">
        <v>27</v>
      </c>
      <c r="C618" s="25" t="s">
        <v>25</v>
      </c>
      <c r="D618" s="4"/>
      <c r="E618" s="4"/>
      <c r="F618" s="2"/>
      <c r="G618" s="2"/>
      <c r="H618" s="2"/>
      <c r="I618" s="2"/>
      <c r="J618" s="2"/>
    </row>
    <row r="619" spans="1:10" ht="23.45" customHeight="1" x14ac:dyDescent="0.25">
      <c r="A619" s="36" t="s">
        <v>127</v>
      </c>
      <c r="B619" s="38" t="s">
        <v>27</v>
      </c>
      <c r="C619" s="25" t="s">
        <v>26</v>
      </c>
      <c r="D619" s="4"/>
      <c r="E619" s="4"/>
      <c r="F619" s="2">
        <v>122750</v>
      </c>
      <c r="G619" s="2"/>
      <c r="H619" s="2"/>
      <c r="I619" s="2"/>
      <c r="J619" s="2"/>
    </row>
    <row r="620" spans="1:10" ht="16.7" customHeight="1" x14ac:dyDescent="0.25">
      <c r="A620" s="35" t="s">
        <v>128</v>
      </c>
      <c r="B620" s="37" t="s">
        <v>22</v>
      </c>
      <c r="C620" s="26" t="s">
        <v>20</v>
      </c>
      <c r="D620" s="1">
        <v>13187091</v>
      </c>
      <c r="E620" s="1">
        <v>16684621</v>
      </c>
      <c r="F620" s="1">
        <v>17482228.600000001</v>
      </c>
      <c r="G620" s="1">
        <f t="shared" ref="G620:J620" si="116">SUM(G621:G624)</f>
        <v>2366737.4</v>
      </c>
      <c r="H620" s="1">
        <f t="shared" si="116"/>
        <v>1894756.1</v>
      </c>
      <c r="I620" s="1">
        <f t="shared" si="116"/>
        <v>1712206.4000000001</v>
      </c>
      <c r="J620" s="1">
        <f t="shared" si="116"/>
        <v>1967151.3</v>
      </c>
    </row>
    <row r="621" spans="1:10" ht="16.7" customHeight="1" x14ac:dyDescent="0.25">
      <c r="A621" s="36" t="s">
        <v>128</v>
      </c>
      <c r="B621" s="38" t="s">
        <v>22</v>
      </c>
      <c r="C621" s="25" t="s">
        <v>23</v>
      </c>
      <c r="D621" s="2">
        <v>12921017</v>
      </c>
      <c r="E621" s="2">
        <v>16424919.300000001</v>
      </c>
      <c r="F621" s="2">
        <v>17278716.300000001</v>
      </c>
      <c r="G621" s="2">
        <f t="shared" ref="G621:J622" si="117">G626+G631</f>
        <v>2331627</v>
      </c>
      <c r="H621" s="2">
        <f t="shared" si="117"/>
        <v>1891102.9000000001</v>
      </c>
      <c r="I621" s="2">
        <f t="shared" si="117"/>
        <v>1708495.6</v>
      </c>
      <c r="J621" s="2">
        <f t="shared" si="117"/>
        <v>1963400.9000000001</v>
      </c>
    </row>
    <row r="622" spans="1:10" ht="16.7" customHeight="1" x14ac:dyDescent="0.25">
      <c r="A622" s="36" t="s">
        <v>128</v>
      </c>
      <c r="B622" s="38" t="s">
        <v>22</v>
      </c>
      <c r="C622" s="25" t="s">
        <v>24</v>
      </c>
      <c r="D622" s="2">
        <v>266074</v>
      </c>
      <c r="E622" s="2">
        <v>259701.7</v>
      </c>
      <c r="F622" s="2">
        <v>203512.3</v>
      </c>
      <c r="G622" s="2">
        <f t="shared" si="117"/>
        <v>35110.400000000001</v>
      </c>
      <c r="H622" s="2">
        <f t="shared" si="117"/>
        <v>3653.2</v>
      </c>
      <c r="I622" s="2">
        <f t="shared" si="117"/>
        <v>3710.8</v>
      </c>
      <c r="J622" s="2">
        <f t="shared" si="117"/>
        <v>3750.4</v>
      </c>
    </row>
    <row r="623" spans="1:10" ht="16.7" customHeight="1" x14ac:dyDescent="0.25">
      <c r="A623" s="36" t="s">
        <v>128</v>
      </c>
      <c r="B623" s="38" t="s">
        <v>22</v>
      </c>
      <c r="C623" s="25" t="s">
        <v>25</v>
      </c>
      <c r="D623" s="2"/>
      <c r="E623" s="2"/>
      <c r="F623" s="2"/>
      <c r="G623" s="2"/>
      <c r="H623" s="2"/>
      <c r="I623" s="2"/>
      <c r="J623" s="2"/>
    </row>
    <row r="624" spans="1:10" ht="16.7" customHeight="1" x14ac:dyDescent="0.25">
      <c r="A624" s="36" t="s">
        <v>128</v>
      </c>
      <c r="B624" s="38" t="s">
        <v>22</v>
      </c>
      <c r="C624" s="25" t="s">
        <v>26</v>
      </c>
      <c r="D624" s="2"/>
      <c r="E624" s="2"/>
      <c r="F624" s="2"/>
      <c r="G624" s="2"/>
      <c r="H624" s="2"/>
      <c r="I624" s="2"/>
      <c r="J624" s="2"/>
    </row>
    <row r="625" spans="1:10" ht="16.7" customHeight="1" x14ac:dyDescent="0.25">
      <c r="A625" s="36" t="s">
        <v>128</v>
      </c>
      <c r="B625" s="38" t="s">
        <v>28</v>
      </c>
      <c r="C625" s="11" t="s">
        <v>20</v>
      </c>
      <c r="D625" s="3">
        <v>12401689.5</v>
      </c>
      <c r="E625" s="3">
        <v>16024059.800000001</v>
      </c>
      <c r="F625" s="3">
        <v>16490561.699999999</v>
      </c>
      <c r="G625" s="3">
        <f t="shared" ref="G625" si="118">SUM(G626:G629)</f>
        <v>1166354.4000000001</v>
      </c>
      <c r="H625" s="3">
        <f t="shared" ref="H625:J625" si="119">SUM(H626:H629)</f>
        <v>1169219.4000000001</v>
      </c>
      <c r="I625" s="3">
        <f t="shared" si="119"/>
        <v>992438.40000000014</v>
      </c>
      <c r="J625" s="3">
        <f t="shared" si="119"/>
        <v>1047383.3000000002</v>
      </c>
    </row>
    <row r="626" spans="1:10" ht="16.7" customHeight="1" x14ac:dyDescent="0.25">
      <c r="A626" s="36" t="s">
        <v>128</v>
      </c>
      <c r="B626" s="38" t="s">
        <v>28</v>
      </c>
      <c r="C626" s="25" t="s">
        <v>23</v>
      </c>
      <c r="D626" s="2">
        <v>12391804.5</v>
      </c>
      <c r="E626" s="2">
        <v>16020547.1</v>
      </c>
      <c r="F626" s="2">
        <v>16487049.4</v>
      </c>
      <c r="G626" s="2">
        <f t="shared" ref="G626:G627" si="120">G636</f>
        <v>1163465.6000000001</v>
      </c>
      <c r="H626" s="2">
        <f t="shared" ref="H626:J626" si="121">H636</f>
        <v>1165566.2000000002</v>
      </c>
      <c r="I626" s="2">
        <f t="shared" si="121"/>
        <v>988727.60000000009</v>
      </c>
      <c r="J626" s="2">
        <f t="shared" si="121"/>
        <v>1043632.9000000001</v>
      </c>
    </row>
    <row r="627" spans="1:10" ht="16.7" customHeight="1" x14ac:dyDescent="0.25">
      <c r="A627" s="36" t="s">
        <v>128</v>
      </c>
      <c r="B627" s="38" t="s">
        <v>28</v>
      </c>
      <c r="C627" s="25" t="s">
        <v>24</v>
      </c>
      <c r="D627" s="2">
        <v>9885</v>
      </c>
      <c r="E627" s="2">
        <v>3512.7</v>
      </c>
      <c r="F627" s="2">
        <v>3512.3</v>
      </c>
      <c r="G627" s="2">
        <f t="shared" si="120"/>
        <v>2888.8</v>
      </c>
      <c r="H627" s="2">
        <f t="shared" ref="H627:J627" si="122">H637</f>
        <v>3653.2</v>
      </c>
      <c r="I627" s="2">
        <f t="shared" si="122"/>
        <v>3710.8</v>
      </c>
      <c r="J627" s="2">
        <f t="shared" si="122"/>
        <v>3750.4</v>
      </c>
    </row>
    <row r="628" spans="1:10" ht="16.7" customHeight="1" x14ac:dyDescent="0.25">
      <c r="A628" s="36" t="s">
        <v>128</v>
      </c>
      <c r="B628" s="38" t="s">
        <v>28</v>
      </c>
      <c r="C628" s="25" t="s">
        <v>25</v>
      </c>
      <c r="D628" s="2"/>
      <c r="E628" s="2"/>
      <c r="F628" s="2"/>
      <c r="G628" s="2"/>
      <c r="H628" s="2"/>
      <c r="I628" s="2"/>
      <c r="J628" s="2"/>
    </row>
    <row r="629" spans="1:10" ht="16.7" customHeight="1" x14ac:dyDescent="0.25">
      <c r="A629" s="36" t="s">
        <v>128</v>
      </c>
      <c r="B629" s="38" t="s">
        <v>28</v>
      </c>
      <c r="C629" s="25" t="s">
        <v>26</v>
      </c>
      <c r="D629" s="2"/>
      <c r="E629" s="2"/>
      <c r="F629" s="2"/>
      <c r="G629" s="2"/>
      <c r="H629" s="2"/>
      <c r="I629" s="2"/>
      <c r="J629" s="2"/>
    </row>
    <row r="630" spans="1:10" ht="16.7" customHeight="1" x14ac:dyDescent="0.25">
      <c r="A630" s="36" t="s">
        <v>128</v>
      </c>
      <c r="B630" s="38" t="s">
        <v>30</v>
      </c>
      <c r="C630" s="11" t="s">
        <v>20</v>
      </c>
      <c r="D630" s="3">
        <v>785401.5</v>
      </c>
      <c r="E630" s="3">
        <v>660561.19999999995</v>
      </c>
      <c r="F630" s="3">
        <v>991666.9</v>
      </c>
      <c r="G630" s="3">
        <f t="shared" ref="G630" si="123">SUM(G631:G634)</f>
        <v>1200383.0000000002</v>
      </c>
      <c r="H630" s="3">
        <f t="shared" ref="H630:J630" si="124">SUM(H631:H634)</f>
        <v>725536.7</v>
      </c>
      <c r="I630" s="3">
        <f t="shared" si="124"/>
        <v>719768</v>
      </c>
      <c r="J630" s="3">
        <f t="shared" si="124"/>
        <v>919768</v>
      </c>
    </row>
    <row r="631" spans="1:10" ht="16.7" customHeight="1" x14ac:dyDescent="0.25">
      <c r="A631" s="36" t="s">
        <v>128</v>
      </c>
      <c r="B631" s="38" t="s">
        <v>30</v>
      </c>
      <c r="C631" s="25" t="s">
        <v>23</v>
      </c>
      <c r="D631" s="2">
        <v>529212.5</v>
      </c>
      <c r="E631" s="2">
        <v>404372.2</v>
      </c>
      <c r="F631" s="2">
        <v>791666.9</v>
      </c>
      <c r="G631" s="2">
        <f>G796+G786</f>
        <v>1168161.4000000001</v>
      </c>
      <c r="H631" s="2">
        <f t="shared" ref="H631:J631" si="125">H796+H786</f>
        <v>725536.7</v>
      </c>
      <c r="I631" s="2">
        <f t="shared" si="125"/>
        <v>719768</v>
      </c>
      <c r="J631" s="2">
        <f t="shared" si="125"/>
        <v>919768</v>
      </c>
    </row>
    <row r="632" spans="1:10" ht="16.7" customHeight="1" x14ac:dyDescent="0.25">
      <c r="A632" s="36" t="s">
        <v>128</v>
      </c>
      <c r="B632" s="38" t="s">
        <v>30</v>
      </c>
      <c r="C632" s="25" t="s">
        <v>24</v>
      </c>
      <c r="D632" s="2">
        <v>256189</v>
      </c>
      <c r="E632" s="2">
        <v>256189</v>
      </c>
      <c r="F632" s="2">
        <v>200000</v>
      </c>
      <c r="G632" s="2">
        <f>G797+G787</f>
        <v>32221.599999999999</v>
      </c>
      <c r="H632" s="2">
        <f t="shared" ref="H632:J632" si="126">H642+H797+H782+H747+H717</f>
        <v>0</v>
      </c>
      <c r="I632" s="2">
        <f t="shared" si="126"/>
        <v>0</v>
      </c>
      <c r="J632" s="2">
        <f t="shared" si="126"/>
        <v>0</v>
      </c>
    </row>
    <row r="633" spans="1:10" ht="16.7" customHeight="1" x14ac:dyDescent="0.25">
      <c r="A633" s="36" t="s">
        <v>128</v>
      </c>
      <c r="B633" s="38" t="s">
        <v>30</v>
      </c>
      <c r="C633" s="25" t="s">
        <v>25</v>
      </c>
      <c r="D633" s="2"/>
      <c r="E633" s="2"/>
      <c r="F633" s="2"/>
      <c r="G633" s="2"/>
      <c r="H633" s="2"/>
      <c r="I633" s="2"/>
      <c r="J633" s="2"/>
    </row>
    <row r="634" spans="1:10" ht="16.7" customHeight="1" x14ac:dyDescent="0.25">
      <c r="A634" s="36" t="s">
        <v>128</v>
      </c>
      <c r="B634" s="38" t="s">
        <v>30</v>
      </c>
      <c r="C634" s="25" t="s">
        <v>26</v>
      </c>
      <c r="D634" s="2"/>
      <c r="E634" s="2"/>
      <c r="F634" s="2"/>
      <c r="G634" s="2"/>
      <c r="H634" s="2"/>
      <c r="I634" s="2"/>
      <c r="J634" s="2"/>
    </row>
    <row r="635" spans="1:10" ht="16.7" customHeight="1" x14ac:dyDescent="0.25">
      <c r="A635" s="36" t="s">
        <v>129</v>
      </c>
      <c r="B635" s="38" t="s">
        <v>28</v>
      </c>
      <c r="C635" s="11" t="s">
        <v>20</v>
      </c>
      <c r="D635" s="3">
        <v>12401689.5</v>
      </c>
      <c r="E635" s="3">
        <v>16024059.800000001</v>
      </c>
      <c r="F635" s="3">
        <v>16490561.699999999</v>
      </c>
      <c r="G635" s="3">
        <f t="shared" ref="G635" si="127">SUM(G636:G639)</f>
        <v>1166354.4000000001</v>
      </c>
      <c r="H635" s="3">
        <f t="shared" ref="H635:J635" si="128">SUM(H636:H639)</f>
        <v>1169219.4000000001</v>
      </c>
      <c r="I635" s="3">
        <f t="shared" si="128"/>
        <v>992438.40000000014</v>
      </c>
      <c r="J635" s="3">
        <f t="shared" si="128"/>
        <v>1047383.3000000002</v>
      </c>
    </row>
    <row r="636" spans="1:10" ht="16.7" customHeight="1" x14ac:dyDescent="0.25">
      <c r="A636" s="36" t="s">
        <v>129</v>
      </c>
      <c r="B636" s="38" t="s">
        <v>28</v>
      </c>
      <c r="C636" s="25" t="s">
        <v>23</v>
      </c>
      <c r="D636" s="2">
        <v>12391804.5</v>
      </c>
      <c r="E636" s="2">
        <v>16020547.1</v>
      </c>
      <c r="F636" s="2">
        <v>16487049.4</v>
      </c>
      <c r="G636" s="2">
        <f>G651+G656+G661+G666+G671+G676+G681+G686+G691+G696+G701+G706+G711+G716</f>
        <v>1163465.6000000001</v>
      </c>
      <c r="H636" s="2">
        <f t="shared" ref="H636:J636" si="129">H651+H656+H661+H666+H671+H676+H681+H686+H691+H696+H701+H706+H711+H716</f>
        <v>1165566.2000000002</v>
      </c>
      <c r="I636" s="2">
        <f t="shared" si="129"/>
        <v>988727.60000000009</v>
      </c>
      <c r="J636" s="2">
        <f t="shared" si="129"/>
        <v>1043632.9000000001</v>
      </c>
    </row>
    <row r="637" spans="1:10" ht="16.7" customHeight="1" x14ac:dyDescent="0.25">
      <c r="A637" s="36" t="s">
        <v>129</v>
      </c>
      <c r="B637" s="38" t="s">
        <v>28</v>
      </c>
      <c r="C637" s="25" t="s">
        <v>24</v>
      </c>
      <c r="D637" s="2">
        <v>9885</v>
      </c>
      <c r="E637" s="2">
        <v>3512.7</v>
      </c>
      <c r="F637" s="2">
        <v>3512.3</v>
      </c>
      <c r="G637" s="2">
        <f t="shared" ref="G637" si="130">G647+G652+G657+G662+G667+G672+G677+G682+G687+G692+G697+G702+G707+G712</f>
        <v>2888.8</v>
      </c>
      <c r="H637" s="2">
        <f>H647+H652+H657+H662+H667+H672+H677+H682+H687+H692+H697+H702+H707+H712</f>
        <v>3653.2</v>
      </c>
      <c r="I637" s="2">
        <f t="shared" ref="I637:J637" si="131">I647+I652+I657+I662+I667+I672+I677+I682+I687+I692+I697+I702+I707+I712</f>
        <v>3710.8</v>
      </c>
      <c r="J637" s="2">
        <f t="shared" si="131"/>
        <v>3750.4</v>
      </c>
    </row>
    <row r="638" spans="1:10" ht="16.7" customHeight="1" x14ac:dyDescent="0.25">
      <c r="A638" s="36" t="s">
        <v>129</v>
      </c>
      <c r="B638" s="38" t="s">
        <v>28</v>
      </c>
      <c r="C638" s="25" t="s">
        <v>25</v>
      </c>
      <c r="D638" s="2"/>
      <c r="E638" s="2"/>
      <c r="F638" s="2"/>
      <c r="G638" s="2"/>
      <c r="H638" s="2"/>
      <c r="I638" s="2"/>
      <c r="J638" s="2"/>
    </row>
    <row r="639" spans="1:10" ht="16.7" customHeight="1" x14ac:dyDescent="0.25">
      <c r="A639" s="36" t="s">
        <v>129</v>
      </c>
      <c r="B639" s="38" t="s">
        <v>28</v>
      </c>
      <c r="C639" s="25" t="s">
        <v>26</v>
      </c>
      <c r="D639" s="2"/>
      <c r="E639" s="2"/>
      <c r="F639" s="2"/>
      <c r="G639" s="2"/>
      <c r="H639" s="2"/>
      <c r="I639" s="2"/>
      <c r="J639" s="2"/>
    </row>
    <row r="640" spans="1:10" ht="16.7" customHeight="1" x14ac:dyDescent="0.25">
      <c r="A640" s="36" t="s">
        <v>129</v>
      </c>
      <c r="B640" s="38" t="s">
        <v>30</v>
      </c>
      <c r="C640" s="11" t="s">
        <v>20</v>
      </c>
      <c r="D640" s="3">
        <v>117058.5</v>
      </c>
      <c r="E640" s="12"/>
      <c r="F640" s="12"/>
      <c r="G640" s="3"/>
      <c r="H640" s="3"/>
      <c r="I640" s="3"/>
      <c r="J640" s="3"/>
    </row>
    <row r="641" spans="1:10" ht="16.7" customHeight="1" x14ac:dyDescent="0.25">
      <c r="A641" s="36" t="s">
        <v>129</v>
      </c>
      <c r="B641" s="38" t="s">
        <v>30</v>
      </c>
      <c r="C641" s="25" t="s">
        <v>23</v>
      </c>
      <c r="D641" s="2">
        <v>117058.5</v>
      </c>
      <c r="E641" s="4"/>
      <c r="F641" s="4"/>
      <c r="G641" s="2"/>
      <c r="H641" s="2"/>
      <c r="I641" s="2"/>
      <c r="J641" s="2"/>
    </row>
    <row r="642" spans="1:10" ht="16.7" customHeight="1" x14ac:dyDescent="0.25">
      <c r="A642" s="36" t="s">
        <v>129</v>
      </c>
      <c r="B642" s="38" t="s">
        <v>30</v>
      </c>
      <c r="C642" s="25" t="s">
        <v>24</v>
      </c>
      <c r="D642" s="2"/>
      <c r="E642" s="4"/>
      <c r="F642" s="4"/>
      <c r="G642" s="2"/>
      <c r="H642" s="2"/>
      <c r="I642" s="2"/>
      <c r="J642" s="2"/>
    </row>
    <row r="643" spans="1:10" ht="16.7" customHeight="1" x14ac:dyDescent="0.25">
      <c r="A643" s="36" t="s">
        <v>129</v>
      </c>
      <c r="B643" s="38" t="s">
        <v>30</v>
      </c>
      <c r="C643" s="25" t="s">
        <v>25</v>
      </c>
      <c r="D643" s="2"/>
      <c r="E643" s="4"/>
      <c r="F643" s="4"/>
      <c r="G643" s="2"/>
      <c r="H643" s="2"/>
      <c r="I643" s="2"/>
      <c r="J643" s="2"/>
    </row>
    <row r="644" spans="1:10" ht="16.7" customHeight="1" x14ac:dyDescent="0.25">
      <c r="A644" s="36" t="s">
        <v>129</v>
      </c>
      <c r="B644" s="38" t="s">
        <v>30</v>
      </c>
      <c r="C644" s="25" t="s">
        <v>26</v>
      </c>
      <c r="D644" s="2"/>
      <c r="E644" s="4"/>
      <c r="F644" s="4"/>
      <c r="G644" s="2"/>
      <c r="H644" s="2"/>
      <c r="I644" s="2"/>
      <c r="J644" s="2"/>
    </row>
    <row r="645" spans="1:10" ht="26.85" customHeight="1" x14ac:dyDescent="0.25">
      <c r="A645" s="44" t="s">
        <v>139</v>
      </c>
      <c r="B645" s="38" t="s">
        <v>30</v>
      </c>
      <c r="C645" s="11" t="s">
        <v>20</v>
      </c>
      <c r="D645" s="3">
        <v>117058.5</v>
      </c>
      <c r="E645" s="12"/>
      <c r="F645" s="12"/>
      <c r="G645" s="3"/>
      <c r="H645" s="3"/>
      <c r="I645" s="3"/>
      <c r="J645" s="3"/>
    </row>
    <row r="646" spans="1:10" ht="26.85" customHeight="1" x14ac:dyDescent="0.25">
      <c r="A646" s="44" t="s">
        <v>139</v>
      </c>
      <c r="B646" s="38" t="s">
        <v>30</v>
      </c>
      <c r="C646" s="25" t="s">
        <v>23</v>
      </c>
      <c r="D646" s="2">
        <v>117058.5</v>
      </c>
      <c r="E646" s="4"/>
      <c r="F646" s="4"/>
      <c r="G646" s="2"/>
      <c r="H646" s="2"/>
      <c r="I646" s="2"/>
      <c r="J646" s="2"/>
    </row>
    <row r="647" spans="1:10" ht="26.85" customHeight="1" x14ac:dyDescent="0.25">
      <c r="A647" s="44" t="s">
        <v>139</v>
      </c>
      <c r="B647" s="38" t="s">
        <v>30</v>
      </c>
      <c r="C647" s="25" t="s">
        <v>24</v>
      </c>
      <c r="D647" s="2"/>
      <c r="E647" s="4"/>
      <c r="F647" s="4"/>
      <c r="G647" s="2"/>
      <c r="H647" s="2"/>
      <c r="I647" s="2"/>
      <c r="J647" s="2"/>
    </row>
    <row r="648" spans="1:10" ht="26.85" customHeight="1" x14ac:dyDescent="0.25">
      <c r="A648" s="44" t="s">
        <v>139</v>
      </c>
      <c r="B648" s="38" t="s">
        <v>30</v>
      </c>
      <c r="C648" s="25" t="s">
        <v>25</v>
      </c>
      <c r="D648" s="2"/>
      <c r="E648" s="4"/>
      <c r="F648" s="4"/>
      <c r="G648" s="2"/>
      <c r="H648" s="2"/>
      <c r="I648" s="2"/>
      <c r="J648" s="2"/>
    </row>
    <row r="649" spans="1:10" ht="26.85" customHeight="1" x14ac:dyDescent="0.25">
      <c r="A649" s="44" t="s">
        <v>139</v>
      </c>
      <c r="B649" s="38" t="s">
        <v>30</v>
      </c>
      <c r="C649" s="25" t="s">
        <v>26</v>
      </c>
      <c r="D649" s="2"/>
      <c r="E649" s="4"/>
      <c r="F649" s="4"/>
      <c r="G649" s="2"/>
      <c r="H649" s="2"/>
      <c r="I649" s="2"/>
      <c r="J649" s="2"/>
    </row>
    <row r="650" spans="1:10" ht="20.100000000000001" customHeight="1" x14ac:dyDescent="0.25">
      <c r="A650" s="36" t="s">
        <v>133</v>
      </c>
      <c r="B650" s="38" t="s">
        <v>28</v>
      </c>
      <c r="C650" s="11" t="s">
        <v>20</v>
      </c>
      <c r="D650" s="3">
        <v>193054.6</v>
      </c>
      <c r="E650" s="3">
        <v>56811</v>
      </c>
      <c r="F650" s="3">
        <v>80733.7</v>
      </c>
      <c r="G650" s="3">
        <f t="shared" ref="G650:J650" si="132">SUM(G651:G654)</f>
        <v>448888.5</v>
      </c>
      <c r="H650" s="3">
        <f t="shared" si="132"/>
        <v>483334.7</v>
      </c>
      <c r="I650" s="3">
        <f t="shared" si="132"/>
        <v>307296.3</v>
      </c>
      <c r="J650" s="3">
        <f t="shared" si="132"/>
        <v>362141.3</v>
      </c>
    </row>
    <row r="651" spans="1:10" ht="20.100000000000001" customHeight="1" x14ac:dyDescent="0.25">
      <c r="A651" s="36" t="s">
        <v>133</v>
      </c>
      <c r="B651" s="38" t="s">
        <v>28</v>
      </c>
      <c r="C651" s="25" t="s">
        <v>23</v>
      </c>
      <c r="D651" s="2">
        <v>193054.6</v>
      </c>
      <c r="E651" s="2">
        <v>56811</v>
      </c>
      <c r="F651" s="2">
        <v>80733.7</v>
      </c>
      <c r="G651" s="2">
        <f>'16'!G523</f>
        <v>448888.5</v>
      </c>
      <c r="H651" s="2">
        <f>'16'!H523</f>
        <v>483334.7</v>
      </c>
      <c r="I651" s="2">
        <f>'16'!I523</f>
        <v>307296.3</v>
      </c>
      <c r="J651" s="2">
        <f>'16'!J523</f>
        <v>362141.3</v>
      </c>
    </row>
    <row r="652" spans="1:10" ht="20.100000000000001" customHeight="1" x14ac:dyDescent="0.25">
      <c r="A652" s="36" t="s">
        <v>133</v>
      </c>
      <c r="B652" s="38" t="s">
        <v>28</v>
      </c>
      <c r="C652" s="25" t="s">
        <v>24</v>
      </c>
      <c r="D652" s="2"/>
      <c r="E652" s="2"/>
      <c r="F652" s="2"/>
      <c r="G652" s="2"/>
      <c r="H652" s="2"/>
      <c r="I652" s="2"/>
      <c r="J652" s="2"/>
    </row>
    <row r="653" spans="1:10" ht="20.100000000000001" customHeight="1" x14ac:dyDescent="0.25">
      <c r="A653" s="36" t="s">
        <v>133</v>
      </c>
      <c r="B653" s="38" t="s">
        <v>28</v>
      </c>
      <c r="C653" s="25" t="s">
        <v>25</v>
      </c>
      <c r="D653" s="2"/>
      <c r="E653" s="2"/>
      <c r="F653" s="2"/>
      <c r="G653" s="2"/>
      <c r="H653" s="2"/>
      <c r="I653" s="2"/>
      <c r="J653" s="2"/>
    </row>
    <row r="654" spans="1:10" ht="20.100000000000001" customHeight="1" x14ac:dyDescent="0.25">
      <c r="A654" s="36" t="s">
        <v>133</v>
      </c>
      <c r="B654" s="38" t="s">
        <v>28</v>
      </c>
      <c r="C654" s="25" t="s">
        <v>26</v>
      </c>
      <c r="D654" s="2"/>
      <c r="E654" s="2"/>
      <c r="F654" s="2"/>
      <c r="G654" s="2"/>
      <c r="H654" s="2"/>
      <c r="I654" s="2"/>
      <c r="J654" s="2"/>
    </row>
    <row r="655" spans="1:10" ht="23.45" customHeight="1" x14ac:dyDescent="0.25">
      <c r="A655" s="36" t="s">
        <v>134</v>
      </c>
      <c r="B655" s="38" t="s">
        <v>28</v>
      </c>
      <c r="C655" s="11" t="s">
        <v>20</v>
      </c>
      <c r="D655" s="3">
        <v>8927.5</v>
      </c>
      <c r="E655" s="3">
        <v>6649.6</v>
      </c>
      <c r="F655" s="3">
        <v>7326.5</v>
      </c>
      <c r="G655" s="3">
        <f>G656</f>
        <v>6578.9</v>
      </c>
      <c r="H655" s="3">
        <f t="shared" ref="H655:J655" si="133">H656</f>
        <v>6578.9</v>
      </c>
      <c r="I655" s="3">
        <f t="shared" si="133"/>
        <v>6578.9</v>
      </c>
      <c r="J655" s="3">
        <f t="shared" si="133"/>
        <v>6578.9</v>
      </c>
    </row>
    <row r="656" spans="1:10" ht="23.45" customHeight="1" x14ac:dyDescent="0.25">
      <c r="A656" s="36" t="s">
        <v>134</v>
      </c>
      <c r="B656" s="38" t="s">
        <v>28</v>
      </c>
      <c r="C656" s="25" t="s">
        <v>23</v>
      </c>
      <c r="D656" s="2">
        <v>8927.5</v>
      </c>
      <c r="E656" s="2">
        <v>6649.6</v>
      </c>
      <c r="F656" s="2">
        <v>7326.5</v>
      </c>
      <c r="G656" s="2">
        <f>'16'!G527</f>
        <v>6578.9</v>
      </c>
      <c r="H656" s="2">
        <f>'16'!H527</f>
        <v>6578.9</v>
      </c>
      <c r="I656" s="2">
        <f>'16'!I527</f>
        <v>6578.9</v>
      </c>
      <c r="J656" s="2">
        <f>'16'!J527</f>
        <v>6578.9</v>
      </c>
    </row>
    <row r="657" spans="1:10" ht="23.45" customHeight="1" x14ac:dyDescent="0.25">
      <c r="A657" s="36" t="s">
        <v>134</v>
      </c>
      <c r="B657" s="38" t="s">
        <v>28</v>
      </c>
      <c r="C657" s="25" t="s">
        <v>24</v>
      </c>
      <c r="D657" s="2"/>
      <c r="E657" s="2"/>
      <c r="F657" s="2"/>
      <c r="G657" s="2"/>
      <c r="H657" s="2"/>
      <c r="I657" s="2"/>
      <c r="J657" s="2"/>
    </row>
    <row r="658" spans="1:10" ht="23.45" customHeight="1" x14ac:dyDescent="0.25">
      <c r="A658" s="36" t="s">
        <v>134</v>
      </c>
      <c r="B658" s="38" t="s">
        <v>28</v>
      </c>
      <c r="C658" s="25" t="s">
        <v>25</v>
      </c>
      <c r="D658" s="2"/>
      <c r="E658" s="2"/>
      <c r="F658" s="2"/>
      <c r="G658" s="2"/>
      <c r="H658" s="2"/>
      <c r="I658" s="2"/>
      <c r="J658" s="2"/>
    </row>
    <row r="659" spans="1:10" ht="23.45" customHeight="1" x14ac:dyDescent="0.25">
      <c r="A659" s="36" t="s">
        <v>134</v>
      </c>
      <c r="B659" s="38" t="s">
        <v>28</v>
      </c>
      <c r="C659" s="25" t="s">
        <v>26</v>
      </c>
      <c r="D659" s="2"/>
      <c r="E659" s="2"/>
      <c r="F659" s="2"/>
      <c r="G659" s="2"/>
      <c r="H659" s="2"/>
      <c r="I659" s="2"/>
      <c r="J659" s="2"/>
    </row>
    <row r="660" spans="1:10" ht="46.9" customHeight="1" x14ac:dyDescent="0.25">
      <c r="A660" s="44" t="s">
        <v>143</v>
      </c>
      <c r="B660" s="38" t="s">
        <v>28</v>
      </c>
      <c r="C660" s="11" t="s">
        <v>20</v>
      </c>
      <c r="D660" s="3">
        <v>5982</v>
      </c>
      <c r="E660" s="12"/>
      <c r="F660" s="3"/>
      <c r="G660" s="3"/>
      <c r="H660" s="3"/>
      <c r="I660" s="3"/>
      <c r="J660" s="3"/>
    </row>
    <row r="661" spans="1:10" ht="46.9" customHeight="1" x14ac:dyDescent="0.25">
      <c r="A661" s="44" t="s">
        <v>143</v>
      </c>
      <c r="B661" s="38" t="s">
        <v>28</v>
      </c>
      <c r="C661" s="25" t="s">
        <v>23</v>
      </c>
      <c r="D661" s="2"/>
      <c r="E661" s="4"/>
      <c r="F661" s="2"/>
      <c r="G661" s="2"/>
      <c r="H661" s="2"/>
      <c r="I661" s="2"/>
      <c r="J661" s="2"/>
    </row>
    <row r="662" spans="1:10" ht="46.9" customHeight="1" x14ac:dyDescent="0.25">
      <c r="A662" s="44" t="s">
        <v>143</v>
      </c>
      <c r="B662" s="38" t="s">
        <v>28</v>
      </c>
      <c r="C662" s="25" t="s">
        <v>24</v>
      </c>
      <c r="D662" s="2">
        <v>5982</v>
      </c>
      <c r="E662" s="4"/>
      <c r="F662" s="2"/>
      <c r="G662" s="2"/>
      <c r="H662" s="2"/>
      <c r="I662" s="2"/>
      <c r="J662" s="2"/>
    </row>
    <row r="663" spans="1:10" ht="46.9" customHeight="1" x14ac:dyDescent="0.25">
      <c r="A663" s="44" t="s">
        <v>143</v>
      </c>
      <c r="B663" s="38" t="s">
        <v>28</v>
      </c>
      <c r="C663" s="25" t="s">
        <v>25</v>
      </c>
      <c r="D663" s="2"/>
      <c r="E663" s="4"/>
      <c r="F663" s="2"/>
      <c r="G663" s="2"/>
      <c r="H663" s="2"/>
      <c r="I663" s="2"/>
      <c r="J663" s="2"/>
    </row>
    <row r="664" spans="1:10" ht="46.9" customHeight="1" x14ac:dyDescent="0.25">
      <c r="A664" s="44" t="s">
        <v>143</v>
      </c>
      <c r="B664" s="38" t="s">
        <v>28</v>
      </c>
      <c r="C664" s="25" t="s">
        <v>26</v>
      </c>
      <c r="D664" s="2"/>
      <c r="E664" s="4"/>
      <c r="F664" s="2"/>
      <c r="G664" s="2"/>
      <c r="H664" s="2"/>
      <c r="I664" s="2"/>
      <c r="J664" s="2"/>
    </row>
    <row r="665" spans="1:10" ht="16.7" customHeight="1" x14ac:dyDescent="0.25">
      <c r="A665" s="36" t="s">
        <v>144</v>
      </c>
      <c r="B665" s="38" t="s">
        <v>28</v>
      </c>
      <c r="C665" s="11" t="s">
        <v>20</v>
      </c>
      <c r="D665" s="3">
        <v>399612.2</v>
      </c>
      <c r="E665" s="3">
        <v>25644.5</v>
      </c>
      <c r="F665" s="3"/>
      <c r="G665" s="3"/>
      <c r="H665" s="3"/>
      <c r="I665" s="3"/>
      <c r="J665" s="3"/>
    </row>
    <row r="666" spans="1:10" ht="16.7" customHeight="1" x14ac:dyDescent="0.25">
      <c r="A666" s="36" t="s">
        <v>144</v>
      </c>
      <c r="B666" s="38" t="s">
        <v>28</v>
      </c>
      <c r="C666" s="25" t="s">
        <v>23</v>
      </c>
      <c r="D666" s="2">
        <v>399612.2</v>
      </c>
      <c r="E666" s="2">
        <v>25644.5</v>
      </c>
      <c r="F666" s="2"/>
      <c r="G666" s="2"/>
      <c r="H666" s="2"/>
      <c r="I666" s="2"/>
      <c r="J666" s="2"/>
    </row>
    <row r="667" spans="1:10" ht="16.7" customHeight="1" x14ac:dyDescent="0.25">
      <c r="A667" s="36" t="s">
        <v>144</v>
      </c>
      <c r="B667" s="38" t="s">
        <v>28</v>
      </c>
      <c r="C667" s="25" t="s">
        <v>24</v>
      </c>
      <c r="D667" s="2"/>
      <c r="E667" s="2"/>
      <c r="F667" s="2"/>
      <c r="G667" s="2"/>
      <c r="H667" s="2"/>
      <c r="I667" s="2"/>
      <c r="J667" s="2"/>
    </row>
    <row r="668" spans="1:10" ht="16.7" customHeight="1" x14ac:dyDescent="0.25">
      <c r="A668" s="36" t="s">
        <v>144</v>
      </c>
      <c r="B668" s="38" t="s">
        <v>28</v>
      </c>
      <c r="C668" s="25" t="s">
        <v>25</v>
      </c>
      <c r="D668" s="2"/>
      <c r="E668" s="2"/>
      <c r="F668" s="2"/>
      <c r="G668" s="2"/>
      <c r="H668" s="2"/>
      <c r="I668" s="2"/>
      <c r="J668" s="2"/>
    </row>
    <row r="669" spans="1:10" ht="16.7" customHeight="1" x14ac:dyDescent="0.25">
      <c r="A669" s="36" t="s">
        <v>144</v>
      </c>
      <c r="B669" s="38" t="s">
        <v>28</v>
      </c>
      <c r="C669" s="25" t="s">
        <v>26</v>
      </c>
      <c r="D669" s="2"/>
      <c r="E669" s="2"/>
      <c r="F669" s="2"/>
      <c r="G669" s="2"/>
      <c r="H669" s="2"/>
      <c r="I669" s="2"/>
      <c r="J669" s="2"/>
    </row>
    <row r="670" spans="1:10" ht="16.7" customHeight="1" x14ac:dyDescent="0.25">
      <c r="A670" s="36" t="s">
        <v>137</v>
      </c>
      <c r="B670" s="38" t="s">
        <v>28</v>
      </c>
      <c r="C670" s="11" t="s">
        <v>20</v>
      </c>
      <c r="D670" s="12"/>
      <c r="E670" s="12"/>
      <c r="F670" s="3">
        <v>34492.699999999997</v>
      </c>
      <c r="G670" s="3">
        <f>G671</f>
        <v>35430.5</v>
      </c>
      <c r="H670" s="3">
        <f t="shared" ref="H670:J670" si="134">H671</f>
        <v>42744.9</v>
      </c>
      <c r="I670" s="3">
        <f t="shared" si="134"/>
        <v>42744.9</v>
      </c>
      <c r="J670" s="3">
        <f t="shared" si="134"/>
        <v>42744.9</v>
      </c>
    </row>
    <row r="671" spans="1:10" ht="16.7" customHeight="1" x14ac:dyDescent="0.25">
      <c r="A671" s="36" t="s">
        <v>137</v>
      </c>
      <c r="B671" s="38" t="s">
        <v>28</v>
      </c>
      <c r="C671" s="25" t="s">
        <v>23</v>
      </c>
      <c r="D671" s="4"/>
      <c r="E671" s="4"/>
      <c r="F671" s="2">
        <v>34492.699999999997</v>
      </c>
      <c r="G671" s="2">
        <f>'16'!G539</f>
        <v>35430.5</v>
      </c>
      <c r="H671" s="2">
        <f>'16'!H539</f>
        <v>42744.9</v>
      </c>
      <c r="I671" s="2">
        <f>'16'!I539</f>
        <v>42744.9</v>
      </c>
      <c r="J671" s="2">
        <f>'16'!J539</f>
        <v>42744.9</v>
      </c>
    </row>
    <row r="672" spans="1:10" ht="16.7" customHeight="1" x14ac:dyDescent="0.25">
      <c r="A672" s="36" t="s">
        <v>137</v>
      </c>
      <c r="B672" s="38" t="s">
        <v>28</v>
      </c>
      <c r="C672" s="25" t="s">
        <v>24</v>
      </c>
      <c r="D672" s="4"/>
      <c r="E672" s="4"/>
      <c r="F672" s="2"/>
      <c r="G672" s="2"/>
      <c r="H672" s="2"/>
      <c r="I672" s="2"/>
      <c r="J672" s="2"/>
    </row>
    <row r="673" spans="1:10" ht="16.7" customHeight="1" x14ac:dyDescent="0.25">
      <c r="A673" s="36" t="s">
        <v>137</v>
      </c>
      <c r="B673" s="38" t="s">
        <v>28</v>
      </c>
      <c r="C673" s="25" t="s">
        <v>25</v>
      </c>
      <c r="D673" s="4"/>
      <c r="E673" s="4"/>
      <c r="F673" s="2"/>
      <c r="G673" s="2"/>
      <c r="H673" s="2"/>
      <c r="I673" s="2"/>
      <c r="J673" s="2"/>
    </row>
    <row r="674" spans="1:10" ht="16.7" customHeight="1" x14ac:dyDescent="0.25">
      <c r="A674" s="36" t="s">
        <v>137</v>
      </c>
      <c r="B674" s="38" t="s">
        <v>28</v>
      </c>
      <c r="C674" s="25" t="s">
        <v>26</v>
      </c>
      <c r="D674" s="4"/>
      <c r="E674" s="4"/>
      <c r="F674" s="2"/>
      <c r="G674" s="2"/>
      <c r="H674" s="2"/>
      <c r="I674" s="2"/>
      <c r="J674" s="2"/>
    </row>
    <row r="675" spans="1:10" ht="16.7" customHeight="1" x14ac:dyDescent="0.25">
      <c r="A675" s="36" t="s">
        <v>138</v>
      </c>
      <c r="B675" s="38" t="s">
        <v>28</v>
      </c>
      <c r="C675" s="11" t="s">
        <v>20</v>
      </c>
      <c r="D675" s="3">
        <v>119.8</v>
      </c>
      <c r="E675" s="3">
        <v>70.7</v>
      </c>
      <c r="F675" s="3"/>
      <c r="G675" s="3"/>
      <c r="H675" s="3"/>
      <c r="I675" s="3"/>
      <c r="J675" s="3"/>
    </row>
    <row r="676" spans="1:10" ht="16.7" customHeight="1" x14ac:dyDescent="0.25">
      <c r="A676" s="36" t="s">
        <v>138</v>
      </c>
      <c r="B676" s="38" t="s">
        <v>28</v>
      </c>
      <c r="C676" s="25" t="s">
        <v>23</v>
      </c>
      <c r="D676" s="2">
        <v>119.8</v>
      </c>
      <c r="E676" s="2">
        <v>70.7</v>
      </c>
      <c r="F676" s="2"/>
      <c r="G676" s="2"/>
      <c r="H676" s="2"/>
      <c r="I676" s="2"/>
      <c r="J676" s="2"/>
    </row>
    <row r="677" spans="1:10" ht="16.7" customHeight="1" x14ac:dyDescent="0.25">
      <c r="A677" s="36" t="s">
        <v>138</v>
      </c>
      <c r="B677" s="38" t="s">
        <v>28</v>
      </c>
      <c r="C677" s="25" t="s">
        <v>24</v>
      </c>
      <c r="D677" s="2"/>
      <c r="E677" s="2"/>
      <c r="F677" s="2"/>
      <c r="G677" s="2"/>
      <c r="H677" s="2"/>
      <c r="I677" s="2"/>
      <c r="J677" s="2"/>
    </row>
    <row r="678" spans="1:10" ht="16.7" customHeight="1" x14ac:dyDescent="0.25">
      <c r="A678" s="36" t="s">
        <v>138</v>
      </c>
      <c r="B678" s="38" t="s">
        <v>28</v>
      </c>
      <c r="C678" s="25" t="s">
        <v>25</v>
      </c>
      <c r="D678" s="2"/>
      <c r="E678" s="2"/>
      <c r="F678" s="2"/>
      <c r="G678" s="2"/>
      <c r="H678" s="2"/>
      <c r="I678" s="2"/>
      <c r="J678" s="2"/>
    </row>
    <row r="679" spans="1:10" ht="16.7" customHeight="1" x14ac:dyDescent="0.25">
      <c r="A679" s="36" t="s">
        <v>138</v>
      </c>
      <c r="B679" s="38" t="s">
        <v>28</v>
      </c>
      <c r="C679" s="25" t="s">
        <v>26</v>
      </c>
      <c r="D679" s="2"/>
      <c r="E679" s="2"/>
      <c r="F679" s="2"/>
      <c r="G679" s="2"/>
      <c r="H679" s="2"/>
      <c r="I679" s="2"/>
      <c r="J679" s="2"/>
    </row>
    <row r="680" spans="1:10" ht="16.7" customHeight="1" x14ac:dyDescent="0.25">
      <c r="A680" s="36" t="s">
        <v>140</v>
      </c>
      <c r="B680" s="38" t="s">
        <v>28</v>
      </c>
      <c r="C680" s="11" t="s">
        <v>20</v>
      </c>
      <c r="D680" s="3">
        <v>598</v>
      </c>
      <c r="E680" s="3">
        <v>538.20000000000005</v>
      </c>
      <c r="F680" s="3">
        <v>726.5</v>
      </c>
      <c r="G680" s="3"/>
      <c r="H680" s="3"/>
      <c r="I680" s="3"/>
      <c r="J680" s="3"/>
    </row>
    <row r="681" spans="1:10" ht="16.7" customHeight="1" x14ac:dyDescent="0.25">
      <c r="A681" s="36" t="s">
        <v>140</v>
      </c>
      <c r="B681" s="38" t="s">
        <v>28</v>
      </c>
      <c r="C681" s="25" t="s">
        <v>23</v>
      </c>
      <c r="D681" s="2">
        <v>598</v>
      </c>
      <c r="E681" s="2">
        <v>538.20000000000005</v>
      </c>
      <c r="F681" s="2">
        <v>726.5</v>
      </c>
      <c r="G681" s="2"/>
      <c r="H681" s="2"/>
      <c r="I681" s="2"/>
      <c r="J681" s="2"/>
    </row>
    <row r="682" spans="1:10" ht="16.7" customHeight="1" x14ac:dyDescent="0.25">
      <c r="A682" s="36" t="s">
        <v>140</v>
      </c>
      <c r="B682" s="38" t="s">
        <v>28</v>
      </c>
      <c r="C682" s="25" t="s">
        <v>24</v>
      </c>
      <c r="D682" s="2"/>
      <c r="E682" s="2"/>
      <c r="F682" s="2"/>
      <c r="G682" s="2"/>
      <c r="H682" s="2"/>
      <c r="I682" s="2"/>
      <c r="J682" s="2"/>
    </row>
    <row r="683" spans="1:10" ht="16.7" customHeight="1" x14ac:dyDescent="0.25">
      <c r="A683" s="36" t="s">
        <v>140</v>
      </c>
      <c r="B683" s="38" t="s">
        <v>28</v>
      </c>
      <c r="C683" s="25" t="s">
        <v>25</v>
      </c>
      <c r="D683" s="2"/>
      <c r="E683" s="2"/>
      <c r="F683" s="2"/>
      <c r="G683" s="2"/>
      <c r="H683" s="2"/>
      <c r="I683" s="2"/>
      <c r="J683" s="2"/>
    </row>
    <row r="684" spans="1:10" ht="16.7" customHeight="1" x14ac:dyDescent="0.25">
      <c r="A684" s="36" t="s">
        <v>140</v>
      </c>
      <c r="B684" s="38" t="s">
        <v>28</v>
      </c>
      <c r="C684" s="25" t="s">
        <v>26</v>
      </c>
      <c r="D684" s="2"/>
      <c r="E684" s="2"/>
      <c r="F684" s="2"/>
      <c r="G684" s="2"/>
      <c r="H684" s="2"/>
      <c r="I684" s="2"/>
      <c r="J684" s="2"/>
    </row>
    <row r="685" spans="1:10" ht="16.7" customHeight="1" x14ac:dyDescent="0.25">
      <c r="A685" s="36" t="s">
        <v>141</v>
      </c>
      <c r="B685" s="38" t="s">
        <v>28</v>
      </c>
      <c r="C685" s="11" t="s">
        <v>20</v>
      </c>
      <c r="D685" s="3">
        <v>3903</v>
      </c>
      <c r="E685" s="3">
        <v>3512.7</v>
      </c>
      <c r="F685" s="3">
        <v>3512.3</v>
      </c>
      <c r="G685" s="3">
        <f>SUM(G686:G689)</f>
        <v>2888.8</v>
      </c>
      <c r="H685" s="3">
        <f t="shared" ref="H685:J685" si="135">SUM(H686:H689)</f>
        <v>3653.2</v>
      </c>
      <c r="I685" s="3">
        <f t="shared" si="135"/>
        <v>3710.8</v>
      </c>
      <c r="J685" s="3">
        <f t="shared" si="135"/>
        <v>3750.4</v>
      </c>
    </row>
    <row r="686" spans="1:10" ht="16.7" customHeight="1" x14ac:dyDescent="0.25">
      <c r="A686" s="36" t="s">
        <v>141</v>
      </c>
      <c r="B686" s="38" t="s">
        <v>28</v>
      </c>
      <c r="C686" s="25" t="s">
        <v>23</v>
      </c>
      <c r="D686" s="2"/>
      <c r="E686" s="2"/>
      <c r="F686" s="2"/>
      <c r="G686" s="2"/>
      <c r="H686" s="2"/>
      <c r="I686" s="2"/>
      <c r="J686" s="2"/>
    </row>
    <row r="687" spans="1:10" ht="16.7" customHeight="1" x14ac:dyDescent="0.25">
      <c r="A687" s="36" t="s">
        <v>141</v>
      </c>
      <c r="B687" s="38" t="s">
        <v>28</v>
      </c>
      <c r="C687" s="25" t="s">
        <v>24</v>
      </c>
      <c r="D687" s="2">
        <v>3903</v>
      </c>
      <c r="E687" s="2">
        <v>3512.7</v>
      </c>
      <c r="F687" s="2">
        <v>3512.3</v>
      </c>
      <c r="G687" s="2">
        <f>'16'!G552</f>
        <v>2888.8</v>
      </c>
      <c r="H687" s="2">
        <v>3653.2</v>
      </c>
      <c r="I687" s="2">
        <f>'16'!I552</f>
        <v>3710.8</v>
      </c>
      <c r="J687" s="2">
        <f>'16'!J552</f>
        <v>3750.4</v>
      </c>
    </row>
    <row r="688" spans="1:10" ht="16.7" customHeight="1" x14ac:dyDescent="0.25">
      <c r="A688" s="36" t="s">
        <v>141</v>
      </c>
      <c r="B688" s="38" t="s">
        <v>28</v>
      </c>
      <c r="C688" s="25" t="s">
        <v>25</v>
      </c>
      <c r="D688" s="2"/>
      <c r="E688" s="2"/>
      <c r="F688" s="2"/>
      <c r="G688" s="2"/>
      <c r="H688" s="2"/>
      <c r="I688" s="2"/>
      <c r="J688" s="2"/>
    </row>
    <row r="689" spans="1:10" ht="16.7" customHeight="1" x14ac:dyDescent="0.25">
      <c r="A689" s="36" t="s">
        <v>141</v>
      </c>
      <c r="B689" s="38" t="s">
        <v>28</v>
      </c>
      <c r="C689" s="25" t="s">
        <v>26</v>
      </c>
      <c r="D689" s="2"/>
      <c r="E689" s="2"/>
      <c r="F689" s="2"/>
      <c r="G689" s="2"/>
      <c r="H689" s="2"/>
      <c r="I689" s="2"/>
      <c r="J689" s="2"/>
    </row>
    <row r="690" spans="1:10" ht="16.7" customHeight="1" x14ac:dyDescent="0.25">
      <c r="A690" s="36" t="s">
        <v>142</v>
      </c>
      <c r="B690" s="38" t="s">
        <v>28</v>
      </c>
      <c r="C690" s="11" t="s">
        <v>20</v>
      </c>
      <c r="D690" s="3">
        <v>128475.7</v>
      </c>
      <c r="E690" s="3">
        <v>123809.9</v>
      </c>
      <c r="F690" s="3">
        <v>123476.1</v>
      </c>
      <c r="G690" s="3">
        <f t="shared" ref="G690:J690" si="136">SUM(G691:G694)</f>
        <v>134894.70000000001</v>
      </c>
      <c r="H690" s="3">
        <f t="shared" si="136"/>
        <v>132060.5</v>
      </c>
      <c r="I690" s="3">
        <f t="shared" si="136"/>
        <v>132060.5</v>
      </c>
      <c r="J690" s="3">
        <f t="shared" si="136"/>
        <v>132060.5</v>
      </c>
    </row>
    <row r="691" spans="1:10" ht="16.7" customHeight="1" x14ac:dyDescent="0.25">
      <c r="A691" s="36" t="s">
        <v>142</v>
      </c>
      <c r="B691" s="38" t="s">
        <v>28</v>
      </c>
      <c r="C691" s="25" t="s">
        <v>23</v>
      </c>
      <c r="D691" s="2">
        <v>128475.7</v>
      </c>
      <c r="E691" s="2">
        <v>123809.9</v>
      </c>
      <c r="F691" s="2">
        <v>123476.1</v>
      </c>
      <c r="G691" s="2">
        <f>'16'!G555</f>
        <v>134894.70000000001</v>
      </c>
      <c r="H691" s="2">
        <f>'16'!H555</f>
        <v>132060.5</v>
      </c>
      <c r="I691" s="2">
        <f>'16'!I555</f>
        <v>132060.5</v>
      </c>
      <c r="J691" s="2">
        <f>'16'!J555</f>
        <v>132060.5</v>
      </c>
    </row>
    <row r="692" spans="1:10" ht="16.7" customHeight="1" x14ac:dyDescent="0.25">
      <c r="A692" s="36" t="s">
        <v>142</v>
      </c>
      <c r="B692" s="38" t="s">
        <v>28</v>
      </c>
      <c r="C692" s="25" t="s">
        <v>24</v>
      </c>
      <c r="D692" s="2"/>
      <c r="E692" s="2"/>
      <c r="F692" s="2"/>
      <c r="G692" s="2"/>
      <c r="H692" s="2"/>
      <c r="I692" s="2"/>
      <c r="J692" s="2"/>
    </row>
    <row r="693" spans="1:10" ht="16.7" customHeight="1" x14ac:dyDescent="0.25">
      <c r="A693" s="36" t="s">
        <v>142</v>
      </c>
      <c r="B693" s="38" t="s">
        <v>28</v>
      </c>
      <c r="C693" s="25" t="s">
        <v>25</v>
      </c>
      <c r="D693" s="2"/>
      <c r="E693" s="2"/>
      <c r="F693" s="2"/>
      <c r="G693" s="2"/>
      <c r="H693" s="2"/>
      <c r="I693" s="2"/>
      <c r="J693" s="2"/>
    </row>
    <row r="694" spans="1:10" ht="16.7" customHeight="1" x14ac:dyDescent="0.25">
      <c r="A694" s="36" t="s">
        <v>142</v>
      </c>
      <c r="B694" s="38" t="s">
        <v>28</v>
      </c>
      <c r="C694" s="25" t="s">
        <v>26</v>
      </c>
      <c r="D694" s="2"/>
      <c r="E694" s="2"/>
      <c r="F694" s="2"/>
      <c r="G694" s="2"/>
      <c r="H694" s="2"/>
      <c r="I694" s="2"/>
      <c r="J694" s="2"/>
    </row>
    <row r="695" spans="1:10" ht="16.7" customHeight="1" x14ac:dyDescent="0.25">
      <c r="A695" s="36" t="s">
        <v>135</v>
      </c>
      <c r="B695" s="38" t="s">
        <v>28</v>
      </c>
      <c r="C695" s="11" t="s">
        <v>20</v>
      </c>
      <c r="D695" s="3">
        <v>57462</v>
      </c>
      <c r="E695" s="3">
        <v>77186.600000000006</v>
      </c>
      <c r="F695" s="3">
        <v>82301.399999999994</v>
      </c>
      <c r="G695" s="3">
        <f t="shared" ref="G695:J695" si="137">SUM(G696:G699)</f>
        <v>92090.1</v>
      </c>
      <c r="H695" s="3">
        <f t="shared" si="137"/>
        <v>106767.8</v>
      </c>
      <c r="I695" s="3">
        <f t="shared" si="137"/>
        <v>106767.8</v>
      </c>
      <c r="J695" s="3">
        <f t="shared" si="137"/>
        <v>106767.8</v>
      </c>
    </row>
    <row r="696" spans="1:10" ht="16.7" customHeight="1" x14ac:dyDescent="0.25">
      <c r="A696" s="36" t="s">
        <v>135</v>
      </c>
      <c r="B696" s="38" t="s">
        <v>28</v>
      </c>
      <c r="C696" s="25" t="s">
        <v>23</v>
      </c>
      <c r="D696" s="2">
        <v>57462</v>
      </c>
      <c r="E696" s="2">
        <v>77186.600000000006</v>
      </c>
      <c r="F696" s="2">
        <v>82301.399999999994</v>
      </c>
      <c r="G696" s="2">
        <f>'16'!G559</f>
        <v>92090.1</v>
      </c>
      <c r="H696" s="2">
        <f>'16'!H559</f>
        <v>106767.8</v>
      </c>
      <c r="I696" s="2">
        <f>'16'!I559</f>
        <v>106767.8</v>
      </c>
      <c r="J696" s="2">
        <f>'16'!J559</f>
        <v>106767.8</v>
      </c>
    </row>
    <row r="697" spans="1:10" ht="16.7" customHeight="1" x14ac:dyDescent="0.25">
      <c r="A697" s="36" t="s">
        <v>135</v>
      </c>
      <c r="B697" s="38" t="s">
        <v>28</v>
      </c>
      <c r="C697" s="25" t="s">
        <v>24</v>
      </c>
      <c r="D697" s="2"/>
      <c r="E697" s="2"/>
      <c r="F697" s="2"/>
      <c r="G697" s="2"/>
      <c r="H697" s="2"/>
      <c r="I697" s="2"/>
      <c r="J697" s="2"/>
    </row>
    <row r="698" spans="1:10" ht="16.7" customHeight="1" x14ac:dyDescent="0.25">
      <c r="A698" s="36" t="s">
        <v>135</v>
      </c>
      <c r="B698" s="38" t="s">
        <v>28</v>
      </c>
      <c r="C698" s="25" t="s">
        <v>25</v>
      </c>
      <c r="D698" s="2"/>
      <c r="E698" s="2"/>
      <c r="F698" s="2"/>
      <c r="G698" s="2"/>
      <c r="H698" s="2"/>
      <c r="I698" s="2"/>
      <c r="J698" s="2"/>
    </row>
    <row r="699" spans="1:10" ht="16.7" customHeight="1" x14ac:dyDescent="0.25">
      <c r="A699" s="36" t="s">
        <v>135</v>
      </c>
      <c r="B699" s="38" t="s">
        <v>28</v>
      </c>
      <c r="C699" s="25" t="s">
        <v>26</v>
      </c>
      <c r="D699" s="2"/>
      <c r="E699" s="2"/>
      <c r="F699" s="2"/>
      <c r="G699" s="2"/>
      <c r="H699" s="2"/>
      <c r="I699" s="2"/>
      <c r="J699" s="2"/>
    </row>
    <row r="700" spans="1:10" ht="16.7" customHeight="1" x14ac:dyDescent="0.25">
      <c r="A700" s="36" t="s">
        <v>130</v>
      </c>
      <c r="B700" s="38" t="s">
        <v>28</v>
      </c>
      <c r="C700" s="11" t="s">
        <v>20</v>
      </c>
      <c r="D700" s="3">
        <v>144602.1</v>
      </c>
      <c r="E700" s="3">
        <v>134948.79999999999</v>
      </c>
      <c r="F700" s="3">
        <v>142553.5</v>
      </c>
      <c r="G700" s="3">
        <f t="shared" ref="G700:J700" si="138">SUM(G701:G704)</f>
        <v>181867.6</v>
      </c>
      <c r="H700" s="3">
        <f t="shared" si="138"/>
        <v>194509.9</v>
      </c>
      <c r="I700" s="3">
        <f t="shared" si="138"/>
        <v>194509.9</v>
      </c>
      <c r="J700" s="3">
        <f t="shared" si="138"/>
        <v>194509.9</v>
      </c>
    </row>
    <row r="701" spans="1:10" ht="16.7" customHeight="1" x14ac:dyDescent="0.25">
      <c r="A701" s="36" t="s">
        <v>130</v>
      </c>
      <c r="B701" s="38" t="s">
        <v>28</v>
      </c>
      <c r="C701" s="25" t="s">
        <v>23</v>
      </c>
      <c r="D701" s="2">
        <v>144602.1</v>
      </c>
      <c r="E701" s="2">
        <v>134948.79999999999</v>
      </c>
      <c r="F701" s="2">
        <v>142553.5</v>
      </c>
      <c r="G701" s="2">
        <f>'16'!G563</f>
        <v>181867.6</v>
      </c>
      <c r="H701" s="2">
        <f>'16'!H563</f>
        <v>194509.9</v>
      </c>
      <c r="I701" s="2">
        <f>'16'!I563</f>
        <v>194509.9</v>
      </c>
      <c r="J701" s="2">
        <f>'16'!J563</f>
        <v>194509.9</v>
      </c>
    </row>
    <row r="702" spans="1:10" ht="16.7" customHeight="1" x14ac:dyDescent="0.25">
      <c r="A702" s="36" t="s">
        <v>130</v>
      </c>
      <c r="B702" s="38" t="s">
        <v>28</v>
      </c>
      <c r="C702" s="25" t="s">
        <v>24</v>
      </c>
      <c r="D702" s="2"/>
      <c r="E702" s="2"/>
      <c r="F702" s="2"/>
      <c r="G702" s="2"/>
      <c r="H702" s="2"/>
      <c r="I702" s="2"/>
      <c r="J702" s="2"/>
    </row>
    <row r="703" spans="1:10" ht="16.7" customHeight="1" x14ac:dyDescent="0.25">
      <c r="A703" s="36" t="s">
        <v>130</v>
      </c>
      <c r="B703" s="38" t="s">
        <v>28</v>
      </c>
      <c r="C703" s="25" t="s">
        <v>25</v>
      </c>
      <c r="D703" s="2"/>
      <c r="E703" s="2"/>
      <c r="F703" s="2"/>
      <c r="G703" s="2"/>
      <c r="H703" s="2"/>
      <c r="I703" s="2"/>
      <c r="J703" s="2"/>
    </row>
    <row r="704" spans="1:10" ht="16.7" customHeight="1" x14ac:dyDescent="0.25">
      <c r="A704" s="36" t="s">
        <v>130</v>
      </c>
      <c r="B704" s="38" t="s">
        <v>28</v>
      </c>
      <c r="C704" s="25" t="s">
        <v>26</v>
      </c>
      <c r="D704" s="2"/>
      <c r="E704" s="2"/>
      <c r="F704" s="2"/>
      <c r="G704" s="2"/>
      <c r="H704" s="2"/>
      <c r="I704" s="2"/>
      <c r="J704" s="2"/>
    </row>
    <row r="705" spans="1:10" ht="16.7" customHeight="1" x14ac:dyDescent="0.25">
      <c r="A705" s="36" t="s">
        <v>131</v>
      </c>
      <c r="B705" s="38" t="s">
        <v>28</v>
      </c>
      <c r="C705" s="11" t="s">
        <v>20</v>
      </c>
      <c r="D705" s="3">
        <v>60364.3</v>
      </c>
      <c r="E705" s="3">
        <v>56110.2</v>
      </c>
      <c r="F705" s="3">
        <v>58272.2</v>
      </c>
      <c r="G705" s="3">
        <f>G706</f>
        <v>60464.9</v>
      </c>
      <c r="H705" s="3">
        <f t="shared" ref="H705:J705" si="139">H706</f>
        <v>56924.9</v>
      </c>
      <c r="I705" s="3">
        <f t="shared" si="139"/>
        <v>56924.9</v>
      </c>
      <c r="J705" s="3">
        <f t="shared" si="139"/>
        <v>56924.9</v>
      </c>
    </row>
    <row r="706" spans="1:10" ht="16.7" customHeight="1" x14ac:dyDescent="0.25">
      <c r="A706" s="36" t="s">
        <v>131</v>
      </c>
      <c r="B706" s="38" t="s">
        <v>28</v>
      </c>
      <c r="C706" s="25" t="s">
        <v>23</v>
      </c>
      <c r="D706" s="2">
        <v>60364.3</v>
      </c>
      <c r="E706" s="2">
        <v>56110.2</v>
      </c>
      <c r="F706" s="2">
        <v>58272.2</v>
      </c>
      <c r="G706" s="2">
        <f>'16'!G567</f>
        <v>60464.9</v>
      </c>
      <c r="H706" s="2">
        <f>'16'!H567</f>
        <v>56924.9</v>
      </c>
      <c r="I706" s="2">
        <f>'16'!I567</f>
        <v>56924.9</v>
      </c>
      <c r="J706" s="2">
        <f>'16'!J567</f>
        <v>56924.9</v>
      </c>
    </row>
    <row r="707" spans="1:10" ht="16.7" customHeight="1" x14ac:dyDescent="0.25">
      <c r="A707" s="36" t="s">
        <v>131</v>
      </c>
      <c r="B707" s="38" t="s">
        <v>28</v>
      </c>
      <c r="C707" s="25" t="s">
        <v>24</v>
      </c>
      <c r="D707" s="2"/>
      <c r="E707" s="2"/>
      <c r="F707" s="2"/>
      <c r="G707" s="2"/>
      <c r="H707" s="2"/>
      <c r="I707" s="2"/>
      <c r="J707" s="2"/>
    </row>
    <row r="708" spans="1:10" ht="16.7" customHeight="1" x14ac:dyDescent="0.25">
      <c r="A708" s="36" t="s">
        <v>131</v>
      </c>
      <c r="B708" s="38" t="s">
        <v>28</v>
      </c>
      <c r="C708" s="25" t="s">
        <v>25</v>
      </c>
      <c r="D708" s="2"/>
      <c r="E708" s="2"/>
      <c r="F708" s="2"/>
      <c r="G708" s="2"/>
      <c r="H708" s="2"/>
      <c r="I708" s="2"/>
      <c r="J708" s="2"/>
    </row>
    <row r="709" spans="1:10" ht="16.7" customHeight="1" x14ac:dyDescent="0.25">
      <c r="A709" s="36" t="s">
        <v>131</v>
      </c>
      <c r="B709" s="38" t="s">
        <v>28</v>
      </c>
      <c r="C709" s="25" t="s">
        <v>26</v>
      </c>
      <c r="D709" s="2"/>
      <c r="E709" s="2"/>
      <c r="F709" s="2"/>
      <c r="G709" s="2"/>
      <c r="H709" s="2"/>
      <c r="I709" s="2"/>
      <c r="J709" s="2"/>
    </row>
    <row r="710" spans="1:10" ht="16.7" customHeight="1" x14ac:dyDescent="0.25">
      <c r="A710" s="36" t="s">
        <v>136</v>
      </c>
      <c r="B710" s="38" t="s">
        <v>28</v>
      </c>
      <c r="C710" s="11" t="s">
        <v>20</v>
      </c>
      <c r="D710" s="3">
        <v>11119695.199999999</v>
      </c>
      <c r="E710" s="3">
        <v>15451267.300000001</v>
      </c>
      <c r="F710" s="3">
        <v>15502183.699999999</v>
      </c>
      <c r="G710" s="3"/>
      <c r="H710" s="3"/>
      <c r="I710" s="3"/>
      <c r="J710" s="3"/>
    </row>
    <row r="711" spans="1:10" ht="16.7" customHeight="1" x14ac:dyDescent="0.25">
      <c r="A711" s="36" t="s">
        <v>136</v>
      </c>
      <c r="B711" s="38" t="s">
        <v>28</v>
      </c>
      <c r="C711" s="25" t="s">
        <v>23</v>
      </c>
      <c r="D711" s="2">
        <v>11119695.199999999</v>
      </c>
      <c r="E711" s="2">
        <v>15451267.300000001</v>
      </c>
      <c r="F711" s="2">
        <v>15502183.699999999</v>
      </c>
      <c r="G711" s="2"/>
      <c r="H711" s="2"/>
      <c r="I711" s="2"/>
      <c r="J711" s="2"/>
    </row>
    <row r="712" spans="1:10" ht="16.7" customHeight="1" x14ac:dyDescent="0.25">
      <c r="A712" s="36" t="s">
        <v>136</v>
      </c>
      <c r="B712" s="38" t="s">
        <v>28</v>
      </c>
      <c r="C712" s="25" t="s">
        <v>24</v>
      </c>
      <c r="D712" s="2"/>
      <c r="E712" s="2"/>
      <c r="F712" s="2"/>
      <c r="G712" s="2"/>
      <c r="H712" s="2"/>
      <c r="I712" s="2"/>
      <c r="J712" s="2"/>
    </row>
    <row r="713" spans="1:10" ht="16.7" customHeight="1" x14ac:dyDescent="0.25">
      <c r="A713" s="36" t="s">
        <v>136</v>
      </c>
      <c r="B713" s="38" t="s">
        <v>28</v>
      </c>
      <c r="C713" s="25" t="s">
        <v>25</v>
      </c>
      <c r="D713" s="2"/>
      <c r="E713" s="2"/>
      <c r="F713" s="2"/>
      <c r="G713" s="2"/>
      <c r="H713" s="2"/>
      <c r="I713" s="2"/>
      <c r="J713" s="2"/>
    </row>
    <row r="714" spans="1:10" ht="16.7" customHeight="1" x14ac:dyDescent="0.25">
      <c r="A714" s="36" t="s">
        <v>136</v>
      </c>
      <c r="B714" s="38" t="s">
        <v>28</v>
      </c>
      <c r="C714" s="25" t="s">
        <v>26</v>
      </c>
      <c r="D714" s="2"/>
      <c r="E714" s="2"/>
      <c r="F714" s="2"/>
      <c r="G714" s="2"/>
      <c r="H714" s="2"/>
      <c r="I714" s="2"/>
      <c r="J714" s="2"/>
    </row>
    <row r="715" spans="1:10" ht="16.7" customHeight="1" x14ac:dyDescent="0.25">
      <c r="A715" s="36" t="s">
        <v>132</v>
      </c>
      <c r="B715" s="38" t="s">
        <v>28</v>
      </c>
      <c r="C715" s="11" t="s">
        <v>20</v>
      </c>
      <c r="D715" s="3">
        <v>278893.09999999998</v>
      </c>
      <c r="E715" s="3">
        <v>87510.3</v>
      </c>
      <c r="F715" s="3">
        <v>454983.1</v>
      </c>
      <c r="G715" s="3">
        <f>G716</f>
        <v>203250.4</v>
      </c>
      <c r="H715" s="3">
        <f t="shared" ref="H715:J715" si="140">H716</f>
        <v>142644.6</v>
      </c>
      <c r="I715" s="3">
        <f t="shared" si="140"/>
        <v>141844.4</v>
      </c>
      <c r="J715" s="3">
        <f t="shared" si="140"/>
        <v>141904.70000000001</v>
      </c>
    </row>
    <row r="716" spans="1:10" ht="16.7" customHeight="1" x14ac:dyDescent="0.25">
      <c r="A716" s="36" t="s">
        <v>132</v>
      </c>
      <c r="B716" s="38" t="s">
        <v>28</v>
      </c>
      <c r="C716" s="25" t="s">
        <v>23</v>
      </c>
      <c r="D716" s="2">
        <v>278893.09999999998</v>
      </c>
      <c r="E716" s="2">
        <v>87510.3</v>
      </c>
      <c r="F716" s="2">
        <v>454983.1</v>
      </c>
      <c r="G716" s="2">
        <f>'16'!G575</f>
        <v>203250.4</v>
      </c>
      <c r="H716" s="2">
        <f>'16'!H575</f>
        <v>142644.6</v>
      </c>
      <c r="I716" s="2">
        <f>'16'!I575</f>
        <v>141844.4</v>
      </c>
      <c r="J716" s="2">
        <f>'16'!J575</f>
        <v>141904.70000000001</v>
      </c>
    </row>
    <row r="717" spans="1:10" ht="16.7" customHeight="1" x14ac:dyDescent="0.25">
      <c r="A717" s="36" t="s">
        <v>132</v>
      </c>
      <c r="B717" s="38" t="s">
        <v>28</v>
      </c>
      <c r="C717" s="25" t="s">
        <v>24</v>
      </c>
      <c r="D717" s="2"/>
      <c r="E717" s="2"/>
      <c r="F717" s="2"/>
      <c r="G717" s="2"/>
      <c r="H717" s="2"/>
      <c r="I717" s="2"/>
      <c r="J717" s="2"/>
    </row>
    <row r="718" spans="1:10" ht="16.7" customHeight="1" x14ac:dyDescent="0.25">
      <c r="A718" s="36" t="s">
        <v>132</v>
      </c>
      <c r="B718" s="38" t="s">
        <v>28</v>
      </c>
      <c r="C718" s="25" t="s">
        <v>25</v>
      </c>
      <c r="D718" s="2"/>
      <c r="E718" s="2"/>
      <c r="F718" s="2"/>
      <c r="G718" s="2"/>
      <c r="H718" s="2"/>
      <c r="I718" s="2"/>
      <c r="J718" s="2"/>
    </row>
    <row r="719" spans="1:10" ht="16.7" customHeight="1" x14ac:dyDescent="0.25">
      <c r="A719" s="36" t="s">
        <v>132</v>
      </c>
      <c r="B719" s="38" t="s">
        <v>28</v>
      </c>
      <c r="C719" s="25" t="s">
        <v>26</v>
      </c>
      <c r="D719" s="2"/>
      <c r="E719" s="2"/>
      <c r="F719" s="2"/>
      <c r="G719" s="2"/>
      <c r="H719" s="2"/>
      <c r="I719" s="2"/>
      <c r="J719" s="2"/>
    </row>
    <row r="720" spans="1:10" ht="20.100000000000001" customHeight="1" x14ac:dyDescent="0.25">
      <c r="A720" s="36" t="s">
        <v>145</v>
      </c>
      <c r="B720" s="38" t="s">
        <v>30</v>
      </c>
      <c r="C720" s="11" t="s">
        <v>20</v>
      </c>
      <c r="D720" s="3">
        <v>351635.7</v>
      </c>
      <c r="E720" s="12"/>
      <c r="F720" s="12"/>
      <c r="G720" s="3"/>
      <c r="H720" s="3"/>
      <c r="I720" s="3"/>
      <c r="J720" s="3"/>
    </row>
    <row r="721" spans="1:10" ht="20.100000000000001" customHeight="1" x14ac:dyDescent="0.25">
      <c r="A721" s="36" t="s">
        <v>145</v>
      </c>
      <c r="B721" s="38" t="s">
        <v>30</v>
      </c>
      <c r="C721" s="25" t="s">
        <v>23</v>
      </c>
      <c r="D721" s="2">
        <v>95446.7</v>
      </c>
      <c r="E721" s="4"/>
      <c r="F721" s="4"/>
      <c r="G721" s="2"/>
      <c r="H721" s="2"/>
      <c r="I721" s="2"/>
      <c r="J721" s="2"/>
    </row>
    <row r="722" spans="1:10" ht="20.100000000000001" customHeight="1" x14ac:dyDescent="0.25">
      <c r="A722" s="36" t="s">
        <v>145</v>
      </c>
      <c r="B722" s="38" t="s">
        <v>30</v>
      </c>
      <c r="C722" s="25" t="s">
        <v>24</v>
      </c>
      <c r="D722" s="2">
        <v>256189</v>
      </c>
      <c r="E722" s="4"/>
      <c r="F722" s="4"/>
      <c r="G722" s="2"/>
      <c r="H722" s="2"/>
      <c r="I722" s="2"/>
      <c r="J722" s="2"/>
    </row>
    <row r="723" spans="1:10" ht="20.100000000000001" customHeight="1" x14ac:dyDescent="0.25">
      <c r="A723" s="36" t="s">
        <v>145</v>
      </c>
      <c r="B723" s="38" t="s">
        <v>30</v>
      </c>
      <c r="C723" s="25" t="s">
        <v>25</v>
      </c>
      <c r="D723" s="2"/>
      <c r="E723" s="4"/>
      <c r="F723" s="4"/>
      <c r="G723" s="2"/>
      <c r="H723" s="2"/>
      <c r="I723" s="2"/>
      <c r="J723" s="2"/>
    </row>
    <row r="724" spans="1:10" ht="20.100000000000001" customHeight="1" x14ac:dyDescent="0.25">
      <c r="A724" s="36" t="s">
        <v>145</v>
      </c>
      <c r="B724" s="38" t="s">
        <v>30</v>
      </c>
      <c r="C724" s="25" t="s">
        <v>26</v>
      </c>
      <c r="D724" s="2"/>
      <c r="E724" s="4"/>
      <c r="F724" s="4"/>
      <c r="G724" s="2"/>
      <c r="H724" s="2"/>
      <c r="I724" s="2"/>
      <c r="J724" s="2"/>
    </row>
    <row r="725" spans="1:10" ht="16.7" customHeight="1" x14ac:dyDescent="0.25">
      <c r="A725" s="36" t="s">
        <v>146</v>
      </c>
      <c r="B725" s="38" t="s">
        <v>30</v>
      </c>
      <c r="C725" s="11" t="s">
        <v>20</v>
      </c>
      <c r="D725" s="3">
        <v>1074</v>
      </c>
      <c r="E725" s="12"/>
      <c r="F725" s="12"/>
      <c r="G725" s="3"/>
      <c r="H725" s="3"/>
      <c r="I725" s="3"/>
      <c r="J725" s="3"/>
    </row>
    <row r="726" spans="1:10" ht="16.7" customHeight="1" x14ac:dyDescent="0.25">
      <c r="A726" s="36" t="s">
        <v>146</v>
      </c>
      <c r="B726" s="38" t="s">
        <v>30</v>
      </c>
      <c r="C726" s="25" t="s">
        <v>23</v>
      </c>
      <c r="D726" s="2">
        <v>1074</v>
      </c>
      <c r="E726" s="4"/>
      <c r="F726" s="4"/>
      <c r="G726" s="2"/>
      <c r="H726" s="2"/>
      <c r="I726" s="2"/>
      <c r="J726" s="2"/>
    </row>
    <row r="727" spans="1:10" ht="16.7" customHeight="1" x14ac:dyDescent="0.25">
      <c r="A727" s="36" t="s">
        <v>146</v>
      </c>
      <c r="B727" s="38" t="s">
        <v>30</v>
      </c>
      <c r="C727" s="25" t="s">
        <v>24</v>
      </c>
      <c r="D727" s="2"/>
      <c r="E727" s="4"/>
      <c r="F727" s="4"/>
      <c r="G727" s="2"/>
      <c r="H727" s="2"/>
      <c r="I727" s="2"/>
      <c r="J727" s="2"/>
    </row>
    <row r="728" spans="1:10" ht="16.7" customHeight="1" x14ac:dyDescent="0.25">
      <c r="A728" s="36" t="s">
        <v>146</v>
      </c>
      <c r="B728" s="38" t="s">
        <v>30</v>
      </c>
      <c r="C728" s="25" t="s">
        <v>25</v>
      </c>
      <c r="D728" s="2"/>
      <c r="E728" s="4"/>
      <c r="F728" s="4"/>
      <c r="G728" s="2"/>
      <c r="H728" s="2"/>
      <c r="I728" s="2"/>
      <c r="J728" s="2"/>
    </row>
    <row r="729" spans="1:10" ht="16.7" customHeight="1" x14ac:dyDescent="0.25">
      <c r="A729" s="36" t="s">
        <v>146</v>
      </c>
      <c r="B729" s="38" t="s">
        <v>30</v>
      </c>
      <c r="C729" s="25" t="s">
        <v>26</v>
      </c>
      <c r="D729" s="2"/>
      <c r="E729" s="4"/>
      <c r="F729" s="4"/>
      <c r="G729" s="2"/>
      <c r="H729" s="2"/>
      <c r="I729" s="2"/>
      <c r="J729" s="2"/>
    </row>
    <row r="730" spans="1:10" ht="16.7" customHeight="1" x14ac:dyDescent="0.25">
      <c r="A730" s="36" t="s">
        <v>147</v>
      </c>
      <c r="B730" s="38" t="s">
        <v>30</v>
      </c>
      <c r="C730" s="11" t="s">
        <v>20</v>
      </c>
      <c r="D730" s="3">
        <v>24172.7</v>
      </c>
      <c r="E730" s="12"/>
      <c r="F730" s="12"/>
      <c r="G730" s="3"/>
      <c r="H730" s="3"/>
      <c r="I730" s="3"/>
      <c r="J730" s="3"/>
    </row>
    <row r="731" spans="1:10" ht="16.7" customHeight="1" x14ac:dyDescent="0.25">
      <c r="A731" s="36" t="s">
        <v>147</v>
      </c>
      <c r="B731" s="38" t="s">
        <v>30</v>
      </c>
      <c r="C731" s="25" t="s">
        <v>23</v>
      </c>
      <c r="D731" s="2">
        <v>24172.7</v>
      </c>
      <c r="E731" s="4"/>
      <c r="F731" s="4"/>
      <c r="G731" s="2"/>
      <c r="H731" s="2"/>
      <c r="I731" s="2"/>
      <c r="J731" s="2"/>
    </row>
    <row r="732" spans="1:10" ht="16.7" customHeight="1" x14ac:dyDescent="0.25">
      <c r="A732" s="36" t="s">
        <v>147</v>
      </c>
      <c r="B732" s="38" t="s">
        <v>30</v>
      </c>
      <c r="C732" s="25" t="s">
        <v>24</v>
      </c>
      <c r="D732" s="2"/>
      <c r="E732" s="4"/>
      <c r="F732" s="4"/>
      <c r="G732" s="2"/>
      <c r="H732" s="2"/>
      <c r="I732" s="2"/>
      <c r="J732" s="2"/>
    </row>
    <row r="733" spans="1:10" ht="16.7" customHeight="1" x14ac:dyDescent="0.25">
      <c r="A733" s="36" t="s">
        <v>147</v>
      </c>
      <c r="B733" s="38" t="s">
        <v>30</v>
      </c>
      <c r="C733" s="25" t="s">
        <v>25</v>
      </c>
      <c r="D733" s="2"/>
      <c r="E733" s="4"/>
      <c r="F733" s="4"/>
      <c r="G733" s="2"/>
      <c r="H733" s="2"/>
      <c r="I733" s="2"/>
      <c r="J733" s="2"/>
    </row>
    <row r="734" spans="1:10" ht="16.7" customHeight="1" x14ac:dyDescent="0.25">
      <c r="A734" s="36" t="s">
        <v>147</v>
      </c>
      <c r="B734" s="38" t="s">
        <v>30</v>
      </c>
      <c r="C734" s="25" t="s">
        <v>26</v>
      </c>
      <c r="D734" s="2"/>
      <c r="E734" s="4"/>
      <c r="F734" s="4"/>
      <c r="G734" s="2"/>
      <c r="H734" s="2"/>
      <c r="I734" s="2"/>
      <c r="J734" s="2"/>
    </row>
    <row r="735" spans="1:10" ht="16.7" customHeight="1" x14ac:dyDescent="0.25">
      <c r="A735" s="36" t="s">
        <v>148</v>
      </c>
      <c r="B735" s="38" t="s">
        <v>30</v>
      </c>
      <c r="C735" s="11" t="s">
        <v>20</v>
      </c>
      <c r="D735" s="3">
        <v>70000</v>
      </c>
      <c r="E735" s="12"/>
      <c r="F735" s="12"/>
      <c r="G735" s="3"/>
      <c r="H735" s="3"/>
      <c r="I735" s="3"/>
      <c r="J735" s="3"/>
    </row>
    <row r="736" spans="1:10" ht="16.7" customHeight="1" x14ac:dyDescent="0.25">
      <c r="A736" s="36" t="s">
        <v>148</v>
      </c>
      <c r="B736" s="38" t="s">
        <v>30</v>
      </c>
      <c r="C736" s="25" t="s">
        <v>23</v>
      </c>
      <c r="D736" s="2">
        <v>70000</v>
      </c>
      <c r="E736" s="4"/>
      <c r="F736" s="4"/>
      <c r="G736" s="2"/>
      <c r="H736" s="2"/>
      <c r="I736" s="2"/>
      <c r="J736" s="2"/>
    </row>
    <row r="737" spans="1:10" ht="16.7" customHeight="1" x14ac:dyDescent="0.25">
      <c r="A737" s="36" t="s">
        <v>148</v>
      </c>
      <c r="B737" s="38" t="s">
        <v>30</v>
      </c>
      <c r="C737" s="25" t="s">
        <v>24</v>
      </c>
      <c r="D737" s="2"/>
      <c r="E737" s="4"/>
      <c r="F737" s="4"/>
      <c r="G737" s="2"/>
      <c r="H737" s="2"/>
      <c r="I737" s="2"/>
      <c r="J737" s="2"/>
    </row>
    <row r="738" spans="1:10" ht="16.7" customHeight="1" x14ac:dyDescent="0.25">
      <c r="A738" s="36" t="s">
        <v>148</v>
      </c>
      <c r="B738" s="38" t="s">
        <v>30</v>
      </c>
      <c r="C738" s="25" t="s">
        <v>25</v>
      </c>
      <c r="D738" s="2"/>
      <c r="E738" s="4"/>
      <c r="F738" s="4"/>
      <c r="G738" s="2"/>
      <c r="H738" s="2"/>
      <c r="I738" s="2"/>
      <c r="J738" s="2"/>
    </row>
    <row r="739" spans="1:10" ht="16.7" customHeight="1" x14ac:dyDescent="0.25">
      <c r="A739" s="36" t="s">
        <v>148</v>
      </c>
      <c r="B739" s="38" t="s">
        <v>30</v>
      </c>
      <c r="C739" s="25" t="s">
        <v>26</v>
      </c>
      <c r="D739" s="2"/>
      <c r="E739" s="4"/>
      <c r="F739" s="4"/>
      <c r="G739" s="2"/>
      <c r="H739" s="2"/>
      <c r="I739" s="2"/>
      <c r="J739" s="2"/>
    </row>
    <row r="740" spans="1:10" ht="20.100000000000001" customHeight="1" x14ac:dyDescent="0.25">
      <c r="A740" s="36" t="s">
        <v>149</v>
      </c>
      <c r="B740" s="38" t="s">
        <v>30</v>
      </c>
      <c r="C740" s="11" t="s">
        <v>20</v>
      </c>
      <c r="D740" s="3">
        <v>200</v>
      </c>
      <c r="E740" s="12"/>
      <c r="F740" s="12"/>
      <c r="G740" s="3"/>
      <c r="H740" s="3"/>
      <c r="I740" s="3"/>
      <c r="J740" s="3"/>
    </row>
    <row r="741" spans="1:10" ht="20.100000000000001" customHeight="1" x14ac:dyDescent="0.25">
      <c r="A741" s="36" t="s">
        <v>149</v>
      </c>
      <c r="B741" s="38" t="s">
        <v>30</v>
      </c>
      <c r="C741" s="25" t="s">
        <v>23</v>
      </c>
      <c r="D741" s="2">
        <v>200</v>
      </c>
      <c r="E741" s="4"/>
      <c r="F741" s="4"/>
      <c r="G741" s="2"/>
      <c r="H741" s="2"/>
      <c r="I741" s="2"/>
      <c r="J741" s="2"/>
    </row>
    <row r="742" spans="1:10" ht="20.100000000000001" customHeight="1" x14ac:dyDescent="0.25">
      <c r="A742" s="36" t="s">
        <v>149</v>
      </c>
      <c r="B742" s="38" t="s">
        <v>30</v>
      </c>
      <c r="C742" s="25" t="s">
        <v>24</v>
      </c>
      <c r="D742" s="2"/>
      <c r="E742" s="4"/>
      <c r="F742" s="4"/>
      <c r="G742" s="2"/>
      <c r="H742" s="2"/>
      <c r="I742" s="2"/>
      <c r="J742" s="2"/>
    </row>
    <row r="743" spans="1:10" ht="20.100000000000001" customHeight="1" x14ac:dyDescent="0.25">
      <c r="A743" s="36" t="s">
        <v>149</v>
      </c>
      <c r="B743" s="38" t="s">
        <v>30</v>
      </c>
      <c r="C743" s="25" t="s">
        <v>25</v>
      </c>
      <c r="D743" s="2"/>
      <c r="E743" s="4"/>
      <c r="F743" s="4"/>
      <c r="G743" s="2"/>
      <c r="H743" s="2"/>
      <c r="I743" s="2"/>
      <c r="J743" s="2"/>
    </row>
    <row r="744" spans="1:10" ht="20.100000000000001" customHeight="1" x14ac:dyDescent="0.25">
      <c r="A744" s="36" t="s">
        <v>149</v>
      </c>
      <c r="B744" s="38" t="s">
        <v>30</v>
      </c>
      <c r="C744" s="25" t="s">
        <v>26</v>
      </c>
      <c r="D744" s="2"/>
      <c r="E744" s="4"/>
      <c r="F744" s="4"/>
      <c r="G744" s="2"/>
      <c r="H744" s="2"/>
      <c r="I744" s="2"/>
      <c r="J744" s="2"/>
    </row>
    <row r="745" spans="1:10" ht="16.7" customHeight="1" x14ac:dyDescent="0.25">
      <c r="A745" s="36" t="s">
        <v>150</v>
      </c>
      <c r="B745" s="38" t="s">
        <v>30</v>
      </c>
      <c r="C745" s="11" t="s">
        <v>20</v>
      </c>
      <c r="D745" s="3">
        <v>256189</v>
      </c>
      <c r="E745" s="12"/>
      <c r="F745" s="12"/>
      <c r="G745" s="3"/>
      <c r="H745" s="3"/>
      <c r="I745" s="3"/>
      <c r="J745" s="3"/>
    </row>
    <row r="746" spans="1:10" ht="16.7" customHeight="1" x14ac:dyDescent="0.25">
      <c r="A746" s="36" t="s">
        <v>150</v>
      </c>
      <c r="B746" s="38" t="s">
        <v>30</v>
      </c>
      <c r="C746" s="25" t="s">
        <v>23</v>
      </c>
      <c r="D746" s="2"/>
      <c r="E746" s="4"/>
      <c r="F746" s="4"/>
      <c r="G746" s="2"/>
      <c r="H746" s="2"/>
      <c r="I746" s="2"/>
      <c r="J746" s="2"/>
    </row>
    <row r="747" spans="1:10" ht="16.7" customHeight="1" x14ac:dyDescent="0.25">
      <c r="A747" s="36" t="s">
        <v>150</v>
      </c>
      <c r="B747" s="38" t="s">
        <v>30</v>
      </c>
      <c r="C747" s="25" t="s">
        <v>24</v>
      </c>
      <c r="D747" s="2">
        <v>256189</v>
      </c>
      <c r="E747" s="4"/>
      <c r="F747" s="4"/>
      <c r="G747" s="2"/>
      <c r="H747" s="2"/>
      <c r="I747" s="2"/>
      <c r="J747" s="2"/>
    </row>
    <row r="748" spans="1:10" ht="16.7" customHeight="1" x14ac:dyDescent="0.25">
      <c r="A748" s="36" t="s">
        <v>150</v>
      </c>
      <c r="B748" s="38" t="s">
        <v>30</v>
      </c>
      <c r="C748" s="25" t="s">
        <v>25</v>
      </c>
      <c r="D748" s="2"/>
      <c r="E748" s="4"/>
      <c r="F748" s="4"/>
      <c r="G748" s="2"/>
      <c r="H748" s="2"/>
      <c r="I748" s="2"/>
      <c r="J748" s="2"/>
    </row>
    <row r="749" spans="1:10" ht="16.7" customHeight="1" x14ac:dyDescent="0.25">
      <c r="A749" s="36" t="s">
        <v>150</v>
      </c>
      <c r="B749" s="38" t="s">
        <v>30</v>
      </c>
      <c r="C749" s="25" t="s">
        <v>26</v>
      </c>
      <c r="D749" s="2"/>
      <c r="E749" s="4"/>
      <c r="F749" s="4"/>
      <c r="G749" s="2"/>
      <c r="H749" s="2"/>
      <c r="I749" s="2"/>
      <c r="J749" s="2"/>
    </row>
    <row r="750" spans="1:10" ht="20.100000000000001" customHeight="1" x14ac:dyDescent="0.25">
      <c r="A750" s="36" t="s">
        <v>151</v>
      </c>
      <c r="B750" s="38" t="s">
        <v>30</v>
      </c>
      <c r="C750" s="11" t="s">
        <v>20</v>
      </c>
      <c r="D750" s="3">
        <v>316707.3</v>
      </c>
      <c r="E750" s="12"/>
      <c r="F750" s="12"/>
      <c r="G750" s="3"/>
      <c r="H750" s="3"/>
      <c r="I750" s="3"/>
      <c r="J750" s="3"/>
    </row>
    <row r="751" spans="1:10" ht="20.100000000000001" customHeight="1" x14ac:dyDescent="0.25">
      <c r="A751" s="36" t="s">
        <v>151</v>
      </c>
      <c r="B751" s="38" t="s">
        <v>30</v>
      </c>
      <c r="C751" s="25" t="s">
        <v>23</v>
      </c>
      <c r="D751" s="2">
        <v>316707.3</v>
      </c>
      <c r="E751" s="4"/>
      <c r="F751" s="4"/>
      <c r="G751" s="2"/>
      <c r="H751" s="2"/>
      <c r="I751" s="2"/>
      <c r="J751" s="2"/>
    </row>
    <row r="752" spans="1:10" ht="20.100000000000001" customHeight="1" x14ac:dyDescent="0.25">
      <c r="A752" s="36" t="s">
        <v>151</v>
      </c>
      <c r="B752" s="38" t="s">
        <v>30</v>
      </c>
      <c r="C752" s="25" t="s">
        <v>24</v>
      </c>
      <c r="D752" s="2"/>
      <c r="E752" s="4"/>
      <c r="F752" s="4"/>
      <c r="G752" s="2"/>
      <c r="H752" s="2"/>
      <c r="I752" s="2"/>
      <c r="J752" s="2"/>
    </row>
    <row r="753" spans="1:10" ht="20.100000000000001" customHeight="1" x14ac:dyDescent="0.25">
      <c r="A753" s="36" t="s">
        <v>151</v>
      </c>
      <c r="B753" s="38" t="s">
        <v>30</v>
      </c>
      <c r="C753" s="25" t="s">
        <v>25</v>
      </c>
      <c r="D753" s="2"/>
      <c r="E753" s="4"/>
      <c r="F753" s="4"/>
      <c r="G753" s="2"/>
      <c r="H753" s="2"/>
      <c r="I753" s="2"/>
      <c r="J753" s="2"/>
    </row>
    <row r="754" spans="1:10" ht="20.100000000000001" customHeight="1" x14ac:dyDescent="0.25">
      <c r="A754" s="36" t="s">
        <v>151</v>
      </c>
      <c r="B754" s="38" t="s">
        <v>30</v>
      </c>
      <c r="C754" s="25" t="s">
        <v>26</v>
      </c>
      <c r="D754" s="2"/>
      <c r="E754" s="4"/>
      <c r="F754" s="4"/>
      <c r="G754" s="2"/>
      <c r="H754" s="2"/>
      <c r="I754" s="2"/>
      <c r="J754" s="2"/>
    </row>
    <row r="755" spans="1:10" ht="16.7" customHeight="1" x14ac:dyDescent="0.25">
      <c r="A755" s="36" t="s">
        <v>152</v>
      </c>
      <c r="B755" s="38" t="s">
        <v>30</v>
      </c>
      <c r="C755" s="11" t="s">
        <v>20</v>
      </c>
      <c r="D755" s="3">
        <v>80000</v>
      </c>
      <c r="E755" s="12"/>
      <c r="F755" s="12"/>
      <c r="G755" s="3"/>
      <c r="H755" s="3"/>
      <c r="I755" s="3"/>
      <c r="J755" s="3"/>
    </row>
    <row r="756" spans="1:10" ht="16.7" customHeight="1" x14ac:dyDescent="0.25">
      <c r="A756" s="36" t="s">
        <v>152</v>
      </c>
      <c r="B756" s="38" t="s">
        <v>30</v>
      </c>
      <c r="C756" s="25" t="s">
        <v>23</v>
      </c>
      <c r="D756" s="2">
        <v>80000</v>
      </c>
      <c r="E756" s="4"/>
      <c r="F756" s="4"/>
      <c r="G756" s="2"/>
      <c r="H756" s="2"/>
      <c r="I756" s="2"/>
      <c r="J756" s="2"/>
    </row>
    <row r="757" spans="1:10" ht="16.7" customHeight="1" x14ac:dyDescent="0.25">
      <c r="A757" s="36" t="s">
        <v>152</v>
      </c>
      <c r="B757" s="38" t="s">
        <v>30</v>
      </c>
      <c r="C757" s="25" t="s">
        <v>24</v>
      </c>
      <c r="D757" s="2"/>
      <c r="E757" s="4"/>
      <c r="F757" s="4"/>
      <c r="G757" s="2"/>
      <c r="H757" s="2"/>
      <c r="I757" s="2"/>
      <c r="J757" s="2"/>
    </row>
    <row r="758" spans="1:10" ht="16.7" customHeight="1" x14ac:dyDescent="0.25">
      <c r="A758" s="36" t="s">
        <v>152</v>
      </c>
      <c r="B758" s="38" t="s">
        <v>30</v>
      </c>
      <c r="C758" s="25" t="s">
        <v>25</v>
      </c>
      <c r="D758" s="2"/>
      <c r="E758" s="4"/>
      <c r="F758" s="4"/>
      <c r="G758" s="2"/>
      <c r="H758" s="2"/>
      <c r="I758" s="2"/>
      <c r="J758" s="2"/>
    </row>
    <row r="759" spans="1:10" ht="16.7" customHeight="1" x14ac:dyDescent="0.25">
      <c r="A759" s="36" t="s">
        <v>152</v>
      </c>
      <c r="B759" s="38" t="s">
        <v>30</v>
      </c>
      <c r="C759" s="25" t="s">
        <v>26</v>
      </c>
      <c r="D759" s="2"/>
      <c r="E759" s="4"/>
      <c r="F759" s="4"/>
      <c r="G759" s="2"/>
      <c r="H759" s="2"/>
      <c r="I759" s="2"/>
      <c r="J759" s="2"/>
    </row>
    <row r="760" spans="1:10" ht="16.7" customHeight="1" x14ac:dyDescent="0.25">
      <c r="A760" s="36" t="s">
        <v>153</v>
      </c>
      <c r="B760" s="38" t="s">
        <v>30</v>
      </c>
      <c r="C760" s="11" t="s">
        <v>20</v>
      </c>
      <c r="D760" s="3">
        <v>15827.3</v>
      </c>
      <c r="E760" s="12"/>
      <c r="F760" s="12"/>
      <c r="G760" s="3"/>
      <c r="H760" s="3"/>
      <c r="I760" s="3"/>
      <c r="J760" s="3"/>
    </row>
    <row r="761" spans="1:10" ht="16.7" customHeight="1" x14ac:dyDescent="0.25">
      <c r="A761" s="36" t="s">
        <v>153</v>
      </c>
      <c r="B761" s="38" t="s">
        <v>30</v>
      </c>
      <c r="C761" s="25" t="s">
        <v>23</v>
      </c>
      <c r="D761" s="2">
        <v>15827.3</v>
      </c>
      <c r="E761" s="4"/>
      <c r="F761" s="4"/>
      <c r="G761" s="2"/>
      <c r="H761" s="2"/>
      <c r="I761" s="2"/>
      <c r="J761" s="2"/>
    </row>
    <row r="762" spans="1:10" ht="16.7" customHeight="1" x14ac:dyDescent="0.25">
      <c r="A762" s="36" t="s">
        <v>153</v>
      </c>
      <c r="B762" s="38" t="s">
        <v>30</v>
      </c>
      <c r="C762" s="25" t="s">
        <v>24</v>
      </c>
      <c r="D762" s="2"/>
      <c r="E762" s="4"/>
      <c r="F762" s="4"/>
      <c r="G762" s="2"/>
      <c r="H762" s="2"/>
      <c r="I762" s="2"/>
      <c r="J762" s="2"/>
    </row>
    <row r="763" spans="1:10" ht="16.7" customHeight="1" x14ac:dyDescent="0.25">
      <c r="A763" s="36" t="s">
        <v>153</v>
      </c>
      <c r="B763" s="38" t="s">
        <v>30</v>
      </c>
      <c r="C763" s="25" t="s">
        <v>25</v>
      </c>
      <c r="D763" s="2"/>
      <c r="E763" s="4"/>
      <c r="F763" s="4"/>
      <c r="G763" s="2"/>
      <c r="H763" s="2"/>
      <c r="I763" s="2"/>
      <c r="J763" s="2"/>
    </row>
    <row r="764" spans="1:10" ht="16.7" customHeight="1" x14ac:dyDescent="0.25">
      <c r="A764" s="36" t="s">
        <v>153</v>
      </c>
      <c r="B764" s="38" t="s">
        <v>30</v>
      </c>
      <c r="C764" s="25" t="s">
        <v>26</v>
      </c>
      <c r="D764" s="2"/>
      <c r="E764" s="4"/>
      <c r="F764" s="4"/>
      <c r="G764" s="2"/>
      <c r="H764" s="2"/>
      <c r="I764" s="2"/>
      <c r="J764" s="2"/>
    </row>
    <row r="765" spans="1:10" ht="16.7" customHeight="1" x14ac:dyDescent="0.25">
      <c r="A765" s="36" t="s">
        <v>154</v>
      </c>
      <c r="B765" s="38" t="s">
        <v>30</v>
      </c>
      <c r="C765" s="11" t="s">
        <v>20</v>
      </c>
      <c r="D765" s="3">
        <v>50000</v>
      </c>
      <c r="E765" s="12"/>
      <c r="F765" s="12"/>
      <c r="G765" s="3"/>
      <c r="H765" s="3"/>
      <c r="I765" s="3"/>
      <c r="J765" s="3"/>
    </row>
    <row r="766" spans="1:10" ht="16.7" customHeight="1" x14ac:dyDescent="0.25">
      <c r="A766" s="36" t="s">
        <v>154</v>
      </c>
      <c r="B766" s="38" t="s">
        <v>30</v>
      </c>
      <c r="C766" s="25" t="s">
        <v>23</v>
      </c>
      <c r="D766" s="2">
        <v>50000</v>
      </c>
      <c r="E766" s="4"/>
      <c r="F766" s="4"/>
      <c r="G766" s="2"/>
      <c r="H766" s="2"/>
      <c r="I766" s="2"/>
      <c r="J766" s="2"/>
    </row>
    <row r="767" spans="1:10" ht="16.7" customHeight="1" x14ac:dyDescent="0.25">
      <c r="A767" s="36" t="s">
        <v>154</v>
      </c>
      <c r="B767" s="38" t="s">
        <v>30</v>
      </c>
      <c r="C767" s="25" t="s">
        <v>24</v>
      </c>
      <c r="D767" s="2"/>
      <c r="E767" s="4"/>
      <c r="F767" s="4"/>
      <c r="G767" s="2"/>
      <c r="H767" s="2"/>
      <c r="I767" s="2"/>
      <c r="J767" s="2"/>
    </row>
    <row r="768" spans="1:10" ht="16.7" customHeight="1" x14ac:dyDescent="0.25">
      <c r="A768" s="36" t="s">
        <v>154</v>
      </c>
      <c r="B768" s="38" t="s">
        <v>30</v>
      </c>
      <c r="C768" s="25" t="s">
        <v>25</v>
      </c>
      <c r="D768" s="2"/>
      <c r="E768" s="4"/>
      <c r="F768" s="4"/>
      <c r="G768" s="2"/>
      <c r="H768" s="2"/>
      <c r="I768" s="2"/>
      <c r="J768" s="2"/>
    </row>
    <row r="769" spans="1:10" ht="16.7" customHeight="1" x14ac:dyDescent="0.25">
      <c r="A769" s="36" t="s">
        <v>154</v>
      </c>
      <c r="B769" s="38" t="s">
        <v>30</v>
      </c>
      <c r="C769" s="25" t="s">
        <v>26</v>
      </c>
      <c r="D769" s="2"/>
      <c r="E769" s="4"/>
      <c r="F769" s="4"/>
      <c r="G769" s="2"/>
      <c r="H769" s="2"/>
      <c r="I769" s="2"/>
      <c r="J769" s="2"/>
    </row>
    <row r="770" spans="1:10" ht="16.7" customHeight="1" x14ac:dyDescent="0.25">
      <c r="A770" s="36" t="s">
        <v>155</v>
      </c>
      <c r="B770" s="38" t="s">
        <v>30</v>
      </c>
      <c r="C770" s="11" t="s">
        <v>20</v>
      </c>
      <c r="D770" s="3">
        <v>110880</v>
      </c>
      <c r="E770" s="12"/>
      <c r="F770" s="12"/>
      <c r="G770" s="3"/>
      <c r="H770" s="3"/>
      <c r="I770" s="3"/>
      <c r="J770" s="3"/>
    </row>
    <row r="771" spans="1:10" ht="16.7" customHeight="1" x14ac:dyDescent="0.25">
      <c r="A771" s="36" t="s">
        <v>155</v>
      </c>
      <c r="B771" s="38" t="s">
        <v>30</v>
      </c>
      <c r="C771" s="25" t="s">
        <v>23</v>
      </c>
      <c r="D771" s="2">
        <v>110880</v>
      </c>
      <c r="E771" s="4"/>
      <c r="F771" s="4"/>
      <c r="G771" s="2"/>
      <c r="H771" s="2"/>
      <c r="I771" s="2"/>
      <c r="J771" s="2"/>
    </row>
    <row r="772" spans="1:10" ht="16.7" customHeight="1" x14ac:dyDescent="0.25">
      <c r="A772" s="36" t="s">
        <v>155</v>
      </c>
      <c r="B772" s="38" t="s">
        <v>30</v>
      </c>
      <c r="C772" s="25" t="s">
        <v>24</v>
      </c>
      <c r="D772" s="2"/>
      <c r="E772" s="4"/>
      <c r="F772" s="4"/>
      <c r="G772" s="2"/>
      <c r="H772" s="2"/>
      <c r="I772" s="2"/>
      <c r="J772" s="2"/>
    </row>
    <row r="773" spans="1:10" ht="16.7" customHeight="1" x14ac:dyDescent="0.25">
      <c r="A773" s="36" t="s">
        <v>155</v>
      </c>
      <c r="B773" s="38" t="s">
        <v>30</v>
      </c>
      <c r="C773" s="25" t="s">
        <v>25</v>
      </c>
      <c r="D773" s="2"/>
      <c r="E773" s="4"/>
      <c r="F773" s="4"/>
      <c r="G773" s="2"/>
      <c r="H773" s="2"/>
      <c r="I773" s="2"/>
      <c r="J773" s="2"/>
    </row>
    <row r="774" spans="1:10" ht="16.7" customHeight="1" x14ac:dyDescent="0.25">
      <c r="A774" s="36" t="s">
        <v>155</v>
      </c>
      <c r="B774" s="38" t="s">
        <v>30</v>
      </c>
      <c r="C774" s="25" t="s">
        <v>26</v>
      </c>
      <c r="D774" s="2"/>
      <c r="E774" s="4"/>
      <c r="F774" s="4"/>
      <c r="G774" s="2"/>
      <c r="H774" s="2"/>
      <c r="I774" s="2"/>
      <c r="J774" s="2"/>
    </row>
    <row r="775" spans="1:10" ht="16.7" customHeight="1" x14ac:dyDescent="0.25">
      <c r="A775" s="36" t="s">
        <v>156</v>
      </c>
      <c r="B775" s="38" t="s">
        <v>30</v>
      </c>
      <c r="C775" s="11" t="s">
        <v>20</v>
      </c>
      <c r="D775" s="3">
        <v>50000</v>
      </c>
      <c r="E775" s="12"/>
      <c r="F775" s="12"/>
      <c r="G775" s="3"/>
      <c r="H775" s="3"/>
      <c r="I775" s="3"/>
      <c r="J775" s="3"/>
    </row>
    <row r="776" spans="1:10" ht="16.7" customHeight="1" x14ac:dyDescent="0.25">
      <c r="A776" s="36" t="s">
        <v>156</v>
      </c>
      <c r="B776" s="38" t="s">
        <v>30</v>
      </c>
      <c r="C776" s="25" t="s">
        <v>23</v>
      </c>
      <c r="D776" s="2">
        <v>50000</v>
      </c>
      <c r="E776" s="4"/>
      <c r="F776" s="4"/>
      <c r="G776" s="2"/>
      <c r="H776" s="2"/>
      <c r="I776" s="2"/>
      <c r="J776" s="2"/>
    </row>
    <row r="777" spans="1:10" ht="16.7" customHeight="1" x14ac:dyDescent="0.25">
      <c r="A777" s="36" t="s">
        <v>156</v>
      </c>
      <c r="B777" s="38" t="s">
        <v>30</v>
      </c>
      <c r="C777" s="25" t="s">
        <v>24</v>
      </c>
      <c r="D777" s="2"/>
      <c r="E777" s="4"/>
      <c r="F777" s="4"/>
      <c r="G777" s="2"/>
      <c r="H777" s="2"/>
      <c r="I777" s="2"/>
      <c r="J777" s="2"/>
    </row>
    <row r="778" spans="1:10" ht="16.7" customHeight="1" x14ac:dyDescent="0.25">
      <c r="A778" s="36" t="s">
        <v>156</v>
      </c>
      <c r="B778" s="38" t="s">
        <v>30</v>
      </c>
      <c r="C778" s="25" t="s">
        <v>25</v>
      </c>
      <c r="D778" s="2"/>
      <c r="E778" s="4"/>
      <c r="F778" s="4"/>
      <c r="G778" s="2"/>
      <c r="H778" s="2"/>
      <c r="I778" s="2"/>
      <c r="J778" s="2"/>
    </row>
    <row r="779" spans="1:10" ht="16.7" customHeight="1" x14ac:dyDescent="0.25">
      <c r="A779" s="36" t="s">
        <v>156</v>
      </c>
      <c r="B779" s="38" t="s">
        <v>30</v>
      </c>
      <c r="C779" s="25" t="s">
        <v>26</v>
      </c>
      <c r="D779" s="2"/>
      <c r="E779" s="4"/>
      <c r="F779" s="4"/>
      <c r="G779" s="2"/>
      <c r="H779" s="2"/>
      <c r="I779" s="2"/>
      <c r="J779" s="2"/>
    </row>
    <row r="780" spans="1:10" ht="16.7" customHeight="1" x14ac:dyDescent="0.25">
      <c r="A780" s="36" t="s">
        <v>157</v>
      </c>
      <c r="B780" s="38" t="s">
        <v>30</v>
      </c>
      <c r="C780" s="11" t="s">
        <v>20</v>
      </c>
      <c r="D780" s="3">
        <v>10000</v>
      </c>
      <c r="E780" s="12"/>
      <c r="F780" s="12"/>
      <c r="G780" s="3"/>
      <c r="H780" s="3"/>
      <c r="I780" s="3"/>
      <c r="J780" s="3"/>
    </row>
    <row r="781" spans="1:10" ht="16.7" customHeight="1" x14ac:dyDescent="0.25">
      <c r="A781" s="36" t="s">
        <v>157</v>
      </c>
      <c r="B781" s="38" t="s">
        <v>30</v>
      </c>
      <c r="C781" s="25" t="s">
        <v>23</v>
      </c>
      <c r="D781" s="2">
        <v>10000</v>
      </c>
      <c r="E781" s="4"/>
      <c r="F781" s="4"/>
      <c r="G781" s="2"/>
      <c r="H781" s="2"/>
      <c r="I781" s="2"/>
      <c r="J781" s="2"/>
    </row>
    <row r="782" spans="1:10" ht="16.7" customHeight="1" x14ac:dyDescent="0.25">
      <c r="A782" s="36" t="s">
        <v>157</v>
      </c>
      <c r="B782" s="38" t="s">
        <v>30</v>
      </c>
      <c r="C782" s="25" t="s">
        <v>24</v>
      </c>
      <c r="D782" s="2"/>
      <c r="E782" s="4"/>
      <c r="F782" s="4"/>
      <c r="G782" s="2"/>
      <c r="H782" s="2"/>
      <c r="I782" s="2"/>
      <c r="J782" s="2"/>
    </row>
    <row r="783" spans="1:10" ht="16.7" customHeight="1" x14ac:dyDescent="0.25">
      <c r="A783" s="36" t="s">
        <v>157</v>
      </c>
      <c r="B783" s="38" t="s">
        <v>30</v>
      </c>
      <c r="C783" s="25" t="s">
        <v>25</v>
      </c>
      <c r="D783" s="2"/>
      <c r="E783" s="4"/>
      <c r="F783" s="4"/>
      <c r="G783" s="2"/>
      <c r="H783" s="2"/>
      <c r="I783" s="2"/>
      <c r="J783" s="2"/>
    </row>
    <row r="784" spans="1:10" ht="16.7" customHeight="1" x14ac:dyDescent="0.25">
      <c r="A784" s="36" t="s">
        <v>157</v>
      </c>
      <c r="B784" s="38" t="s">
        <v>30</v>
      </c>
      <c r="C784" s="25" t="s">
        <v>26</v>
      </c>
      <c r="D784" s="2"/>
      <c r="E784" s="4"/>
      <c r="F784" s="4"/>
      <c r="G784" s="2"/>
      <c r="H784" s="2"/>
      <c r="I784" s="2"/>
      <c r="J784" s="2"/>
    </row>
    <row r="785" spans="1:10" ht="20.100000000000001" customHeight="1" x14ac:dyDescent="0.25">
      <c r="A785" s="36" t="s">
        <v>158</v>
      </c>
      <c r="B785" s="38" t="s">
        <v>30</v>
      </c>
      <c r="C785" s="11" t="s">
        <v>20</v>
      </c>
      <c r="D785" s="12"/>
      <c r="E785" s="3">
        <v>571025.1</v>
      </c>
      <c r="F785" s="3">
        <v>835638.7</v>
      </c>
      <c r="G785" s="3">
        <f t="shared" ref="G785:J785" si="141">SUM(G786:G789)</f>
        <v>1142756.7000000002</v>
      </c>
      <c r="H785" s="3">
        <f t="shared" si="141"/>
        <v>609121</v>
      </c>
      <c r="I785" s="3">
        <f t="shared" si="141"/>
        <v>719768</v>
      </c>
      <c r="J785" s="3">
        <f t="shared" si="141"/>
        <v>919768</v>
      </c>
    </row>
    <row r="786" spans="1:10" ht="20.100000000000001" customHeight="1" x14ac:dyDescent="0.25">
      <c r="A786" s="36" t="s">
        <v>158</v>
      </c>
      <c r="B786" s="38" t="s">
        <v>30</v>
      </c>
      <c r="C786" s="25" t="s">
        <v>23</v>
      </c>
      <c r="D786" s="4"/>
      <c r="E786" s="2">
        <v>314836.09999999998</v>
      </c>
      <c r="F786" s="2">
        <v>635638.69999999995</v>
      </c>
      <c r="G786" s="2">
        <f>G791</f>
        <v>1110535.1000000001</v>
      </c>
      <c r="H786" s="2">
        <f t="shared" ref="H786:J786" si="142">H791</f>
        <v>609121</v>
      </c>
      <c r="I786" s="2">
        <f t="shared" si="142"/>
        <v>719768</v>
      </c>
      <c r="J786" s="2">
        <f t="shared" si="142"/>
        <v>919768</v>
      </c>
    </row>
    <row r="787" spans="1:10" ht="20.100000000000001" customHeight="1" x14ac:dyDescent="0.25">
      <c r="A787" s="36" t="s">
        <v>158</v>
      </c>
      <c r="B787" s="38" t="s">
        <v>30</v>
      </c>
      <c r="C787" s="25" t="s">
        <v>24</v>
      </c>
      <c r="D787" s="4"/>
      <c r="E787" s="2">
        <v>256189</v>
      </c>
      <c r="F787" s="2">
        <v>200000</v>
      </c>
      <c r="G787" s="2">
        <v>32221.599999999999</v>
      </c>
      <c r="H787" s="2"/>
      <c r="I787" s="2"/>
      <c r="J787" s="2"/>
    </row>
    <row r="788" spans="1:10" ht="20.100000000000001" customHeight="1" x14ac:dyDescent="0.25">
      <c r="A788" s="36" t="s">
        <v>158</v>
      </c>
      <c r="B788" s="38" t="s">
        <v>30</v>
      </c>
      <c r="C788" s="25" t="s">
        <v>25</v>
      </c>
      <c r="D788" s="4"/>
      <c r="E788" s="2"/>
      <c r="F788" s="2"/>
      <c r="G788" s="2"/>
      <c r="H788" s="2"/>
      <c r="I788" s="2"/>
      <c r="J788" s="2"/>
    </row>
    <row r="789" spans="1:10" ht="20.100000000000001" customHeight="1" x14ac:dyDescent="0.25">
      <c r="A789" s="36" t="s">
        <v>158</v>
      </c>
      <c r="B789" s="38" t="s">
        <v>30</v>
      </c>
      <c r="C789" s="25" t="s">
        <v>26</v>
      </c>
      <c r="D789" s="4"/>
      <c r="E789" s="2"/>
      <c r="F789" s="2"/>
      <c r="G789" s="2"/>
      <c r="H789" s="2"/>
      <c r="I789" s="2"/>
      <c r="J789" s="2"/>
    </row>
    <row r="790" spans="1:10" ht="16.7" customHeight="1" x14ac:dyDescent="0.25">
      <c r="A790" s="36" t="s">
        <v>159</v>
      </c>
      <c r="B790" s="38" t="s">
        <v>30</v>
      </c>
      <c r="C790" s="11" t="s">
        <v>20</v>
      </c>
      <c r="D790" s="12"/>
      <c r="E790" s="3">
        <v>571025.1</v>
      </c>
      <c r="F790" s="3">
        <v>835638.7</v>
      </c>
      <c r="G790" s="3">
        <f>SUM(G791:G794)</f>
        <v>1110535.1000000001</v>
      </c>
      <c r="H790" s="3">
        <f t="shared" ref="H790:J790" si="143">SUM(H791:H794)</f>
        <v>609121</v>
      </c>
      <c r="I790" s="3">
        <f t="shared" si="143"/>
        <v>719768</v>
      </c>
      <c r="J790" s="3">
        <f t="shared" si="143"/>
        <v>919768</v>
      </c>
    </row>
    <row r="791" spans="1:10" ht="16.7" customHeight="1" x14ac:dyDescent="0.25">
      <c r="A791" s="36" t="s">
        <v>159</v>
      </c>
      <c r="B791" s="38" t="s">
        <v>30</v>
      </c>
      <c r="C791" s="25" t="s">
        <v>23</v>
      </c>
      <c r="D791" s="4"/>
      <c r="E791" s="2">
        <v>314836.09999999998</v>
      </c>
      <c r="F791" s="2">
        <v>635638.69999999995</v>
      </c>
      <c r="G791" s="2">
        <f>'16'!G635</f>
        <v>1110535.1000000001</v>
      </c>
      <c r="H791" s="2">
        <f>'16'!H635</f>
        <v>609121</v>
      </c>
      <c r="I791" s="2">
        <f>'16'!I635</f>
        <v>719768</v>
      </c>
      <c r="J791" s="2">
        <f>'16'!J635</f>
        <v>919768</v>
      </c>
    </row>
    <row r="792" spans="1:10" ht="16.7" customHeight="1" x14ac:dyDescent="0.25">
      <c r="A792" s="36" t="s">
        <v>159</v>
      </c>
      <c r="B792" s="38" t="s">
        <v>30</v>
      </c>
      <c r="C792" s="25" t="s">
        <v>24</v>
      </c>
      <c r="D792" s="4"/>
      <c r="E792" s="2">
        <v>256189</v>
      </c>
      <c r="F792" s="2">
        <v>200000</v>
      </c>
      <c r="G792" s="2">
        <f>'16'!G636</f>
        <v>0</v>
      </c>
      <c r="H792" s="2"/>
      <c r="I792" s="2"/>
      <c r="J792" s="2"/>
    </row>
    <row r="793" spans="1:10" ht="16.7" customHeight="1" x14ac:dyDescent="0.25">
      <c r="A793" s="36" t="s">
        <v>159</v>
      </c>
      <c r="B793" s="38" t="s">
        <v>30</v>
      </c>
      <c r="C793" s="25" t="s">
        <v>25</v>
      </c>
      <c r="D793" s="4"/>
      <c r="E793" s="2"/>
      <c r="F793" s="2"/>
      <c r="G793" s="2"/>
      <c r="H793" s="2"/>
      <c r="I793" s="2"/>
      <c r="J793" s="2"/>
    </row>
    <row r="794" spans="1:10" ht="16.7" customHeight="1" x14ac:dyDescent="0.25">
      <c r="A794" s="36" t="s">
        <v>159</v>
      </c>
      <c r="B794" s="38" t="s">
        <v>30</v>
      </c>
      <c r="C794" s="25" t="s">
        <v>26</v>
      </c>
      <c r="D794" s="4"/>
      <c r="E794" s="2"/>
      <c r="F794" s="2"/>
      <c r="G794" s="2"/>
      <c r="H794" s="2"/>
      <c r="I794" s="2"/>
      <c r="J794" s="2"/>
    </row>
    <row r="795" spans="1:10" ht="23.45" customHeight="1" x14ac:dyDescent="0.25">
      <c r="A795" s="44" t="s">
        <v>160</v>
      </c>
      <c r="B795" s="38" t="s">
        <v>30</v>
      </c>
      <c r="C795" s="11" t="s">
        <v>20</v>
      </c>
      <c r="D795" s="12"/>
      <c r="E795" s="3">
        <v>89536.1</v>
      </c>
      <c r="F795" s="3">
        <v>156028.20000000001</v>
      </c>
      <c r="G795" s="3">
        <f>SUM(G796:G799)</f>
        <v>57626.3</v>
      </c>
      <c r="H795" s="3">
        <f>SUM(H796:H799)</f>
        <v>116415.7</v>
      </c>
      <c r="I795" s="3"/>
      <c r="J795" s="3"/>
    </row>
    <row r="796" spans="1:10" ht="23.45" customHeight="1" x14ac:dyDescent="0.25">
      <c r="A796" s="44" t="s">
        <v>160</v>
      </c>
      <c r="B796" s="38" t="s">
        <v>30</v>
      </c>
      <c r="C796" s="25" t="s">
        <v>23</v>
      </c>
      <c r="D796" s="4"/>
      <c r="E796" s="2">
        <v>89536.1</v>
      </c>
      <c r="F796" s="2">
        <v>156028.20000000001</v>
      </c>
      <c r="G796" s="2">
        <f>G801+G805+G811</f>
        <v>57626.3</v>
      </c>
      <c r="H796" s="2">
        <f>H801+H816+H811</f>
        <v>116415.7</v>
      </c>
      <c r="I796" s="2"/>
      <c r="J796" s="2"/>
    </row>
    <row r="797" spans="1:10" ht="23.45" customHeight="1" x14ac:dyDescent="0.25">
      <c r="A797" s="44" t="s">
        <v>160</v>
      </c>
      <c r="B797" s="38" t="s">
        <v>30</v>
      </c>
      <c r="C797" s="25" t="s">
        <v>24</v>
      </c>
      <c r="D797" s="4"/>
      <c r="E797" s="2"/>
      <c r="F797" s="2"/>
      <c r="G797" s="2"/>
      <c r="H797" s="2"/>
      <c r="I797" s="2"/>
      <c r="J797" s="2"/>
    </row>
    <row r="798" spans="1:10" ht="23.45" customHeight="1" x14ac:dyDescent="0.25">
      <c r="A798" s="44" t="s">
        <v>160</v>
      </c>
      <c r="B798" s="38" t="s">
        <v>30</v>
      </c>
      <c r="C798" s="25" t="s">
        <v>25</v>
      </c>
      <c r="D798" s="4"/>
      <c r="E798" s="2"/>
      <c r="F798" s="2"/>
      <c r="G798" s="2"/>
      <c r="H798" s="2"/>
      <c r="I798" s="2"/>
      <c r="J798" s="2"/>
    </row>
    <row r="799" spans="1:10" ht="23.45" customHeight="1" x14ac:dyDescent="0.25">
      <c r="A799" s="44" t="s">
        <v>160</v>
      </c>
      <c r="B799" s="38" t="s">
        <v>30</v>
      </c>
      <c r="C799" s="25" t="s">
        <v>26</v>
      </c>
      <c r="D799" s="4"/>
      <c r="E799" s="2"/>
      <c r="F799" s="2"/>
      <c r="G799" s="2"/>
      <c r="H799" s="2"/>
      <c r="I799" s="2"/>
      <c r="J799" s="2"/>
    </row>
    <row r="800" spans="1:10" ht="26.85" customHeight="1" x14ac:dyDescent="0.25">
      <c r="A800" s="44" t="s">
        <v>139</v>
      </c>
      <c r="B800" s="38" t="s">
        <v>30</v>
      </c>
      <c r="C800" s="11" t="s">
        <v>20</v>
      </c>
      <c r="D800" s="12"/>
      <c r="E800" s="3">
        <v>89536.1</v>
      </c>
      <c r="F800" s="3">
        <v>149961.20000000001</v>
      </c>
      <c r="G800" s="3"/>
      <c r="H800" s="3"/>
      <c r="I800" s="3"/>
      <c r="J800" s="3"/>
    </row>
    <row r="801" spans="1:10" ht="26.85" customHeight="1" x14ac:dyDescent="0.25">
      <c r="A801" s="44" t="s">
        <v>139</v>
      </c>
      <c r="B801" s="38" t="s">
        <v>30</v>
      </c>
      <c r="C801" s="25" t="s">
        <v>23</v>
      </c>
      <c r="D801" s="4"/>
      <c r="E801" s="2">
        <v>89536.1</v>
      </c>
      <c r="F801" s="2">
        <v>149961.20000000001</v>
      </c>
      <c r="G801" s="2"/>
      <c r="H801" s="2"/>
      <c r="I801" s="2"/>
      <c r="J801" s="2"/>
    </row>
    <row r="802" spans="1:10" ht="26.85" customHeight="1" x14ac:dyDescent="0.25">
      <c r="A802" s="44" t="s">
        <v>139</v>
      </c>
      <c r="B802" s="38" t="s">
        <v>30</v>
      </c>
      <c r="C802" s="25" t="s">
        <v>24</v>
      </c>
      <c r="D802" s="4"/>
      <c r="E802" s="2"/>
      <c r="F802" s="2"/>
      <c r="G802" s="2"/>
      <c r="H802" s="2"/>
      <c r="I802" s="2"/>
      <c r="J802" s="2"/>
    </row>
    <row r="803" spans="1:10" ht="26.85" customHeight="1" x14ac:dyDescent="0.25">
      <c r="A803" s="44" t="s">
        <v>139</v>
      </c>
      <c r="B803" s="38" t="s">
        <v>30</v>
      </c>
      <c r="C803" s="25" t="s">
        <v>25</v>
      </c>
      <c r="D803" s="4"/>
      <c r="E803" s="2"/>
      <c r="F803" s="2"/>
      <c r="G803" s="2"/>
      <c r="H803" s="2"/>
      <c r="I803" s="2"/>
      <c r="J803" s="2"/>
    </row>
    <row r="804" spans="1:10" ht="39.75" customHeight="1" x14ac:dyDescent="0.25">
      <c r="A804" s="44" t="s">
        <v>139</v>
      </c>
      <c r="B804" s="38" t="s">
        <v>30</v>
      </c>
      <c r="C804" s="25" t="s">
        <v>26</v>
      </c>
      <c r="D804" s="4"/>
      <c r="E804" s="2"/>
      <c r="F804" s="2"/>
      <c r="G804" s="2"/>
      <c r="H804" s="2"/>
      <c r="I804" s="2"/>
      <c r="J804" s="2"/>
    </row>
    <row r="805" spans="1:10" ht="16.7" customHeight="1" x14ac:dyDescent="0.25">
      <c r="A805" s="36" t="s">
        <v>161</v>
      </c>
      <c r="B805" s="38" t="s">
        <v>30</v>
      </c>
      <c r="C805" s="11" t="s">
        <v>20</v>
      </c>
      <c r="D805" s="12"/>
      <c r="E805" s="12"/>
      <c r="F805" s="3">
        <v>6067</v>
      </c>
      <c r="G805" s="3"/>
      <c r="H805" s="3"/>
      <c r="I805" s="3"/>
      <c r="J805" s="3"/>
    </row>
    <row r="806" spans="1:10" ht="16.7" customHeight="1" x14ac:dyDescent="0.25">
      <c r="A806" s="36" t="s">
        <v>161</v>
      </c>
      <c r="B806" s="38" t="s">
        <v>30</v>
      </c>
      <c r="C806" s="25" t="s">
        <v>23</v>
      </c>
      <c r="D806" s="4"/>
      <c r="E806" s="4"/>
      <c r="F806" s="2">
        <v>6067</v>
      </c>
      <c r="G806" s="2"/>
      <c r="H806" s="2"/>
      <c r="I806" s="2"/>
      <c r="J806" s="2"/>
    </row>
    <row r="807" spans="1:10" ht="16.7" customHeight="1" x14ac:dyDescent="0.25">
      <c r="A807" s="36" t="s">
        <v>161</v>
      </c>
      <c r="B807" s="38" t="s">
        <v>30</v>
      </c>
      <c r="C807" s="25" t="s">
        <v>24</v>
      </c>
      <c r="D807" s="4"/>
      <c r="E807" s="4"/>
      <c r="F807" s="2"/>
      <c r="G807" s="2"/>
      <c r="H807" s="2"/>
      <c r="I807" s="2"/>
      <c r="J807" s="2"/>
    </row>
    <row r="808" spans="1:10" ht="16.7" customHeight="1" x14ac:dyDescent="0.25">
      <c r="A808" s="36" t="s">
        <v>161</v>
      </c>
      <c r="B808" s="38" t="s">
        <v>30</v>
      </c>
      <c r="C808" s="25" t="s">
        <v>25</v>
      </c>
      <c r="D808" s="4"/>
      <c r="E808" s="4"/>
      <c r="F808" s="2"/>
      <c r="G808" s="2"/>
      <c r="H808" s="2"/>
      <c r="I808" s="2"/>
      <c r="J808" s="2"/>
    </row>
    <row r="809" spans="1:10" ht="29.25" customHeight="1" x14ac:dyDescent="0.25">
      <c r="A809" s="36" t="s">
        <v>161</v>
      </c>
      <c r="B809" s="38" t="s">
        <v>30</v>
      </c>
      <c r="C809" s="25" t="s">
        <v>26</v>
      </c>
      <c r="D809" s="4"/>
      <c r="E809" s="4"/>
      <c r="F809" s="2"/>
      <c r="G809" s="2"/>
      <c r="H809" s="2"/>
      <c r="I809" s="2"/>
      <c r="J809" s="2"/>
    </row>
    <row r="810" spans="1:10" ht="16.7" customHeight="1" x14ac:dyDescent="0.25">
      <c r="A810" s="36" t="s">
        <v>162</v>
      </c>
      <c r="B810" s="38" t="s">
        <v>30</v>
      </c>
      <c r="C810" s="11" t="s">
        <v>20</v>
      </c>
      <c r="D810" s="12"/>
      <c r="E810" s="12"/>
      <c r="F810" s="12"/>
      <c r="G810" s="3">
        <f>SUM(G811:G814)</f>
        <v>57626.3</v>
      </c>
      <c r="H810" s="3">
        <f>SUM(H811:H814)</f>
        <v>116415.7</v>
      </c>
      <c r="I810" s="3"/>
      <c r="J810" s="3"/>
    </row>
    <row r="811" spans="1:10" ht="16.7" customHeight="1" x14ac:dyDescent="0.25">
      <c r="A811" s="36" t="s">
        <v>162</v>
      </c>
      <c r="B811" s="38" t="s">
        <v>30</v>
      </c>
      <c r="C811" s="25" t="s">
        <v>23</v>
      </c>
      <c r="D811" s="4"/>
      <c r="E811" s="4"/>
      <c r="F811" s="4"/>
      <c r="G811" s="2">
        <f>'16'!G651</f>
        <v>57626.3</v>
      </c>
      <c r="H811" s="2">
        <f>'16'!H651</f>
        <v>116415.7</v>
      </c>
      <c r="I811" s="2"/>
      <c r="J811" s="2"/>
    </row>
    <row r="812" spans="1:10" ht="16.7" customHeight="1" x14ac:dyDescent="0.25">
      <c r="A812" s="36" t="s">
        <v>162</v>
      </c>
      <c r="B812" s="38" t="s">
        <v>30</v>
      </c>
      <c r="C812" s="25" t="s">
        <v>24</v>
      </c>
      <c r="D812" s="4"/>
      <c r="E812" s="4"/>
      <c r="F812" s="4"/>
      <c r="G812" s="2"/>
      <c r="H812" s="2"/>
      <c r="I812" s="2"/>
      <c r="J812" s="2"/>
    </row>
    <row r="813" spans="1:10" ht="16.7" customHeight="1" x14ac:dyDescent="0.25">
      <c r="A813" s="36" t="s">
        <v>162</v>
      </c>
      <c r="B813" s="38" t="s">
        <v>30</v>
      </c>
      <c r="C813" s="25" t="s">
        <v>25</v>
      </c>
      <c r="D813" s="4"/>
      <c r="E813" s="4"/>
      <c r="F813" s="4"/>
      <c r="G813" s="2"/>
      <c r="H813" s="2"/>
      <c r="I813" s="2"/>
      <c r="J813" s="2"/>
    </row>
    <row r="814" spans="1:10" ht="16.7" customHeight="1" x14ac:dyDescent="0.25">
      <c r="A814" s="36" t="s">
        <v>162</v>
      </c>
      <c r="B814" s="38" t="s">
        <v>30</v>
      </c>
      <c r="C814" s="25" t="s">
        <v>26</v>
      </c>
      <c r="D814" s="4"/>
      <c r="E814" s="4"/>
      <c r="F814" s="4"/>
      <c r="G814" s="2"/>
      <c r="H814" s="2"/>
      <c r="I814" s="2"/>
      <c r="J814" s="2"/>
    </row>
    <row r="815" spans="1:10" ht="16.7" hidden="1" customHeight="1" outlineLevel="1" x14ac:dyDescent="0.25">
      <c r="A815" s="36" t="s">
        <v>182</v>
      </c>
      <c r="B815" s="38" t="s">
        <v>30</v>
      </c>
      <c r="C815" s="11" t="s">
        <v>20</v>
      </c>
      <c r="D815" s="4"/>
      <c r="E815" s="4"/>
      <c r="F815" s="4"/>
      <c r="G815" s="2"/>
      <c r="H815" s="3">
        <f>H816</f>
        <v>0</v>
      </c>
      <c r="I815" s="2"/>
      <c r="J815" s="2"/>
    </row>
    <row r="816" spans="1:10" ht="16.7" hidden="1" customHeight="1" outlineLevel="1" x14ac:dyDescent="0.25">
      <c r="A816" s="36" t="s">
        <v>162</v>
      </c>
      <c r="B816" s="38" t="s">
        <v>30</v>
      </c>
      <c r="C816" s="25" t="s">
        <v>23</v>
      </c>
      <c r="D816" s="4"/>
      <c r="E816" s="4"/>
      <c r="F816" s="4"/>
      <c r="G816" s="2"/>
      <c r="H816" s="2">
        <f>'16'!H655</f>
        <v>0</v>
      </c>
      <c r="I816" s="2"/>
      <c r="J816" s="2"/>
    </row>
    <row r="817" spans="1:10" ht="16.7" hidden="1" customHeight="1" outlineLevel="1" x14ac:dyDescent="0.25">
      <c r="A817" s="36" t="s">
        <v>162</v>
      </c>
      <c r="B817" s="38" t="s">
        <v>30</v>
      </c>
      <c r="C817" s="25" t="s">
        <v>24</v>
      </c>
      <c r="D817" s="4"/>
      <c r="E817" s="4"/>
      <c r="F817" s="4"/>
      <c r="G817" s="2"/>
      <c r="H817" s="2"/>
      <c r="I817" s="2"/>
      <c r="J817" s="2"/>
    </row>
    <row r="818" spans="1:10" ht="16.7" hidden="1" customHeight="1" outlineLevel="1" x14ac:dyDescent="0.25">
      <c r="A818" s="36" t="s">
        <v>162</v>
      </c>
      <c r="B818" s="38" t="s">
        <v>30</v>
      </c>
      <c r="C818" s="25" t="s">
        <v>25</v>
      </c>
      <c r="D818" s="4"/>
      <c r="E818" s="4"/>
      <c r="F818" s="4"/>
      <c r="G818" s="2"/>
      <c r="H818" s="2"/>
      <c r="I818" s="2"/>
      <c r="J818" s="2"/>
    </row>
    <row r="819" spans="1:10" ht="16.7" hidden="1" customHeight="1" outlineLevel="1" x14ac:dyDescent="0.25">
      <c r="A819" s="36" t="s">
        <v>162</v>
      </c>
      <c r="B819" s="38" t="s">
        <v>30</v>
      </c>
      <c r="C819" s="25" t="s">
        <v>26</v>
      </c>
      <c r="D819" s="4"/>
      <c r="E819" s="4"/>
      <c r="F819" s="4"/>
      <c r="G819" s="2"/>
      <c r="H819" s="2"/>
      <c r="I819" s="2"/>
      <c r="J819" s="2"/>
    </row>
    <row r="820" spans="1:10" ht="16.7" customHeight="1" collapsed="1" x14ac:dyDescent="0.25">
      <c r="A820" s="35" t="s">
        <v>163</v>
      </c>
      <c r="B820" s="37" t="s">
        <v>22</v>
      </c>
      <c r="C820" s="26" t="s">
        <v>20</v>
      </c>
      <c r="D820" s="14"/>
      <c r="E820" s="14"/>
      <c r="F820" s="14"/>
      <c r="G820" s="1">
        <f>SUM(G821:G824)</f>
        <v>32041574.100000001</v>
      </c>
      <c r="H820" s="1">
        <f t="shared" ref="H820:J820" si="144">SUM(H821:H824)</f>
        <v>38697652.900000006</v>
      </c>
      <c r="I820" s="1">
        <f t="shared" si="144"/>
        <v>40110884.799999997</v>
      </c>
      <c r="J820" s="1">
        <f t="shared" si="144"/>
        <v>41708699.200000003</v>
      </c>
    </row>
    <row r="821" spans="1:10" ht="16.7" customHeight="1" x14ac:dyDescent="0.25">
      <c r="A821" s="36" t="s">
        <v>163</v>
      </c>
      <c r="B821" s="38" t="s">
        <v>22</v>
      </c>
      <c r="C821" s="25" t="s">
        <v>23</v>
      </c>
      <c r="D821" s="4"/>
      <c r="E821" s="4"/>
      <c r="F821" s="4"/>
      <c r="G821" s="2">
        <f>G826+G831</f>
        <v>15641930.300000001</v>
      </c>
      <c r="H821" s="2">
        <f t="shared" ref="H821:J821" si="145">H826+H831</f>
        <v>16908317.5</v>
      </c>
      <c r="I821" s="2">
        <f t="shared" si="145"/>
        <v>16908317.5</v>
      </c>
      <c r="J821" s="2">
        <f t="shared" si="145"/>
        <v>16908317.5</v>
      </c>
    </row>
    <row r="822" spans="1:10" ht="16.7" customHeight="1" x14ac:dyDescent="0.25">
      <c r="A822" s="36" t="s">
        <v>163</v>
      </c>
      <c r="B822" s="38" t="s">
        <v>22</v>
      </c>
      <c r="C822" s="25" t="s">
        <v>24</v>
      </c>
      <c r="D822" s="4"/>
      <c r="E822" s="4"/>
      <c r="F822" s="4"/>
      <c r="G822" s="2"/>
      <c r="H822" s="2"/>
      <c r="I822" s="2"/>
      <c r="J822" s="2"/>
    </row>
    <row r="823" spans="1:10" ht="16.7" customHeight="1" x14ac:dyDescent="0.25">
      <c r="A823" s="36" t="s">
        <v>163</v>
      </c>
      <c r="B823" s="38" t="s">
        <v>22</v>
      </c>
      <c r="C823" s="25" t="s">
        <v>25</v>
      </c>
      <c r="D823" s="4"/>
      <c r="E823" s="4"/>
      <c r="F823" s="4"/>
      <c r="G823" s="2"/>
      <c r="H823" s="2"/>
      <c r="I823" s="2"/>
      <c r="J823" s="2"/>
    </row>
    <row r="824" spans="1:10" ht="16.7" customHeight="1" x14ac:dyDescent="0.25">
      <c r="A824" s="36" t="s">
        <v>163</v>
      </c>
      <c r="B824" s="38" t="s">
        <v>22</v>
      </c>
      <c r="C824" s="25" t="s">
        <v>26</v>
      </c>
      <c r="D824" s="4"/>
      <c r="E824" s="4"/>
      <c r="F824" s="4"/>
      <c r="G824" s="2">
        <f t="shared" ref="G824" si="146">G829+G834</f>
        <v>16399643.800000001</v>
      </c>
      <c r="H824" s="2">
        <f>H829+H834</f>
        <v>21789335.400000002</v>
      </c>
      <c r="I824" s="2">
        <f t="shared" ref="I824:J824" si="147">I829+I834</f>
        <v>23202567.300000001</v>
      </c>
      <c r="J824" s="2">
        <f t="shared" si="147"/>
        <v>24800381.700000003</v>
      </c>
    </row>
    <row r="825" spans="1:10" ht="20.100000000000001" customHeight="1" x14ac:dyDescent="0.25">
      <c r="A825" s="36" t="s">
        <v>163</v>
      </c>
      <c r="B825" s="38" t="s">
        <v>184</v>
      </c>
      <c r="C825" s="11" t="s">
        <v>20</v>
      </c>
      <c r="D825" s="12"/>
      <c r="E825" s="12"/>
      <c r="F825" s="12"/>
      <c r="G825" s="3">
        <f>SUM(G826:G829)</f>
        <v>16399643.800000001</v>
      </c>
      <c r="H825" s="3">
        <f t="shared" ref="H825:J825" si="148">SUM(H826:H829)</f>
        <v>21789335.400000002</v>
      </c>
      <c r="I825" s="3">
        <f t="shared" si="148"/>
        <v>23202567.300000001</v>
      </c>
      <c r="J825" s="3">
        <f t="shared" si="148"/>
        <v>24800381.700000003</v>
      </c>
    </row>
    <row r="826" spans="1:10" ht="20.100000000000001" customHeight="1" x14ac:dyDescent="0.25">
      <c r="A826" s="36" t="s">
        <v>163</v>
      </c>
      <c r="B826" s="38" t="s">
        <v>27</v>
      </c>
      <c r="C826" s="25" t="s">
        <v>23</v>
      </c>
      <c r="D826" s="4"/>
      <c r="E826" s="4"/>
      <c r="F826" s="4"/>
      <c r="G826" s="2"/>
      <c r="H826" s="2"/>
      <c r="I826" s="2"/>
      <c r="J826" s="2"/>
    </row>
    <row r="827" spans="1:10" ht="20.100000000000001" customHeight="1" x14ac:dyDescent="0.25">
      <c r="A827" s="36" t="s">
        <v>163</v>
      </c>
      <c r="B827" s="38" t="s">
        <v>27</v>
      </c>
      <c r="C827" s="25" t="s">
        <v>24</v>
      </c>
      <c r="D827" s="4"/>
      <c r="E827" s="4"/>
      <c r="F827" s="4"/>
      <c r="G827" s="2"/>
      <c r="H827" s="2"/>
      <c r="I827" s="2"/>
      <c r="J827" s="2"/>
    </row>
    <row r="828" spans="1:10" ht="20.100000000000001" customHeight="1" x14ac:dyDescent="0.25">
      <c r="A828" s="36" t="s">
        <v>163</v>
      </c>
      <c r="B828" s="38" t="s">
        <v>27</v>
      </c>
      <c r="C828" s="25" t="s">
        <v>25</v>
      </c>
      <c r="D828" s="4"/>
      <c r="E828" s="4"/>
      <c r="F828" s="4"/>
      <c r="G828" s="2"/>
      <c r="H828" s="2"/>
      <c r="I828" s="2"/>
      <c r="J828" s="2"/>
    </row>
    <row r="829" spans="1:10" ht="20.100000000000001" customHeight="1" x14ac:dyDescent="0.25">
      <c r="A829" s="36" t="s">
        <v>163</v>
      </c>
      <c r="B829" s="38" t="s">
        <v>27</v>
      </c>
      <c r="C829" s="25" t="s">
        <v>26</v>
      </c>
      <c r="D829" s="4"/>
      <c r="E829" s="4"/>
      <c r="F829" s="4"/>
      <c r="G829" s="2">
        <f>G849+G869</f>
        <v>16399643.800000001</v>
      </c>
      <c r="H829" s="2">
        <f t="shared" ref="H829:J829" si="149">H849+H869</f>
        <v>21789335.400000002</v>
      </c>
      <c r="I829" s="2">
        <f t="shared" si="149"/>
        <v>23202567.300000001</v>
      </c>
      <c r="J829" s="2">
        <f t="shared" si="149"/>
        <v>24800381.700000003</v>
      </c>
    </row>
    <row r="830" spans="1:10" ht="16.7" customHeight="1" x14ac:dyDescent="0.25">
      <c r="A830" s="36" t="s">
        <v>163</v>
      </c>
      <c r="B830" s="38" t="s">
        <v>28</v>
      </c>
      <c r="C830" s="11" t="s">
        <v>20</v>
      </c>
      <c r="D830" s="12"/>
      <c r="E830" s="12"/>
      <c r="F830" s="12"/>
      <c r="G830" s="3">
        <f>SUM(G831:G834)</f>
        <v>15641930.300000001</v>
      </c>
      <c r="H830" s="3">
        <f t="shared" ref="H830:J830" si="150">SUM(H831:H834)</f>
        <v>16908317.5</v>
      </c>
      <c r="I830" s="3">
        <f t="shared" si="150"/>
        <v>16908317.5</v>
      </c>
      <c r="J830" s="3">
        <f t="shared" si="150"/>
        <v>16908317.5</v>
      </c>
    </row>
    <row r="831" spans="1:10" ht="16.7" customHeight="1" x14ac:dyDescent="0.25">
      <c r="A831" s="36" t="s">
        <v>163</v>
      </c>
      <c r="B831" s="38" t="s">
        <v>28</v>
      </c>
      <c r="C831" s="25" t="s">
        <v>23</v>
      </c>
      <c r="D831" s="4"/>
      <c r="E831" s="4"/>
      <c r="F831" s="4"/>
      <c r="G831" s="2">
        <f>G836</f>
        <v>15641930.300000001</v>
      </c>
      <c r="H831" s="2">
        <f t="shared" ref="H831:J831" si="151">H836</f>
        <v>16908317.5</v>
      </c>
      <c r="I831" s="2">
        <f t="shared" si="151"/>
        <v>16908317.5</v>
      </c>
      <c r="J831" s="2">
        <f t="shared" si="151"/>
        <v>16908317.5</v>
      </c>
    </row>
    <row r="832" spans="1:10" ht="16.7" customHeight="1" x14ac:dyDescent="0.25">
      <c r="A832" s="36" t="s">
        <v>163</v>
      </c>
      <c r="B832" s="38" t="s">
        <v>28</v>
      </c>
      <c r="C832" s="25" t="s">
        <v>24</v>
      </c>
      <c r="D832" s="4"/>
      <c r="E832" s="4"/>
      <c r="F832" s="4"/>
      <c r="G832" s="2"/>
      <c r="H832" s="2"/>
      <c r="I832" s="2"/>
      <c r="J832" s="2"/>
    </row>
    <row r="833" spans="1:10" ht="16.7" customHeight="1" x14ac:dyDescent="0.25">
      <c r="A833" s="36" t="s">
        <v>163</v>
      </c>
      <c r="B833" s="38" t="s">
        <v>28</v>
      </c>
      <c r="C833" s="25" t="s">
        <v>25</v>
      </c>
      <c r="D833" s="4"/>
      <c r="E833" s="4"/>
      <c r="F833" s="4"/>
      <c r="G833" s="2"/>
      <c r="H833" s="2"/>
      <c r="I833" s="2"/>
      <c r="J833" s="2"/>
    </row>
    <row r="834" spans="1:10" ht="16.7" customHeight="1" x14ac:dyDescent="0.25">
      <c r="A834" s="36" t="s">
        <v>163</v>
      </c>
      <c r="B834" s="38" t="s">
        <v>28</v>
      </c>
      <c r="C834" s="25" t="s">
        <v>26</v>
      </c>
      <c r="D834" s="4"/>
      <c r="E834" s="4"/>
      <c r="F834" s="4"/>
      <c r="G834" s="2"/>
      <c r="H834" s="2"/>
      <c r="I834" s="2"/>
      <c r="J834" s="2"/>
    </row>
    <row r="835" spans="1:10" ht="16.7" customHeight="1" x14ac:dyDescent="0.25">
      <c r="A835" s="36" t="s">
        <v>164</v>
      </c>
      <c r="B835" s="38" t="s">
        <v>28</v>
      </c>
      <c r="C835" s="11" t="s">
        <v>20</v>
      </c>
      <c r="D835" s="12"/>
      <c r="E835" s="12"/>
      <c r="F835" s="12"/>
      <c r="G835" s="3">
        <f>SUM(G836:G839)</f>
        <v>15641930.300000001</v>
      </c>
      <c r="H835" s="3">
        <f t="shared" ref="H835:J835" si="152">SUM(H836:H839)</f>
        <v>16908317.5</v>
      </c>
      <c r="I835" s="3">
        <f t="shared" si="152"/>
        <v>16908317.5</v>
      </c>
      <c r="J835" s="3">
        <f t="shared" si="152"/>
        <v>16908317.5</v>
      </c>
    </row>
    <row r="836" spans="1:10" ht="16.7" customHeight="1" x14ac:dyDescent="0.25">
      <c r="A836" s="36" t="s">
        <v>164</v>
      </c>
      <c r="B836" s="38" t="s">
        <v>28</v>
      </c>
      <c r="C836" s="25" t="s">
        <v>23</v>
      </c>
      <c r="D836" s="4"/>
      <c r="E836" s="4"/>
      <c r="F836" s="4"/>
      <c r="G836" s="2">
        <f>G841</f>
        <v>15641930.300000001</v>
      </c>
      <c r="H836" s="2">
        <f t="shared" ref="H836:J836" si="153">H841</f>
        <v>16908317.5</v>
      </c>
      <c r="I836" s="2">
        <f t="shared" si="153"/>
        <v>16908317.5</v>
      </c>
      <c r="J836" s="2">
        <f t="shared" si="153"/>
        <v>16908317.5</v>
      </c>
    </row>
    <row r="837" spans="1:10" ht="16.7" customHeight="1" x14ac:dyDescent="0.25">
      <c r="A837" s="36" t="s">
        <v>164</v>
      </c>
      <c r="B837" s="38" t="s">
        <v>28</v>
      </c>
      <c r="C837" s="25" t="s">
        <v>24</v>
      </c>
      <c r="D837" s="4"/>
      <c r="E837" s="4"/>
      <c r="F837" s="4"/>
      <c r="G837" s="2"/>
      <c r="H837" s="2"/>
      <c r="I837" s="2"/>
      <c r="J837" s="2"/>
    </row>
    <row r="838" spans="1:10" ht="16.7" customHeight="1" x14ac:dyDescent="0.25">
      <c r="A838" s="36" t="s">
        <v>164</v>
      </c>
      <c r="B838" s="38" t="s">
        <v>28</v>
      </c>
      <c r="C838" s="25" t="s">
        <v>25</v>
      </c>
      <c r="D838" s="4"/>
      <c r="E838" s="4"/>
      <c r="F838" s="4"/>
      <c r="G838" s="2"/>
      <c r="H838" s="2"/>
      <c r="I838" s="2"/>
      <c r="J838" s="2"/>
    </row>
    <row r="839" spans="1:10" ht="16.7" customHeight="1" x14ac:dyDescent="0.25">
      <c r="A839" s="36" t="s">
        <v>164</v>
      </c>
      <c r="B839" s="38" t="s">
        <v>28</v>
      </c>
      <c r="C839" s="25" t="s">
        <v>26</v>
      </c>
      <c r="D839" s="4"/>
      <c r="E839" s="4"/>
      <c r="F839" s="4"/>
      <c r="G839" s="2"/>
      <c r="H839" s="2"/>
      <c r="I839" s="2"/>
      <c r="J839" s="2"/>
    </row>
    <row r="840" spans="1:10" ht="16.7" customHeight="1" x14ac:dyDescent="0.25">
      <c r="A840" s="36" t="s">
        <v>136</v>
      </c>
      <c r="B840" s="38" t="s">
        <v>28</v>
      </c>
      <c r="C840" s="11" t="s">
        <v>20</v>
      </c>
      <c r="D840" s="12"/>
      <c r="E840" s="12"/>
      <c r="F840" s="12"/>
      <c r="G840" s="3">
        <f>SUM(G841:G844)</f>
        <v>15641930.300000001</v>
      </c>
      <c r="H840" s="3">
        <f t="shared" ref="H840:J840" si="154">SUM(H841:H844)</f>
        <v>16908317.5</v>
      </c>
      <c r="I840" s="3">
        <f t="shared" si="154"/>
        <v>16908317.5</v>
      </c>
      <c r="J840" s="3">
        <f t="shared" si="154"/>
        <v>16908317.5</v>
      </c>
    </row>
    <row r="841" spans="1:10" ht="16.7" customHeight="1" x14ac:dyDescent="0.25">
      <c r="A841" s="36" t="s">
        <v>136</v>
      </c>
      <c r="B841" s="38" t="s">
        <v>28</v>
      </c>
      <c r="C841" s="25" t="s">
        <v>23</v>
      </c>
      <c r="D841" s="4"/>
      <c r="E841" s="4"/>
      <c r="F841" s="4"/>
      <c r="G841" s="2">
        <f>'16'!G675</f>
        <v>15641930.300000001</v>
      </c>
      <c r="H841" s="2">
        <f>'16'!H675</f>
        <v>16908317.5</v>
      </c>
      <c r="I841" s="2">
        <f>'16'!I675</f>
        <v>16908317.5</v>
      </c>
      <c r="J841" s="2">
        <f>'16'!J675</f>
        <v>16908317.5</v>
      </c>
    </row>
    <row r="842" spans="1:10" ht="16.7" customHeight="1" x14ac:dyDescent="0.25">
      <c r="A842" s="36" t="s">
        <v>136</v>
      </c>
      <c r="B842" s="38" t="s">
        <v>28</v>
      </c>
      <c r="C842" s="25" t="s">
        <v>24</v>
      </c>
      <c r="D842" s="4"/>
      <c r="E842" s="4"/>
      <c r="F842" s="4"/>
      <c r="G842" s="2"/>
      <c r="H842" s="2"/>
      <c r="I842" s="2"/>
      <c r="J842" s="2"/>
    </row>
    <row r="843" spans="1:10" ht="16.7" customHeight="1" x14ac:dyDescent="0.25">
      <c r="A843" s="36" t="s">
        <v>136</v>
      </c>
      <c r="B843" s="38" t="s">
        <v>28</v>
      </c>
      <c r="C843" s="25" t="s">
        <v>25</v>
      </c>
      <c r="D843" s="4"/>
      <c r="E843" s="4"/>
      <c r="F843" s="4"/>
      <c r="G843" s="2"/>
      <c r="H843" s="2"/>
      <c r="I843" s="2"/>
      <c r="J843" s="2"/>
    </row>
    <row r="844" spans="1:10" ht="16.7" customHeight="1" x14ac:dyDescent="0.25">
      <c r="A844" s="36" t="s">
        <v>136</v>
      </c>
      <c r="B844" s="38" t="s">
        <v>28</v>
      </c>
      <c r="C844" s="25" t="s">
        <v>26</v>
      </c>
      <c r="D844" s="4"/>
      <c r="E844" s="4"/>
      <c r="F844" s="4"/>
      <c r="G844" s="2"/>
      <c r="H844" s="2"/>
      <c r="I844" s="2"/>
      <c r="J844" s="2"/>
    </row>
    <row r="845" spans="1:10" ht="20.100000000000001" customHeight="1" x14ac:dyDescent="0.25">
      <c r="A845" s="36" t="s">
        <v>165</v>
      </c>
      <c r="B845" s="38" t="s">
        <v>184</v>
      </c>
      <c r="C845" s="11" t="s">
        <v>20</v>
      </c>
      <c r="D845" s="12"/>
      <c r="E845" s="12"/>
      <c r="F845" s="12"/>
      <c r="G845" s="3">
        <f>SUM(G846:G849)</f>
        <v>16185893.100000001</v>
      </c>
      <c r="H845" s="3">
        <f t="shared" ref="H845:J845" si="155">SUM(H846:H849)</f>
        <v>21641193.600000001</v>
      </c>
      <c r="I845" s="3">
        <f t="shared" si="155"/>
        <v>23054425.5</v>
      </c>
      <c r="J845" s="3">
        <f t="shared" si="155"/>
        <v>24652239.900000002</v>
      </c>
    </row>
    <row r="846" spans="1:10" ht="20.100000000000001" customHeight="1" x14ac:dyDescent="0.25">
      <c r="A846" s="36" t="s">
        <v>165</v>
      </c>
      <c r="B846" s="38" t="s">
        <v>27</v>
      </c>
      <c r="C846" s="25" t="s">
        <v>23</v>
      </c>
      <c r="D846" s="4"/>
      <c r="E846" s="4"/>
      <c r="F846" s="4"/>
      <c r="G846" s="2"/>
      <c r="H846" s="2"/>
      <c r="I846" s="2"/>
      <c r="J846" s="2"/>
    </row>
    <row r="847" spans="1:10" ht="20.100000000000001" customHeight="1" x14ac:dyDescent="0.25">
      <c r="A847" s="36" t="s">
        <v>165</v>
      </c>
      <c r="B847" s="38" t="s">
        <v>27</v>
      </c>
      <c r="C847" s="25" t="s">
        <v>24</v>
      </c>
      <c r="D847" s="4"/>
      <c r="E847" s="4"/>
      <c r="F847" s="4"/>
      <c r="G847" s="2"/>
      <c r="H847" s="2"/>
      <c r="I847" s="2"/>
      <c r="J847" s="2"/>
    </row>
    <row r="848" spans="1:10" ht="20.100000000000001" customHeight="1" x14ac:dyDescent="0.25">
      <c r="A848" s="36" t="s">
        <v>165</v>
      </c>
      <c r="B848" s="38" t="s">
        <v>27</v>
      </c>
      <c r="C848" s="25" t="s">
        <v>25</v>
      </c>
      <c r="D848" s="4"/>
      <c r="E848" s="4"/>
      <c r="F848" s="4"/>
      <c r="G848" s="2"/>
      <c r="H848" s="2"/>
      <c r="I848" s="2"/>
      <c r="J848" s="2"/>
    </row>
    <row r="849" spans="1:10" ht="20.100000000000001" customHeight="1" x14ac:dyDescent="0.25">
      <c r="A849" s="36" t="s">
        <v>165</v>
      </c>
      <c r="B849" s="38" t="s">
        <v>27</v>
      </c>
      <c r="C849" s="25" t="s">
        <v>26</v>
      </c>
      <c r="D849" s="4"/>
      <c r="E849" s="4"/>
      <c r="F849" s="4"/>
      <c r="G849" s="2">
        <f>G854+G864+G859</f>
        <v>16185893.100000001</v>
      </c>
      <c r="H849" s="2">
        <f t="shared" ref="H849:J849" si="156">H854+H864+H859</f>
        <v>21641193.600000001</v>
      </c>
      <c r="I849" s="2">
        <f t="shared" si="156"/>
        <v>23054425.5</v>
      </c>
      <c r="J849" s="2">
        <f t="shared" si="156"/>
        <v>24652239.900000002</v>
      </c>
    </row>
    <row r="850" spans="1:10" ht="20.100000000000001" customHeight="1" x14ac:dyDescent="0.25">
      <c r="A850" s="36" t="s">
        <v>124</v>
      </c>
      <c r="B850" s="38" t="s">
        <v>184</v>
      </c>
      <c r="C850" s="11" t="s">
        <v>20</v>
      </c>
      <c r="D850" s="12"/>
      <c r="E850" s="12"/>
      <c r="F850" s="12"/>
      <c r="G850" s="3">
        <f>SUM(G851:G854)</f>
        <v>18270</v>
      </c>
      <c r="H850" s="3">
        <f t="shared" ref="H850:J850" si="157">SUM(H851:H854)</f>
        <v>19877.599999999999</v>
      </c>
      <c r="I850" s="3">
        <f t="shared" si="157"/>
        <v>19877.599999999999</v>
      </c>
      <c r="J850" s="3">
        <f t="shared" si="157"/>
        <v>19877.599999999999</v>
      </c>
    </row>
    <row r="851" spans="1:10" ht="20.100000000000001" customHeight="1" x14ac:dyDescent="0.25">
      <c r="A851" s="36" t="s">
        <v>124</v>
      </c>
      <c r="B851" s="38" t="s">
        <v>27</v>
      </c>
      <c r="C851" s="25" t="s">
        <v>23</v>
      </c>
      <c r="D851" s="4"/>
      <c r="E851" s="4"/>
      <c r="F851" s="4"/>
      <c r="G851" s="2"/>
      <c r="H851" s="2"/>
      <c r="I851" s="2"/>
      <c r="J851" s="2"/>
    </row>
    <row r="852" spans="1:10" ht="20.100000000000001" customHeight="1" x14ac:dyDescent="0.25">
      <c r="A852" s="36" t="s">
        <v>124</v>
      </c>
      <c r="B852" s="38" t="s">
        <v>27</v>
      </c>
      <c r="C852" s="25" t="s">
        <v>24</v>
      </c>
      <c r="D852" s="4"/>
      <c r="E852" s="4"/>
      <c r="F852" s="4"/>
      <c r="G852" s="2"/>
      <c r="H852" s="2"/>
      <c r="I852" s="2"/>
      <c r="J852" s="2"/>
    </row>
    <row r="853" spans="1:10" ht="20.100000000000001" customHeight="1" x14ac:dyDescent="0.25">
      <c r="A853" s="36" t="s">
        <v>124</v>
      </c>
      <c r="B853" s="38" t="s">
        <v>27</v>
      </c>
      <c r="C853" s="25" t="s">
        <v>25</v>
      </c>
      <c r="D853" s="4"/>
      <c r="E853" s="4"/>
      <c r="F853" s="4"/>
      <c r="G853" s="2"/>
      <c r="H853" s="2"/>
      <c r="I853" s="2"/>
      <c r="J853" s="2"/>
    </row>
    <row r="854" spans="1:10" ht="20.100000000000001" customHeight="1" x14ac:dyDescent="0.25">
      <c r="A854" s="36" t="s">
        <v>124</v>
      </c>
      <c r="B854" s="38" t="s">
        <v>27</v>
      </c>
      <c r="C854" s="25" t="s">
        <v>26</v>
      </c>
      <c r="D854" s="4"/>
      <c r="E854" s="4"/>
      <c r="F854" s="4"/>
      <c r="G854" s="2">
        <f>17580+690</f>
        <v>18270</v>
      </c>
      <c r="H854" s="2">
        <v>19877.599999999999</v>
      </c>
      <c r="I854" s="2">
        <v>19877.599999999999</v>
      </c>
      <c r="J854" s="2">
        <v>19877.599999999999</v>
      </c>
    </row>
    <row r="855" spans="1:10" ht="20.100000000000001" customHeight="1" x14ac:dyDescent="0.25">
      <c r="A855" s="36" t="s">
        <v>125</v>
      </c>
      <c r="B855" s="38" t="s">
        <v>184</v>
      </c>
      <c r="C855" s="11" t="s">
        <v>20</v>
      </c>
      <c r="D855" s="12"/>
      <c r="E855" s="12"/>
      <c r="F855" s="12"/>
      <c r="G855" s="3">
        <f>SUM(G856:G859)</f>
        <v>44863.5</v>
      </c>
      <c r="H855" s="3"/>
      <c r="I855" s="3"/>
      <c r="J855" s="3"/>
    </row>
    <row r="856" spans="1:10" ht="20.100000000000001" customHeight="1" x14ac:dyDescent="0.25">
      <c r="A856" s="36" t="s">
        <v>125</v>
      </c>
      <c r="B856" s="38" t="s">
        <v>27</v>
      </c>
      <c r="C856" s="25" t="s">
        <v>23</v>
      </c>
      <c r="D856" s="4"/>
      <c r="E856" s="4"/>
      <c r="F856" s="4"/>
      <c r="G856" s="2"/>
      <c r="H856" s="2"/>
      <c r="I856" s="2"/>
      <c r="J856" s="2"/>
    </row>
    <row r="857" spans="1:10" ht="20.100000000000001" customHeight="1" x14ac:dyDescent="0.25">
      <c r="A857" s="36" t="s">
        <v>125</v>
      </c>
      <c r="B857" s="38" t="s">
        <v>27</v>
      </c>
      <c r="C857" s="25" t="s">
        <v>24</v>
      </c>
      <c r="D857" s="4"/>
      <c r="E857" s="4"/>
      <c r="F857" s="4"/>
      <c r="G857" s="2"/>
      <c r="H857" s="2"/>
      <c r="I857" s="2"/>
      <c r="J857" s="2"/>
    </row>
    <row r="858" spans="1:10" ht="20.100000000000001" customHeight="1" x14ac:dyDescent="0.25">
      <c r="A858" s="36" t="s">
        <v>125</v>
      </c>
      <c r="B858" s="38" t="s">
        <v>27</v>
      </c>
      <c r="C858" s="25" t="s">
        <v>25</v>
      </c>
      <c r="D858" s="4"/>
      <c r="E858" s="4"/>
      <c r="F858" s="4"/>
      <c r="G858" s="2"/>
      <c r="H858" s="2"/>
      <c r="I858" s="2"/>
      <c r="J858" s="2"/>
    </row>
    <row r="859" spans="1:10" ht="20.100000000000001" customHeight="1" x14ac:dyDescent="0.25">
      <c r="A859" s="36" t="s">
        <v>125</v>
      </c>
      <c r="B859" s="38" t="s">
        <v>27</v>
      </c>
      <c r="C859" s="25" t="s">
        <v>26</v>
      </c>
      <c r="D859" s="4"/>
      <c r="E859" s="4"/>
      <c r="F859" s="4"/>
      <c r="G859" s="2">
        <v>44863.5</v>
      </c>
      <c r="H859" s="2"/>
      <c r="I859" s="2"/>
      <c r="J859" s="2"/>
    </row>
    <row r="860" spans="1:10" ht="20.100000000000001" customHeight="1" x14ac:dyDescent="0.25">
      <c r="A860" s="36" t="s">
        <v>123</v>
      </c>
      <c r="B860" s="38" t="s">
        <v>184</v>
      </c>
      <c r="C860" s="11" t="s">
        <v>20</v>
      </c>
      <c r="D860" s="12"/>
      <c r="E860" s="12"/>
      <c r="F860" s="12"/>
      <c r="G860" s="3">
        <f>SUM(G861:G864)</f>
        <v>16122759.600000001</v>
      </c>
      <c r="H860" s="3">
        <f t="shared" ref="H860:J860" si="158">SUM(H861:H864)</f>
        <v>21621316</v>
      </c>
      <c r="I860" s="3">
        <f t="shared" si="158"/>
        <v>23034547.899999999</v>
      </c>
      <c r="J860" s="3">
        <f t="shared" si="158"/>
        <v>24632362.300000001</v>
      </c>
    </row>
    <row r="861" spans="1:10" ht="20.100000000000001" customHeight="1" x14ac:dyDescent="0.25">
      <c r="A861" s="36" t="s">
        <v>123</v>
      </c>
      <c r="B861" s="38" t="s">
        <v>27</v>
      </c>
      <c r="C861" s="25" t="s">
        <v>23</v>
      </c>
      <c r="D861" s="4"/>
      <c r="E861" s="4"/>
      <c r="F861" s="4"/>
      <c r="G861" s="2"/>
      <c r="H861" s="2"/>
      <c r="I861" s="2"/>
      <c r="J861" s="2"/>
    </row>
    <row r="862" spans="1:10" ht="20.100000000000001" customHeight="1" x14ac:dyDescent="0.25">
      <c r="A862" s="36" t="s">
        <v>123</v>
      </c>
      <c r="B862" s="38" t="s">
        <v>27</v>
      </c>
      <c r="C862" s="25" t="s">
        <v>24</v>
      </c>
      <c r="D862" s="4"/>
      <c r="E862" s="4"/>
      <c r="F862" s="4"/>
      <c r="G862" s="2"/>
      <c r="H862" s="2"/>
      <c r="I862" s="2"/>
      <c r="J862" s="2"/>
    </row>
    <row r="863" spans="1:10" ht="20.100000000000001" customHeight="1" x14ac:dyDescent="0.25">
      <c r="A863" s="36" t="s">
        <v>123</v>
      </c>
      <c r="B863" s="38" t="s">
        <v>27</v>
      </c>
      <c r="C863" s="25" t="s">
        <v>25</v>
      </c>
      <c r="D863" s="4"/>
      <c r="E863" s="4"/>
      <c r="F863" s="4"/>
      <c r="G863" s="2"/>
      <c r="H863" s="2"/>
      <c r="I863" s="2"/>
      <c r="J863" s="2"/>
    </row>
    <row r="864" spans="1:10" ht="20.100000000000001" customHeight="1" x14ac:dyDescent="0.25">
      <c r="A864" s="36" t="s">
        <v>123</v>
      </c>
      <c r="B864" s="38" t="s">
        <v>27</v>
      </c>
      <c r="C864" s="25" t="s">
        <v>26</v>
      </c>
      <c r="D864" s="4"/>
      <c r="E864" s="4"/>
      <c r="F864" s="4"/>
      <c r="G864" s="2">
        <f>17612164.1-1566227+76822.5</f>
        <v>16122759.600000001</v>
      </c>
      <c r="H864" s="2">
        <v>21621316</v>
      </c>
      <c r="I864" s="2">
        <v>23034547.899999999</v>
      </c>
      <c r="J864" s="2">
        <v>24632362.300000001</v>
      </c>
    </row>
    <row r="865" spans="1:10" ht="23.45" customHeight="1" x14ac:dyDescent="0.25">
      <c r="A865" s="36" t="s">
        <v>166</v>
      </c>
      <c r="B865" s="38" t="s">
        <v>184</v>
      </c>
      <c r="C865" s="11" t="s">
        <v>20</v>
      </c>
      <c r="D865" s="12"/>
      <c r="E865" s="12"/>
      <c r="F865" s="12"/>
      <c r="G865" s="3">
        <f>SUM(G866:G869)</f>
        <v>213750.7</v>
      </c>
      <c r="H865" s="3">
        <f t="shared" ref="H865:J865" si="159">SUM(H866:H869)</f>
        <v>148141.79999999999</v>
      </c>
      <c r="I865" s="3">
        <f t="shared" si="159"/>
        <v>148141.79999999999</v>
      </c>
      <c r="J865" s="3">
        <f t="shared" si="159"/>
        <v>148141.79999999999</v>
      </c>
    </row>
    <row r="866" spans="1:10" ht="23.45" customHeight="1" x14ac:dyDescent="0.25">
      <c r="A866" s="36" t="s">
        <v>166</v>
      </c>
      <c r="B866" s="38" t="s">
        <v>27</v>
      </c>
      <c r="C866" s="25" t="s">
        <v>23</v>
      </c>
      <c r="D866" s="4"/>
      <c r="E866" s="4"/>
      <c r="F866" s="4"/>
      <c r="G866" s="2"/>
      <c r="H866" s="2"/>
      <c r="I866" s="2"/>
      <c r="J866" s="2"/>
    </row>
    <row r="867" spans="1:10" ht="23.45" customHeight="1" x14ac:dyDescent="0.25">
      <c r="A867" s="36" t="s">
        <v>166</v>
      </c>
      <c r="B867" s="38" t="s">
        <v>27</v>
      </c>
      <c r="C867" s="25" t="s">
        <v>24</v>
      </c>
      <c r="D867" s="4"/>
      <c r="E867" s="4"/>
      <c r="F867" s="4"/>
      <c r="G867" s="2"/>
      <c r="H867" s="2"/>
      <c r="I867" s="2"/>
      <c r="J867" s="2"/>
    </row>
    <row r="868" spans="1:10" ht="23.45" customHeight="1" x14ac:dyDescent="0.25">
      <c r="A868" s="36" t="s">
        <v>166</v>
      </c>
      <c r="B868" s="38" t="s">
        <v>27</v>
      </c>
      <c r="C868" s="25" t="s">
        <v>25</v>
      </c>
      <c r="D868" s="4"/>
      <c r="E868" s="4"/>
      <c r="F868" s="4"/>
      <c r="G868" s="2"/>
      <c r="H868" s="2"/>
      <c r="I868" s="2"/>
      <c r="J868" s="2"/>
    </row>
    <row r="869" spans="1:10" ht="23.45" customHeight="1" x14ac:dyDescent="0.25">
      <c r="A869" s="36" t="s">
        <v>166</v>
      </c>
      <c r="B869" s="38" t="s">
        <v>27</v>
      </c>
      <c r="C869" s="25" t="s">
        <v>26</v>
      </c>
      <c r="D869" s="4"/>
      <c r="E869" s="4"/>
      <c r="F869" s="4"/>
      <c r="G869" s="2">
        <f>G874</f>
        <v>213750.7</v>
      </c>
      <c r="H869" s="2">
        <f t="shared" ref="H869:J869" si="160">H874</f>
        <v>148141.79999999999</v>
      </c>
      <c r="I869" s="2">
        <f t="shared" si="160"/>
        <v>148141.79999999999</v>
      </c>
      <c r="J869" s="2">
        <f t="shared" si="160"/>
        <v>148141.79999999999</v>
      </c>
    </row>
    <row r="870" spans="1:10" ht="23.45" customHeight="1" x14ac:dyDescent="0.25">
      <c r="A870" s="36" t="s">
        <v>127</v>
      </c>
      <c r="B870" s="38" t="s">
        <v>184</v>
      </c>
      <c r="C870" s="11" t="s">
        <v>20</v>
      </c>
      <c r="D870" s="12"/>
      <c r="E870" s="12"/>
      <c r="F870" s="12"/>
      <c r="G870" s="3">
        <f>SUM(G871:G874)</f>
        <v>213750.7</v>
      </c>
      <c r="H870" s="3">
        <f t="shared" ref="H870:J870" si="161">SUM(H871:H874)</f>
        <v>148141.79999999999</v>
      </c>
      <c r="I870" s="3">
        <f t="shared" si="161"/>
        <v>148141.79999999999</v>
      </c>
      <c r="J870" s="3">
        <f t="shared" si="161"/>
        <v>148141.79999999999</v>
      </c>
    </row>
    <row r="871" spans="1:10" ht="23.45" customHeight="1" x14ac:dyDescent="0.25">
      <c r="A871" s="36" t="s">
        <v>127</v>
      </c>
      <c r="B871" s="38" t="s">
        <v>27</v>
      </c>
      <c r="C871" s="25" t="s">
        <v>23</v>
      </c>
      <c r="D871" s="4"/>
      <c r="E871" s="4"/>
      <c r="F871" s="4"/>
      <c r="G871" s="2"/>
      <c r="H871" s="2"/>
      <c r="I871" s="2"/>
      <c r="J871" s="2"/>
    </row>
    <row r="872" spans="1:10" ht="23.45" customHeight="1" x14ac:dyDescent="0.25">
      <c r="A872" s="36" t="s">
        <v>127</v>
      </c>
      <c r="B872" s="38" t="s">
        <v>27</v>
      </c>
      <c r="C872" s="25" t="s">
        <v>24</v>
      </c>
      <c r="D872" s="4"/>
      <c r="E872" s="4"/>
      <c r="F872" s="4"/>
      <c r="G872" s="2"/>
      <c r="H872" s="2"/>
      <c r="I872" s="2"/>
      <c r="J872" s="2"/>
    </row>
    <row r="873" spans="1:10" ht="23.45" customHeight="1" x14ac:dyDescent="0.25">
      <c r="A873" s="36" t="s">
        <v>127</v>
      </c>
      <c r="B873" s="38" t="s">
        <v>27</v>
      </c>
      <c r="C873" s="25" t="s">
        <v>25</v>
      </c>
      <c r="D873" s="4"/>
      <c r="E873" s="4"/>
      <c r="F873" s="4"/>
      <c r="G873" s="2"/>
      <c r="H873" s="2"/>
      <c r="I873" s="2"/>
      <c r="J873" s="2"/>
    </row>
    <row r="874" spans="1:10" ht="23.45" customHeight="1" x14ac:dyDescent="0.25">
      <c r="A874" s="36" t="s">
        <v>127</v>
      </c>
      <c r="B874" s="38" t="s">
        <v>27</v>
      </c>
      <c r="C874" s="25" t="s">
        <v>26</v>
      </c>
      <c r="D874" s="4"/>
      <c r="E874" s="4"/>
      <c r="F874" s="4"/>
      <c r="G874" s="2">
        <f>120620+93130.7</f>
        <v>213750.7</v>
      </c>
      <c r="H874" s="2">
        <v>148141.79999999999</v>
      </c>
      <c r="I874" s="2">
        <v>148141.79999999999</v>
      </c>
      <c r="J874" s="2">
        <v>148141.79999999999</v>
      </c>
    </row>
  </sheetData>
  <autoFilter ref="A13:J874"/>
  <mergeCells count="327">
    <mergeCell ref="B860:B864"/>
    <mergeCell ref="B680:B684"/>
    <mergeCell ref="A400:A404"/>
    <mergeCell ref="B25:B29"/>
    <mergeCell ref="B635:B639"/>
    <mergeCell ref="A655:A659"/>
    <mergeCell ref="B765:B769"/>
    <mergeCell ref="B690:B694"/>
    <mergeCell ref="B470:B474"/>
    <mergeCell ref="A270:A284"/>
    <mergeCell ref="B640:B644"/>
    <mergeCell ref="A285:A289"/>
    <mergeCell ref="A785:A789"/>
    <mergeCell ref="A750:A754"/>
    <mergeCell ref="A840:A844"/>
    <mergeCell ref="A795:A799"/>
    <mergeCell ref="B760:B764"/>
    <mergeCell ref="A600:A604"/>
    <mergeCell ref="A135:A139"/>
    <mergeCell ref="B560:B564"/>
    <mergeCell ref="B675:B679"/>
    <mergeCell ref="A665:A669"/>
    <mergeCell ref="B605:B609"/>
    <mergeCell ref="B95:B99"/>
    <mergeCell ref="B20:B24"/>
    <mergeCell ref="A740:A744"/>
    <mergeCell ref="A320:A324"/>
    <mergeCell ref="A735:A739"/>
    <mergeCell ref="A215:A219"/>
    <mergeCell ref="A545:A549"/>
    <mergeCell ref="B205:B209"/>
    <mergeCell ref="B345:B349"/>
    <mergeCell ref="B580:B584"/>
    <mergeCell ref="B695:B699"/>
    <mergeCell ref="A370:A374"/>
    <mergeCell ref="A580:A584"/>
    <mergeCell ref="A80:A84"/>
    <mergeCell ref="B510:B514"/>
    <mergeCell ref="A420:A424"/>
    <mergeCell ref="A590:A594"/>
    <mergeCell ref="B445:B449"/>
    <mergeCell ref="B280:B284"/>
    <mergeCell ref="B725:B729"/>
    <mergeCell ref="B180:B184"/>
    <mergeCell ref="B555:B559"/>
    <mergeCell ref="B415:B419"/>
    <mergeCell ref="A540:A544"/>
    <mergeCell ref="A50:A54"/>
    <mergeCell ref="A870:A874"/>
    <mergeCell ref="A860:A864"/>
    <mergeCell ref="B185:B189"/>
    <mergeCell ref="B435:B439"/>
    <mergeCell ref="A265:A269"/>
    <mergeCell ref="B650:B654"/>
    <mergeCell ref="B665:B669"/>
    <mergeCell ref="A700:A704"/>
    <mergeCell ref="B835:B839"/>
    <mergeCell ref="A190:A194"/>
    <mergeCell ref="A720:A724"/>
    <mergeCell ref="A565:A569"/>
    <mergeCell ref="A770:A774"/>
    <mergeCell ref="B550:B554"/>
    <mergeCell ref="A645:A649"/>
    <mergeCell ref="B865:B869"/>
    <mergeCell ref="B465:B469"/>
    <mergeCell ref="A765:A769"/>
    <mergeCell ref="A350:A354"/>
    <mergeCell ref="B565:B569"/>
    <mergeCell ref="A585:A589"/>
    <mergeCell ref="A365:A369"/>
    <mergeCell ref="B370:B374"/>
    <mergeCell ref="B820:B824"/>
    <mergeCell ref="B45:B49"/>
    <mergeCell ref="B375:B379"/>
    <mergeCell ref="B170:B174"/>
    <mergeCell ref="B270:B274"/>
    <mergeCell ref="B190:B194"/>
    <mergeCell ref="B430:B434"/>
    <mergeCell ref="B330:B334"/>
    <mergeCell ref="B420:B424"/>
    <mergeCell ref="A125:A129"/>
    <mergeCell ref="B125:B129"/>
    <mergeCell ref="A90:A104"/>
    <mergeCell ref="A260:A264"/>
    <mergeCell ref="B245:B249"/>
    <mergeCell ref="A210:A214"/>
    <mergeCell ref="A140:A144"/>
    <mergeCell ref="B210:B214"/>
    <mergeCell ref="A335:A339"/>
    <mergeCell ref="B140:B144"/>
    <mergeCell ref="B200:B204"/>
    <mergeCell ref="B315:B319"/>
    <mergeCell ref="B120:B124"/>
    <mergeCell ref="A390:A394"/>
    <mergeCell ref="B65:B69"/>
    <mergeCell ref="B75:B79"/>
    <mergeCell ref="A60:A64"/>
    <mergeCell ref="A160:A164"/>
    <mergeCell ref="A330:A334"/>
    <mergeCell ref="A355:A359"/>
    <mergeCell ref="B130:B134"/>
    <mergeCell ref="B145:B149"/>
    <mergeCell ref="A75:A79"/>
    <mergeCell ref="A205:A209"/>
    <mergeCell ref="A145:A149"/>
    <mergeCell ref="A165:A169"/>
    <mergeCell ref="A290:A294"/>
    <mergeCell ref="A195:A199"/>
    <mergeCell ref="A85:A89"/>
    <mergeCell ref="A130:A134"/>
    <mergeCell ref="A115:A119"/>
    <mergeCell ref="A9:J10"/>
    <mergeCell ref="B750:B754"/>
    <mergeCell ref="A535:A539"/>
    <mergeCell ref="B485:B489"/>
    <mergeCell ref="A175:A179"/>
    <mergeCell ref="A295:A299"/>
    <mergeCell ref="B15:B19"/>
    <mergeCell ref="A180:A184"/>
    <mergeCell ref="B595:B599"/>
    <mergeCell ref="A480:A484"/>
    <mergeCell ref="B105:B109"/>
    <mergeCell ref="B50:B54"/>
    <mergeCell ref="B115:B119"/>
    <mergeCell ref="B220:B224"/>
    <mergeCell ref="B305:B309"/>
    <mergeCell ref="A465:A469"/>
    <mergeCell ref="B455:B459"/>
    <mergeCell ref="B240:B244"/>
    <mergeCell ref="D12:J12"/>
    <mergeCell ref="A15:A39"/>
    <mergeCell ref="B30:B34"/>
    <mergeCell ref="B80:B84"/>
    <mergeCell ref="B35:B39"/>
    <mergeCell ref="A155:A159"/>
    <mergeCell ref="A670:A674"/>
    <mergeCell ref="A730:A734"/>
    <mergeCell ref="A745:A749"/>
    <mergeCell ref="A705:A709"/>
    <mergeCell ref="A170:A174"/>
    <mergeCell ref="A520:A524"/>
    <mergeCell ref="B40:B44"/>
    <mergeCell ref="B540:B544"/>
    <mergeCell ref="A455:A464"/>
    <mergeCell ref="A650:A654"/>
    <mergeCell ref="A230:A234"/>
    <mergeCell ref="A40:A49"/>
    <mergeCell ref="B85:B89"/>
    <mergeCell ref="A495:A499"/>
    <mergeCell ref="B390:B394"/>
    <mergeCell ref="B395:B399"/>
    <mergeCell ref="A65:A69"/>
    <mergeCell ref="A470:A474"/>
    <mergeCell ref="B355:B359"/>
    <mergeCell ref="A250:A254"/>
    <mergeCell ref="A425:A429"/>
    <mergeCell ref="A225:A229"/>
    <mergeCell ref="B225:B229"/>
    <mergeCell ref="B230:B234"/>
    <mergeCell ref="B575:B579"/>
    <mergeCell ref="B610:B614"/>
    <mergeCell ref="A635:A644"/>
    <mergeCell ref="A550:A559"/>
    <mergeCell ref="A605:A609"/>
    <mergeCell ref="A220:A224"/>
    <mergeCell ref="A835:A839"/>
    <mergeCell ref="B235:B239"/>
    <mergeCell ref="B705:B709"/>
    <mergeCell ref="B335:B339"/>
    <mergeCell ref="B275:B279"/>
    <mergeCell ref="B535:B539"/>
    <mergeCell ref="B385:B389"/>
    <mergeCell ref="A435:A444"/>
    <mergeCell ref="B290:B294"/>
    <mergeCell ref="A375:A379"/>
    <mergeCell ref="A340:A344"/>
    <mergeCell ref="B800:B804"/>
    <mergeCell ref="B475:B479"/>
    <mergeCell ref="B300:B304"/>
    <mergeCell ref="B830:B834"/>
    <mergeCell ref="A690:A694"/>
    <mergeCell ref="A450:A454"/>
    <mergeCell ref="A305:A314"/>
    <mergeCell ref="A395:A399"/>
    <mergeCell ref="B160:B164"/>
    <mergeCell ref="A485:A494"/>
    <mergeCell ref="B850:B854"/>
    <mergeCell ref="B840:B844"/>
    <mergeCell ref="B745:B749"/>
    <mergeCell ref="B790:B794"/>
    <mergeCell ref="B265:B269"/>
    <mergeCell ref="A805:A809"/>
    <mergeCell ref="B620:B624"/>
    <mergeCell ref="A845:A849"/>
    <mergeCell ref="B460:B464"/>
    <mergeCell ref="A610:A614"/>
    <mergeCell ref="B735:B739"/>
    <mergeCell ref="B440:B444"/>
    <mergeCell ref="A560:A564"/>
    <mergeCell ref="A515:A519"/>
    <mergeCell ref="B710:B714"/>
    <mergeCell ref="A810:A814"/>
    <mergeCell ref="B410:B414"/>
    <mergeCell ref="A445:A449"/>
    <mergeCell ref="A510:A514"/>
    <mergeCell ref="B380:B384"/>
    <mergeCell ref="B585:B589"/>
    <mergeCell ref="B805:B809"/>
    <mergeCell ref="B545:B549"/>
    <mergeCell ref="A615:A619"/>
    <mergeCell ref="B780:B784"/>
    <mergeCell ref="B285:B289"/>
    <mergeCell ref="B795:B799"/>
    <mergeCell ref="B255:B259"/>
    <mergeCell ref="B260:B264"/>
    <mergeCell ref="A235:A244"/>
    <mergeCell ref="B490:B494"/>
    <mergeCell ref="A620:A634"/>
    <mergeCell ref="B785:B789"/>
    <mergeCell ref="B525:B529"/>
    <mergeCell ref="A430:A434"/>
    <mergeCell ref="A780:A784"/>
    <mergeCell ref="B685:B689"/>
    <mergeCell ref="B480:B484"/>
    <mergeCell ref="A300:A304"/>
    <mergeCell ref="B755:B759"/>
    <mergeCell ref="B700:B704"/>
    <mergeCell ref="B630:B634"/>
    <mergeCell ref="B625:B629"/>
    <mergeCell ref="B530:B534"/>
    <mergeCell ref="A675:A679"/>
    <mergeCell ref="B870:B874"/>
    <mergeCell ref="A695:A699"/>
    <mergeCell ref="A800:A804"/>
    <mergeCell ref="B135:B139"/>
    <mergeCell ref="B405:B409"/>
    <mergeCell ref="B400:B404"/>
    <mergeCell ref="A120:A124"/>
    <mergeCell ref="B320:B324"/>
    <mergeCell ref="B155:B159"/>
    <mergeCell ref="A325:A329"/>
    <mergeCell ref="B150:B154"/>
    <mergeCell ref="B425:B429"/>
    <mergeCell ref="B175:B179"/>
    <mergeCell ref="B195:B199"/>
    <mergeCell ref="B360:B364"/>
    <mergeCell ref="A410:A419"/>
    <mergeCell ref="B655:B659"/>
    <mergeCell ref="B670:B674"/>
    <mergeCell ref="B495:B499"/>
    <mergeCell ref="B645:B649"/>
    <mergeCell ref="A185:A189"/>
    <mergeCell ref="B515:B519"/>
    <mergeCell ref="A850:A854"/>
    <mergeCell ref="B340:B344"/>
    <mergeCell ref="B855:B859"/>
    <mergeCell ref="A380:A384"/>
    <mergeCell ref="B70:B74"/>
    <mergeCell ref="B55:B59"/>
    <mergeCell ref="A685:A689"/>
    <mergeCell ref="A570:A579"/>
    <mergeCell ref="B90:B94"/>
    <mergeCell ref="B295:B299"/>
    <mergeCell ref="B740:B744"/>
    <mergeCell ref="A775:A779"/>
    <mergeCell ref="B590:B594"/>
    <mergeCell ref="B825:B829"/>
    <mergeCell ref="B215:B219"/>
    <mergeCell ref="A505:A509"/>
    <mergeCell ref="A360:A364"/>
    <mergeCell ref="B350:B354"/>
    <mergeCell ref="A385:A389"/>
    <mergeCell ref="A105:A109"/>
    <mergeCell ref="B720:B724"/>
    <mergeCell ref="B100:B104"/>
    <mergeCell ref="B110:B114"/>
    <mergeCell ref="A715:A719"/>
    <mergeCell ref="A820:A834"/>
    <mergeCell ref="B325:B329"/>
    <mergeCell ref="A865:A869"/>
    <mergeCell ref="A345:A349"/>
    <mergeCell ref="B365:B369"/>
    <mergeCell ref="B570:B574"/>
    <mergeCell ref="A245:A249"/>
    <mergeCell ref="B450:B454"/>
    <mergeCell ref="A855:A859"/>
    <mergeCell ref="A790:A794"/>
    <mergeCell ref="A525:A529"/>
    <mergeCell ref="A595:A599"/>
    <mergeCell ref="A500:A504"/>
    <mergeCell ref="B810:B814"/>
    <mergeCell ref="A405:A409"/>
    <mergeCell ref="B500:B504"/>
    <mergeCell ref="B520:B524"/>
    <mergeCell ref="A660:A664"/>
    <mergeCell ref="A680:A684"/>
    <mergeCell ref="A725:A729"/>
    <mergeCell ref="A755:A759"/>
    <mergeCell ref="B250:B254"/>
    <mergeCell ref="B775:B779"/>
    <mergeCell ref="B730:B734"/>
    <mergeCell ref="B845:B849"/>
    <mergeCell ref="A815:A819"/>
    <mergeCell ref="B815:B819"/>
    <mergeCell ref="B165:B169"/>
    <mergeCell ref="B60:B64"/>
    <mergeCell ref="A255:A259"/>
    <mergeCell ref="B770:B774"/>
    <mergeCell ref="A110:A114"/>
    <mergeCell ref="A12:A13"/>
    <mergeCell ref="B12:B13"/>
    <mergeCell ref="C12:C13"/>
    <mergeCell ref="A55:A59"/>
    <mergeCell ref="A530:A534"/>
    <mergeCell ref="A710:A714"/>
    <mergeCell ref="B600:B604"/>
    <mergeCell ref="A315:A319"/>
    <mergeCell ref="A475:A479"/>
    <mergeCell ref="A760:A764"/>
    <mergeCell ref="B505:B509"/>
    <mergeCell ref="A70:A74"/>
    <mergeCell ref="A150:A154"/>
    <mergeCell ref="B310:B314"/>
    <mergeCell ref="B615:B619"/>
    <mergeCell ref="B715:B719"/>
    <mergeCell ref="B660:B664"/>
    <mergeCell ref="A200:A204"/>
  </mergeCells>
  <pageMargins left="0.70866141732283472" right="0.15748031496062992" top="0.51181102362204722" bottom="0.15748031496062992" header="0.31496062992125984" footer="0.31496062992125984"/>
  <pageSetup paperSize="9" scale="58" fitToHeight="0" orientation="landscape" r:id="rId1"/>
  <headerFooter differentFirst="1" alignWithMargins="0">
    <oddHeader>&amp;C&amp;P</oddHeader>
  </headerFooter>
  <rowBreaks count="19" manualBreakCount="19">
    <brk id="54" max="9" man="1"/>
    <brk id="109" max="9" man="1"/>
    <brk id="144" max="9" man="1"/>
    <brk id="184" max="9" man="1"/>
    <brk id="224" max="9" man="1"/>
    <brk id="254" max="9" man="1"/>
    <brk id="304" max="9" man="1"/>
    <brk id="354" max="9" man="1"/>
    <brk id="404" max="9" man="1"/>
    <brk id="454" max="9" man="1"/>
    <brk id="504" max="9" man="1"/>
    <brk id="529" max="9" man="1"/>
    <brk id="569" max="9" man="1"/>
    <brk id="614" max="9" man="1"/>
    <brk id="659" max="9" man="1"/>
    <brk id="704" max="9" man="1"/>
    <brk id="759" max="9" man="1"/>
    <brk id="809" max="9" man="1"/>
    <brk id="859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16</vt:lpstr>
      <vt:lpstr>17</vt:lpstr>
      <vt:lpstr>'16'!Область_печати</vt:lpstr>
      <vt:lpstr>'17'!Область_печати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В. Зуева</dc:creator>
  <dc:description>POI HSSF rep:2.43.1.123</dc:description>
  <cp:lastModifiedBy>Ирина В. Зуева</cp:lastModifiedBy>
  <cp:lastPrinted>2017-10-20T02:20:17Z</cp:lastPrinted>
  <dcterms:created xsi:type="dcterms:W3CDTF">2017-09-14T12:12:06Z</dcterms:created>
  <dcterms:modified xsi:type="dcterms:W3CDTF">2017-10-23T08:31:16Z</dcterms:modified>
</cp:coreProperties>
</file>