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105" yWindow="165" windowWidth="14895" windowHeight="12735" tabRatio="837" activeTab="6"/>
  </bookViews>
  <sheets>
    <sheet name="Отчет ЦП" sheetId="8" r:id="rId1"/>
    <sheet name="Отчет по мероприятиям" sheetId="5" r:id="rId2"/>
    <sheet name="Объекты кап. строительства" sheetId="17" r:id="rId3"/>
    <sheet name="Инф-я о реализации в МО" sheetId="6" r:id="rId4"/>
    <sheet name="Направления и объемы фин-я" sheetId="7" r:id="rId5"/>
    <sheet name="СОНКО" sheetId="15" r:id="rId6"/>
    <sheet name="Информация к пояснительной" sheetId="14" r:id="rId7"/>
  </sheets>
  <externalReferences>
    <externalReference r:id="rId8"/>
    <externalReference r:id="rId9"/>
  </externalReferences>
  <definedNames>
    <definedName name="_xlnm._FilterDatabase" localSheetId="6" hidden="1">'Информация к пояснительной'!$A$5:$L$5</definedName>
    <definedName name="_xlnm._FilterDatabase" localSheetId="0" hidden="1">'Отчет ЦП'!$A$7:$WVO$152</definedName>
    <definedName name="_xlnm.Print_Titles" localSheetId="6">'Информация к пояснительной'!$4:$6</definedName>
    <definedName name="_xlnm.Print_Titles" localSheetId="1">'Отчет по мероприятиям'!$5:$8</definedName>
    <definedName name="_xlnm.Print_Titles" localSheetId="0">'Отчет ЦП'!$5:$7</definedName>
    <definedName name="_xlnm.Print_Area" localSheetId="6">'Информация к пояснительной'!$A$1:$K$435</definedName>
    <definedName name="_xlnm.Print_Area" localSheetId="3">'Инф-я о реализации в МО'!$A$1:$N$21</definedName>
    <definedName name="_xlnm.Print_Area" localSheetId="4">'Направления и объемы фин-я'!$A$1:$D$32</definedName>
    <definedName name="_xlnm.Print_Area" localSheetId="2">'Объекты кап. строительства'!$A$1:$S$152</definedName>
    <definedName name="_xlnm.Print_Area" localSheetId="1">'Отчет по мероприятиям'!$A$1:$P$517</definedName>
    <definedName name="_xlnm.Print_Area" localSheetId="0">'Отчет ЦП'!$A$1:$I$196</definedName>
    <definedName name="_xlnm.Print_Area" localSheetId="5">СОНКО!$A$1:$N$8</definedName>
  </definedNames>
  <calcPr calcId="144525"/>
</workbook>
</file>

<file path=xl/calcChain.xml><?xml version="1.0" encoding="utf-8"?>
<calcChain xmlns="http://schemas.openxmlformats.org/spreadsheetml/2006/main">
  <c r="G124" i="8" l="1"/>
  <c r="H124" i="8" s="1"/>
  <c r="G123" i="8"/>
  <c r="H123" i="8" s="1"/>
  <c r="G122" i="8"/>
  <c r="H122" i="8" s="1"/>
  <c r="H6" i="15" l="1"/>
  <c r="G6" i="15"/>
  <c r="B6" i="15"/>
  <c r="M6" i="15" l="1"/>
  <c r="G11" i="8"/>
  <c r="H11" i="8" s="1"/>
  <c r="G166" i="8" l="1"/>
  <c r="H166" i="8" s="1"/>
  <c r="I147" i="8"/>
  <c r="G120" i="8"/>
  <c r="H120" i="8" s="1"/>
  <c r="H455" i="5" l="1"/>
  <c r="H454" i="5" s="1"/>
  <c r="H453" i="5"/>
  <c r="H452" i="5"/>
  <c r="H451" i="5"/>
  <c r="H440" i="5"/>
  <c r="H444" i="5"/>
  <c r="I446" i="5"/>
  <c r="I170" i="5"/>
  <c r="H169" i="5"/>
  <c r="H148" i="5"/>
  <c r="H146" i="5"/>
  <c r="I95" i="5"/>
  <c r="H94" i="5"/>
  <c r="H450" i="5" l="1"/>
  <c r="H449" i="5" s="1"/>
  <c r="I445" i="5"/>
  <c r="D31" i="7" l="1"/>
  <c r="C29" i="7"/>
  <c r="C32" i="7" s="1"/>
  <c r="B29" i="7"/>
  <c r="B32" i="7" s="1"/>
  <c r="D26" i="7"/>
  <c r="B24" i="7"/>
  <c r="B27" i="7" s="1"/>
  <c r="D21" i="7"/>
  <c r="D20" i="7"/>
  <c r="D16" i="7"/>
  <c r="D15" i="7"/>
  <c r="C11" i="7"/>
  <c r="B11" i="7"/>
  <c r="C10" i="7"/>
  <c r="B10" i="7"/>
  <c r="D10" i="7" l="1"/>
  <c r="C24" i="7"/>
  <c r="D11" i="7"/>
  <c r="D32" i="7"/>
  <c r="B19" i="7"/>
  <c r="C27" i="7" l="1"/>
  <c r="D27" i="7" s="1"/>
  <c r="C19" i="7"/>
  <c r="B22" i="7"/>
  <c r="B14" i="7"/>
  <c r="C14" i="7" l="1"/>
  <c r="C22" i="7"/>
  <c r="D22" i="7" s="1"/>
  <c r="B9" i="7"/>
  <c r="B17" i="7"/>
  <c r="C17" i="7" l="1"/>
  <c r="C12" i="7" s="1"/>
  <c r="C9" i="7"/>
  <c r="B12" i="7"/>
  <c r="D12" i="7" s="1"/>
  <c r="D17" i="7" l="1"/>
  <c r="S152" i="17"/>
  <c r="S151" i="17"/>
  <c r="S150" i="17"/>
  <c r="S149" i="17"/>
  <c r="O148" i="17"/>
  <c r="N148" i="17"/>
  <c r="S148" i="17" s="1"/>
  <c r="S147" i="17"/>
  <c r="S146" i="17"/>
  <c r="S145" i="17"/>
  <c r="O144" i="17"/>
  <c r="O143" i="17" s="1"/>
  <c r="N144" i="17"/>
  <c r="S144" i="17" s="1"/>
  <c r="N143" i="17"/>
  <c r="S143" i="17" s="1"/>
  <c r="S142" i="17"/>
  <c r="S141" i="17"/>
  <c r="S140" i="17"/>
  <c r="O139" i="17"/>
  <c r="N139" i="17"/>
  <c r="S139" i="17" s="1"/>
  <c r="O138" i="17"/>
  <c r="S137" i="17"/>
  <c r="S136" i="17"/>
  <c r="S135" i="17"/>
  <c r="S134" i="17"/>
  <c r="O133" i="17"/>
  <c r="N133" i="17"/>
  <c r="S133" i="17" s="1"/>
  <c r="S132" i="17"/>
  <c r="S131" i="17"/>
  <c r="S130" i="17"/>
  <c r="S129" i="17"/>
  <c r="O128" i="17"/>
  <c r="N128" i="17"/>
  <c r="S128" i="17" s="1"/>
  <c r="S127" i="17"/>
  <c r="S126" i="17"/>
  <c r="S125" i="17"/>
  <c r="S124" i="17"/>
  <c r="O123" i="17"/>
  <c r="N123" i="17"/>
  <c r="S123" i="17" s="1"/>
  <c r="S122" i="17"/>
  <c r="S121" i="17"/>
  <c r="S120" i="17"/>
  <c r="S119" i="17"/>
  <c r="O118" i="17"/>
  <c r="N118" i="17"/>
  <c r="S118" i="17" s="1"/>
  <c r="S117" i="17"/>
  <c r="S116" i="17"/>
  <c r="S115" i="17"/>
  <c r="S114" i="17"/>
  <c r="O113" i="17"/>
  <c r="N113" i="17"/>
  <c r="S113" i="17" s="1"/>
  <c r="S112" i="17"/>
  <c r="S111" i="17"/>
  <c r="S110" i="17"/>
  <c r="S109" i="17"/>
  <c r="O108" i="17"/>
  <c r="N108" i="17"/>
  <c r="S108" i="17" s="1"/>
  <c r="S107" i="17"/>
  <c r="S106" i="17"/>
  <c r="S105" i="17"/>
  <c r="S104" i="17"/>
  <c r="O103" i="17"/>
  <c r="N103" i="17"/>
  <c r="S103" i="17" s="1"/>
  <c r="S102" i="17"/>
  <c r="S101" i="17"/>
  <c r="S100" i="17"/>
  <c r="S99" i="17"/>
  <c r="O98" i="17"/>
  <c r="N98" i="17"/>
  <c r="S98" i="17" s="1"/>
  <c r="S97" i="17"/>
  <c r="S96" i="17"/>
  <c r="S95" i="17"/>
  <c r="S94" i="17"/>
  <c r="S93" i="17"/>
  <c r="S92" i="17"/>
  <c r="S91" i="17"/>
  <c r="S90" i="17"/>
  <c r="S89" i="17"/>
  <c r="S88" i="17"/>
  <c r="S87" i="17"/>
  <c r="S86" i="17"/>
  <c r="S85" i="17"/>
  <c r="S84" i="17"/>
  <c r="O83" i="17"/>
  <c r="N83" i="17"/>
  <c r="S83" i="17" s="1"/>
  <c r="S82" i="17"/>
  <c r="S81" i="17"/>
  <c r="S80" i="17"/>
  <c r="S79" i="17"/>
  <c r="P79" i="17"/>
  <c r="R78" i="17"/>
  <c r="Q78" i="17"/>
  <c r="P78" i="17"/>
  <c r="O78" i="17"/>
  <c r="N78" i="17"/>
  <c r="S77" i="17"/>
  <c r="S76" i="17"/>
  <c r="S75" i="17"/>
  <c r="S74" i="17"/>
  <c r="S73" i="17"/>
  <c r="S72" i="17"/>
  <c r="S71" i="17"/>
  <c r="S70" i="17"/>
  <c r="S69" i="17"/>
  <c r="R68" i="17"/>
  <c r="Q68" i="17"/>
  <c r="P68" i="17"/>
  <c r="O68" i="17"/>
  <c r="N68" i="17"/>
  <c r="S68" i="17" s="1"/>
  <c r="S67" i="17"/>
  <c r="S66" i="17"/>
  <c r="S65" i="17"/>
  <c r="S64" i="17"/>
  <c r="R63" i="17"/>
  <c r="Q63" i="17"/>
  <c r="P63" i="17"/>
  <c r="O63" i="17"/>
  <c r="N63" i="17"/>
  <c r="S62" i="17"/>
  <c r="S61" i="17"/>
  <c r="S60" i="17"/>
  <c r="S59" i="17"/>
  <c r="S58" i="17"/>
  <c r="O58" i="17"/>
  <c r="S57" i="17"/>
  <c r="S56" i="17"/>
  <c r="S55" i="17"/>
  <c r="S54" i="17"/>
  <c r="R53" i="17"/>
  <c r="Q53" i="17"/>
  <c r="P53" i="17"/>
  <c r="O53" i="17"/>
  <c r="N53" i="17"/>
  <c r="S53" i="17" s="1"/>
  <c r="S52" i="17"/>
  <c r="S51" i="17"/>
  <c r="S50" i="17"/>
  <c r="S49" i="17"/>
  <c r="R48" i="17"/>
  <c r="Q48" i="17"/>
  <c r="P48" i="17"/>
  <c r="O48" i="17"/>
  <c r="N48" i="17"/>
  <c r="S47" i="17"/>
  <c r="S46" i="17"/>
  <c r="S45" i="17"/>
  <c r="R44" i="17"/>
  <c r="Q44" i="17"/>
  <c r="S44" i="17" s="1"/>
  <c r="P44" i="17"/>
  <c r="O44" i="17"/>
  <c r="O43" i="17" s="1"/>
  <c r="N44" i="17"/>
  <c r="R43" i="17"/>
  <c r="P43" i="17"/>
  <c r="N43" i="17"/>
  <c r="S42" i="17"/>
  <c r="S41" i="17"/>
  <c r="S40" i="17"/>
  <c r="S39" i="17"/>
  <c r="S38" i="17"/>
  <c r="O38" i="17"/>
  <c r="S37" i="17"/>
  <c r="S36" i="17"/>
  <c r="S35" i="17"/>
  <c r="S34" i="17"/>
  <c r="O33" i="17"/>
  <c r="N33" i="17"/>
  <c r="S33" i="17" s="1"/>
  <c r="S32" i="17"/>
  <c r="S31" i="17"/>
  <c r="S30" i="17"/>
  <c r="S29" i="17"/>
  <c r="S28" i="17"/>
  <c r="O28" i="17"/>
  <c r="I28" i="17"/>
  <c r="H28" i="17"/>
  <c r="S27" i="17"/>
  <c r="S26" i="17"/>
  <c r="S25" i="17"/>
  <c r="S24" i="17"/>
  <c r="S23" i="17"/>
  <c r="O23" i="17"/>
  <c r="S22" i="17"/>
  <c r="S21" i="17"/>
  <c r="S20" i="17"/>
  <c r="O19" i="17"/>
  <c r="O14" i="17" s="1"/>
  <c r="N19" i="17"/>
  <c r="S19" i="17" s="1"/>
  <c r="O18" i="17"/>
  <c r="S17" i="17"/>
  <c r="S16" i="17"/>
  <c r="R15" i="17"/>
  <c r="Q15" i="17"/>
  <c r="S15" i="17" s="1"/>
  <c r="P15" i="17"/>
  <c r="O15" i="17"/>
  <c r="N15" i="17"/>
  <c r="R14" i="17"/>
  <c r="R13" i="17" s="1"/>
  <c r="P14" i="17"/>
  <c r="P13" i="17" s="1"/>
  <c r="N14" i="17"/>
  <c r="N13" i="17" s="1"/>
  <c r="S12" i="17"/>
  <c r="S11" i="17"/>
  <c r="S10" i="17"/>
  <c r="O13" i="17" l="1"/>
  <c r="O9" i="17"/>
  <c r="O8" i="17" s="1"/>
  <c r="N9" i="17"/>
  <c r="P9" i="17"/>
  <c r="P8" i="17" s="1"/>
  <c r="R9" i="17"/>
  <c r="R8" i="17" s="1"/>
  <c r="Q14" i="17"/>
  <c r="Q43" i="17"/>
  <c r="S43" i="17" s="1"/>
  <c r="S48" i="17"/>
  <c r="S63" i="17"/>
  <c r="S78" i="17"/>
  <c r="N18" i="17"/>
  <c r="S18" i="17" s="1"/>
  <c r="N138" i="17"/>
  <c r="S138" i="17" s="1"/>
  <c r="G170" i="8"/>
  <c r="H170" i="8" s="1"/>
  <c r="G142" i="8"/>
  <c r="H142" i="8" s="1"/>
  <c r="G139" i="8"/>
  <c r="H139" i="8" s="1"/>
  <c r="G68" i="8"/>
  <c r="H68" i="8" s="1"/>
  <c r="S14" i="17" l="1"/>
  <c r="Q13" i="17"/>
  <c r="S13" i="17" s="1"/>
  <c r="Q9" i="17"/>
  <c r="Q8" i="17" s="1"/>
  <c r="N8" i="17"/>
  <c r="S9" i="17" l="1"/>
  <c r="S8" i="17" s="1"/>
  <c r="F181" i="14" l="1"/>
  <c r="F184" i="14"/>
  <c r="G179" i="8" l="1"/>
  <c r="H179" i="8" s="1"/>
  <c r="G174" i="8"/>
  <c r="H174" i="8" s="1"/>
  <c r="G172" i="8"/>
  <c r="H172" i="8" s="1"/>
  <c r="G175" i="8"/>
  <c r="H175" i="8" s="1"/>
  <c r="G177" i="8"/>
  <c r="H177" i="8" s="1"/>
  <c r="G168" i="8"/>
  <c r="H168" i="8" s="1"/>
  <c r="G167" i="8"/>
  <c r="H167" i="8" s="1"/>
  <c r="G165" i="8"/>
  <c r="H165" i="8" s="1"/>
  <c r="G163" i="8"/>
  <c r="H163" i="8" s="1"/>
  <c r="G162" i="8"/>
  <c r="H162" i="8" s="1"/>
  <c r="G160" i="8"/>
  <c r="H160" i="8" s="1"/>
  <c r="G158" i="8"/>
  <c r="H158" i="8" s="1"/>
  <c r="G156" i="8"/>
  <c r="H156" i="8" s="1"/>
  <c r="G155" i="8"/>
  <c r="H155" i="8" s="1"/>
  <c r="G154" i="8"/>
  <c r="H154" i="8" s="1"/>
  <c r="G152" i="8"/>
  <c r="H152" i="8" s="1"/>
  <c r="G150" i="8"/>
  <c r="H150" i="8" s="1"/>
  <c r="G149" i="8"/>
  <c r="H149" i="8" s="1"/>
  <c r="G147" i="8"/>
  <c r="H147" i="8" s="1"/>
  <c r="G145" i="8"/>
  <c r="H145" i="8" s="1"/>
  <c r="G143" i="8"/>
  <c r="H143" i="8" s="1"/>
  <c r="G144" i="8"/>
  <c r="H144" i="8" s="1"/>
  <c r="G140" i="8"/>
  <c r="H140" i="8" s="1"/>
  <c r="G133" i="8"/>
  <c r="H133" i="8" s="1"/>
  <c r="G132" i="8"/>
  <c r="H132" i="8" s="1"/>
  <c r="G136" i="8"/>
  <c r="H136" i="8" s="1"/>
  <c r="G134" i="8"/>
  <c r="H134" i="8" s="1"/>
  <c r="G135" i="8"/>
  <c r="H135" i="8" s="1"/>
  <c r="G137" i="8"/>
  <c r="H137" i="8" s="1"/>
  <c r="G131" i="8"/>
  <c r="H131" i="8" s="1"/>
  <c r="G129" i="8"/>
  <c r="H129" i="8" s="1"/>
  <c r="G127" i="8"/>
  <c r="H127" i="8" s="1"/>
  <c r="G126" i="8"/>
  <c r="H126" i="8" s="1"/>
  <c r="G118" i="8"/>
  <c r="H118" i="8" s="1"/>
  <c r="G119" i="8"/>
  <c r="H119" i="8" s="1"/>
  <c r="G114" i="8"/>
  <c r="H114" i="8" s="1"/>
  <c r="G116" i="8"/>
  <c r="H116" i="8" s="1"/>
  <c r="G111" i="8"/>
  <c r="H111" i="8" s="1"/>
  <c r="G112" i="8"/>
  <c r="H112" i="8" s="1"/>
  <c r="G110" i="8"/>
  <c r="H110" i="8" s="1"/>
  <c r="G108" i="8"/>
  <c r="H108" i="8" s="1"/>
  <c r="G109" i="8"/>
  <c r="H109" i="8" s="1"/>
  <c r="G107" i="8"/>
  <c r="H107" i="8" s="1"/>
  <c r="G105" i="8"/>
  <c r="H105" i="8" s="1"/>
  <c r="G106" i="8"/>
  <c r="H106" i="8" s="1"/>
  <c r="G104" i="8"/>
  <c r="H104" i="8" s="1"/>
  <c r="G103" i="8"/>
  <c r="H103" i="8" s="1"/>
  <c r="G101" i="8"/>
  <c r="H101" i="8" s="1"/>
  <c r="G100" i="8"/>
  <c r="H100" i="8" s="1"/>
  <c r="G98" i="8"/>
  <c r="H98" i="8" s="1"/>
  <c r="G96" i="8"/>
  <c r="H96" i="8" s="1"/>
  <c r="G95" i="8"/>
  <c r="H95" i="8" s="1"/>
  <c r="G93" i="8"/>
  <c r="H93" i="8" s="1"/>
  <c r="G90" i="8"/>
  <c r="H90" i="8" s="1"/>
  <c r="G91" i="8"/>
  <c r="H91" i="8" s="1"/>
  <c r="G89" i="8"/>
  <c r="H89" i="8" s="1"/>
  <c r="G87" i="8"/>
  <c r="H87" i="8" s="1"/>
  <c r="G86" i="8"/>
  <c r="H86" i="8" s="1"/>
  <c r="G85" i="8"/>
  <c r="H85" i="8" s="1"/>
  <c r="G83" i="8"/>
  <c r="H83" i="8" s="1"/>
  <c r="G81" i="8"/>
  <c r="H81" i="8" s="1"/>
  <c r="G79" i="8"/>
  <c r="H79" i="8" s="1"/>
  <c r="G77" i="8"/>
  <c r="H77" i="8" s="1"/>
  <c r="G70" i="8"/>
  <c r="H70" i="8" s="1"/>
  <c r="G71" i="8"/>
  <c r="H71" i="8" s="1"/>
  <c r="G72" i="8"/>
  <c r="H72" i="8" s="1"/>
  <c r="G73" i="8"/>
  <c r="H73" i="8" s="1"/>
  <c r="G74" i="8"/>
  <c r="H74" i="8" s="1"/>
  <c r="G75" i="8"/>
  <c r="H75" i="8" s="1"/>
  <c r="G69" i="8"/>
  <c r="H69" i="8" s="1"/>
  <c r="G67" i="8"/>
  <c r="H67" i="8" s="1"/>
  <c r="G65" i="8"/>
  <c r="H65" i="8" s="1"/>
  <c r="G66" i="8"/>
  <c r="H66" i="8" s="1"/>
  <c r="G64" i="8"/>
  <c r="H64" i="8" s="1"/>
  <c r="G63" i="8"/>
  <c r="H63" i="8" s="1"/>
  <c r="F62" i="8"/>
  <c r="G62" i="8" s="1"/>
  <c r="H62" i="8" s="1"/>
  <c r="G61" i="8"/>
  <c r="H61" i="8" s="1"/>
  <c r="G60" i="8"/>
  <c r="H60" i="8" s="1"/>
  <c r="G59" i="8"/>
  <c r="H59" i="8" s="1"/>
  <c r="G58" i="8"/>
  <c r="H58" i="8" s="1"/>
  <c r="G57" i="8"/>
  <c r="H57" i="8" s="1"/>
  <c r="G56" i="8"/>
  <c r="H56" i="8" s="1"/>
  <c r="G55" i="8"/>
  <c r="H55" i="8" s="1"/>
  <c r="G54" i="8"/>
  <c r="H54" i="8" s="1"/>
  <c r="G52" i="8"/>
  <c r="H52" i="8" s="1"/>
  <c r="G50" i="8"/>
  <c r="H50" i="8" s="1"/>
  <c r="G48" i="8"/>
  <c r="H48" i="8" s="1"/>
  <c r="G47" i="8"/>
  <c r="H47" i="8" s="1"/>
  <c r="G46" i="8"/>
  <c r="H46" i="8" s="1"/>
  <c r="G45" i="8"/>
  <c r="H45" i="8" s="1"/>
  <c r="G42" i="8"/>
  <c r="H42" i="8" s="1"/>
  <c r="G40" i="8"/>
  <c r="H40" i="8" s="1"/>
  <c r="G41" i="8"/>
  <c r="H41" i="8" s="1"/>
  <c r="G36" i="8"/>
  <c r="H36" i="8" s="1"/>
  <c r="G37" i="8"/>
  <c r="H37" i="8" s="1"/>
  <c r="G38" i="8"/>
  <c r="H38" i="8" s="1"/>
  <c r="G39" i="8"/>
  <c r="H39" i="8" s="1"/>
  <c r="G35" i="8"/>
  <c r="H35" i="8" s="1"/>
  <c r="G31" i="8"/>
  <c r="H31" i="8" s="1"/>
  <c r="G32" i="8"/>
  <c r="H32" i="8" s="1"/>
  <c r="G33" i="8"/>
  <c r="H33" i="8" s="1"/>
  <c r="G34" i="8"/>
  <c r="H34" i="8" s="1"/>
  <c r="G30" i="8"/>
  <c r="H30" i="8" s="1"/>
  <c r="G29" i="8"/>
  <c r="H29" i="8" s="1"/>
  <c r="G28" i="8"/>
  <c r="H28" i="8" s="1"/>
  <c r="G27" i="8"/>
  <c r="H27" i="8" s="1"/>
  <c r="G26" i="8"/>
  <c r="H26" i="8" s="1"/>
  <c r="G24" i="8"/>
  <c r="H24" i="8" s="1"/>
  <c r="G21" i="8"/>
  <c r="H21" i="8" s="1"/>
  <c r="G22" i="8"/>
  <c r="H22" i="8" s="1"/>
  <c r="G23" i="8"/>
  <c r="H23" i="8" s="1"/>
  <c r="G19" i="8"/>
  <c r="H19" i="8" s="1"/>
  <c r="G20" i="8"/>
  <c r="H20" i="8" s="1"/>
  <c r="G18" i="8"/>
  <c r="H18" i="8" s="1"/>
  <c r="G14" i="8"/>
  <c r="H14" i="8" s="1"/>
  <c r="G15" i="8"/>
  <c r="H15" i="8" s="1"/>
  <c r="G16" i="8"/>
  <c r="H16" i="8" s="1"/>
  <c r="G17" i="8"/>
  <c r="H17" i="8" s="1"/>
  <c r="G12" i="8" l="1"/>
  <c r="H12" i="8" s="1"/>
  <c r="G10" i="8"/>
  <c r="H10" i="8" s="1"/>
  <c r="G9" i="8"/>
  <c r="H9" i="8" s="1"/>
  <c r="B79" i="8" l="1"/>
  <c r="A79" i="8"/>
  <c r="K388" i="14" l="1"/>
  <c r="D294" i="14"/>
  <c r="E294" i="14" s="1"/>
  <c r="F294" i="14" s="1"/>
  <c r="G294" i="14" s="1"/>
  <c r="H294" i="14" s="1"/>
  <c r="I294" i="14" s="1"/>
  <c r="J294" i="14" s="1"/>
  <c r="K390" i="14" l="1"/>
  <c r="K387" i="14" l="1"/>
  <c r="K386" i="14"/>
  <c r="J88" i="14"/>
  <c r="D190" i="14" l="1"/>
  <c r="E190" i="14" s="1"/>
  <c r="F190" i="14" s="1"/>
  <c r="G190" i="14" s="1"/>
  <c r="H190" i="14" s="1"/>
  <c r="I190" i="14" s="1"/>
  <c r="J190" i="14" s="1"/>
  <c r="K190" i="14" s="1"/>
  <c r="D191" i="14"/>
  <c r="E191" i="14" s="1"/>
  <c r="F191" i="14" s="1"/>
  <c r="G191" i="14" s="1"/>
  <c r="H191" i="14" s="1"/>
  <c r="I191" i="14" s="1"/>
  <c r="J191" i="14" s="1"/>
  <c r="K191" i="14" s="1"/>
  <c r="D192" i="14"/>
  <c r="E192" i="14" s="1"/>
  <c r="F192" i="14" s="1"/>
  <c r="G192" i="14" s="1"/>
  <c r="H192" i="14" s="1"/>
  <c r="I192" i="14" s="1"/>
  <c r="J192" i="14" s="1"/>
  <c r="K192" i="14" s="1"/>
  <c r="D193" i="14"/>
  <c r="E193" i="14" s="1"/>
  <c r="D189" i="14"/>
  <c r="E189" i="14" s="1"/>
  <c r="F189" i="14" s="1"/>
  <c r="G189" i="14" s="1"/>
  <c r="H189" i="14" s="1"/>
  <c r="I189" i="14" s="1"/>
  <c r="J189" i="14" s="1"/>
  <c r="K189" i="14" s="1"/>
  <c r="G184" i="14"/>
  <c r="H184" i="14" s="1"/>
  <c r="I184" i="14" s="1"/>
  <c r="J184" i="14" s="1"/>
  <c r="F193" i="14" l="1"/>
  <c r="G193" i="14" s="1"/>
  <c r="H193" i="14" s="1"/>
  <c r="I193" i="14" s="1"/>
  <c r="J193" i="14" s="1"/>
  <c r="F171" i="14"/>
  <c r="G171" i="14" s="1"/>
  <c r="H171" i="14" s="1"/>
  <c r="I171" i="14" s="1"/>
  <c r="J171" i="14" s="1"/>
  <c r="K171" i="14" s="1"/>
  <c r="F172" i="14"/>
  <c r="G172" i="14" s="1"/>
  <c r="H172" i="14" s="1"/>
  <c r="I172" i="14" s="1"/>
  <c r="J172" i="14" s="1"/>
  <c r="K172" i="14" s="1"/>
  <c r="F170" i="14"/>
  <c r="G170" i="14" s="1"/>
  <c r="H170" i="14" s="1"/>
  <c r="I170" i="14" s="1"/>
  <c r="J170" i="14" s="1"/>
  <c r="K170" i="14" s="1"/>
  <c r="F173" i="14"/>
  <c r="G173" i="14" s="1"/>
  <c r="H173" i="14" s="1"/>
  <c r="I173" i="14" s="1"/>
  <c r="J173" i="14" s="1"/>
  <c r="K173" i="14" s="1"/>
  <c r="F130" i="14" l="1"/>
  <c r="G130" i="14" s="1"/>
  <c r="H130" i="14" s="1"/>
  <c r="I130" i="14" s="1"/>
  <c r="J130" i="14" s="1"/>
  <c r="K130" i="14" s="1"/>
  <c r="F131" i="14"/>
  <c r="G131" i="14" s="1"/>
  <c r="H131" i="14" s="1"/>
  <c r="I131" i="14" s="1"/>
  <c r="J131" i="14" s="1"/>
  <c r="K131" i="14" s="1"/>
  <c r="F129" i="14"/>
  <c r="G129" i="14" s="1"/>
  <c r="H129" i="14" s="1"/>
  <c r="I129" i="14" s="1"/>
  <c r="J129" i="14" s="1"/>
  <c r="K129" i="14" s="1"/>
  <c r="F93" i="14"/>
  <c r="G93" i="14" s="1"/>
  <c r="H93" i="14" s="1"/>
  <c r="I93" i="14" s="1"/>
  <c r="J93" i="14" s="1"/>
  <c r="K93" i="14" s="1"/>
  <c r="F92" i="14"/>
  <c r="G92" i="14" s="1"/>
  <c r="H92" i="14" s="1"/>
  <c r="I92" i="14" s="1"/>
  <c r="J92" i="14" s="1"/>
  <c r="K92" i="14" s="1"/>
  <c r="F91" i="14"/>
  <c r="G91" i="14" s="1"/>
  <c r="H91" i="14" s="1"/>
  <c r="I91" i="14" s="1"/>
  <c r="J91" i="14" s="1"/>
  <c r="K91" i="14" s="1"/>
  <c r="F53" i="14"/>
  <c r="G53" i="14" s="1"/>
  <c r="H53" i="14" s="1"/>
  <c r="I53" i="14" s="1"/>
  <c r="J53" i="14" s="1"/>
  <c r="K53" i="14" s="1"/>
  <c r="D410" i="14" l="1"/>
  <c r="E410" i="14" s="1"/>
  <c r="F410" i="14" s="1"/>
  <c r="G410" i="14" s="1"/>
  <c r="H410" i="14" s="1"/>
  <c r="I410" i="14" s="1"/>
  <c r="J410" i="14" s="1"/>
  <c r="K410" i="14" s="1"/>
  <c r="D409" i="14"/>
  <c r="E409" i="14" s="1"/>
  <c r="F409" i="14" s="1"/>
  <c r="G409" i="14" s="1"/>
  <c r="H409" i="14" s="1"/>
  <c r="I409" i="14" s="1"/>
  <c r="J409" i="14" s="1"/>
  <c r="K409" i="14" s="1"/>
  <c r="D404" i="14"/>
  <c r="E404" i="14" s="1"/>
  <c r="F404" i="14" s="1"/>
  <c r="G404" i="14" s="1"/>
  <c r="H404" i="14" s="1"/>
  <c r="I404" i="14" s="1"/>
  <c r="J404" i="14" s="1"/>
  <c r="K404" i="14" s="1"/>
  <c r="D385" i="14"/>
  <c r="E385" i="14" s="1"/>
  <c r="F385" i="14" s="1"/>
  <c r="G385" i="14" s="1"/>
  <c r="H385" i="14" s="1"/>
  <c r="I385" i="14" s="1"/>
  <c r="J385" i="14" s="1"/>
  <c r="K385" i="14" s="1"/>
  <c r="D384" i="14"/>
  <c r="E384" i="14" s="1"/>
  <c r="F384" i="14" s="1"/>
  <c r="G384" i="14" s="1"/>
  <c r="H384" i="14" s="1"/>
  <c r="J384" i="14" s="1"/>
  <c r="K384" i="14" s="1"/>
  <c r="D268" i="14"/>
  <c r="E268" i="14" s="1"/>
  <c r="D269" i="14"/>
  <c r="E269" i="14" s="1"/>
  <c r="F269" i="14" s="1"/>
  <c r="G269" i="14" s="1"/>
  <c r="H269" i="14" s="1"/>
  <c r="I269" i="14" s="1"/>
  <c r="J269" i="14" s="1"/>
  <c r="K269" i="14" s="1"/>
  <c r="D270" i="14"/>
  <c r="E270" i="14" s="1"/>
  <c r="F270" i="14" s="1"/>
  <c r="G270" i="14" s="1"/>
  <c r="H270" i="14" s="1"/>
  <c r="I270" i="14" s="1"/>
  <c r="J270" i="14" s="1"/>
  <c r="K270" i="14" s="1"/>
  <c r="D271" i="14"/>
  <c r="E271" i="14" s="1"/>
  <c r="F271" i="14" s="1"/>
  <c r="G271" i="14" s="1"/>
  <c r="H271" i="14" s="1"/>
  <c r="I271" i="14" s="1"/>
  <c r="J271" i="14" s="1"/>
  <c r="K271" i="14" s="1"/>
  <c r="D272" i="14"/>
  <c r="E272" i="14" s="1"/>
  <c r="F272" i="14" s="1"/>
  <c r="G272" i="14" s="1"/>
  <c r="H272" i="14" s="1"/>
  <c r="I272" i="14" s="1"/>
  <c r="J272" i="14" s="1"/>
  <c r="K272" i="14" s="1"/>
  <c r="D273" i="14"/>
  <c r="E273" i="14" s="1"/>
  <c r="F273" i="14" s="1"/>
  <c r="G273" i="14" s="1"/>
  <c r="H273" i="14" s="1"/>
  <c r="I273" i="14" s="1"/>
  <c r="J273" i="14" s="1"/>
  <c r="K273" i="14" s="1"/>
  <c r="D267" i="14"/>
  <c r="E267" i="14" s="1"/>
  <c r="F267" i="14" s="1"/>
  <c r="G267" i="14" s="1"/>
  <c r="H267" i="14" s="1"/>
  <c r="I267" i="14" s="1"/>
  <c r="J267" i="14" s="1"/>
  <c r="K267" i="14" s="1"/>
  <c r="D259" i="14"/>
  <c r="E259" i="14" s="1"/>
  <c r="F259" i="14" s="1"/>
  <c r="G259" i="14" s="1"/>
  <c r="H259" i="14" s="1"/>
  <c r="I259" i="14" s="1"/>
  <c r="J259" i="14" s="1"/>
  <c r="K259" i="14" s="1"/>
  <c r="D198" i="14"/>
  <c r="E198" i="14" s="1"/>
  <c r="F198" i="14" s="1"/>
  <c r="G198" i="14" s="1"/>
  <c r="H198" i="14" s="1"/>
  <c r="I198" i="14" s="1"/>
  <c r="J198" i="14" s="1"/>
  <c r="K198" i="14" s="1"/>
  <c r="D199" i="14"/>
  <c r="E199" i="14" s="1"/>
  <c r="F199" i="14" s="1"/>
  <c r="G199" i="14" s="1"/>
  <c r="H199" i="14" s="1"/>
  <c r="I199" i="14" s="1"/>
  <c r="J199" i="14" s="1"/>
  <c r="K199" i="14" s="1"/>
  <c r="D200" i="14"/>
  <c r="E200" i="14" s="1"/>
  <c r="F200" i="14" s="1"/>
  <c r="G200" i="14" s="1"/>
  <c r="H200" i="14" s="1"/>
  <c r="I200" i="14" s="1"/>
  <c r="J200" i="14" s="1"/>
  <c r="K200" i="14" s="1"/>
  <c r="D201" i="14"/>
  <c r="E201" i="14" s="1"/>
  <c r="D202" i="14"/>
  <c r="E202" i="14" s="1"/>
  <c r="F202" i="14" s="1"/>
  <c r="G202" i="14" s="1"/>
  <c r="H202" i="14" s="1"/>
  <c r="I202" i="14" s="1"/>
  <c r="J202" i="14" s="1"/>
  <c r="K202" i="14" s="1"/>
  <c r="D203" i="14"/>
  <c r="F203" i="14" s="1"/>
  <c r="G203" i="14" s="1"/>
  <c r="H203" i="14" s="1"/>
  <c r="I203" i="14" s="1"/>
  <c r="J203" i="14" s="1"/>
  <c r="K203" i="14" s="1"/>
  <c r="D204" i="14"/>
  <c r="E204" i="14" s="1"/>
  <c r="F204" i="14" s="1"/>
  <c r="G204" i="14" s="1"/>
  <c r="H204" i="14" s="1"/>
  <c r="I204" i="14" s="1"/>
  <c r="J204" i="14" s="1"/>
  <c r="K204" i="14" s="1"/>
  <c r="D205" i="14"/>
  <c r="E205" i="14" s="1"/>
  <c r="F205" i="14" s="1"/>
  <c r="G205" i="14" s="1"/>
  <c r="H205" i="14" s="1"/>
  <c r="I205" i="14" s="1"/>
  <c r="J205" i="14" s="1"/>
  <c r="K205" i="14" s="1"/>
  <c r="D206" i="14"/>
  <c r="E206" i="14" s="1"/>
  <c r="F206" i="14" s="1"/>
  <c r="G206" i="14" s="1"/>
  <c r="H206" i="14" s="1"/>
  <c r="I206" i="14" s="1"/>
  <c r="J206" i="14" s="1"/>
  <c r="K206" i="14" s="1"/>
  <c r="F268" i="14" l="1"/>
  <c r="G268" i="14" s="1"/>
  <c r="H268" i="14" s="1"/>
  <c r="I268" i="14" s="1"/>
  <c r="J268" i="14" s="1"/>
  <c r="K268" i="14" s="1"/>
  <c r="G201" i="14"/>
  <c r="H201" i="14" s="1"/>
  <c r="I201" i="14" s="1"/>
  <c r="J201" i="14" s="1"/>
  <c r="K201" i="14" s="1"/>
  <c r="F201" i="14"/>
  <c r="H183" i="14"/>
  <c r="H182" i="14"/>
  <c r="J117" i="14" l="1"/>
  <c r="K117" i="14" s="1"/>
  <c r="J62" i="14"/>
  <c r="K62" i="14" s="1"/>
  <c r="J29" i="14"/>
  <c r="K29" i="14" s="1"/>
  <c r="J28" i="14"/>
  <c r="K28" i="14" s="1"/>
  <c r="H394" i="14" l="1"/>
  <c r="H398" i="14"/>
  <c r="J143" i="14"/>
  <c r="K143" i="14" s="1"/>
  <c r="J139" i="14"/>
  <c r="K139" i="14" s="1"/>
  <c r="J133" i="14"/>
  <c r="K133" i="14" s="1"/>
  <c r="H133" i="14"/>
  <c r="J126" i="14"/>
  <c r="H126" i="14"/>
  <c r="J123" i="14"/>
  <c r="H123" i="14"/>
  <c r="J120" i="14"/>
  <c r="K120" i="14" s="1"/>
  <c r="H120" i="14"/>
  <c r="H109" i="14"/>
  <c r="I109" i="14" s="1"/>
  <c r="J109" i="14" s="1"/>
  <c r="K109" i="14" s="1"/>
  <c r="H108" i="14"/>
  <c r="I108" i="14" s="1"/>
  <c r="J108" i="14" s="1"/>
  <c r="K108" i="14" s="1"/>
  <c r="H106" i="14"/>
  <c r="I106" i="14" s="1"/>
  <c r="J106" i="14" s="1"/>
  <c r="K106" i="14" s="1"/>
  <c r="H105" i="14"/>
  <c r="I105" i="14" s="1"/>
  <c r="J105" i="14" s="1"/>
  <c r="K105" i="14" s="1"/>
  <c r="H103" i="14"/>
  <c r="I103" i="14" s="1"/>
  <c r="J103" i="14" s="1"/>
  <c r="K103" i="14" s="1"/>
  <c r="H102" i="14"/>
  <c r="I102" i="14" s="1"/>
  <c r="J102" i="14" s="1"/>
  <c r="K102" i="14" s="1"/>
  <c r="J95" i="14"/>
  <c r="J96" i="14"/>
  <c r="H96" i="14"/>
  <c r="H95" i="14"/>
  <c r="J69" i="14"/>
  <c r="J70" i="14"/>
  <c r="H70" i="14"/>
  <c r="H69" i="14"/>
  <c r="K8" i="14"/>
  <c r="H9" i="14"/>
  <c r="H10" i="14"/>
  <c r="H8" i="14"/>
  <c r="F396" i="14" l="1"/>
  <c r="G396" i="14" s="1"/>
  <c r="H396" i="14" s="1"/>
  <c r="I396" i="14" s="1"/>
  <c r="J396" i="14" s="1"/>
  <c r="K396" i="14" s="1"/>
  <c r="F397" i="14"/>
  <c r="G397" i="14" s="1"/>
  <c r="H397" i="14" s="1"/>
  <c r="I397" i="14" s="1"/>
  <c r="J397" i="14" s="1"/>
  <c r="K397" i="14" s="1"/>
  <c r="F398" i="14"/>
  <c r="G398" i="14" s="1"/>
  <c r="F399" i="14"/>
  <c r="G399" i="14" s="1"/>
  <c r="I399" i="14" s="1"/>
  <c r="F400" i="14"/>
  <c r="G400" i="14" s="1"/>
  <c r="H400" i="14" s="1"/>
  <c r="I400" i="14" s="1"/>
  <c r="J400" i="14" s="1"/>
  <c r="K400" i="14" s="1"/>
  <c r="F395" i="14"/>
  <c r="G395" i="14" s="1"/>
  <c r="I395" i="14" s="1"/>
  <c r="J395" i="14" s="1"/>
  <c r="K395" i="14" s="1"/>
  <c r="F394" i="14"/>
  <c r="G394" i="14" s="1"/>
  <c r="I394" i="14" s="1"/>
  <c r="J394" i="14" s="1"/>
  <c r="K394" i="14" s="1"/>
  <c r="K392" i="14"/>
  <c r="K382" i="14"/>
  <c r="J350" i="14"/>
  <c r="J351" i="14"/>
  <c r="K351" i="14" s="1"/>
  <c r="H346" i="14"/>
  <c r="H347" i="14"/>
  <c r="K347" i="14" s="1"/>
  <c r="F237" i="14"/>
  <c r="H180" i="14"/>
  <c r="I180" i="14" s="1"/>
  <c r="K180" i="14" s="1"/>
  <c r="F160" i="14"/>
  <c r="G160" i="14" s="1"/>
  <c r="H160" i="14" s="1"/>
  <c r="I160" i="14" s="1"/>
  <c r="J160" i="14" s="1"/>
  <c r="K160" i="14" s="1"/>
  <c r="F161" i="14"/>
  <c r="G161" i="14" s="1"/>
  <c r="H161" i="14" s="1"/>
  <c r="I161" i="14" s="1"/>
  <c r="J161" i="14" s="1"/>
  <c r="K161" i="14" s="1"/>
  <c r="F162" i="14"/>
  <c r="G162" i="14" s="1"/>
  <c r="H162" i="14" s="1"/>
  <c r="I162" i="14" s="1"/>
  <c r="J162" i="14" s="1"/>
  <c r="K162" i="14" s="1"/>
  <c r="F163" i="14"/>
  <c r="G163" i="14" s="1"/>
  <c r="H163" i="14" s="1"/>
  <c r="I163" i="14" s="1"/>
  <c r="J163" i="14" s="1"/>
  <c r="K163" i="14" s="1"/>
  <c r="F164" i="14"/>
  <c r="G164" i="14" s="1"/>
  <c r="H164" i="14" s="1"/>
  <c r="I164" i="14" s="1"/>
  <c r="J164" i="14" s="1"/>
  <c r="K164" i="14" s="1"/>
  <c r="F165" i="14"/>
  <c r="G165" i="14" s="1"/>
  <c r="H165" i="14" s="1"/>
  <c r="I165" i="14" s="1"/>
  <c r="J165" i="14" s="1"/>
  <c r="K165" i="14" s="1"/>
  <c r="F166" i="14"/>
  <c r="G166" i="14" s="1"/>
  <c r="H166" i="14" s="1"/>
  <c r="I166" i="14" s="1"/>
  <c r="J166" i="14" s="1"/>
  <c r="K166" i="14" s="1"/>
  <c r="F167" i="14"/>
  <c r="G167" i="14" s="1"/>
  <c r="H167" i="14" s="1"/>
  <c r="I167" i="14" s="1"/>
  <c r="J167" i="14" s="1"/>
  <c r="K167" i="14" s="1"/>
  <c r="F168" i="14"/>
  <c r="G168" i="14" s="1"/>
  <c r="H168" i="14" s="1"/>
  <c r="I168" i="14" s="1"/>
  <c r="J168" i="14" s="1"/>
  <c r="K168" i="14" s="1"/>
  <c r="F169" i="14"/>
  <c r="F159" i="14"/>
  <c r="G159" i="14" s="1"/>
  <c r="H159" i="14" s="1"/>
  <c r="I159" i="14" s="1"/>
  <c r="J159" i="14" s="1"/>
  <c r="K159" i="14" s="1"/>
  <c r="F158" i="14"/>
  <c r="G158" i="14" s="1"/>
  <c r="H158" i="14" s="1"/>
  <c r="I158" i="14" s="1"/>
  <c r="J158" i="14" s="1"/>
  <c r="K158" i="14" s="1"/>
  <c r="G104" i="14"/>
  <c r="J399" i="14" l="1"/>
  <c r="I398" i="14"/>
  <c r="E58" i="14"/>
  <c r="K399" i="14" l="1"/>
  <c r="K398" i="14" s="1"/>
  <c r="J398" i="14"/>
  <c r="E302" i="14"/>
  <c r="I302" i="14"/>
  <c r="J302" i="14"/>
  <c r="K302" i="14"/>
  <c r="F286" i="14"/>
  <c r="G286" i="14" s="1"/>
  <c r="H286" i="14" s="1"/>
  <c r="I286" i="14" s="1"/>
  <c r="E263" i="14"/>
  <c r="F266" i="14"/>
  <c r="G7" i="14"/>
  <c r="E7" i="14"/>
  <c r="F10" i="14"/>
  <c r="F152" i="14"/>
  <c r="F153" i="14"/>
  <c r="G153" i="14" s="1"/>
  <c r="H153" i="14" s="1"/>
  <c r="F154" i="14"/>
  <c r="G154" i="14" s="1"/>
  <c r="F155" i="14"/>
  <c r="G155" i="14" s="1"/>
  <c r="H155" i="14" s="1"/>
  <c r="I155" i="14" s="1"/>
  <c r="J155" i="14" s="1"/>
  <c r="K155" i="14" s="1"/>
  <c r="F156" i="14"/>
  <c r="G156" i="14" s="1"/>
  <c r="H156" i="14" s="1"/>
  <c r="I156" i="14" s="1"/>
  <c r="J156" i="14" s="1"/>
  <c r="K156" i="14" s="1"/>
  <c r="F157" i="14"/>
  <c r="G157" i="14" s="1"/>
  <c r="H157" i="14" s="1"/>
  <c r="I157" i="14" s="1"/>
  <c r="J157" i="14" s="1"/>
  <c r="K157" i="14" s="1"/>
  <c r="F151" i="14"/>
  <c r="G266" i="14" l="1"/>
  <c r="H266" i="14" s="1"/>
  <c r="I266" i="14" s="1"/>
  <c r="J266" i="14" s="1"/>
  <c r="G152" i="14"/>
  <c r="H154" i="14"/>
  <c r="I154" i="14" s="1"/>
  <c r="J154" i="14" s="1"/>
  <c r="K154" i="14" s="1"/>
  <c r="I153" i="14"/>
  <c r="I7" i="14"/>
  <c r="J7" i="14"/>
  <c r="H7" i="14"/>
  <c r="J286" i="14"/>
  <c r="E107" i="14"/>
  <c r="G107" i="14"/>
  <c r="H107" i="14"/>
  <c r="H152" i="14" l="1"/>
  <c r="J153" i="14"/>
  <c r="I152" i="14"/>
  <c r="J152" i="14" l="1"/>
  <c r="K153" i="14"/>
  <c r="K152" i="14" s="1"/>
  <c r="F8" i="14" l="1"/>
  <c r="F9" i="14"/>
  <c r="F28" i="14"/>
  <c r="F29" i="14"/>
  <c r="F55" i="14"/>
  <c r="F56" i="14"/>
  <c r="F59" i="14"/>
  <c r="F60" i="14"/>
  <c r="G60" i="14" s="1"/>
  <c r="F62" i="14"/>
  <c r="F63" i="14"/>
  <c r="F65" i="14"/>
  <c r="F66" i="14"/>
  <c r="F69" i="14"/>
  <c r="F70" i="14"/>
  <c r="F95" i="14"/>
  <c r="F96" i="14"/>
  <c r="F97" i="14"/>
  <c r="F99" i="14"/>
  <c r="F100" i="14"/>
  <c r="F102" i="14"/>
  <c r="F103" i="14"/>
  <c r="F105" i="14"/>
  <c r="F106" i="14"/>
  <c r="F108" i="14"/>
  <c r="F109" i="14"/>
  <c r="F111" i="14"/>
  <c r="F112" i="14"/>
  <c r="F114" i="14"/>
  <c r="G114" i="14" s="1"/>
  <c r="H114" i="14" s="1"/>
  <c r="I114" i="14" s="1"/>
  <c r="J114" i="14" s="1"/>
  <c r="K114" i="14" s="1"/>
  <c r="F115" i="14"/>
  <c r="G115" i="14" s="1"/>
  <c r="H115" i="14" s="1"/>
  <c r="I115" i="14" s="1"/>
  <c r="J115" i="14" s="1"/>
  <c r="K115" i="14" s="1"/>
  <c r="F118" i="14"/>
  <c r="F121" i="14"/>
  <c r="F124" i="14"/>
  <c r="F127" i="14"/>
  <c r="F134" i="14"/>
  <c r="F137" i="14"/>
  <c r="F140" i="14"/>
  <c r="F144" i="14"/>
  <c r="F147" i="14"/>
  <c r="F148" i="14"/>
  <c r="F175" i="14"/>
  <c r="H175" i="14" s="1"/>
  <c r="I175" i="14" s="1"/>
  <c r="K175" i="14" s="1"/>
  <c r="F176" i="14"/>
  <c r="F180" i="14"/>
  <c r="F187" i="14"/>
  <c r="F188" i="14"/>
  <c r="F196" i="14"/>
  <c r="F209" i="14"/>
  <c r="F213" i="14"/>
  <c r="F216" i="14"/>
  <c r="F219" i="14"/>
  <c r="F223" i="14"/>
  <c r="F225" i="14"/>
  <c r="F226" i="14"/>
  <c r="F229" i="14"/>
  <c r="F232" i="14"/>
  <c r="F235" i="14"/>
  <c r="F238" i="14"/>
  <c r="F244" i="14"/>
  <c r="F250" i="14"/>
  <c r="F253" i="14"/>
  <c r="F258" i="14"/>
  <c r="F262" i="14"/>
  <c r="F265" i="14"/>
  <c r="G265" i="14" s="1"/>
  <c r="H265" i="14" s="1"/>
  <c r="I265" i="14" s="1"/>
  <c r="J265" i="14" s="1"/>
  <c r="K265" i="14" s="1"/>
  <c r="F276" i="14"/>
  <c r="F282" i="14"/>
  <c r="F285" i="14"/>
  <c r="F301" i="14"/>
  <c r="F303" i="14"/>
  <c r="F304" i="14"/>
  <c r="F302" i="14" s="1"/>
  <c r="F307" i="14"/>
  <c r="F310" i="14"/>
  <c r="F312" i="14"/>
  <c r="G312" i="14" s="1"/>
  <c r="H312" i="14" s="1"/>
  <c r="I312" i="14" s="1"/>
  <c r="J312" i="14" s="1"/>
  <c r="K312" i="14" s="1"/>
  <c r="F315" i="14"/>
  <c r="F319" i="14"/>
  <c r="F324" i="14"/>
  <c r="F328" i="14"/>
  <c r="F330" i="14"/>
  <c r="F331" i="14"/>
  <c r="F332" i="14"/>
  <c r="F333" i="14"/>
  <c r="F334" i="14"/>
  <c r="F336" i="14"/>
  <c r="F337" i="14"/>
  <c r="F340" i="14"/>
  <c r="F341" i="14"/>
  <c r="F343" i="14"/>
  <c r="F344" i="14"/>
  <c r="F346" i="14"/>
  <c r="F356" i="14"/>
  <c r="F359" i="14"/>
  <c r="F362" i="14"/>
  <c r="F364" i="14"/>
  <c r="F368" i="14"/>
  <c r="F371" i="14"/>
  <c r="F374" i="14"/>
  <c r="F377" i="14"/>
  <c r="F380" i="14"/>
  <c r="F383" i="14"/>
  <c r="F393" i="14"/>
  <c r="G59" i="14" l="1"/>
  <c r="G58" i="14" s="1"/>
  <c r="F58" i="14"/>
  <c r="F7" i="14"/>
  <c r="F107" i="14"/>
  <c r="D302" i="14"/>
  <c r="D107" i="14"/>
  <c r="D412" i="14" l="1"/>
  <c r="D411" i="14" s="1"/>
  <c r="D407" i="14"/>
  <c r="E407" i="14" s="1"/>
  <c r="F407" i="14" s="1"/>
  <c r="G407" i="14" s="1"/>
  <c r="H407" i="14" s="1"/>
  <c r="I407" i="14" s="1"/>
  <c r="J407" i="14" s="1"/>
  <c r="K407" i="14" s="1"/>
  <c r="D406" i="14"/>
  <c r="E406" i="14" s="1"/>
  <c r="F406" i="14" s="1"/>
  <c r="G406" i="14" s="1"/>
  <c r="H406" i="14" s="1"/>
  <c r="I406" i="14" s="1"/>
  <c r="J406" i="14" s="1"/>
  <c r="K406" i="14" s="1"/>
  <c r="D403" i="14"/>
  <c r="E403" i="14" s="1"/>
  <c r="D402" i="14"/>
  <c r="E402" i="14" s="1"/>
  <c r="J413" i="14"/>
  <c r="K413" i="14" s="1"/>
  <c r="C411" i="14"/>
  <c r="C405" i="14"/>
  <c r="C401" i="14"/>
  <c r="D405" i="14" l="1"/>
  <c r="F403" i="14"/>
  <c r="G403" i="14" s="1"/>
  <c r="F402" i="14"/>
  <c r="G402" i="14" s="1"/>
  <c r="H402" i="14" s="1"/>
  <c r="I402" i="14" s="1"/>
  <c r="J402" i="14" s="1"/>
  <c r="K402" i="14" s="1"/>
  <c r="E412" i="14"/>
  <c r="F412" i="14" s="1"/>
  <c r="G412" i="14" s="1"/>
  <c r="G411" i="14" s="1"/>
  <c r="E401" i="14"/>
  <c r="F401" i="14" s="1"/>
  <c r="E405" i="14"/>
  <c r="D401" i="14"/>
  <c r="F405" i="14"/>
  <c r="G405" i="14"/>
  <c r="H412" i="14" l="1"/>
  <c r="I412" i="14" s="1"/>
  <c r="F411" i="14"/>
  <c r="H403" i="14"/>
  <c r="I403" i="14" s="1"/>
  <c r="J403" i="14" s="1"/>
  <c r="K403" i="14" s="1"/>
  <c r="G401" i="14"/>
  <c r="E411" i="14"/>
  <c r="H405" i="14"/>
  <c r="H411" i="14" l="1"/>
  <c r="H401" i="14"/>
  <c r="J412" i="14"/>
  <c r="I411" i="14"/>
  <c r="I405" i="14"/>
  <c r="I401" i="14"/>
  <c r="K412" i="14" l="1"/>
  <c r="K411" i="14" s="1"/>
  <c r="J411" i="14"/>
  <c r="K405" i="14"/>
  <c r="J405" i="14"/>
  <c r="K401" i="14"/>
  <c r="J401" i="14"/>
  <c r="H165" i="5" l="1"/>
  <c r="H160" i="5" s="1"/>
  <c r="K298" i="14" l="1"/>
  <c r="K295" i="14"/>
  <c r="K287" i="14"/>
  <c r="K210" i="14"/>
  <c r="K183" i="14"/>
  <c r="K182" i="14"/>
  <c r="K141" i="14"/>
  <c r="K128" i="14"/>
  <c r="K104" i="14"/>
  <c r="K101" i="14"/>
  <c r="K97" i="14"/>
  <c r="K94" i="14"/>
  <c r="K68" i="14"/>
  <c r="K61" i="14"/>
  <c r="K54" i="14"/>
  <c r="K27" i="14"/>
  <c r="D31" i="14" l="1"/>
  <c r="E31" i="14" s="1"/>
  <c r="D32" i="14"/>
  <c r="E32" i="14" s="1"/>
  <c r="D33" i="14"/>
  <c r="E33" i="14" s="1"/>
  <c r="D34" i="14"/>
  <c r="E34" i="14" s="1"/>
  <c r="D35" i="14"/>
  <c r="E35" i="14" s="1"/>
  <c r="D36" i="14"/>
  <c r="E36" i="14" s="1"/>
  <c r="D37" i="14"/>
  <c r="E37" i="14" s="1"/>
  <c r="D38" i="14"/>
  <c r="E38" i="14" s="1"/>
  <c r="D39" i="14"/>
  <c r="E39" i="14" s="1"/>
  <c r="D40" i="14"/>
  <c r="E40" i="14" s="1"/>
  <c r="D41" i="14"/>
  <c r="E41" i="14" s="1"/>
  <c r="D42" i="14"/>
  <c r="E42" i="14" s="1"/>
  <c r="D43" i="14"/>
  <c r="E43" i="14" s="1"/>
  <c r="D44" i="14"/>
  <c r="E44" i="14" s="1"/>
  <c r="D45" i="14"/>
  <c r="E45" i="14" s="1"/>
  <c r="D46" i="14"/>
  <c r="E46" i="14" s="1"/>
  <c r="D47" i="14"/>
  <c r="E47" i="14" s="1"/>
  <c r="D48" i="14"/>
  <c r="E48" i="14" s="1"/>
  <c r="D49" i="14"/>
  <c r="E49" i="14" s="1"/>
  <c r="D50" i="14"/>
  <c r="E50" i="14" s="1"/>
  <c r="F50" i="14" s="1"/>
  <c r="D51" i="14"/>
  <c r="E51" i="14" s="1"/>
  <c r="D52" i="14"/>
  <c r="E52" i="14" s="1"/>
  <c r="D30" i="14"/>
  <c r="E30" i="14" s="1"/>
  <c r="D12" i="14"/>
  <c r="E12" i="14" s="1"/>
  <c r="D13" i="14"/>
  <c r="E13" i="14" s="1"/>
  <c r="D14" i="14"/>
  <c r="E14" i="14" s="1"/>
  <c r="D15" i="14"/>
  <c r="E15" i="14" s="1"/>
  <c r="D16" i="14"/>
  <c r="E16" i="14" s="1"/>
  <c r="D17" i="14"/>
  <c r="E17" i="14" s="1"/>
  <c r="D18" i="14"/>
  <c r="E18" i="14" s="1"/>
  <c r="D19" i="14"/>
  <c r="E19" i="14" s="1"/>
  <c r="D20" i="14"/>
  <c r="E20" i="14" s="1"/>
  <c r="D21" i="14"/>
  <c r="E21" i="14" s="1"/>
  <c r="D22" i="14"/>
  <c r="E22" i="14" s="1"/>
  <c r="D23" i="14"/>
  <c r="D24" i="14"/>
  <c r="D25" i="14"/>
  <c r="D26" i="14"/>
  <c r="D11" i="14"/>
  <c r="E11" i="14" s="1"/>
  <c r="K20" i="6"/>
  <c r="I19" i="6"/>
  <c r="I18" i="6"/>
  <c r="I17" i="6"/>
  <c r="I16" i="6"/>
  <c r="I15" i="6"/>
  <c r="I14" i="6"/>
  <c r="I13" i="6"/>
  <c r="I12" i="6"/>
  <c r="I11" i="6"/>
  <c r="H20" i="6"/>
  <c r="F12" i="6"/>
  <c r="F13" i="6"/>
  <c r="F14" i="6"/>
  <c r="F15" i="6"/>
  <c r="F16" i="6"/>
  <c r="F17" i="6"/>
  <c r="F18" i="6"/>
  <c r="F19" i="6"/>
  <c r="F11" i="6"/>
  <c r="H249" i="5"/>
  <c r="H254" i="5"/>
  <c r="H259" i="5"/>
  <c r="H264" i="5"/>
  <c r="H275" i="5"/>
  <c r="H270" i="5" s="1"/>
  <c r="H276" i="5"/>
  <c r="H277" i="5"/>
  <c r="H272" i="5" s="1"/>
  <c r="H278" i="5"/>
  <c r="H273" i="5" s="1"/>
  <c r="H279" i="5"/>
  <c r="H290" i="5"/>
  <c r="H285" i="5" s="1"/>
  <c r="H291" i="5"/>
  <c r="H292" i="5"/>
  <c r="H293" i="5"/>
  <c r="H288" i="5" s="1"/>
  <c r="H294" i="5"/>
  <c r="H305" i="5"/>
  <c r="H300" i="5" s="1"/>
  <c r="H306" i="5"/>
  <c r="H301" i="5" s="1"/>
  <c r="H307" i="5"/>
  <c r="H302" i="5" s="1"/>
  <c r="H308" i="5"/>
  <c r="H309" i="5"/>
  <c r="H314" i="5"/>
  <c r="H326" i="5"/>
  <c r="H321" i="5" s="1"/>
  <c r="H327" i="5"/>
  <c r="H322" i="5" s="1"/>
  <c r="H328" i="5"/>
  <c r="H325" i="5"/>
  <c r="H334" i="5"/>
  <c r="H339" i="5"/>
  <c r="H344" i="5"/>
  <c r="H349" i="5"/>
  <c r="H354" i="5"/>
  <c r="H365" i="5"/>
  <c r="H360" i="5" s="1"/>
  <c r="H366" i="5"/>
  <c r="H361" i="5" s="1"/>
  <c r="H367" i="5"/>
  <c r="H362" i="5" s="1"/>
  <c r="H368" i="5"/>
  <c r="H363" i="5" s="1"/>
  <c r="H369" i="5"/>
  <c r="H391" i="5"/>
  <c r="H381" i="5" s="1"/>
  <c r="H392" i="5"/>
  <c r="H382" i="5" s="1"/>
  <c r="H393" i="5"/>
  <c r="H383" i="5" s="1"/>
  <c r="H394" i="5"/>
  <c r="H399" i="5"/>
  <c r="H404" i="5"/>
  <c r="H409" i="5"/>
  <c r="H414" i="5"/>
  <c r="H419" i="5"/>
  <c r="H424" i="5"/>
  <c r="H429" i="5"/>
  <c r="H390" i="5"/>
  <c r="H380" i="5" s="1"/>
  <c r="H385" i="5"/>
  <c r="H375" i="5" s="1"/>
  <c r="H442" i="5"/>
  <c r="H443" i="5"/>
  <c r="H388" i="5" s="1"/>
  <c r="H470" i="5"/>
  <c r="H20" i="5" s="1"/>
  <c r="H471" i="5"/>
  <c r="H21" i="5" s="1"/>
  <c r="H472" i="5"/>
  <c r="H22" i="5" s="1"/>
  <c r="H475" i="5"/>
  <c r="H465" i="5" s="1"/>
  <c r="H460" i="5" s="1"/>
  <c r="H476" i="5"/>
  <c r="H466" i="5" s="1"/>
  <c r="H477" i="5"/>
  <c r="H467" i="5" s="1"/>
  <c r="H478" i="5"/>
  <c r="H468" i="5" s="1"/>
  <c r="H479" i="5"/>
  <c r="H488" i="5"/>
  <c r="H489" i="5"/>
  <c r="H494" i="5"/>
  <c r="H499" i="5"/>
  <c r="H505" i="5"/>
  <c r="H506" i="5"/>
  <c r="H507" i="5"/>
  <c r="H508" i="5"/>
  <c r="H509" i="5"/>
  <c r="H244" i="5"/>
  <c r="H240" i="5"/>
  <c r="H241" i="5"/>
  <c r="H242" i="5"/>
  <c r="H243" i="5"/>
  <c r="H234" i="5"/>
  <c r="H225" i="5"/>
  <c r="H226" i="5"/>
  <c r="H228" i="5"/>
  <c r="H209" i="5"/>
  <c r="H204" i="5"/>
  <c r="G204" i="5"/>
  <c r="H200" i="5"/>
  <c r="H195" i="5" s="1"/>
  <c r="H201" i="5"/>
  <c r="H196" i="5" s="1"/>
  <c r="H203" i="5"/>
  <c r="G201" i="5"/>
  <c r="G202" i="5"/>
  <c r="G203" i="5"/>
  <c r="G200" i="5"/>
  <c r="H190" i="5"/>
  <c r="H191" i="5"/>
  <c r="H193" i="5"/>
  <c r="H179" i="5"/>
  <c r="H175" i="5"/>
  <c r="H176" i="5"/>
  <c r="H177" i="5"/>
  <c r="H178" i="5"/>
  <c r="I45" i="5"/>
  <c r="I46" i="5"/>
  <c r="I55" i="5"/>
  <c r="I80" i="5"/>
  <c r="I81" i="5"/>
  <c r="I85" i="5"/>
  <c r="I86" i="5"/>
  <c r="I90" i="5"/>
  <c r="I91" i="5"/>
  <c r="I96" i="5"/>
  <c r="I100" i="5"/>
  <c r="I125" i="5"/>
  <c r="I130" i="5"/>
  <c r="I140" i="5"/>
  <c r="I165" i="5"/>
  <c r="I166" i="5"/>
  <c r="I183" i="5"/>
  <c r="I204" i="5"/>
  <c r="I205" i="5"/>
  <c r="I230" i="5"/>
  <c r="I235" i="5"/>
  <c r="I245" i="5"/>
  <c r="I250" i="5"/>
  <c r="I255" i="5"/>
  <c r="I260" i="5"/>
  <c r="I265" i="5"/>
  <c r="I280" i="5"/>
  <c r="I295" i="5"/>
  <c r="I310" i="5"/>
  <c r="I315" i="5"/>
  <c r="I318" i="5"/>
  <c r="I335" i="5"/>
  <c r="I340" i="5"/>
  <c r="I346" i="5"/>
  <c r="I351" i="5"/>
  <c r="I355" i="5"/>
  <c r="I356" i="5"/>
  <c r="I370" i="5"/>
  <c r="I395" i="5"/>
  <c r="I400" i="5"/>
  <c r="I405" i="5"/>
  <c r="I411" i="5"/>
  <c r="I415" i="5"/>
  <c r="I420" i="5"/>
  <c r="I425" i="5"/>
  <c r="I430" i="5"/>
  <c r="I455" i="5"/>
  <c r="I480" i="5"/>
  <c r="I493" i="5"/>
  <c r="I498" i="5"/>
  <c r="I503" i="5"/>
  <c r="I513" i="5"/>
  <c r="H164" i="5"/>
  <c r="H121" i="5"/>
  <c r="H122" i="5"/>
  <c r="H123" i="5"/>
  <c r="H120" i="5"/>
  <c r="H136" i="5"/>
  <c r="H137" i="5"/>
  <c r="H138" i="5"/>
  <c r="H135" i="5"/>
  <c r="H71" i="5"/>
  <c r="H189" i="5" l="1"/>
  <c r="H461" i="5"/>
  <c r="H379" i="5"/>
  <c r="H33" i="5"/>
  <c r="H378" i="5"/>
  <c r="H304" i="5"/>
  <c r="H185" i="5"/>
  <c r="H194" i="5"/>
  <c r="H30" i="5"/>
  <c r="F11" i="14"/>
  <c r="G11" i="14" s="1"/>
  <c r="H11" i="14" s="1"/>
  <c r="I11" i="14" s="1"/>
  <c r="J11" i="14" s="1"/>
  <c r="K11" i="14" s="1"/>
  <c r="F23" i="14"/>
  <c r="G23" i="14" s="1"/>
  <c r="H23" i="14" s="1"/>
  <c r="I23" i="14" s="1"/>
  <c r="K23" i="14" s="1"/>
  <c r="F19" i="14"/>
  <c r="G19" i="14" s="1"/>
  <c r="H19" i="14" s="1"/>
  <c r="I19" i="14" s="1"/>
  <c r="J19" i="14" s="1"/>
  <c r="K19" i="14" s="1"/>
  <c r="F15" i="14"/>
  <c r="G15" i="14" s="1"/>
  <c r="H15" i="14" s="1"/>
  <c r="I15" i="14" s="1"/>
  <c r="J15" i="14" s="1"/>
  <c r="K15" i="14" s="1"/>
  <c r="F26" i="14"/>
  <c r="G26" i="14" s="1"/>
  <c r="H26" i="14" s="1"/>
  <c r="I26" i="14" s="1"/>
  <c r="K26" i="14" s="1"/>
  <c r="F24" i="14"/>
  <c r="G24" i="14" s="1"/>
  <c r="H24" i="14" s="1"/>
  <c r="I24" i="14" s="1"/>
  <c r="K24" i="14" s="1"/>
  <c r="F22" i="14"/>
  <c r="G22" i="14" s="1"/>
  <c r="H22" i="14" s="1"/>
  <c r="I22" i="14" s="1"/>
  <c r="J22" i="14" s="1"/>
  <c r="K22" i="14" s="1"/>
  <c r="F20" i="14"/>
  <c r="G20" i="14" s="1"/>
  <c r="H20" i="14" s="1"/>
  <c r="I20" i="14" s="1"/>
  <c r="J20" i="14" s="1"/>
  <c r="K20" i="14" s="1"/>
  <c r="F18" i="14"/>
  <c r="G18" i="14" s="1"/>
  <c r="H18" i="14" s="1"/>
  <c r="I18" i="14" s="1"/>
  <c r="J18" i="14" s="1"/>
  <c r="K18" i="14" s="1"/>
  <c r="F16" i="14"/>
  <c r="G16" i="14" s="1"/>
  <c r="H16" i="14" s="1"/>
  <c r="I16" i="14" s="1"/>
  <c r="J16" i="14" s="1"/>
  <c r="K16" i="14" s="1"/>
  <c r="F14" i="14"/>
  <c r="G14" i="14" s="1"/>
  <c r="H14" i="14" s="1"/>
  <c r="I14" i="14" s="1"/>
  <c r="J14" i="14" s="1"/>
  <c r="K14" i="14" s="1"/>
  <c r="F12" i="14"/>
  <c r="G12" i="14" s="1"/>
  <c r="H12" i="14" s="1"/>
  <c r="I12" i="14" s="1"/>
  <c r="J12" i="14" s="1"/>
  <c r="K12" i="14" s="1"/>
  <c r="F52" i="14"/>
  <c r="G52" i="14" s="1"/>
  <c r="H52" i="14" s="1"/>
  <c r="I52" i="14" s="1"/>
  <c r="J52" i="14" s="1"/>
  <c r="K52" i="14" s="1"/>
  <c r="G50" i="14"/>
  <c r="H50" i="14" s="1"/>
  <c r="I50" i="14" s="1"/>
  <c r="J50" i="14" s="1"/>
  <c r="K50" i="14" s="1"/>
  <c r="F48" i="14"/>
  <c r="G48" i="14" s="1"/>
  <c r="H48" i="14" s="1"/>
  <c r="I48" i="14" s="1"/>
  <c r="J48" i="14" s="1"/>
  <c r="K48" i="14" s="1"/>
  <c r="F46" i="14"/>
  <c r="G46" i="14" s="1"/>
  <c r="H46" i="14" s="1"/>
  <c r="I46" i="14" s="1"/>
  <c r="J46" i="14" s="1"/>
  <c r="F44" i="14"/>
  <c r="G44" i="14" s="1"/>
  <c r="H44" i="14" s="1"/>
  <c r="I44" i="14" s="1"/>
  <c r="J44" i="14" s="1"/>
  <c r="K44" i="14" s="1"/>
  <c r="F42" i="14"/>
  <c r="G42" i="14" s="1"/>
  <c r="H42" i="14" s="1"/>
  <c r="I42" i="14" s="1"/>
  <c r="J42" i="14" s="1"/>
  <c r="K42" i="14" s="1"/>
  <c r="F40" i="14"/>
  <c r="G40" i="14" s="1"/>
  <c r="H40" i="14" s="1"/>
  <c r="I40" i="14" s="1"/>
  <c r="J40" i="14" s="1"/>
  <c r="K40" i="14" s="1"/>
  <c r="F38" i="14"/>
  <c r="G38" i="14" s="1"/>
  <c r="H38" i="14" s="1"/>
  <c r="I38" i="14" s="1"/>
  <c r="J38" i="14" s="1"/>
  <c r="K38" i="14" s="1"/>
  <c r="F36" i="14"/>
  <c r="G36" i="14" s="1"/>
  <c r="H36" i="14" s="1"/>
  <c r="I36" i="14" s="1"/>
  <c r="J36" i="14" s="1"/>
  <c r="K36" i="14" s="1"/>
  <c r="F34" i="14"/>
  <c r="G34" i="14" s="1"/>
  <c r="H34" i="14" s="1"/>
  <c r="I34" i="14" s="1"/>
  <c r="J34" i="14" s="1"/>
  <c r="K34" i="14" s="1"/>
  <c r="F32" i="14"/>
  <c r="G32" i="14" s="1"/>
  <c r="H32" i="14" s="1"/>
  <c r="I32" i="14" s="1"/>
  <c r="J32" i="14" s="1"/>
  <c r="K32" i="14" s="1"/>
  <c r="F25" i="14"/>
  <c r="G25" i="14" s="1"/>
  <c r="H25" i="14" s="1"/>
  <c r="I25" i="14" s="1"/>
  <c r="K25" i="14" s="1"/>
  <c r="F21" i="14"/>
  <c r="G21" i="14" s="1"/>
  <c r="H21" i="14" s="1"/>
  <c r="I21" i="14" s="1"/>
  <c r="J21" i="14" s="1"/>
  <c r="F17" i="14"/>
  <c r="G17" i="14" s="1"/>
  <c r="H17" i="14" s="1"/>
  <c r="I17" i="14" s="1"/>
  <c r="J17" i="14" s="1"/>
  <c r="K17" i="14" s="1"/>
  <c r="F13" i="14"/>
  <c r="G13" i="14" s="1"/>
  <c r="H13" i="14" s="1"/>
  <c r="I13" i="14" s="1"/>
  <c r="J13" i="14" s="1"/>
  <c r="K13" i="14" s="1"/>
  <c r="F30" i="14"/>
  <c r="G30" i="14" s="1"/>
  <c r="H30" i="14" s="1"/>
  <c r="I30" i="14" s="1"/>
  <c r="J30" i="14" s="1"/>
  <c r="K30" i="14" s="1"/>
  <c r="F51" i="14"/>
  <c r="G51" i="14" s="1"/>
  <c r="H51" i="14" s="1"/>
  <c r="I51" i="14" s="1"/>
  <c r="J51" i="14" s="1"/>
  <c r="K51" i="14" s="1"/>
  <c r="F49" i="14"/>
  <c r="G49" i="14" s="1"/>
  <c r="H49" i="14" s="1"/>
  <c r="I49" i="14" s="1"/>
  <c r="J49" i="14" s="1"/>
  <c r="K49" i="14" s="1"/>
  <c r="F47" i="14"/>
  <c r="G47" i="14" s="1"/>
  <c r="H47" i="14" s="1"/>
  <c r="I47" i="14" s="1"/>
  <c r="J47" i="14" s="1"/>
  <c r="K47" i="14" s="1"/>
  <c r="F45" i="14"/>
  <c r="G45" i="14" s="1"/>
  <c r="H45" i="14" s="1"/>
  <c r="I45" i="14" s="1"/>
  <c r="J45" i="14" s="1"/>
  <c r="K45" i="14" s="1"/>
  <c r="F43" i="14"/>
  <c r="G43" i="14" s="1"/>
  <c r="H43" i="14" s="1"/>
  <c r="I43" i="14" s="1"/>
  <c r="J43" i="14" s="1"/>
  <c r="K43" i="14" s="1"/>
  <c r="F41" i="14"/>
  <c r="G41" i="14" s="1"/>
  <c r="H41" i="14" s="1"/>
  <c r="I41" i="14" s="1"/>
  <c r="J41" i="14" s="1"/>
  <c r="K41" i="14" s="1"/>
  <c r="F39" i="14"/>
  <c r="G39" i="14" s="1"/>
  <c r="H39" i="14" s="1"/>
  <c r="I39" i="14" s="1"/>
  <c r="J39" i="14" s="1"/>
  <c r="K39" i="14" s="1"/>
  <c r="F37" i="14"/>
  <c r="G37" i="14" s="1"/>
  <c r="H37" i="14" s="1"/>
  <c r="I37" i="14" s="1"/>
  <c r="J37" i="14" s="1"/>
  <c r="K37" i="14" s="1"/>
  <c r="F35" i="14"/>
  <c r="G35" i="14" s="1"/>
  <c r="H35" i="14" s="1"/>
  <c r="I35" i="14" s="1"/>
  <c r="J35" i="14" s="1"/>
  <c r="K35" i="14" s="1"/>
  <c r="F33" i="14"/>
  <c r="G33" i="14" s="1"/>
  <c r="H33" i="14" s="1"/>
  <c r="I33" i="14" s="1"/>
  <c r="J33" i="14" s="1"/>
  <c r="K33" i="14" s="1"/>
  <c r="F31" i="14"/>
  <c r="G31" i="14" s="1"/>
  <c r="H31" i="14" s="1"/>
  <c r="I31" i="14" s="1"/>
  <c r="J31" i="14" s="1"/>
  <c r="K31" i="14" s="1"/>
  <c r="H73" i="5"/>
  <c r="H220" i="5"/>
  <c r="H474" i="5"/>
  <c r="H289" i="5"/>
  <c r="H439" i="5"/>
  <c r="F20" i="6"/>
  <c r="I20" i="6"/>
  <c r="H147" i="5" s="1"/>
  <c r="H320" i="5"/>
  <c r="H324" i="5"/>
  <c r="H359" i="5"/>
  <c r="H462" i="5"/>
  <c r="H389" i="5"/>
  <c r="H387" i="5"/>
  <c r="H504" i="5"/>
  <c r="H473" i="5"/>
  <c r="H23" i="5" s="1"/>
  <c r="H19" i="5" s="1"/>
  <c r="H303" i="5"/>
  <c r="H484" i="5"/>
  <c r="H464" i="5"/>
  <c r="H286" i="5"/>
  <c r="H274" i="5"/>
  <c r="H434" i="5"/>
  <c r="H386" i="5"/>
  <c r="H376" i="5" s="1"/>
  <c r="H323" i="5"/>
  <c r="H287" i="5"/>
  <c r="H271" i="5"/>
  <c r="H364" i="5"/>
  <c r="H329" i="5"/>
  <c r="H239" i="5"/>
  <c r="H221" i="5"/>
  <c r="H223" i="5"/>
  <c r="H198" i="5"/>
  <c r="H199" i="5"/>
  <c r="I200" i="5"/>
  <c r="H186" i="5"/>
  <c r="H184" i="5" s="1"/>
  <c r="H188" i="5"/>
  <c r="H174" i="5"/>
  <c r="G509" i="5"/>
  <c r="I509" i="5" s="1"/>
  <c r="G508" i="5"/>
  <c r="I508" i="5" s="1"/>
  <c r="G507" i="5"/>
  <c r="G506" i="5"/>
  <c r="G505" i="5"/>
  <c r="G499" i="5"/>
  <c r="I499" i="5" s="1"/>
  <c r="G494" i="5"/>
  <c r="I494" i="5" s="1"/>
  <c r="G489" i="5"/>
  <c r="I489" i="5" s="1"/>
  <c r="G488" i="5"/>
  <c r="G484" i="5" s="1"/>
  <c r="G479" i="5"/>
  <c r="I479" i="5" s="1"/>
  <c r="G478" i="5"/>
  <c r="G468" i="5" s="1"/>
  <c r="G477" i="5"/>
  <c r="G476" i="5"/>
  <c r="G466" i="5" s="1"/>
  <c r="G475" i="5"/>
  <c r="I475" i="5" s="1"/>
  <c r="G472" i="5"/>
  <c r="G22" i="5" s="1"/>
  <c r="G471" i="5"/>
  <c r="G470" i="5"/>
  <c r="G467" i="5"/>
  <c r="G454" i="5"/>
  <c r="I454" i="5" s="1"/>
  <c r="G453" i="5"/>
  <c r="G452" i="5"/>
  <c r="G451" i="5"/>
  <c r="G450" i="5"/>
  <c r="I450" i="5" s="1"/>
  <c r="G444" i="5"/>
  <c r="I444" i="5" s="1"/>
  <c r="G443" i="5"/>
  <c r="G388" i="5" s="1"/>
  <c r="G442" i="5"/>
  <c r="G387" i="5" s="1"/>
  <c r="G32" i="5" s="1"/>
  <c r="G441" i="5"/>
  <c r="I441" i="5" s="1"/>
  <c r="G440" i="5"/>
  <c r="G435" i="5"/>
  <c r="I435" i="5" s="1"/>
  <c r="G429" i="5"/>
  <c r="I429" i="5" s="1"/>
  <c r="G424" i="5"/>
  <c r="I424" i="5" s="1"/>
  <c r="G419" i="5"/>
  <c r="I419" i="5" s="1"/>
  <c r="G414" i="5"/>
  <c r="I414" i="5" s="1"/>
  <c r="G409" i="5"/>
  <c r="I409" i="5" s="1"/>
  <c r="G404" i="5"/>
  <c r="I404" i="5" s="1"/>
  <c r="G399" i="5"/>
  <c r="I399" i="5" s="1"/>
  <c r="G394" i="5"/>
  <c r="I394" i="5" s="1"/>
  <c r="G393" i="5"/>
  <c r="G383" i="5" s="1"/>
  <c r="G378" i="5" s="1"/>
  <c r="G392" i="5"/>
  <c r="G382" i="5" s="1"/>
  <c r="G391" i="5"/>
  <c r="G386" i="5"/>
  <c r="G369" i="5"/>
  <c r="I369" i="5" s="1"/>
  <c r="G368" i="5"/>
  <c r="G363" i="5" s="1"/>
  <c r="G367" i="5"/>
  <c r="G362" i="5" s="1"/>
  <c r="G366" i="5"/>
  <c r="G361" i="5" s="1"/>
  <c r="G365" i="5"/>
  <c r="I365" i="5" s="1"/>
  <c r="G354" i="5"/>
  <c r="I354" i="5" s="1"/>
  <c r="G349" i="5"/>
  <c r="I349" i="5" s="1"/>
  <c r="G344" i="5"/>
  <c r="I344" i="5" s="1"/>
  <c r="G339" i="5"/>
  <c r="I339" i="5" s="1"/>
  <c r="G334" i="5"/>
  <c r="I334" i="5" s="1"/>
  <c r="G330" i="5"/>
  <c r="I330" i="5" s="1"/>
  <c r="G328" i="5"/>
  <c r="G323" i="5" s="1"/>
  <c r="G327" i="5"/>
  <c r="G326" i="5"/>
  <c r="I326" i="5" s="1"/>
  <c r="G314" i="5"/>
  <c r="I314" i="5" s="1"/>
  <c r="G309" i="5"/>
  <c r="I309" i="5" s="1"/>
  <c r="G308" i="5"/>
  <c r="I308" i="5" s="1"/>
  <c r="G307" i="5"/>
  <c r="G302" i="5" s="1"/>
  <c r="G306" i="5"/>
  <c r="G301" i="5" s="1"/>
  <c r="G305" i="5"/>
  <c r="G294" i="5"/>
  <c r="I294" i="5" s="1"/>
  <c r="G293" i="5"/>
  <c r="G292" i="5"/>
  <c r="G287" i="5" s="1"/>
  <c r="G291" i="5"/>
  <c r="G290" i="5"/>
  <c r="I290" i="5" s="1"/>
  <c r="G286" i="5"/>
  <c r="G285" i="5"/>
  <c r="G279" i="5"/>
  <c r="I279" i="5" s="1"/>
  <c r="G278" i="5"/>
  <c r="G277" i="5"/>
  <c r="G276" i="5"/>
  <c r="G275" i="5"/>
  <c r="I275" i="5" s="1"/>
  <c r="G273" i="5"/>
  <c r="G264" i="5"/>
  <c r="I264" i="5" s="1"/>
  <c r="G259" i="5"/>
  <c r="I259" i="5" s="1"/>
  <c r="G254" i="5"/>
  <c r="I254" i="5" s="1"/>
  <c r="G249" i="5"/>
  <c r="I249" i="5" s="1"/>
  <c r="G244" i="5"/>
  <c r="I244" i="5" s="1"/>
  <c r="G243" i="5"/>
  <c r="G242" i="5"/>
  <c r="G241" i="5"/>
  <c r="G240" i="5"/>
  <c r="I240" i="5" s="1"/>
  <c r="G234" i="5"/>
  <c r="I234" i="5" s="1"/>
  <c r="G229" i="5"/>
  <c r="G228" i="5"/>
  <c r="G227" i="5"/>
  <c r="G226" i="5"/>
  <c r="G225" i="5"/>
  <c r="I225" i="5" s="1"/>
  <c r="G223" i="5"/>
  <c r="G215" i="5" s="1"/>
  <c r="G198" i="5"/>
  <c r="G197" i="5"/>
  <c r="G195" i="5"/>
  <c r="I195" i="5" s="1"/>
  <c r="G193" i="5"/>
  <c r="G192" i="5"/>
  <c r="G179" i="5"/>
  <c r="I179" i="5" s="1"/>
  <c r="G178" i="5"/>
  <c r="G177" i="5"/>
  <c r="G176" i="5"/>
  <c r="G175" i="5"/>
  <c r="G169" i="5"/>
  <c r="I169" i="5" s="1"/>
  <c r="G164" i="5"/>
  <c r="I164" i="5" s="1"/>
  <c r="G163" i="5"/>
  <c r="G162" i="5"/>
  <c r="G161" i="5"/>
  <c r="G160" i="5"/>
  <c r="I160" i="5" s="1"/>
  <c r="G149" i="5"/>
  <c r="G148" i="5"/>
  <c r="G73" i="5" s="1"/>
  <c r="G28" i="5" s="1"/>
  <c r="G147" i="5"/>
  <c r="G72" i="5" s="1"/>
  <c r="G27" i="5" s="1"/>
  <c r="G146" i="5"/>
  <c r="G145" i="5"/>
  <c r="G139" i="5"/>
  <c r="G138" i="5"/>
  <c r="G137" i="5"/>
  <c r="G136" i="5"/>
  <c r="G135" i="5"/>
  <c r="I135" i="5" s="1"/>
  <c r="G131" i="5"/>
  <c r="G124" i="5"/>
  <c r="G123" i="5"/>
  <c r="G122" i="5"/>
  <c r="G120" i="5"/>
  <c r="I120" i="5" s="1"/>
  <c r="G114" i="5"/>
  <c r="G109" i="5"/>
  <c r="G104" i="5"/>
  <c r="G99" i="5"/>
  <c r="G94" i="5"/>
  <c r="I94" i="5" s="1"/>
  <c r="G89" i="5"/>
  <c r="G84" i="5"/>
  <c r="G79" i="5"/>
  <c r="G78" i="5"/>
  <c r="G77" i="5"/>
  <c r="G76" i="5"/>
  <c r="G75" i="5"/>
  <c r="G71" i="5"/>
  <c r="G26" i="5" s="1"/>
  <c r="G54" i="5"/>
  <c r="G50" i="5"/>
  <c r="I50" i="5" s="1"/>
  <c r="G44" i="5"/>
  <c r="G43" i="5"/>
  <c r="G38" i="5" s="1"/>
  <c r="G42" i="5"/>
  <c r="G37" i="5" s="1"/>
  <c r="G41" i="5"/>
  <c r="G36" i="5"/>
  <c r="G31" i="5"/>
  <c r="G20" i="5"/>
  <c r="I391" i="5" l="1"/>
  <c r="G381" i="5"/>
  <c r="I150" i="5"/>
  <c r="H145" i="5"/>
  <c r="G49" i="5"/>
  <c r="G377" i="5"/>
  <c r="I147" i="5"/>
  <c r="H32" i="5"/>
  <c r="H377" i="5"/>
  <c r="H374" i="5" s="1"/>
  <c r="G385" i="5"/>
  <c r="G462" i="5"/>
  <c r="G158" i="5"/>
  <c r="G222" i="5"/>
  <c r="G289" i="5"/>
  <c r="G439" i="5"/>
  <c r="I178" i="5"/>
  <c r="G360" i="5"/>
  <c r="I360" i="5" s="1"/>
  <c r="G504" i="5"/>
  <c r="I440" i="5"/>
  <c r="G155" i="5"/>
  <c r="I152" i="5"/>
  <c r="G303" i="5"/>
  <c r="G321" i="5"/>
  <c r="I321" i="5" s="1"/>
  <c r="H299" i="5"/>
  <c r="H384" i="5"/>
  <c r="H31" i="5"/>
  <c r="G210" i="5"/>
  <c r="G214" i="5"/>
  <c r="G33" i="5"/>
  <c r="I385" i="5"/>
  <c r="G384" i="5"/>
  <c r="G364" i="5"/>
  <c r="I364" i="5" s="1"/>
  <c r="G144" i="5"/>
  <c r="G174" i="5"/>
  <c r="I174" i="5" s="1"/>
  <c r="G239" i="5"/>
  <c r="G270" i="5"/>
  <c r="I270" i="5" s="1"/>
  <c r="G304" i="5"/>
  <c r="I304" i="5" s="1"/>
  <c r="I305" i="5"/>
  <c r="G359" i="5"/>
  <c r="I484" i="5"/>
  <c r="H284" i="5"/>
  <c r="I439" i="5"/>
  <c r="G74" i="5"/>
  <c r="G134" i="5"/>
  <c r="G156" i="5"/>
  <c r="G224" i="5"/>
  <c r="G271" i="5"/>
  <c r="G272" i="5"/>
  <c r="G325" i="5"/>
  <c r="G329" i="5"/>
  <c r="I329" i="5" s="1"/>
  <c r="G390" i="5"/>
  <c r="G380" i="5" s="1"/>
  <c r="G434" i="5"/>
  <c r="I434" i="5" s="1"/>
  <c r="G474" i="5"/>
  <c r="I474" i="5" s="1"/>
  <c r="I504" i="5"/>
  <c r="I285" i="5"/>
  <c r="G288" i="5"/>
  <c r="G284" i="5" s="1"/>
  <c r="G322" i="5"/>
  <c r="I239" i="5"/>
  <c r="I303" i="5"/>
  <c r="I488" i="5"/>
  <c r="I289" i="5"/>
  <c r="G473" i="5"/>
  <c r="G23" i="5" s="1"/>
  <c r="G40" i="5"/>
  <c r="G70" i="5"/>
  <c r="G69" i="5" s="1"/>
  <c r="G65" i="5"/>
  <c r="G129" i="5"/>
  <c r="G157" i="5"/>
  <c r="G221" i="5"/>
  <c r="G211" i="5" s="1"/>
  <c r="G191" i="5" s="1"/>
  <c r="G449" i="5"/>
  <c r="I449" i="5" s="1"/>
  <c r="G461" i="5"/>
  <c r="I386" i="5"/>
  <c r="H269" i="5"/>
  <c r="I359" i="5"/>
  <c r="H72" i="5"/>
  <c r="I72" i="5" s="1"/>
  <c r="H70" i="5"/>
  <c r="H463" i="5"/>
  <c r="H469" i="5"/>
  <c r="H319" i="5"/>
  <c r="H459" i="5"/>
  <c r="G187" i="5"/>
  <c r="G188" i="5"/>
  <c r="G30" i="5"/>
  <c r="G190" i="5"/>
  <c r="G67" i="5"/>
  <c r="G17" i="5" s="1"/>
  <c r="G12" i="5" s="1"/>
  <c r="G274" i="5"/>
  <c r="I274" i="5" s="1"/>
  <c r="G21" i="5"/>
  <c r="G19" i="5" s="1"/>
  <c r="G25" i="5"/>
  <c r="G24" i="5" s="1"/>
  <c r="G68" i="5"/>
  <c r="G63" i="5" s="1"/>
  <c r="G159" i="5"/>
  <c r="G465" i="5"/>
  <c r="I465" i="5" s="1"/>
  <c r="G121" i="5"/>
  <c r="G220" i="5"/>
  <c r="G219" i="5" s="1"/>
  <c r="G300" i="5"/>
  <c r="G320" i="5"/>
  <c r="G319" i="5" s="1"/>
  <c r="G18" i="5" l="1"/>
  <c r="G13" i="5" s="1"/>
  <c r="I145" i="5"/>
  <c r="H144" i="5"/>
  <c r="I144" i="5" s="1"/>
  <c r="G379" i="5"/>
  <c r="I379" i="5" s="1"/>
  <c r="G375" i="5"/>
  <c r="I380" i="5"/>
  <c r="G376" i="5"/>
  <c r="I376" i="5" s="1"/>
  <c r="I381" i="5"/>
  <c r="G209" i="5"/>
  <c r="G469" i="5"/>
  <c r="I469" i="5" s="1"/>
  <c r="I384" i="5"/>
  <c r="I390" i="5"/>
  <c r="G269" i="5"/>
  <c r="I269" i="5" s="1"/>
  <c r="G299" i="5"/>
  <c r="I299" i="5" s="1"/>
  <c r="I300" i="5"/>
  <c r="I70" i="5"/>
  <c r="G35" i="5"/>
  <c r="G39" i="5"/>
  <c r="I284" i="5"/>
  <c r="G189" i="5"/>
  <c r="I319" i="5"/>
  <c r="G324" i="5"/>
  <c r="I324" i="5" s="1"/>
  <c r="I325" i="5"/>
  <c r="I473" i="5"/>
  <c r="G60" i="5"/>
  <c r="I320" i="5"/>
  <c r="G389" i="5"/>
  <c r="I389" i="5" s="1"/>
  <c r="G154" i="5"/>
  <c r="I220" i="5"/>
  <c r="G463" i="5"/>
  <c r="I463" i="5" s="1"/>
  <c r="G29" i="5"/>
  <c r="G119" i="5"/>
  <c r="G66" i="5"/>
  <c r="G16" i="5" s="1"/>
  <c r="G11" i="5" s="1"/>
  <c r="G62" i="5"/>
  <c r="G185" i="5"/>
  <c r="G460" i="5"/>
  <c r="G464" i="5"/>
  <c r="I464" i="5" s="1"/>
  <c r="G196" i="5"/>
  <c r="G199" i="5"/>
  <c r="I199" i="5" s="1"/>
  <c r="G34" i="5" l="1"/>
  <c r="G15" i="5"/>
  <c r="G374" i="5"/>
  <c r="I374" i="5" s="1"/>
  <c r="I375" i="5"/>
  <c r="G459" i="5"/>
  <c r="I459" i="5" s="1"/>
  <c r="I460" i="5"/>
  <c r="G194" i="5"/>
  <c r="I194" i="5" s="1"/>
  <c r="G186" i="5"/>
  <c r="G184" i="5" s="1"/>
  <c r="I184" i="5" s="1"/>
  <c r="I185" i="5"/>
  <c r="G61" i="5"/>
  <c r="G59" i="5" s="1"/>
  <c r="G64" i="5"/>
  <c r="G10" i="5" l="1"/>
  <c r="G9" i="5" s="1"/>
  <c r="G14" i="5"/>
  <c r="G393" i="14"/>
  <c r="H393" i="14" s="1"/>
  <c r="E391" i="14"/>
  <c r="F391" i="14" s="1"/>
  <c r="C391" i="14"/>
  <c r="G383" i="14"/>
  <c r="H383" i="14" s="1"/>
  <c r="E381" i="14"/>
  <c r="F381" i="14" s="1"/>
  <c r="C381" i="14"/>
  <c r="G380" i="14"/>
  <c r="H380" i="14" s="1"/>
  <c r="I380" i="14" s="1"/>
  <c r="D378" i="14"/>
  <c r="C378" i="14"/>
  <c r="G377" i="14"/>
  <c r="D375" i="14"/>
  <c r="C375" i="14"/>
  <c r="H374" i="14"/>
  <c r="I374" i="14" s="1"/>
  <c r="F373" i="14"/>
  <c r="G373" i="14" s="1"/>
  <c r="H373" i="14" s="1"/>
  <c r="J373" i="14" s="1"/>
  <c r="K373" i="14" s="1"/>
  <c r="D372" i="14"/>
  <c r="C372" i="14"/>
  <c r="H371" i="14"/>
  <c r="I371" i="14" s="1"/>
  <c r="J371" i="14" s="1"/>
  <c r="K371" i="14" s="1"/>
  <c r="F370" i="14"/>
  <c r="G370" i="14" s="1"/>
  <c r="H370" i="14" s="1"/>
  <c r="J370" i="14" s="1"/>
  <c r="K370" i="14" s="1"/>
  <c r="D369" i="14"/>
  <c r="C369" i="14"/>
  <c r="G368" i="14"/>
  <c r="D366" i="14"/>
  <c r="C366" i="14"/>
  <c r="E365" i="14"/>
  <c r="J364" i="14"/>
  <c r="K364" i="14" s="1"/>
  <c r="D363" i="14"/>
  <c r="C363" i="14"/>
  <c r="J362" i="14"/>
  <c r="K362" i="14" s="1"/>
  <c r="D360" i="14"/>
  <c r="C360" i="14"/>
  <c r="J359" i="14"/>
  <c r="K359" i="14" s="1"/>
  <c r="D357" i="14"/>
  <c r="C357" i="14"/>
  <c r="J356" i="14"/>
  <c r="K356" i="14" s="1"/>
  <c r="F355" i="14"/>
  <c r="G355" i="14" s="1"/>
  <c r="I355" i="14" s="1"/>
  <c r="J355" i="14" s="1"/>
  <c r="K355" i="14" s="1"/>
  <c r="D354" i="14"/>
  <c r="C354" i="14"/>
  <c r="D353" i="14"/>
  <c r="E353" i="14" s="1"/>
  <c r="D352" i="14"/>
  <c r="E352" i="14" s="1"/>
  <c r="D349" i="14"/>
  <c r="C349" i="14"/>
  <c r="G348" i="14"/>
  <c r="H348" i="14" s="1"/>
  <c r="I348" i="14" s="1"/>
  <c r="J348" i="14" s="1"/>
  <c r="K348" i="14" s="1"/>
  <c r="E348" i="14"/>
  <c r="F348" i="14" s="1"/>
  <c r="F347" i="14"/>
  <c r="D345" i="14"/>
  <c r="C345" i="14"/>
  <c r="I342" i="14"/>
  <c r="G342" i="14"/>
  <c r="E342" i="14"/>
  <c r="F342" i="14" s="1"/>
  <c r="D342" i="14"/>
  <c r="C342" i="14"/>
  <c r="I339" i="14"/>
  <c r="G339" i="14"/>
  <c r="H339" i="14" s="1"/>
  <c r="E339" i="14"/>
  <c r="F339" i="14" s="1"/>
  <c r="D339" i="14"/>
  <c r="C339" i="14"/>
  <c r="D338" i="14"/>
  <c r="E338" i="14" s="1"/>
  <c r="I335" i="14"/>
  <c r="G335" i="14"/>
  <c r="H335" i="14" s="1"/>
  <c r="E335" i="14"/>
  <c r="F335" i="14" s="1"/>
  <c r="D335" i="14"/>
  <c r="C335" i="14"/>
  <c r="I329" i="14"/>
  <c r="G329" i="14"/>
  <c r="E329" i="14"/>
  <c r="F329" i="14" s="1"/>
  <c r="D329" i="14"/>
  <c r="C329" i="14"/>
  <c r="J328" i="14"/>
  <c r="K328" i="14" s="1"/>
  <c r="F327" i="14"/>
  <c r="G327" i="14" s="1"/>
  <c r="H327" i="14" s="1"/>
  <c r="I327" i="14" s="1"/>
  <c r="I326" i="14" s="1"/>
  <c r="E326" i="14"/>
  <c r="F326" i="14" s="1"/>
  <c r="D326" i="14"/>
  <c r="C326" i="14"/>
  <c r="D325" i="14"/>
  <c r="E325" i="14" s="1"/>
  <c r="J324" i="14"/>
  <c r="F323" i="14"/>
  <c r="G323" i="14" s="1"/>
  <c r="H323" i="14" s="1"/>
  <c r="I323" i="14" s="1"/>
  <c r="I322" i="14" s="1"/>
  <c r="D322" i="14"/>
  <c r="C322" i="14"/>
  <c r="D321" i="14"/>
  <c r="E321" i="14" s="1"/>
  <c r="D320" i="14"/>
  <c r="E320" i="14" s="1"/>
  <c r="J319" i="14"/>
  <c r="K319" i="14" s="1"/>
  <c r="F318" i="14"/>
  <c r="G318" i="14" s="1"/>
  <c r="H318" i="14" s="1"/>
  <c r="I318" i="14" s="1"/>
  <c r="I317" i="14" s="1"/>
  <c r="D317" i="14"/>
  <c r="C317" i="14"/>
  <c r="J315" i="14"/>
  <c r="K315" i="14" s="1"/>
  <c r="D314" i="14"/>
  <c r="C314" i="14"/>
  <c r="D311" i="14"/>
  <c r="C311" i="14"/>
  <c r="J310" i="14"/>
  <c r="K310" i="14" s="1"/>
  <c r="F309" i="14"/>
  <c r="D308" i="14"/>
  <c r="C308" i="14"/>
  <c r="J307" i="14"/>
  <c r="K307" i="14" s="1"/>
  <c r="F306" i="14"/>
  <c r="G306" i="14" s="1"/>
  <c r="H306" i="14" s="1"/>
  <c r="I306" i="14" s="1"/>
  <c r="E305" i="14"/>
  <c r="F305" i="14" s="1"/>
  <c r="D305" i="14"/>
  <c r="C305" i="14"/>
  <c r="J303" i="14"/>
  <c r="J301" i="14"/>
  <c r="K301" i="14" s="1"/>
  <c r="K299" i="14" s="1"/>
  <c r="D299" i="14"/>
  <c r="C299" i="14"/>
  <c r="J298" i="14"/>
  <c r="I298" i="14"/>
  <c r="G298" i="14"/>
  <c r="E298" i="14"/>
  <c r="F298" i="14" s="1"/>
  <c r="H297" i="14"/>
  <c r="F297" i="14"/>
  <c r="H296" i="14"/>
  <c r="F296" i="14"/>
  <c r="J295" i="14"/>
  <c r="I295" i="14"/>
  <c r="G295" i="14"/>
  <c r="D295" i="14"/>
  <c r="C295" i="14"/>
  <c r="D293" i="14"/>
  <c r="E293" i="14" s="1"/>
  <c r="D292" i="14"/>
  <c r="E292" i="14" s="1"/>
  <c r="J291" i="14"/>
  <c r="D291" i="14"/>
  <c r="E291" i="14" s="1"/>
  <c r="J290" i="14"/>
  <c r="K290" i="14" s="1"/>
  <c r="D290" i="14"/>
  <c r="E290" i="14" s="1"/>
  <c r="H289" i="14"/>
  <c r="F289" i="14"/>
  <c r="H288" i="14"/>
  <c r="F288" i="14"/>
  <c r="J287" i="14"/>
  <c r="I287" i="14"/>
  <c r="G287" i="14"/>
  <c r="D287" i="14"/>
  <c r="C287" i="14"/>
  <c r="J285" i="14"/>
  <c r="E284" i="14"/>
  <c r="D283" i="14"/>
  <c r="C283" i="14"/>
  <c r="J282" i="14"/>
  <c r="K282" i="14" s="1"/>
  <c r="E281" i="14"/>
  <c r="D280" i="14"/>
  <c r="C280" i="14"/>
  <c r="J279" i="14"/>
  <c r="K279" i="14" s="1"/>
  <c r="D279" i="14"/>
  <c r="E279" i="14" s="1"/>
  <c r="D278" i="14"/>
  <c r="E278" i="14" s="1"/>
  <c r="J276" i="14"/>
  <c r="K276" i="14" s="1"/>
  <c r="E275" i="14"/>
  <c r="D274" i="14"/>
  <c r="C274" i="14"/>
  <c r="D263" i="14"/>
  <c r="C263" i="14"/>
  <c r="J262" i="14"/>
  <c r="K262" i="14" s="1"/>
  <c r="D260" i="14"/>
  <c r="C260" i="14"/>
  <c r="J258" i="14"/>
  <c r="D256" i="14"/>
  <c r="C256" i="14"/>
  <c r="E255" i="14"/>
  <c r="D254" i="14"/>
  <c r="E254" i="14" s="1"/>
  <c r="J253" i="14"/>
  <c r="K253" i="14" s="1"/>
  <c r="D251" i="14"/>
  <c r="C251" i="14"/>
  <c r="J250" i="14"/>
  <c r="D248" i="14"/>
  <c r="C248" i="14"/>
  <c r="D247" i="14"/>
  <c r="E247" i="14" s="1"/>
  <c r="D246" i="14"/>
  <c r="E246" i="14" s="1"/>
  <c r="D245" i="14"/>
  <c r="E245" i="14" s="1"/>
  <c r="J244" i="14"/>
  <c r="K244" i="14" s="1"/>
  <c r="D242" i="14"/>
  <c r="C242" i="14"/>
  <c r="D241" i="14"/>
  <c r="E241" i="14" s="1"/>
  <c r="D240" i="14"/>
  <c r="E240" i="14" s="1"/>
  <c r="D239" i="14"/>
  <c r="E239" i="14" s="1"/>
  <c r="J238" i="14"/>
  <c r="D236" i="14"/>
  <c r="C236" i="14"/>
  <c r="J235" i="14"/>
  <c r="D233" i="14"/>
  <c r="C233" i="14"/>
  <c r="J232" i="14"/>
  <c r="K232" i="14" s="1"/>
  <c r="D230" i="14"/>
  <c r="C230" i="14"/>
  <c r="J229" i="14"/>
  <c r="K229" i="14" s="1"/>
  <c r="F228" i="14"/>
  <c r="G228" i="14" s="1"/>
  <c r="H228" i="14" s="1"/>
  <c r="J228" i="14" s="1"/>
  <c r="D227" i="14"/>
  <c r="C227" i="14"/>
  <c r="J226" i="14"/>
  <c r="K226" i="14" s="1"/>
  <c r="G225" i="14"/>
  <c r="E224" i="14"/>
  <c r="F224" i="14" s="1"/>
  <c r="D224" i="14"/>
  <c r="C224" i="14"/>
  <c r="J223" i="14"/>
  <c r="K223" i="14" s="1"/>
  <c r="D221" i="14"/>
  <c r="C221" i="14"/>
  <c r="I220" i="14"/>
  <c r="J220" i="14" s="1"/>
  <c r="K220" i="14" s="1"/>
  <c r="D220" i="14"/>
  <c r="E220" i="14" s="1"/>
  <c r="J219" i="14"/>
  <c r="D217" i="14"/>
  <c r="C217" i="14"/>
  <c r="J216" i="14"/>
  <c r="K216" i="14" s="1"/>
  <c r="D214" i="14"/>
  <c r="C214" i="14"/>
  <c r="J213" i="14"/>
  <c r="K213" i="14" s="1"/>
  <c r="F212" i="14"/>
  <c r="G212" i="14" s="1"/>
  <c r="H212" i="14" s="1"/>
  <c r="J212" i="14" s="1"/>
  <c r="K212" i="14" s="1"/>
  <c r="D211" i="14"/>
  <c r="C211" i="14"/>
  <c r="J210" i="14"/>
  <c r="D210" i="14"/>
  <c r="E210" i="14" s="1"/>
  <c r="J209" i="14"/>
  <c r="K209" i="14" s="1"/>
  <c r="D207" i="14"/>
  <c r="C207" i="14"/>
  <c r="D197" i="14"/>
  <c r="E197" i="14" s="1"/>
  <c r="F197" i="14" s="1"/>
  <c r="G197" i="14" s="1"/>
  <c r="H197" i="14" s="1"/>
  <c r="I197" i="14" s="1"/>
  <c r="J197" i="14" s="1"/>
  <c r="K197" i="14" s="1"/>
  <c r="J196" i="14"/>
  <c r="K196" i="14" s="1"/>
  <c r="D194" i="14"/>
  <c r="C194" i="14"/>
  <c r="I186" i="14"/>
  <c r="G186" i="14"/>
  <c r="H186" i="14" s="1"/>
  <c r="E186" i="14"/>
  <c r="F186" i="14" s="1"/>
  <c r="D186" i="14"/>
  <c r="C186" i="14"/>
  <c r="J183" i="14"/>
  <c r="I183" i="14"/>
  <c r="E183" i="14"/>
  <c r="F183" i="14" s="1"/>
  <c r="J182" i="14"/>
  <c r="I182" i="14"/>
  <c r="E182" i="14"/>
  <c r="F182" i="14" s="1"/>
  <c r="H179" i="14"/>
  <c r="I179" i="14" s="1"/>
  <c r="K179" i="14" s="1"/>
  <c r="E179" i="14"/>
  <c r="F179" i="14" s="1"/>
  <c r="D179" i="14"/>
  <c r="C179" i="14"/>
  <c r="E178" i="14"/>
  <c r="F178" i="14" s="1"/>
  <c r="G178" i="14" s="1"/>
  <c r="H178" i="14" s="1"/>
  <c r="I178" i="14" s="1"/>
  <c r="J178" i="14" s="1"/>
  <c r="E177" i="14"/>
  <c r="F177" i="14" s="1"/>
  <c r="G177" i="14" s="1"/>
  <c r="H177" i="14" s="1"/>
  <c r="I177" i="14" s="1"/>
  <c r="J177" i="14" s="1"/>
  <c r="K177" i="14" s="1"/>
  <c r="E174" i="14"/>
  <c r="F174" i="14" s="1"/>
  <c r="H174" i="14" s="1"/>
  <c r="I174" i="14" s="1"/>
  <c r="K174" i="14" s="1"/>
  <c r="D174" i="14"/>
  <c r="C174" i="14"/>
  <c r="J151" i="14"/>
  <c r="K151" i="14" s="1"/>
  <c r="E150" i="14"/>
  <c r="F150" i="14" s="1"/>
  <c r="D149" i="14"/>
  <c r="C149" i="14"/>
  <c r="J147" i="14"/>
  <c r="E146" i="14"/>
  <c r="F146" i="14" s="1"/>
  <c r="D145" i="14"/>
  <c r="C145" i="14"/>
  <c r="J144" i="14"/>
  <c r="K144" i="14" s="1"/>
  <c r="K142" i="14" s="1"/>
  <c r="H143" i="14"/>
  <c r="I142" i="14"/>
  <c r="H142" i="14"/>
  <c r="G142" i="14"/>
  <c r="D142" i="14"/>
  <c r="C142" i="14"/>
  <c r="J141" i="14"/>
  <c r="I141" i="14"/>
  <c r="G141" i="14"/>
  <c r="E141" i="14"/>
  <c r="F141" i="14" s="1"/>
  <c r="J140" i="14"/>
  <c r="K140" i="14" s="1"/>
  <c r="K138" i="14" s="1"/>
  <c r="H139" i="14"/>
  <c r="H138" i="14" s="1"/>
  <c r="F139" i="14"/>
  <c r="I138" i="14"/>
  <c r="G138" i="14"/>
  <c r="D138" i="14"/>
  <c r="C138" i="14"/>
  <c r="D135" i="14"/>
  <c r="J134" i="14"/>
  <c r="K134" i="14" s="1"/>
  <c r="K132" i="14" s="1"/>
  <c r="H132" i="14"/>
  <c r="G132" i="14"/>
  <c r="D132" i="14"/>
  <c r="J128" i="14"/>
  <c r="I128" i="14"/>
  <c r="G128" i="14"/>
  <c r="E128" i="14"/>
  <c r="F128" i="14" s="1"/>
  <c r="D128" i="14"/>
  <c r="J127" i="14"/>
  <c r="I125" i="14"/>
  <c r="H125" i="14"/>
  <c r="G125" i="14"/>
  <c r="D125" i="14"/>
  <c r="C125" i="14"/>
  <c r="J124" i="14"/>
  <c r="K124" i="14" s="1"/>
  <c r="K122" i="14" s="1"/>
  <c r="I122" i="14"/>
  <c r="H122" i="14"/>
  <c r="G122" i="14"/>
  <c r="D122" i="14"/>
  <c r="C122" i="14"/>
  <c r="J121" i="14"/>
  <c r="F120" i="14"/>
  <c r="I119" i="14"/>
  <c r="H119" i="14"/>
  <c r="G119" i="14"/>
  <c r="D119" i="14"/>
  <c r="C119" i="14"/>
  <c r="J118" i="14"/>
  <c r="K118" i="14" s="1"/>
  <c r="K116" i="14" s="1"/>
  <c r="H117" i="14"/>
  <c r="H116" i="14" s="1"/>
  <c r="I116" i="14"/>
  <c r="G116" i="14"/>
  <c r="D116" i="14"/>
  <c r="C116" i="14"/>
  <c r="K113" i="14"/>
  <c r="D113" i="14"/>
  <c r="C113" i="14"/>
  <c r="H111" i="14"/>
  <c r="G110" i="14"/>
  <c r="C110" i="14"/>
  <c r="J104" i="14"/>
  <c r="D104" i="14"/>
  <c r="C104" i="14"/>
  <c r="E101" i="14"/>
  <c r="F101" i="14" s="1"/>
  <c r="J101" i="14"/>
  <c r="D101" i="14"/>
  <c r="C101" i="14"/>
  <c r="H100" i="14"/>
  <c r="K98" i="14" s="1"/>
  <c r="E98" i="14"/>
  <c r="F98" i="14" s="1"/>
  <c r="D98" i="14"/>
  <c r="C98" i="14"/>
  <c r="J97" i="14"/>
  <c r="I97" i="14"/>
  <c r="I94" i="14"/>
  <c r="J94" i="14"/>
  <c r="H94" i="14"/>
  <c r="G94" i="14"/>
  <c r="D94" i="14"/>
  <c r="C94" i="14"/>
  <c r="D90" i="14"/>
  <c r="E90" i="14" s="1"/>
  <c r="D89" i="14"/>
  <c r="E89" i="14" s="1"/>
  <c r="E87" i="14"/>
  <c r="J86" i="14"/>
  <c r="D86" i="14"/>
  <c r="E86" i="14" s="1"/>
  <c r="D85" i="14"/>
  <c r="E85" i="14" s="1"/>
  <c r="D84" i="14"/>
  <c r="E84" i="14" s="1"/>
  <c r="D83" i="14"/>
  <c r="E83" i="14" s="1"/>
  <c r="D82" i="14"/>
  <c r="E82" i="14" s="1"/>
  <c r="D81" i="14"/>
  <c r="E81" i="14" s="1"/>
  <c r="D80" i="14"/>
  <c r="E80" i="14" s="1"/>
  <c r="D79" i="14"/>
  <c r="E79" i="14" s="1"/>
  <c r="D78" i="14"/>
  <c r="E78" i="14" s="1"/>
  <c r="J77" i="14"/>
  <c r="D77" i="14"/>
  <c r="E77" i="14" s="1"/>
  <c r="D76" i="14"/>
  <c r="E76" i="14" s="1"/>
  <c r="D75" i="14"/>
  <c r="E75" i="14" s="1"/>
  <c r="D74" i="14"/>
  <c r="E74" i="14" s="1"/>
  <c r="D73" i="14"/>
  <c r="E73" i="14" s="1"/>
  <c r="J72" i="14"/>
  <c r="K72" i="14" s="1"/>
  <c r="D72" i="14"/>
  <c r="E72" i="14" s="1"/>
  <c r="D71" i="14"/>
  <c r="E71" i="14" s="1"/>
  <c r="I68" i="14"/>
  <c r="J68" i="14"/>
  <c r="H68" i="14"/>
  <c r="G68" i="14"/>
  <c r="E68" i="14"/>
  <c r="F68" i="14" s="1"/>
  <c r="D68" i="14"/>
  <c r="C68" i="14"/>
  <c r="D67" i="14"/>
  <c r="E67" i="14" s="1"/>
  <c r="H65" i="14"/>
  <c r="G64" i="14"/>
  <c r="D64" i="14"/>
  <c r="C64" i="14"/>
  <c r="G62" i="14"/>
  <c r="H62" i="14" s="1"/>
  <c r="H61" i="14" s="1"/>
  <c r="E61" i="14"/>
  <c r="F61" i="14" s="1"/>
  <c r="J61" i="14"/>
  <c r="I61" i="14"/>
  <c r="D61" i="14"/>
  <c r="C61" i="14"/>
  <c r="H59" i="14"/>
  <c r="D58" i="14"/>
  <c r="C58" i="14"/>
  <c r="D57" i="14"/>
  <c r="E57" i="14" s="1"/>
  <c r="H56" i="14"/>
  <c r="H55" i="14"/>
  <c r="J54" i="14"/>
  <c r="D54" i="14"/>
  <c r="C54" i="14"/>
  <c r="H29" i="14"/>
  <c r="I27" i="14" s="1"/>
  <c r="H28" i="14"/>
  <c r="J27" i="14"/>
  <c r="D27" i="14"/>
  <c r="C27" i="14"/>
  <c r="D7" i="14"/>
  <c r="C7" i="14"/>
  <c r="G354" i="14" l="1"/>
  <c r="G369" i="14"/>
  <c r="H227" i="14"/>
  <c r="G211" i="14"/>
  <c r="G372" i="14"/>
  <c r="J138" i="14"/>
  <c r="G227" i="14"/>
  <c r="I227" i="14"/>
  <c r="G326" i="14"/>
  <c r="H354" i="14"/>
  <c r="H369" i="14"/>
  <c r="K369" i="14"/>
  <c r="H372" i="14"/>
  <c r="I354" i="14"/>
  <c r="I132" i="14"/>
  <c r="K227" i="14"/>
  <c r="G305" i="14"/>
  <c r="G317" i="14"/>
  <c r="G322" i="14"/>
  <c r="I59" i="14"/>
  <c r="J59" i="14" s="1"/>
  <c r="F284" i="14"/>
  <c r="E283" i="14"/>
  <c r="H304" i="14"/>
  <c r="H302" i="14" s="1"/>
  <c r="G302" i="14"/>
  <c r="F74" i="14"/>
  <c r="G74" i="14" s="1"/>
  <c r="H74" i="14" s="1"/>
  <c r="I74" i="14" s="1"/>
  <c r="J74" i="14" s="1"/>
  <c r="K74" i="14" s="1"/>
  <c r="F67" i="14"/>
  <c r="G67" i="14" s="1"/>
  <c r="H67" i="14" s="1"/>
  <c r="I67" i="14" s="1"/>
  <c r="J67" i="14" s="1"/>
  <c r="K67" i="14" s="1"/>
  <c r="F71" i="14"/>
  <c r="G71" i="14" s="1"/>
  <c r="H71" i="14" s="1"/>
  <c r="I71" i="14" s="1"/>
  <c r="J71" i="14" s="1"/>
  <c r="K71" i="14" s="1"/>
  <c r="F72" i="14"/>
  <c r="G72" i="14" s="1"/>
  <c r="H72" i="14" s="1"/>
  <c r="F73" i="14"/>
  <c r="G73" i="14" s="1"/>
  <c r="H73" i="14" s="1"/>
  <c r="I73" i="14" s="1"/>
  <c r="J73" i="14" s="1"/>
  <c r="K73" i="14" s="1"/>
  <c r="F76" i="14"/>
  <c r="G76" i="14" s="1"/>
  <c r="H76" i="14" s="1"/>
  <c r="I76" i="14" s="1"/>
  <c r="J76" i="14" s="1"/>
  <c r="K76" i="14" s="1"/>
  <c r="F85" i="14"/>
  <c r="G85" i="14" s="1"/>
  <c r="H85" i="14" s="1"/>
  <c r="I85" i="14" s="1"/>
  <c r="J85" i="14" s="1"/>
  <c r="K85" i="14" s="1"/>
  <c r="F86" i="14"/>
  <c r="G86" i="14" s="1"/>
  <c r="H86" i="14" s="1"/>
  <c r="F87" i="14"/>
  <c r="G87" i="14" s="1"/>
  <c r="H87" i="14" s="1"/>
  <c r="J87" i="14" s="1"/>
  <c r="F89" i="14"/>
  <c r="G89" i="14" s="1"/>
  <c r="H89" i="14" s="1"/>
  <c r="I89" i="14" s="1"/>
  <c r="J89" i="14" s="1"/>
  <c r="K89" i="14" s="1"/>
  <c r="E116" i="14"/>
  <c r="F116" i="14" s="1"/>
  <c r="F117" i="14"/>
  <c r="E132" i="14"/>
  <c r="F132" i="14" s="1"/>
  <c r="F133" i="14"/>
  <c r="E135" i="14"/>
  <c r="F135" i="14" s="1"/>
  <c r="F136" i="14"/>
  <c r="G136" i="14" s="1"/>
  <c r="E207" i="14"/>
  <c r="F207" i="14" s="1"/>
  <c r="F208" i="14"/>
  <c r="G208" i="14" s="1"/>
  <c r="E214" i="14"/>
  <c r="F214" i="14" s="1"/>
  <c r="F215" i="14"/>
  <c r="G215" i="14" s="1"/>
  <c r="E217" i="14"/>
  <c r="F217" i="14" s="1"/>
  <c r="F218" i="14"/>
  <c r="G218" i="14" s="1"/>
  <c r="F220" i="14"/>
  <c r="G220" i="14" s="1"/>
  <c r="H220" i="14" s="1"/>
  <c r="E230" i="14"/>
  <c r="F230" i="14" s="1"/>
  <c r="F231" i="14"/>
  <c r="G231" i="14" s="1"/>
  <c r="F239" i="14"/>
  <c r="G239" i="14" s="1"/>
  <c r="H239" i="14" s="1"/>
  <c r="I239" i="14" s="1"/>
  <c r="J239" i="14" s="1"/>
  <c r="K239" i="14" s="1"/>
  <c r="F241" i="14"/>
  <c r="G241" i="14" s="1"/>
  <c r="H241" i="14" s="1"/>
  <c r="I241" i="14" s="1"/>
  <c r="J241" i="14" s="1"/>
  <c r="K241" i="14" s="1"/>
  <c r="E242" i="14"/>
  <c r="F242" i="14" s="1"/>
  <c r="F243" i="14"/>
  <c r="G243" i="14" s="1"/>
  <c r="H243" i="14" s="1"/>
  <c r="F246" i="14"/>
  <c r="G246" i="14" s="1"/>
  <c r="H246" i="14" s="1"/>
  <c r="I246" i="14" s="1"/>
  <c r="J246" i="14" s="1"/>
  <c r="K246" i="14" s="1"/>
  <c r="F247" i="14"/>
  <c r="G247" i="14" s="1"/>
  <c r="H247" i="14" s="1"/>
  <c r="I247" i="14" s="1"/>
  <c r="J247" i="14" s="1"/>
  <c r="K247" i="14" s="1"/>
  <c r="E251" i="14"/>
  <c r="F251" i="14" s="1"/>
  <c r="F252" i="14"/>
  <c r="G252" i="14" s="1"/>
  <c r="F264" i="14"/>
  <c r="F278" i="14"/>
  <c r="G278" i="14" s="1"/>
  <c r="H278" i="14" s="1"/>
  <c r="I278" i="14" s="1"/>
  <c r="J278" i="14" s="1"/>
  <c r="K278" i="14" s="1"/>
  <c r="F290" i="14"/>
  <c r="G290" i="14" s="1"/>
  <c r="H290" i="14" s="1"/>
  <c r="F291" i="14"/>
  <c r="G291" i="14" s="1"/>
  <c r="H291" i="14" s="1"/>
  <c r="F292" i="14"/>
  <c r="G292" i="14" s="1"/>
  <c r="H292" i="14" s="1"/>
  <c r="I292" i="14" s="1"/>
  <c r="J292" i="14" s="1"/>
  <c r="K292" i="14" s="1"/>
  <c r="F293" i="14"/>
  <c r="G293" i="14" s="1"/>
  <c r="H293" i="14" s="1"/>
  <c r="I293" i="14" s="1"/>
  <c r="J293" i="14" s="1"/>
  <c r="K293" i="14" s="1"/>
  <c r="E299" i="14"/>
  <c r="F299" i="14" s="1"/>
  <c r="F300" i="14"/>
  <c r="H300" i="14" s="1"/>
  <c r="E311" i="14"/>
  <c r="F311" i="14" s="1"/>
  <c r="F313" i="14"/>
  <c r="G313" i="14" s="1"/>
  <c r="F316" i="14"/>
  <c r="F321" i="14"/>
  <c r="G321" i="14" s="1"/>
  <c r="H321" i="14" s="1"/>
  <c r="I321" i="14" s="1"/>
  <c r="J321" i="14" s="1"/>
  <c r="K321" i="14" s="1"/>
  <c r="F338" i="14"/>
  <c r="G338" i="14" s="1"/>
  <c r="H338" i="14" s="1"/>
  <c r="I338" i="14" s="1"/>
  <c r="J338" i="14" s="1"/>
  <c r="K338" i="14" s="1"/>
  <c r="E349" i="14"/>
  <c r="F349" i="14" s="1"/>
  <c r="F350" i="14"/>
  <c r="F352" i="14"/>
  <c r="G352" i="14" s="1"/>
  <c r="H352" i="14" s="1"/>
  <c r="I352" i="14" s="1"/>
  <c r="J352" i="14" s="1"/>
  <c r="K352" i="14" s="1"/>
  <c r="K354" i="14"/>
  <c r="E357" i="14"/>
  <c r="F357" i="14" s="1"/>
  <c r="F358" i="14"/>
  <c r="G358" i="14" s="1"/>
  <c r="H358" i="14" s="1"/>
  <c r="H357" i="14" s="1"/>
  <c r="E360" i="14"/>
  <c r="F360" i="14" s="1"/>
  <c r="F361" i="14"/>
  <c r="G361" i="14" s="1"/>
  <c r="E363" i="14"/>
  <c r="F363" i="14" s="1"/>
  <c r="F365" i="14"/>
  <c r="G365" i="14" s="1"/>
  <c r="G363" i="14" s="1"/>
  <c r="E366" i="14"/>
  <c r="F366" i="14" s="1"/>
  <c r="F367" i="14"/>
  <c r="G367" i="14" s="1"/>
  <c r="H367" i="14" s="1"/>
  <c r="J367" i="14" s="1"/>
  <c r="K367" i="14" s="1"/>
  <c r="E378" i="14"/>
  <c r="F378" i="14" s="1"/>
  <c r="F379" i="14"/>
  <c r="G379" i="14" s="1"/>
  <c r="H379" i="14" s="1"/>
  <c r="F57" i="14"/>
  <c r="G57" i="14" s="1"/>
  <c r="H57" i="14" s="1"/>
  <c r="I57" i="14" s="1"/>
  <c r="J57" i="14" s="1"/>
  <c r="K57" i="14" s="1"/>
  <c r="F75" i="14"/>
  <c r="G75" i="14" s="1"/>
  <c r="H75" i="14" s="1"/>
  <c r="I75" i="14" s="1"/>
  <c r="J75" i="14" s="1"/>
  <c r="K75" i="14" s="1"/>
  <c r="F77" i="14"/>
  <c r="G77" i="14" s="1"/>
  <c r="H77" i="14" s="1"/>
  <c r="F78" i="14"/>
  <c r="G78" i="14" s="1"/>
  <c r="H78" i="14" s="1"/>
  <c r="I78" i="14" s="1"/>
  <c r="J78" i="14" s="1"/>
  <c r="K78" i="14" s="1"/>
  <c r="F79" i="14"/>
  <c r="G79" i="14" s="1"/>
  <c r="H79" i="14" s="1"/>
  <c r="I79" i="14" s="1"/>
  <c r="J79" i="14" s="1"/>
  <c r="K79" i="14" s="1"/>
  <c r="F80" i="14"/>
  <c r="G80" i="14" s="1"/>
  <c r="H80" i="14" s="1"/>
  <c r="I80" i="14" s="1"/>
  <c r="J80" i="14" s="1"/>
  <c r="K80" i="14" s="1"/>
  <c r="F81" i="14"/>
  <c r="G81" i="14" s="1"/>
  <c r="H81" i="14" s="1"/>
  <c r="I81" i="14" s="1"/>
  <c r="J81" i="14" s="1"/>
  <c r="K81" i="14" s="1"/>
  <c r="F82" i="14"/>
  <c r="G82" i="14" s="1"/>
  <c r="H82" i="14" s="1"/>
  <c r="I82" i="14" s="1"/>
  <c r="J82" i="14" s="1"/>
  <c r="K82" i="14" s="1"/>
  <c r="F83" i="14"/>
  <c r="G83" i="14" s="1"/>
  <c r="H83" i="14" s="1"/>
  <c r="I83" i="14" s="1"/>
  <c r="J83" i="14" s="1"/>
  <c r="K83" i="14" s="1"/>
  <c r="F84" i="14"/>
  <c r="G84" i="14" s="1"/>
  <c r="H84" i="14" s="1"/>
  <c r="I84" i="14" s="1"/>
  <c r="J84" i="14" s="1"/>
  <c r="K84" i="14" s="1"/>
  <c r="F90" i="14"/>
  <c r="G90" i="14" s="1"/>
  <c r="H90" i="14" s="1"/>
  <c r="I90" i="14" s="1"/>
  <c r="J90" i="14" s="1"/>
  <c r="K90" i="14" s="1"/>
  <c r="I107" i="14"/>
  <c r="E122" i="14"/>
  <c r="F122" i="14" s="1"/>
  <c r="F123" i="14"/>
  <c r="E125" i="14"/>
  <c r="F125" i="14" s="1"/>
  <c r="F126" i="14"/>
  <c r="E142" i="14"/>
  <c r="F142" i="14" s="1"/>
  <c r="F143" i="14"/>
  <c r="E194" i="14"/>
  <c r="F194" i="14" s="1"/>
  <c r="F195" i="14"/>
  <c r="G195" i="14" s="1"/>
  <c r="F210" i="14"/>
  <c r="G210" i="14" s="1"/>
  <c r="H210" i="14" s="1"/>
  <c r="F222" i="14"/>
  <c r="G222" i="14" s="1"/>
  <c r="H222" i="14" s="1"/>
  <c r="I222" i="14" s="1"/>
  <c r="J222" i="14" s="1"/>
  <c r="K222" i="14" s="1"/>
  <c r="E233" i="14"/>
  <c r="F233" i="14" s="1"/>
  <c r="F234" i="14"/>
  <c r="G234" i="14" s="1"/>
  <c r="E236" i="14"/>
  <c r="F236" i="14" s="1"/>
  <c r="G237" i="14"/>
  <c r="H237" i="14" s="1"/>
  <c r="F240" i="14"/>
  <c r="G240" i="14" s="1"/>
  <c r="H240" i="14" s="1"/>
  <c r="I240" i="14" s="1"/>
  <c r="J240" i="14" s="1"/>
  <c r="K240" i="14" s="1"/>
  <c r="F245" i="14"/>
  <c r="G245" i="14" s="1"/>
  <c r="H245" i="14" s="1"/>
  <c r="I245" i="14" s="1"/>
  <c r="J245" i="14" s="1"/>
  <c r="K245" i="14" s="1"/>
  <c r="E248" i="14"/>
  <c r="F248" i="14" s="1"/>
  <c r="F249" i="14"/>
  <c r="G249" i="14" s="1"/>
  <c r="H249" i="14" s="1"/>
  <c r="F254" i="14"/>
  <c r="G254" i="14" s="1"/>
  <c r="H254" i="14" s="1"/>
  <c r="I254" i="14" s="1"/>
  <c r="J254" i="14" s="1"/>
  <c r="K254" i="14" s="1"/>
  <c r="F255" i="14"/>
  <c r="G255" i="14" s="1"/>
  <c r="H255" i="14" s="1"/>
  <c r="I255" i="14" s="1"/>
  <c r="J255" i="14" s="1"/>
  <c r="K255" i="14" s="1"/>
  <c r="E256" i="14"/>
  <c r="F256" i="14" s="1"/>
  <c r="F257" i="14"/>
  <c r="G257" i="14" s="1"/>
  <c r="E260" i="14"/>
  <c r="F260" i="14" s="1"/>
  <c r="F261" i="14"/>
  <c r="G261" i="14" s="1"/>
  <c r="E274" i="14"/>
  <c r="F275" i="14"/>
  <c r="F274" i="14" s="1"/>
  <c r="F279" i="14"/>
  <c r="G279" i="14" s="1"/>
  <c r="H279" i="14" s="1"/>
  <c r="E280" i="14"/>
  <c r="F280" i="14" s="1"/>
  <c r="F281" i="14"/>
  <c r="G281" i="14" s="1"/>
  <c r="H281" i="14" s="1"/>
  <c r="I281" i="14" s="1"/>
  <c r="H287" i="14"/>
  <c r="F320" i="14"/>
  <c r="G320" i="14" s="1"/>
  <c r="H320" i="14" s="1"/>
  <c r="I320" i="14" s="1"/>
  <c r="J320" i="14" s="1"/>
  <c r="K320" i="14" s="1"/>
  <c r="F325" i="14"/>
  <c r="G325" i="14" s="1"/>
  <c r="H325" i="14" s="1"/>
  <c r="I325" i="14" s="1"/>
  <c r="J325" i="14" s="1"/>
  <c r="K325" i="14" s="1"/>
  <c r="F351" i="14"/>
  <c r="F353" i="14"/>
  <c r="G353" i="14" s="1"/>
  <c r="H353" i="14" s="1"/>
  <c r="I353" i="14" s="1"/>
  <c r="J353" i="14" s="1"/>
  <c r="K353" i="14" s="1"/>
  <c r="E375" i="14"/>
  <c r="F375" i="14" s="1"/>
  <c r="F376" i="14"/>
  <c r="G376" i="14" s="1"/>
  <c r="H376" i="14" s="1"/>
  <c r="H64" i="14"/>
  <c r="E345" i="14"/>
  <c r="F345" i="14" s="1"/>
  <c r="J322" i="14"/>
  <c r="K324" i="14"/>
  <c r="K219" i="14"/>
  <c r="K250" i="14"/>
  <c r="K258" i="14"/>
  <c r="E314" i="14"/>
  <c r="F314" i="14" s="1"/>
  <c r="J317" i="14"/>
  <c r="J339" i="14"/>
  <c r="K339" i="14"/>
  <c r="K335" i="14"/>
  <c r="K342" i="14"/>
  <c r="K329" i="14"/>
  <c r="J122" i="14"/>
  <c r="J142" i="14"/>
  <c r="K147" i="14"/>
  <c r="H211" i="14"/>
  <c r="K238" i="14"/>
  <c r="E287" i="14"/>
  <c r="F287" i="14" s="1"/>
  <c r="J125" i="14"/>
  <c r="K127" i="14"/>
  <c r="K125" i="14" s="1"/>
  <c r="K303" i="14"/>
  <c r="E354" i="14"/>
  <c r="F354" i="14" s="1"/>
  <c r="J137" i="14"/>
  <c r="K137" i="14"/>
  <c r="K121" i="14"/>
  <c r="K119" i="14" s="1"/>
  <c r="J227" i="14"/>
  <c r="K235" i="14"/>
  <c r="E295" i="14"/>
  <c r="F295" i="14" s="1"/>
  <c r="E227" i="14"/>
  <c r="F227" i="14" s="1"/>
  <c r="E119" i="14"/>
  <c r="F119" i="14" s="1"/>
  <c r="E113" i="14"/>
  <c r="F113" i="14" s="1"/>
  <c r="E27" i="14"/>
  <c r="F27" i="14" s="1"/>
  <c r="H368" i="14"/>
  <c r="H366" i="14" s="1"/>
  <c r="E94" i="14"/>
  <c r="F94" i="14" s="1"/>
  <c r="H110" i="14"/>
  <c r="E211" i="14"/>
  <c r="F211" i="14" s="1"/>
  <c r="H305" i="14"/>
  <c r="G61" i="14"/>
  <c r="G27" i="14"/>
  <c r="H27" i="14"/>
  <c r="E54" i="14"/>
  <c r="F54" i="14" s="1"/>
  <c r="E138" i="14"/>
  <c r="F138" i="14" s="1"/>
  <c r="K211" i="14"/>
  <c r="I211" i="14"/>
  <c r="J306" i="14"/>
  <c r="K306" i="14" s="1"/>
  <c r="K305" i="14" s="1"/>
  <c r="I305" i="14"/>
  <c r="H225" i="14"/>
  <c r="I225" i="14" s="1"/>
  <c r="G224" i="14"/>
  <c r="E221" i="14"/>
  <c r="F221" i="14" s="1"/>
  <c r="G236" i="14"/>
  <c r="G242" i="14"/>
  <c r="H295" i="14"/>
  <c r="G299" i="14"/>
  <c r="H317" i="14"/>
  <c r="H322" i="14"/>
  <c r="G378" i="14"/>
  <c r="I54" i="14"/>
  <c r="H54" i="14"/>
  <c r="J132" i="14"/>
  <c r="H60" i="14"/>
  <c r="H58" i="14" s="1"/>
  <c r="J65" i="14"/>
  <c r="K65" i="14" s="1"/>
  <c r="K64" i="14" s="1"/>
  <c r="I64" i="14"/>
  <c r="H99" i="14"/>
  <c r="H98" i="14" s="1"/>
  <c r="G98" i="14"/>
  <c r="J113" i="14"/>
  <c r="G113" i="14"/>
  <c r="G146" i="14"/>
  <c r="G150" i="14"/>
  <c r="J111" i="14"/>
  <c r="K111" i="14" s="1"/>
  <c r="K110" i="14" s="1"/>
  <c r="I110" i="14"/>
  <c r="I393" i="14"/>
  <c r="H391" i="14"/>
  <c r="G54" i="14"/>
  <c r="E64" i="14"/>
  <c r="F64" i="14" s="1"/>
  <c r="E104" i="14"/>
  <c r="F104" i="14" s="1"/>
  <c r="E110" i="14"/>
  <c r="F110" i="14" s="1"/>
  <c r="J116" i="14"/>
  <c r="J119" i="14"/>
  <c r="E145" i="14"/>
  <c r="F145" i="14" s="1"/>
  <c r="E149" i="14"/>
  <c r="F149" i="14" s="1"/>
  <c r="H365" i="14"/>
  <c r="J369" i="14"/>
  <c r="I372" i="14"/>
  <c r="J374" i="14"/>
  <c r="K374" i="14" s="1"/>
  <c r="K372" i="14" s="1"/>
  <c r="H377" i="14"/>
  <c r="I377" i="14" s="1"/>
  <c r="J380" i="14"/>
  <c r="K380" i="14" s="1"/>
  <c r="I383" i="14"/>
  <c r="H381" i="14"/>
  <c r="J335" i="14"/>
  <c r="H342" i="14"/>
  <c r="J342" i="14"/>
  <c r="E308" i="14"/>
  <c r="F308" i="14" s="1"/>
  <c r="E317" i="14"/>
  <c r="F317" i="14" s="1"/>
  <c r="E322" i="14"/>
  <c r="F322" i="14" s="1"/>
  <c r="J326" i="14"/>
  <c r="H329" i="14"/>
  <c r="J329" i="14"/>
  <c r="J354" i="14"/>
  <c r="E369" i="14"/>
  <c r="F369" i="14" s="1"/>
  <c r="I369" i="14"/>
  <c r="E372" i="14"/>
  <c r="F372" i="14" s="1"/>
  <c r="G381" i="14"/>
  <c r="G391" i="14"/>
  <c r="H280" i="14" l="1"/>
  <c r="G366" i="14"/>
  <c r="G357" i="14"/>
  <c r="J305" i="14"/>
  <c r="G375" i="14"/>
  <c r="H299" i="14"/>
  <c r="I300" i="14"/>
  <c r="G275" i="14"/>
  <c r="G274" i="14" s="1"/>
  <c r="H248" i="14"/>
  <c r="I249" i="14"/>
  <c r="H236" i="14"/>
  <c r="I237" i="14"/>
  <c r="H242" i="14"/>
  <c r="I243" i="14"/>
  <c r="G135" i="14"/>
  <c r="H136" i="14"/>
  <c r="I376" i="14"/>
  <c r="J376" i="14" s="1"/>
  <c r="K376" i="14" s="1"/>
  <c r="H375" i="14"/>
  <c r="H378" i="14"/>
  <c r="H261" i="14"/>
  <c r="G260" i="14"/>
  <c r="H257" i="14"/>
  <c r="G256" i="14"/>
  <c r="H234" i="14"/>
  <c r="G233" i="14"/>
  <c r="H361" i="14"/>
  <c r="G360" i="14"/>
  <c r="H252" i="14"/>
  <c r="G251" i="14"/>
  <c r="H231" i="14"/>
  <c r="G230" i="14"/>
  <c r="F283" i="14"/>
  <c r="G284" i="14"/>
  <c r="I357" i="14"/>
  <c r="J358" i="14"/>
  <c r="H195" i="14"/>
  <c r="G194" i="14"/>
  <c r="H313" i="14"/>
  <c r="I313" i="14" s="1"/>
  <c r="G311" i="14"/>
  <c r="F263" i="14"/>
  <c r="G264" i="14"/>
  <c r="H218" i="14"/>
  <c r="G217" i="14"/>
  <c r="H215" i="14"/>
  <c r="G214" i="14"/>
  <c r="G207" i="14"/>
  <c r="H208" i="14"/>
  <c r="J211" i="14"/>
  <c r="H224" i="14"/>
  <c r="K58" i="14"/>
  <c r="J58" i="14"/>
  <c r="G248" i="14"/>
  <c r="G280" i="14"/>
  <c r="G221" i="14"/>
  <c r="G349" i="14"/>
  <c r="G314" i="14"/>
  <c r="H314" i="14" s="1"/>
  <c r="H316" i="14"/>
  <c r="I316" i="14" s="1"/>
  <c r="K107" i="14"/>
  <c r="J107" i="14"/>
  <c r="G101" i="14"/>
  <c r="I368" i="14"/>
  <c r="J368" i="14" s="1"/>
  <c r="K368" i="14" s="1"/>
  <c r="K366" i="14" s="1"/>
  <c r="J377" i="14"/>
  <c r="K377" i="14" s="1"/>
  <c r="I365" i="14"/>
  <c r="H363" i="14"/>
  <c r="H349" i="14"/>
  <c r="H309" i="14"/>
  <c r="G308" i="14"/>
  <c r="J281" i="14"/>
  <c r="K280" i="14" s="1"/>
  <c r="I280" i="14"/>
  <c r="J372" i="14"/>
  <c r="G345" i="14"/>
  <c r="J393" i="14"/>
  <c r="K393" i="14" s="1"/>
  <c r="K391" i="14" s="1"/>
  <c r="I391" i="14"/>
  <c r="J110" i="14"/>
  <c r="J225" i="14"/>
  <c r="K225" i="14" s="1"/>
  <c r="K224" i="14" s="1"/>
  <c r="I224" i="14"/>
  <c r="H150" i="14"/>
  <c r="G149" i="14"/>
  <c r="H146" i="14"/>
  <c r="G145" i="14"/>
  <c r="I113" i="14"/>
  <c r="H113" i="14"/>
  <c r="H101" i="14"/>
  <c r="I101" i="14"/>
  <c r="J64" i="14"/>
  <c r="I60" i="14"/>
  <c r="I58" i="14" s="1"/>
  <c r="J383" i="14"/>
  <c r="K383" i="14" s="1"/>
  <c r="K381" i="14" s="1"/>
  <c r="I381" i="14"/>
  <c r="K375" i="14" l="1"/>
  <c r="I375" i="14"/>
  <c r="H275" i="14"/>
  <c r="H274" i="14" s="1"/>
  <c r="I366" i="14"/>
  <c r="I314" i="14"/>
  <c r="J316" i="14"/>
  <c r="J300" i="14"/>
  <c r="J299" i="14" s="1"/>
  <c r="I299" i="14"/>
  <c r="H145" i="14"/>
  <c r="I146" i="14"/>
  <c r="H149" i="14"/>
  <c r="I150" i="14"/>
  <c r="I136" i="14"/>
  <c r="H135" i="14"/>
  <c r="J243" i="14"/>
  <c r="I242" i="14"/>
  <c r="J237" i="14"/>
  <c r="I236" i="14"/>
  <c r="J249" i="14"/>
  <c r="I248" i="14"/>
  <c r="J379" i="14"/>
  <c r="I378" i="14"/>
  <c r="H214" i="14"/>
  <c r="H217" i="14"/>
  <c r="J313" i="14"/>
  <c r="I311" i="14"/>
  <c r="H194" i="14"/>
  <c r="I231" i="14"/>
  <c r="H230" i="14"/>
  <c r="H251" i="14"/>
  <c r="H360" i="14"/>
  <c r="I234" i="14"/>
  <c r="H233" i="14"/>
  <c r="J257" i="14"/>
  <c r="I256" i="14"/>
  <c r="H260" i="14"/>
  <c r="H207" i="14"/>
  <c r="H264" i="14"/>
  <c r="G263" i="14"/>
  <c r="K358" i="14"/>
  <c r="K357" i="14" s="1"/>
  <c r="J357" i="14"/>
  <c r="G283" i="14"/>
  <c r="H284" i="14"/>
  <c r="H221" i="14"/>
  <c r="J381" i="14"/>
  <c r="I104" i="14"/>
  <c r="H104" i="14"/>
  <c r="K221" i="14"/>
  <c r="I221" i="14"/>
  <c r="J224" i="14"/>
  <c r="J391" i="14"/>
  <c r="H345" i="14"/>
  <c r="J366" i="14"/>
  <c r="J280" i="14"/>
  <c r="H308" i="14"/>
  <c r="K349" i="14"/>
  <c r="I349" i="14"/>
  <c r="J365" i="14"/>
  <c r="K365" i="14" s="1"/>
  <c r="K363" i="14" s="1"/>
  <c r="I363" i="14"/>
  <c r="J375" i="14"/>
  <c r="I275" i="14" l="1"/>
  <c r="I274" i="14" s="1"/>
  <c r="K316" i="14"/>
  <c r="K314" i="14" s="1"/>
  <c r="J314" i="14"/>
  <c r="J150" i="14"/>
  <c r="I149" i="14"/>
  <c r="J146" i="14"/>
  <c r="I145" i="14"/>
  <c r="K249" i="14"/>
  <c r="K248" i="14" s="1"/>
  <c r="J248" i="14"/>
  <c r="K237" i="14"/>
  <c r="K236" i="14" s="1"/>
  <c r="J236" i="14"/>
  <c r="K243" i="14"/>
  <c r="K242" i="14" s="1"/>
  <c r="J242" i="14"/>
  <c r="J136" i="14"/>
  <c r="I135" i="14"/>
  <c r="K378" i="14"/>
  <c r="J378" i="14"/>
  <c r="I284" i="14"/>
  <c r="H283" i="14"/>
  <c r="I264" i="14"/>
  <c r="H263" i="14"/>
  <c r="J208" i="14"/>
  <c r="I207" i="14"/>
  <c r="J261" i="14"/>
  <c r="I260" i="14"/>
  <c r="K257" i="14"/>
  <c r="K256" i="14" s="1"/>
  <c r="J256" i="14"/>
  <c r="J234" i="14"/>
  <c r="I233" i="14"/>
  <c r="J361" i="14"/>
  <c r="I360" i="14"/>
  <c r="J252" i="14"/>
  <c r="I251" i="14"/>
  <c r="J231" i="14"/>
  <c r="I230" i="14"/>
  <c r="J195" i="14"/>
  <c r="I194" i="14"/>
  <c r="K313" i="14"/>
  <c r="K311" i="14" s="1"/>
  <c r="J311" i="14"/>
  <c r="J218" i="14"/>
  <c r="I217" i="14"/>
  <c r="J215" i="14"/>
  <c r="I214" i="14"/>
  <c r="K345" i="14"/>
  <c r="I345" i="14"/>
  <c r="J363" i="14"/>
  <c r="J349" i="14"/>
  <c r="K308" i="14"/>
  <c r="I308" i="14"/>
  <c r="J221" i="14"/>
  <c r="J275" i="14" l="1"/>
  <c r="J274" i="14" s="1"/>
  <c r="K135" i="14"/>
  <c r="J135" i="14"/>
  <c r="K146" i="14"/>
  <c r="K145" i="14" s="1"/>
  <c r="J145" i="14"/>
  <c r="K150" i="14"/>
  <c r="K149" i="14" s="1"/>
  <c r="J149" i="14"/>
  <c r="K215" i="14"/>
  <c r="K214" i="14" s="1"/>
  <c r="J214" i="14"/>
  <c r="K217" i="14"/>
  <c r="J217" i="14"/>
  <c r="K194" i="14"/>
  <c r="J194" i="14"/>
  <c r="K231" i="14"/>
  <c r="K230" i="14" s="1"/>
  <c r="J230" i="14"/>
  <c r="K252" i="14"/>
  <c r="K251" i="14" s="1"/>
  <c r="J251" i="14"/>
  <c r="K361" i="14"/>
  <c r="K360" i="14" s="1"/>
  <c r="J360" i="14"/>
  <c r="K234" i="14"/>
  <c r="K233" i="14" s="1"/>
  <c r="J233" i="14"/>
  <c r="K261" i="14"/>
  <c r="K260" i="14" s="1"/>
  <c r="J260" i="14"/>
  <c r="K208" i="14"/>
  <c r="K207" i="14" s="1"/>
  <c r="J207" i="14"/>
  <c r="J264" i="14"/>
  <c r="I263" i="14"/>
  <c r="I283" i="14"/>
  <c r="J284" i="14"/>
  <c r="J308" i="14"/>
  <c r="J345" i="14"/>
  <c r="K275" i="14" l="1"/>
  <c r="K274" i="14" s="1"/>
  <c r="J283" i="14"/>
  <c r="K283" i="14"/>
  <c r="K264" i="14"/>
  <c r="K263" i="14" s="1"/>
  <c r="J263" i="14"/>
  <c r="H173" i="5"/>
  <c r="H163" i="5" s="1"/>
  <c r="H158" i="5" l="1"/>
  <c r="I158" i="5" s="1"/>
  <c r="H171" i="5"/>
  <c r="H161" i="5" s="1"/>
  <c r="H149" i="5"/>
  <c r="I149" i="5" s="1"/>
  <c r="H139" i="5"/>
  <c r="I139" i="5" s="1"/>
  <c r="H134" i="5"/>
  <c r="I134" i="5" s="1"/>
  <c r="H129" i="5"/>
  <c r="I129" i="5" s="1"/>
  <c r="H119" i="5"/>
  <c r="I119" i="5" s="1"/>
  <c r="H99" i="5"/>
  <c r="I99" i="5" s="1"/>
  <c r="H89" i="5"/>
  <c r="I89" i="5" s="1"/>
  <c r="H84" i="5"/>
  <c r="I84" i="5" s="1"/>
  <c r="H79" i="5"/>
  <c r="I79" i="5" s="1"/>
  <c r="H78" i="5"/>
  <c r="H77" i="5"/>
  <c r="H76" i="5"/>
  <c r="H27" i="5"/>
  <c r="I27" i="5" s="1"/>
  <c r="H69" i="5"/>
  <c r="I69" i="5" s="1"/>
  <c r="H54" i="5"/>
  <c r="I54" i="5" s="1"/>
  <c r="H49" i="5"/>
  <c r="I49" i="5" s="1"/>
  <c r="H44" i="5"/>
  <c r="I44" i="5" s="1"/>
  <c r="H43" i="5"/>
  <c r="H42" i="5"/>
  <c r="H41" i="5"/>
  <c r="H40" i="5"/>
  <c r="I31" i="5"/>
  <c r="I30" i="5"/>
  <c r="H28" i="5"/>
  <c r="H25" i="5"/>
  <c r="I25" i="5" s="1"/>
  <c r="I161" i="5" l="1"/>
  <c r="H67" i="5"/>
  <c r="H62" i="5" s="1"/>
  <c r="I62" i="5" s="1"/>
  <c r="H114" i="5"/>
  <c r="I114" i="5" s="1"/>
  <c r="I115" i="5"/>
  <c r="H37" i="5"/>
  <c r="H38" i="5"/>
  <c r="H68" i="5"/>
  <c r="H39" i="5"/>
  <c r="I39" i="5" s="1"/>
  <c r="I40" i="5"/>
  <c r="H104" i="5"/>
  <c r="I104" i="5" s="1"/>
  <c r="I105" i="5"/>
  <c r="H75" i="5"/>
  <c r="H36" i="5"/>
  <c r="I36" i="5" s="1"/>
  <c r="I41" i="5"/>
  <c r="I76" i="5"/>
  <c r="H66" i="5"/>
  <c r="H109" i="5"/>
  <c r="I109" i="5" s="1"/>
  <c r="I110" i="5"/>
  <c r="H29" i="5"/>
  <c r="I29" i="5" s="1"/>
  <c r="H192" i="5"/>
  <c r="H202" i="5"/>
  <c r="H124" i="5"/>
  <c r="I124" i="5" s="1"/>
  <c r="H26" i="5"/>
  <c r="H35" i="5"/>
  <c r="H172" i="5"/>
  <c r="H162" i="5" s="1"/>
  <c r="H159" i="5" s="1"/>
  <c r="I159" i="5" s="1"/>
  <c r="I23" i="5"/>
  <c r="H18" i="5" l="1"/>
  <c r="I66" i="5"/>
  <c r="H61" i="5"/>
  <c r="I61" i="5" s="1"/>
  <c r="H24" i="5"/>
  <c r="I24" i="5" s="1"/>
  <c r="H63" i="5"/>
  <c r="H34" i="5"/>
  <c r="I34" i="5" s="1"/>
  <c r="I35" i="5"/>
  <c r="I75" i="5"/>
  <c r="H65" i="5"/>
  <c r="I65" i="5" s="1"/>
  <c r="H227" i="5"/>
  <c r="H229" i="5"/>
  <c r="I229" i="5" s="1"/>
  <c r="H197" i="5"/>
  <c r="H156" i="5"/>
  <c r="I156" i="5" s="1"/>
  <c r="H13" i="5"/>
  <c r="I13" i="5" s="1"/>
  <c r="I18" i="5"/>
  <c r="H74" i="5"/>
  <c r="I74" i="5" s="1"/>
  <c r="H16" i="5" l="1"/>
  <c r="I19" i="5"/>
  <c r="H224" i="5"/>
  <c r="I224" i="5" s="1"/>
  <c r="H222" i="5"/>
  <c r="H187" i="5"/>
  <c r="H155" i="5"/>
  <c r="H15" i="5" s="1"/>
  <c r="H10" i="5" s="1"/>
  <c r="H157" i="5"/>
  <c r="H64" i="5"/>
  <c r="I64" i="5" s="1"/>
  <c r="H60" i="5"/>
  <c r="H17" i="5" l="1"/>
  <c r="H12" i="5" s="1"/>
  <c r="I12" i="5" s="1"/>
  <c r="I15" i="5"/>
  <c r="H59" i="5"/>
  <c r="I59" i="5" s="1"/>
  <c r="I60" i="5"/>
  <c r="H219" i="5"/>
  <c r="I155" i="5"/>
  <c r="H154" i="5"/>
  <c r="I154" i="5" s="1"/>
  <c r="I10" i="5"/>
  <c r="I219" i="5" l="1"/>
  <c r="I16" i="5" l="1"/>
  <c r="H11" i="5"/>
  <c r="I11" i="5" s="1"/>
  <c r="H14" i="5"/>
  <c r="I14" i="5" l="1"/>
  <c r="H9" i="5"/>
  <c r="I9" i="5" s="1"/>
</calcChain>
</file>

<file path=xl/comments1.xml><?xml version="1.0" encoding="utf-8"?>
<comments xmlns="http://schemas.openxmlformats.org/spreadsheetml/2006/main">
  <authors>
    <author>a.krasnitskaya</author>
  </authors>
  <commentList>
    <comment ref="B142" authorId="0">
      <text>
        <r>
          <rPr>
            <b/>
            <sz val="9"/>
            <color indexed="81"/>
            <rFont val="Tahoma"/>
            <family val="2"/>
            <charset val="204"/>
          </rPr>
          <t>a.krasnitskaya:</t>
        </r>
        <r>
          <rPr>
            <sz val="9"/>
            <color indexed="81"/>
            <rFont val="Tahoma"/>
            <family val="2"/>
            <charset val="204"/>
          </rPr>
          <t xml:space="preserve">
заменить в следующих изменениях, дурацкий показатель!</t>
        </r>
      </text>
    </comment>
  </commentList>
</comments>
</file>

<file path=xl/comments2.xml><?xml version="1.0" encoding="utf-8"?>
<comments xmlns="http://schemas.openxmlformats.org/spreadsheetml/2006/main">
  <authors>
    <author>a.krasnitskaya</author>
  </authors>
  <commentList>
    <comment ref="J54" authorId="0">
      <text>
        <r>
          <rPr>
            <b/>
            <sz val="9"/>
            <color indexed="81"/>
            <rFont val="Tahoma"/>
            <family val="2"/>
            <charset val="204"/>
          </rPr>
          <t>a.krasnitskaya:</t>
        </r>
        <r>
          <rPr>
            <sz val="9"/>
            <color indexed="81"/>
            <rFont val="Tahoma"/>
            <family val="2"/>
            <charset val="204"/>
          </rPr>
          <t xml:space="preserve">
</t>
        </r>
        <r>
          <rPr>
            <sz val="12"/>
            <color indexed="81"/>
            <rFont val="Tahoma"/>
            <family val="2"/>
            <charset val="204"/>
          </rPr>
          <t>Поменять наименование в плане на 1 кв.2018 на кол-во подготовленных...</t>
        </r>
      </text>
    </comment>
    <comment ref="J109" authorId="0">
      <text>
        <r>
          <rPr>
            <b/>
            <sz val="9"/>
            <color indexed="81"/>
            <rFont val="Tahoma"/>
            <family val="2"/>
            <charset val="204"/>
          </rPr>
          <t>a.krasnitskaya:</t>
        </r>
        <r>
          <rPr>
            <sz val="9"/>
            <color indexed="81"/>
            <rFont val="Tahoma"/>
            <family val="2"/>
            <charset val="204"/>
          </rPr>
          <t xml:space="preserve">
</t>
        </r>
        <r>
          <rPr>
            <sz val="10"/>
            <color indexed="81"/>
            <rFont val="Tahoma"/>
            <family val="2"/>
            <charset val="204"/>
          </rPr>
          <t>Поменять наименование в плане на 1 кв.2018 на кол-во...</t>
        </r>
      </text>
    </comment>
    <comment ref="J258" authorId="0">
      <text>
        <r>
          <rPr>
            <b/>
            <sz val="9"/>
            <color indexed="81"/>
            <rFont val="Tahoma"/>
            <family val="2"/>
            <charset val="204"/>
          </rPr>
          <t>a.krasnitskaya:</t>
        </r>
        <r>
          <rPr>
            <sz val="9"/>
            <color indexed="81"/>
            <rFont val="Tahoma"/>
            <family val="2"/>
            <charset val="204"/>
          </rPr>
          <t xml:space="preserve">
</t>
        </r>
        <r>
          <rPr>
            <sz val="11"/>
            <color indexed="81"/>
            <rFont val="Tahoma"/>
            <family val="2"/>
            <charset val="204"/>
          </rPr>
          <t>Поменять наименование в плане на 1 кв.2018</t>
        </r>
      </text>
    </comment>
    <comment ref="J264" authorId="0">
      <text>
        <r>
          <rPr>
            <sz val="11"/>
            <color indexed="81"/>
            <rFont val="Tahoma"/>
            <family val="2"/>
            <charset val="204"/>
          </rPr>
          <t>Поменять наименование в плане на 1 кв.2018</t>
        </r>
      </text>
    </comment>
    <comment ref="J431" authorId="0">
      <text>
        <r>
          <rPr>
            <b/>
            <sz val="9"/>
            <color indexed="81"/>
            <rFont val="Tahoma"/>
            <family val="2"/>
            <charset val="204"/>
          </rPr>
          <t>a.krasnitskaya:</t>
        </r>
        <r>
          <rPr>
            <sz val="9"/>
            <color indexed="81"/>
            <rFont val="Tahoma"/>
            <family val="2"/>
            <charset val="204"/>
          </rPr>
          <t xml:space="preserve">
</t>
        </r>
        <r>
          <rPr>
            <sz val="10"/>
            <color indexed="81"/>
            <rFont val="Tahoma"/>
            <family val="2"/>
            <charset val="204"/>
          </rPr>
          <t>Поменять наименование в плане на 1 кв.2018</t>
        </r>
      </text>
    </comment>
  </commentList>
</comments>
</file>

<file path=xl/sharedStrings.xml><?xml version="1.0" encoding="utf-8"?>
<sst xmlns="http://schemas.openxmlformats.org/spreadsheetml/2006/main" count="3813" uniqueCount="1000">
  <si>
    <t>Наименование программы, подпрограммы, ведомственной целевой программы, основного мероприятия, мероприятия</t>
  </si>
  <si>
    <t>Источники финансирования / Наименование целевого показателя</t>
  </si>
  <si>
    <t>Всего</t>
  </si>
  <si>
    <t>Областной бюджет (далее – ОБ)</t>
  </si>
  <si>
    <t>Средства федерального бюджета, предусмотренные в областном бюджете (далее – ФБ) – при наличии</t>
  </si>
  <si>
    <t>ОБ</t>
  </si>
  <si>
    <t>ФБ</t>
  </si>
  <si>
    <t>(наименование государственной программы Иркутской области (далее – государственная программа))</t>
  </si>
  <si>
    <t>№ п/п</t>
  </si>
  <si>
    <t>факт</t>
  </si>
  <si>
    <t>Наименование мероприятия, объекта, ПИР (с расшифровкой по объектам)</t>
  </si>
  <si>
    <t>Год начала строительства</t>
  </si>
  <si>
    <t>Плановый год ввода в эксплуатацию</t>
  </si>
  <si>
    <t xml:space="preserve">Реквизиты государственной экспертизы (плановый срок получения) </t>
  </si>
  <si>
    <t>Вид работ (строительство, реконстр., кап. ремонт, тех. перевооружение)</t>
  </si>
  <si>
    <t>Форма собственности (ОС/ МС)</t>
  </si>
  <si>
    <t xml:space="preserve">Сметная стоимость (на 1 января текущего финансового года), тыс.руб. </t>
  </si>
  <si>
    <t xml:space="preserve">Остаток сметной стоимости (на 1 января текущего финансового года), тыс.руб. </t>
  </si>
  <si>
    <t>Тех. готовность на отчетную дату (в %)</t>
  </si>
  <si>
    <t>Источники финансирования</t>
  </si>
  <si>
    <t>Текущий финансовый год</t>
  </si>
  <si>
    <t>предусмотрено</t>
  </si>
  <si>
    <t>исполнено</t>
  </si>
  <si>
    <t>МБ</t>
  </si>
  <si>
    <t>ИИ</t>
  </si>
  <si>
    <t>ОТЧЕТ ОБ ИСПОЛНЕНИИ ЦЕЛЕВЫХ ПОКАЗАТЕЛЕЙ ГОСУДАРСТВЕННОЙ ПРОГРАММЫ ИРКУТСКОЙ ОБЛАСТИ</t>
  </si>
  <si>
    <t>(наименование государственной программы Иркутской области (далее - государственная программа))</t>
  </si>
  <si>
    <t>Наименование целевого показателя</t>
  </si>
  <si>
    <t>Тип показателя (прогрессирующий, регрессирующий)</t>
  </si>
  <si>
    <t>Плановое значение</t>
  </si>
  <si>
    <t>Отклонение фактического значения от планового</t>
  </si>
  <si>
    <t>Обоснование причин отклонения</t>
  </si>
  <si>
    <t>-/+</t>
  </si>
  <si>
    <t>%</t>
  </si>
  <si>
    <t>ОТЧЕТ ОБ ИСПОЛНЕНИИ МЕРОПРИЯТИЙ ГОСУДАРСТВЕННОЙ ПРОГРАММЫ ИРКУТСКОЙ ОБЛАСТИ</t>
  </si>
  <si>
    <t>Наименование подпрограммы государственной программы, ведомственной целевой программы, основного мероприятия, мероприятия</t>
  </si>
  <si>
    <t>Исполнитель, участники мероприятий</t>
  </si>
  <si>
    <t>Источник финансирования</t>
  </si>
  <si>
    <t>Исполнено за отчетный период, тыс. руб.</t>
  </si>
  <si>
    <t>Фактическое значение показателя мероприятия</t>
  </si>
  <si>
    <t>Готовность к проведению мероприятия</t>
  </si>
  <si>
    <t>х</t>
  </si>
  <si>
    <t>тыс. руб.</t>
  </si>
  <si>
    <t>Наименование мероприятия</t>
  </si>
  <si>
    <t>Муниципальное образование</t>
  </si>
  <si>
    <t>федеральный бюджет, из них</t>
  </si>
  <si>
    <t>областной бюджет, из них</t>
  </si>
  <si>
    <t>муниципальный бюджет, из них</t>
  </si>
  <si>
    <t>внебюджетные средства, из них</t>
  </si>
  <si>
    <t>всего</t>
  </si>
  <si>
    <t>капитальные расходы</t>
  </si>
  <si>
    <t>прочие расходы</t>
  </si>
  <si>
    <t>Объемы финансирования, тыс. руб.</t>
  </si>
  <si>
    <t>% исполнения (гр.3/гр.2*100)</t>
  </si>
  <si>
    <t xml:space="preserve">план </t>
  </si>
  <si>
    <t xml:space="preserve">За счет всех источников финансирования    </t>
  </si>
  <si>
    <t xml:space="preserve">НИОКР                          </t>
  </si>
  <si>
    <t xml:space="preserve">Капитальные вложения           </t>
  </si>
  <si>
    <t xml:space="preserve">Прочие                         </t>
  </si>
  <si>
    <t xml:space="preserve">Итого:                         </t>
  </si>
  <si>
    <t>За счет средств областного бюджета</t>
  </si>
  <si>
    <t>За счет средств федерального бюджета</t>
  </si>
  <si>
    <t xml:space="preserve">За счет средств местных бюджетов                   </t>
  </si>
  <si>
    <t xml:space="preserve">За счет внебюджетных источников </t>
  </si>
  <si>
    <t>».</t>
  </si>
  <si>
    <t>Министерство здравоохранения Иркутской области</t>
  </si>
  <si>
    <t>Министерство образования Иркутской области</t>
  </si>
  <si>
    <t>1.1.</t>
  </si>
  <si>
    <t>1.1.1.</t>
  </si>
  <si>
    <t>Подпрограмма «Профилактика заболеваний и формирование здорового образа жизни. Развитие первичной медико-санитарной помощи» на 2014 - 2020 годы</t>
  </si>
  <si>
    <t>министерство здравоохранения Иркутской области</t>
  </si>
  <si>
    <t xml:space="preserve"> Х</t>
  </si>
  <si>
    <t>Основное мероприятие «Профилактика инфекционных и неинфекционных заболеваний и формированию здорового образа жизни» на 2014 - 2020 годы</t>
  </si>
  <si>
    <t>1.1.2.</t>
  </si>
  <si>
    <t>Иммунопрофилактика</t>
  </si>
  <si>
    <t>1.1.3.</t>
  </si>
  <si>
    <t>Первичная медико-санитарная помощь, в части профилактики</t>
  </si>
  <si>
    <t>2.</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</si>
  <si>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2014 - 2020 годы</t>
  </si>
  <si>
    <t>министерство образования Иркутской области</t>
  </si>
  <si>
    <t>2.1.</t>
  </si>
  <si>
    <t>2.1.1.</t>
  </si>
  <si>
    <t>2.1.2.</t>
  </si>
  <si>
    <t>2.1.3.</t>
  </si>
  <si>
    <t>2.1.4.</t>
  </si>
  <si>
    <t>2.1.5.</t>
  </si>
  <si>
    <t>Организация и оказание медицинской помощи больным ВИЧ-инфекцией, осуществление мероприятий по профилактике ВИЧ-инфекции</t>
  </si>
  <si>
    <t>2.1.6.</t>
  </si>
  <si>
    <t>2.1.7.</t>
  </si>
  <si>
    <t>Первичная специализированная медико-санитарная помощь в амбулаторных условиях в медицинских организациях, подведомственных министерству здравоохранения Иркутской области</t>
  </si>
  <si>
    <t>2.1.8.</t>
  </si>
  <si>
    <t>Специализированная медицинская помощь в условиях дневного стационара в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</si>
  <si>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подведомственных министерству здравоохранения Иркутской области</t>
  </si>
  <si>
    <t>2.2.</t>
  </si>
  <si>
    <t>Основное мероприятие «Совершенствование оказания скорой, в том числе скорой специализированной, медицинской помощи, медицинской эвакуации» на 2014 - 2020 годы</t>
  </si>
  <si>
    <t>2.2.1.</t>
  </si>
  <si>
    <t>Оказание скорой, в том числе скорой специализированной, медицинской помощи</t>
  </si>
  <si>
    <t>2.2.2.</t>
  </si>
  <si>
    <t>Оказание скорой специализированной медицинской помощи (медицинская эвакуация)</t>
  </si>
  <si>
    <t>2.3.</t>
  </si>
  <si>
    <t>Основное мероприятие «Развитие службы крови» на 2014 - 2020 годы</t>
  </si>
  <si>
    <t>2.3.1.</t>
  </si>
  <si>
    <t>Заготовка, хранение, обеспечение донорской кровью и ее компонентами</t>
  </si>
  <si>
    <t>2.4.</t>
  </si>
  <si>
    <t>Основное мероприятие «Предоставление субсидий местным бюджетам на обеспечение среднесуточного набора питания детям, страдающим туберкулезом и/или наблюдающимся в связи с туберкулезом» на 2014-2020 годы</t>
  </si>
  <si>
    <t>2.4.1.</t>
  </si>
  <si>
    <t>Субсидии местным бюджетам из областного бюджета в целях софинансирования расходных обязательств органов местного самоуправления муниципальных образований Иркутской области по вопросам местного значения по созданию условий для осуществления присмотра и ухода за детьми в муниципальных дошкольных образовательных организациях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</si>
  <si>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3.</t>
  </si>
  <si>
    <t>Подпрограмма «Охрана здоровья матери и ребенка» на 2014 - 2020 годы</t>
  </si>
  <si>
    <t>Основное мероприятие «Совершенствование службы родовспоможения» на 2014 - 2020 годы</t>
  </si>
  <si>
    <t>Первичная медико-санитарная помощь в амбулаторных условиях в медицинских организациях родовспоможения, подведомственных министерству здравоохранения Иркутской области</t>
  </si>
  <si>
    <t>Специализированная медицинская помощь в стационарных условиях в медицинских организациях родовспоможения, подведомственных министерству здравоохранения Иркутской области</t>
  </si>
  <si>
    <t>Обеспечение детей первого - второго года жизни специальными молочными продуктами детского питания</t>
  </si>
  <si>
    <t>Обеспечение полноценным питанием беременных женщин, кормящих матерей, а также детей в возрасте до трех лет через специальные пункты питания и организации торговли по заключению врачей</t>
  </si>
  <si>
    <t>Организация круглосуточного приема, содержания, выхаживания и воспитания детей</t>
  </si>
  <si>
    <t>Первичная медико-санитарная помощь в амбулаторных условиях в детских медицинских организациях, подведомственных министерству здравоохранения Иркутской области</t>
  </si>
  <si>
    <t>Специализированная медицинская помощь в стационарных условиях в детских медицинских организациях, подведомственных министерству здравоохранения Иркутской области</t>
  </si>
  <si>
    <t>4.</t>
  </si>
  <si>
    <t>Подпрограмма «Развитие медицинской реабилитации и санаторно-курортного лечения» на 2014 - 2020 годы</t>
  </si>
  <si>
    <t>4.1.</t>
  </si>
  <si>
    <t>Основное мероприятие «Медицинская реабилитация и санаторно-курортное лечение» на 2014 - 2020 годы</t>
  </si>
  <si>
    <t>4.1.1.</t>
  </si>
  <si>
    <t>Санаторно-курортное лечение в медицинских организациях, подведомственных министерству здравоохранения Иркутской области</t>
  </si>
  <si>
    <t>5.</t>
  </si>
  <si>
    <t>Подпрограмма «Оказание паллиативной помощи» на 2014 - 2020 годы</t>
  </si>
  <si>
    <t>5.1.</t>
  </si>
  <si>
    <t>Основное мероприятие «Паллиативная помощь» на 2014 - 2020 годы</t>
  </si>
  <si>
    <t>5.1.1.</t>
  </si>
  <si>
    <t>Паллиативная медицинская помощь</t>
  </si>
  <si>
    <t>6.</t>
  </si>
  <si>
    <t>Подпрограмма «Кадровое обеспечение системы здравоохранения» на 2014 - 2020 годы</t>
  </si>
  <si>
    <t>6.1.</t>
  </si>
  <si>
    <t>Основное мероприятие «Кадровое обеспечение системы здравоохранения Иркутской области» на 2014 - 2020 годы</t>
  </si>
  <si>
    <t>6.1.1.</t>
  </si>
  <si>
    <t>Повышение качества подготовки и уровня квалификации медицинских кадров</t>
  </si>
  <si>
    <t>Осуществление единовременных выплат медицинским работникам</t>
  </si>
  <si>
    <t>7.</t>
  </si>
  <si>
    <t>Подпрограмма «Совершенствование системы лекарственного обеспечения, в том числе в амбулаторных условиях» на 2014 - 2020 годы</t>
  </si>
  <si>
    <t>7.1.</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</si>
  <si>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2014 - 2020 годы</t>
  </si>
  <si>
    <t>7.1.1.</t>
  </si>
  <si>
    <t>Льготное обеспечение лекарственными препаратами, специализированными продуктами лечебного питания, медицинскими изделиями отдельных категорий граждан в соответствии с Законом Иркутской области от 17 декабря 2008 года № 106-оз</t>
  </si>
  <si>
    <t>Экспертиза качества фармацевтической субстанции, произведенной для реализации</t>
  </si>
  <si>
    <t>Обеспечение лекарственными препаратами для медицинского применения, медицинскими изделиями и специализированными продуктами лечебного питания, не входящими в соответствующий стандарт медицинской помощи, в случае наличия медицинских показаний (индивидуальной непереносимости, по жизненным показаниям) по решению врачебной комиссии</t>
  </si>
  <si>
    <t>Отдельные полномочия в области лекарственного обеспечения</t>
  </si>
  <si>
    <t>8.</t>
  </si>
  <si>
    <t>Подпрограмма «Развитие информатизации в здравоохранении» на 2014 - 2020 годы</t>
  </si>
  <si>
    <t>8.1.</t>
  </si>
  <si>
    <t>Основное мероприятие «Информатизация здравоохранения» на 2014 - 2020 годы</t>
  </si>
  <si>
    <t>8.1.1.</t>
  </si>
  <si>
    <t>Формирование и ведение единой статистическо-информационной системы здравоохранения в Иркутской области</t>
  </si>
  <si>
    <t>9.</t>
  </si>
  <si>
    <t>Подпрограмма «Совершенствование системы территориального планирования субъектов Российской Федерации» на 2014 - 2020 годы</t>
  </si>
  <si>
    <t>9.1.</t>
  </si>
  <si>
    <t>Основное мероприятие «Организация бесплатного оказания гражданам медицинской помощи в Иркутской области» на 2014 - 2020 годы</t>
  </si>
  <si>
    <t>9.1.1.</t>
  </si>
  <si>
    <t>Финансовое обеспечение организации обязательного медицинского страхования на территориях субъектов Российской Федерации</t>
  </si>
  <si>
    <t>Дополнительное финансовое обеспечение организации обязательного медицинского страхования на территории Иркутской области</t>
  </si>
  <si>
    <t>Дополнительное финансовое обеспечение оказания специализированной, в том числе высокотехнологичной, медицинской помощи, включенной в базовую программу обязательного медицинского страхования</t>
  </si>
  <si>
    <t>Х</t>
  </si>
  <si>
    <t>10.</t>
  </si>
  <si>
    <t>Подпрограмма «Повышение эффективности функционирования системы здравоохранения» на 2014 - 2020 годы</t>
  </si>
  <si>
    <t>министерство строительства,  дорожного хозяйства Иркутской области</t>
  </si>
  <si>
    <t>10.1.</t>
  </si>
  <si>
    <t>Основное мероприятие «Государственная политика в сфере здравоохранения Иркутской области» на 2014 - 2020 годы</t>
  </si>
  <si>
    <t>10.1.1.</t>
  </si>
  <si>
    <t>Капитальный ремонт, разработка и экспертиза проектно-сметной документации для проведения капитального ремонта объектов здравоохранения и проектно-сметные работы объектов здравоохранения</t>
  </si>
  <si>
    <t>Обеспечение гарантий и компенсаций для лиц, работающих в медицинских организациях, учредителем которых является министерство здравоохранения Иркутской области, расположенных в районах Крайнего Севера и приравненных к ним местностях</t>
  </si>
  <si>
    <t>Оказание транспортных услуг организациями, подведомственными министерству здравоохранения Иркутской области</t>
  </si>
  <si>
    <t>Осуществление переданных полномочий РФ в сфере охраны здоровья граждан</t>
  </si>
  <si>
    <t>Осуществление функций государственной власти в сфере здравоохранения</t>
  </si>
  <si>
    <t>Проведение патологоанатомических исследований</t>
  </si>
  <si>
    <t>Проведение судебно-медицинских экспертиз</t>
  </si>
  <si>
    <t>Реализация государственных функций по мобилизационной подготовке экономики</t>
  </si>
  <si>
    <t>Страховые взносы на обязательное медицинское страхование неработающего населения Иркутской области</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</si>
  <si>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t>
  </si>
  <si>
    <t>Капитальные вложения в объекты государственной собственности Иркутской области в сфере здравоохранения</t>
  </si>
  <si>
    <t>Государственная программа «Развитие здравоохранения» на 2014 - 2020 годы</t>
  </si>
  <si>
    <t>Показатель первичного выхода на инвалидность среди лиц трудоспособного возраста (на 10 000 лиц трудоспособного населения)</t>
  </si>
  <si>
    <t>Доля посещений к врачам, сделанных с профилактической целью (в том числе посещения по дополнительной диспансеризации, диспансерному наблюдению, а также центров здоровья) (%)</t>
  </si>
  <si>
    <t>Смертность от болезней системы кровообращения (случаев на 100 тыс. населения)</t>
  </si>
  <si>
    <t>Отдельные мероприятия Государственной программы Российской Федерации «Развитие здравоохранения» - закупка диагностических средств для выявления и мониторинга лечения лиц, инфицированных вирусами иммунодефицита человека и гепатитов В и С</t>
  </si>
  <si>
    <t>Подпрограмма «Развитие государственно- частного партнерства» на 2014 - 2020 годы</t>
  </si>
  <si>
    <t>Основное мероприятие «Мероприятия по развитию государственно-частного партнерства в сфере здравоохранения» на 2014 - 2020 годы</t>
  </si>
  <si>
    <t>Государственно-частное партнерство в сфере здравоохранения</t>
  </si>
  <si>
    <t>Индекс роста цен на лекарственные препараты для медицинского применения по номенклатуре перечней, обеспечение которыми осуществляется в рамках программы государственных гарантий бесплатного оказания гражданам медицинской помощи, а также в рамках оказания государственной социальной помощи в виде набора социальных услуг</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</si>
  <si>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</si>
  <si>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t>
  </si>
  <si>
    <t>Уровень обеспеченности лекарственными препаратами для медицинского применения льготополучателей</t>
  </si>
  <si>
    <t>Доля медицинских работников, актуальная информация о которых содержится в регистре, в общем числе медицинских работников (%)</t>
  </si>
  <si>
    <t>Соответствие отраслевой структуры учреждений здравоохранения  требованиям порядков оказания медицинской помощи, утвержденных Министерством здравоохранения Российской Федерации (да - 1; нет - 0)</t>
  </si>
  <si>
    <t>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«дорожной карте» Иркутской области(да - 1; нет - 0)</t>
  </si>
  <si>
    <t>Удовлетворенность населения медицинской помощью (от числа опрошенных) (%)</t>
  </si>
  <si>
    <t>Оптимизация территориальной и отраслевой структуры медицинских организаций Иркутской области</t>
  </si>
  <si>
    <t>Формирование в соответствии  с требованиями к ТПГГ оптимальных объемов медицинской помощи по видам помощи и условиям оказания</t>
  </si>
  <si>
    <t>Доля государственных медицинских организаций, которые перевели работников на эффективный контракт (%)</t>
  </si>
  <si>
    <t>Доля использованных бюджетных средств от объема средств, утвержденных Законом Иркутской области «Об областном бюджете» на очередной финансовый год и плановый период» (%)</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</si>
  <si>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2015 - 2020 годы</t>
  </si>
  <si>
    <t>Динамика вводимых мест (коек) в медицинских организациях Иркутской области (%)</t>
  </si>
  <si>
    <t>Основное мероприятие «Предоставление субсидий местным бюджетам на обеспечение среднесуточного набора питания детям, страдающим туберкулёзом и/или наблюдающимся в связи с туберкулёзом» на 2014 - 2020 годы</t>
  </si>
  <si>
    <t>Льготное обеспечение лекарственными препаратами, специализированными продуктами лечебного питания , медицинскими изделиями отдельных категорий граждан  в соответствии с Законом Иркутской области №106-оз от 17.12.2008</t>
  </si>
  <si>
    <t>Оказание транспортных услуг  организациям, подведомственным министерству здравоохранения Иркутской области</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</si>
  <si>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</si>
  <si>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Подпрограмма «Повышение эффективности функционирования системы здравоохранения» на 2014-2020 годы</t>
  </si>
  <si>
    <t>капитальный ремонт</t>
  </si>
  <si>
    <t>ОС</t>
  </si>
  <si>
    <t>Распоряжение ОГКУ "УКС Иркутской области" от 17.01.2014г. №1-р</t>
  </si>
  <si>
    <t xml:space="preserve">Заключение № 60/6m-1675 от 16.09.2003г., № Дс-0380п-0380п/10.13 
от 14.01.2014г.   </t>
  </si>
  <si>
    <t>Больничный комплекс II очередь в п. Баяндай Баяндаевского района</t>
  </si>
  <si>
    <t xml:space="preserve">Заключение Управления Главгосэкспертизы России по республике Бурятия № 61 
от 30.03.2005г
№ Дс-2068-2068/07.14 
от 12.12.2014
</t>
  </si>
  <si>
    <t>строительство</t>
  </si>
  <si>
    <t>Объект капитального строительства «Детская поликлиника на 350 посещений ОГАУЗ «Иркутская городская клиническая больница №8» в Ленинском районе г. Иркутска»</t>
  </si>
  <si>
    <t xml:space="preserve">Приказ МКУ  "УКС г. Иркутска" от 07.03.2012г. №10а </t>
  </si>
  <si>
    <t>№ 97-37-872/12 
от 05.03.2012 г.</t>
  </si>
  <si>
    <t>Проектно-изыскательские работы объектов здравоохранения</t>
  </si>
  <si>
    <t>-</t>
  </si>
  <si>
    <t>Центральная районная больница на 155 коек с поликлиникой на 200 посещений в смену в п. Кутулик Аларского района. II очередь (стационар).</t>
  </si>
  <si>
    <t>Распоряжение ОГКУ "УКС Иркутской области" от 30.01.2014 г. № 2-р</t>
  </si>
  <si>
    <t xml:space="preserve"> № Дс-1434-1434/12.13  от 28.01.2014 г.</t>
  </si>
  <si>
    <t xml:space="preserve">Центральная районная больница на 155 коек с поликлиникой на 200 посещений в смену по адресу: Иркутская область, Боханский район, п. Бохан, ул. 1-ая Клиническая, 18. </t>
  </si>
  <si>
    <t>Распоряжение ОГКУ "УКС Иркутской области" от 25.10.2013 г. № 2-р</t>
  </si>
  <si>
    <t xml:space="preserve"> № Дс-0010-0010/11.12
от 25.10.2013 г.</t>
  </si>
  <si>
    <t>Заместитель министра</t>
  </si>
  <si>
    <t>Г.М.Синькова</t>
  </si>
  <si>
    <t>Подготовил:</t>
  </si>
  <si>
    <t>И.В.Зуева</t>
  </si>
  <si>
    <t>Согласовано:</t>
  </si>
  <si>
    <t>Н.Е.Ботоева</t>
  </si>
  <si>
    <t>Е.С.Голенецкая</t>
  </si>
  <si>
    <t>Т.Н.Захарова</t>
  </si>
  <si>
    <t>О.Л.Тимофеева</t>
  </si>
  <si>
    <t xml:space="preserve">Фактическое значение </t>
  </si>
  <si>
    <t xml:space="preserve">Зарегистрировано больных с диагнозом, установленным  впервые в жизни, активный туберкулез </t>
  </si>
  <si>
    <t>человек на 100 000 населения</t>
  </si>
  <si>
    <t>прогрессирующий</t>
  </si>
  <si>
    <t>Количество среднего медицинского персонала, приходящегося на 1 врача</t>
  </si>
  <si>
    <t>чел.</t>
  </si>
  <si>
    <t>Младенческая смертность</t>
  </si>
  <si>
    <t>случаев на 1000 родившихся живыми</t>
  </si>
  <si>
    <t>регрессирующий</t>
  </si>
  <si>
    <t xml:space="preserve">Обеспеченность врачами </t>
  </si>
  <si>
    <t>Ожидаемая продолжительность жизни при рождении</t>
  </si>
  <si>
    <t>лет</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</si>
  <si>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</si>
  <si>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</si>
  <si>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</si>
  <si>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t>
  </si>
  <si>
    <t>Потребление алкогольной продукции (в перерасчете на абсолютный алкоголь)</t>
  </si>
  <si>
    <t>литров на душу населения в год</t>
  </si>
  <si>
    <t>11.</t>
  </si>
  <si>
    <t>Распространённость потребления табака среди взрослого населения</t>
  </si>
  <si>
    <t>12.</t>
  </si>
  <si>
    <t>Смертность от болезней системы кровообращения</t>
  </si>
  <si>
    <t>случаев на 100 000 населения</t>
  </si>
  <si>
    <t>13.</t>
  </si>
  <si>
    <t>Смертность от всех причин</t>
  </si>
  <si>
    <t>14.</t>
  </si>
  <si>
    <t>Смертность от дорожно-транспортных происшествий</t>
  </si>
  <si>
    <t>15.</t>
  </si>
  <si>
    <t>Смертность от новообразований (в  том числе от злокачественных)</t>
  </si>
  <si>
    <t>16.</t>
  </si>
  <si>
    <t>Смертность от туберкулёза</t>
  </si>
  <si>
    <t>случаев на 100 000 населения</t>
  </si>
  <si>
    <t xml:space="preserve">1. </t>
  </si>
  <si>
    <t>Доля ВИЧ-инфицированных лиц, состоящих на диспансерном учёте, от числа выявленных</t>
  </si>
  <si>
    <t xml:space="preserve">Доля больных алкоголизмом, повторно госпитализированных в течение года </t>
  </si>
  <si>
    <t xml:space="preserve">Доля больных с выявленными злокачественными новообразованиями на  I-II ст. </t>
  </si>
  <si>
    <t>Заболеваемость дифтерией</t>
  </si>
  <si>
    <t>случаев на 100 тыс. населения</t>
  </si>
  <si>
    <t>Заболеваемость корью</t>
  </si>
  <si>
    <t>случаев на 1 млн. населения</t>
  </si>
  <si>
    <t>Заболеваемость краснухой</t>
  </si>
  <si>
    <t>Заболеваемость острым вирусным гепатитом В</t>
  </si>
  <si>
    <t>Заболеваемость эпидемическим паротитом</t>
  </si>
  <si>
    <t>Охват диспансеризацией взрослого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</si>
  <si>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t>
  </si>
  <si>
    <t>Охват иммунизации населения против вирусного гепатита В в декретированные сроки</t>
  </si>
  <si>
    <t>Охват иммунизации населения против дифтерии, коклюша и столбняка в декретированные сроки</t>
  </si>
  <si>
    <t xml:space="preserve">Охват иммунизации населения против кори в декретированные сроки </t>
  </si>
  <si>
    <t>Охват иммунизации населения против краснухи в декретированные сроки</t>
  </si>
  <si>
    <t>Охват иммунизации населения против эпидемического паротита в декретированные сроки</t>
  </si>
  <si>
    <t>18.</t>
  </si>
  <si>
    <t>Охват профилактическими медицинскими осмотрами детей</t>
  </si>
  <si>
    <t>19.</t>
  </si>
  <si>
    <t>Потребление овощей и бахчевых культур в среднем на потребителя в год (за исключением картофеля)</t>
  </si>
  <si>
    <t>кг</t>
  </si>
  <si>
    <t>20.</t>
  </si>
  <si>
    <t>Потребление фруктов и ягод в среднем на потребителя в год</t>
  </si>
  <si>
    <t>21.</t>
  </si>
  <si>
    <t>Смертность от самоубийств</t>
  </si>
  <si>
    <t>22.</t>
  </si>
  <si>
    <t>23.</t>
  </si>
  <si>
    <t xml:space="preserve">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</si>
  <si>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1.</t>
  </si>
  <si>
    <t>Показатель первичного выхода на инвалидность среди лиц трудоспособного возраста</t>
  </si>
  <si>
    <t>на 10 000 лиц трудоспособного населения</t>
  </si>
  <si>
    <t>Доля посещений к врачам, сделанных с профилактической целью (в том числе посещения по дополнительной диспансеризации, диспансерному наблюдению, а также центров здоровья)</t>
  </si>
  <si>
    <t>Больничная летальность пострадавших в результате дорожно-транспортных происшествий</t>
  </si>
  <si>
    <t>Доля абацилированных больных туберкулезом от числа больных туберкулезом с бактериовыделением</t>
  </si>
  <si>
    <t>Доля больных психическими расстройствами, повторно госпитализированных в течение года</t>
  </si>
  <si>
    <t xml:space="preserve">4. </t>
  </si>
  <si>
    <t>Доля выездов бригад скорой медицинской помощи со временем доезда до больного менее 20 минут</t>
  </si>
  <si>
    <t>Доля лиц инфицированных вирусом иммунодефицита человека, получающих антиретровирусную терапию, от числа состоящих на диспансерном учете</t>
  </si>
  <si>
    <t xml:space="preserve">6. </t>
  </si>
  <si>
    <t>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t>
  </si>
  <si>
    <t xml:space="preserve">7.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</si>
  <si>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t>
  </si>
  <si>
    <t>Доля станций переливания крови, обеспечивающих современный уровень качества и безопасности компонентов крови</t>
  </si>
  <si>
    <t>Количество больных, которым оказана высокотехнологичная медицинская помощь</t>
  </si>
  <si>
    <t>Одногодичная летальность больных со злокачественными новообразованиями</t>
  </si>
  <si>
    <t>Смертность от ишемической болезни сердца</t>
  </si>
  <si>
    <t>на 100 тыс. населения</t>
  </si>
  <si>
    <t xml:space="preserve">Смертность от транспортных травм всех видов </t>
  </si>
  <si>
    <t>Смертность от цереброваскулярных заболеваний</t>
  </si>
  <si>
    <t>Удельный вес больных злокачественными новообразованиями, состоящих на учете с момента установления диагноза 5 лет и более</t>
  </si>
  <si>
    <t xml:space="preserve">16. </t>
  </si>
  <si>
    <t>Число больных алкоголизмом, находящихся в ремиссии более 2 лет</t>
  </si>
  <si>
    <t xml:space="preserve">17. </t>
  </si>
  <si>
    <t>Число больных алкоголизмом, находящихся в ремиссии от 1 года до 2 лет</t>
  </si>
  <si>
    <t xml:space="preserve">число наркологических больных, находящихся в ремиссии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</si>
  <si>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t>
  </si>
  <si>
    <t xml:space="preserve">Доля лиц, получивших амбулаторный диализ от числа нуждающихся </t>
  </si>
  <si>
    <t>Больничная летальность детей</t>
  </si>
  <si>
    <t>Выживаемость детей, имевших при рождении очень низкую и экстремально низкую массу тела в акушерском стационаре</t>
  </si>
  <si>
    <t>доля (%) выживших от числа новорожденных, родившихся с низкой и экстремально низкой массой тела в акушерском стационаре</t>
  </si>
  <si>
    <t>Доля женщин с преждевременными родами, родоразрешенных в перинатальных центрах</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</si>
  <si>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</si>
  <si>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t>
  </si>
  <si>
    <t>Охват неонатальным скринингом (доля новорожденных, обследованных на врожденные и наследственные заболевания, от общего числа родившихся живыми)</t>
  </si>
  <si>
    <t>Показатель ранней неонатальной смертности</t>
  </si>
  <si>
    <t>случаев на 100000 населения соответствующего возраста</t>
  </si>
  <si>
    <t>Число абортов</t>
  </si>
  <si>
    <t>Доля числа детей, относящихся к 1 и 2 группам здоровья</t>
  </si>
  <si>
    <t>Доля преждевременных родов на сроке 22-37 недель</t>
  </si>
  <si>
    <t>Охват санаторно-курортным лечением пациентов</t>
  </si>
  <si>
    <t>Охват реабилитацией пациентов от числа нуждающихся после оказания специализированной медицинской помощи</t>
  </si>
  <si>
    <t>Охват медицинской реабилитацией детей-инвалидов, от числа нуждающихся</t>
  </si>
  <si>
    <t>Обеспеченность койками для оказания паллиативной помощи взрослым</t>
  </si>
  <si>
    <t>коек/100 тыс. взрослого населения</t>
  </si>
  <si>
    <t>Обеспеченность койками для оказания паллиативной помощи детям</t>
  </si>
  <si>
    <t>Удовлетворенность медицинской помощью пациентов</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</si>
  <si>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</si>
  <si>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</si>
  <si>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</si>
  <si>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</si>
  <si>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Количество обучающихся, прошедших подготовку в обучающих симуляционных центрах</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</si>
  <si>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t>
  </si>
  <si>
    <t>Количество подготовленных специалистов по программам ординатуры, повышения квалификации и профессиональной переподготовки медицинских кадров</t>
  </si>
  <si>
    <t>Доля медицинских работников, актуальная информация о которых содержится в регистре, в общем числе медицинских работников</t>
  </si>
  <si>
    <t xml:space="preserve">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</si>
  <si>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t>
  </si>
  <si>
    <t xml:space="preserve">Соответствие отраслевой структуры учреждений здравоохранения  требованиям порядков оказания медицинской помощи, утвержденных Министерством здравоохранения Российской Федерации </t>
  </si>
  <si>
    <t>да - 1; нет - 0</t>
  </si>
  <si>
    <t>Удовлетворенность населения медицинской помощью (от числа опрошенных)</t>
  </si>
  <si>
    <t>Доля государственных медицинских организаций, которые перевели работников на эффективный контракт</t>
  </si>
  <si>
    <t xml:space="preserve"> Удовлетворенность населения доступностью и полнотой информации по вопросам деятельности медицинских организаций (от числа опрошенных)</t>
  </si>
  <si>
    <t>Основное мероприятие «Осуществление бюджетных инвестиций в форме капитальных вложений в объекты государственной собственности Иркутской области в сфере здравоохранения» на 2015-2020 годы</t>
  </si>
  <si>
    <t>Итого:</t>
  </si>
  <si>
    <t>Обоснование причин отклонения (при наличии)</t>
  </si>
  <si>
    <t xml:space="preserve">Доля больных наркоманией, повторно госпитализированных в течение года </t>
  </si>
  <si>
    <t>ед.</t>
  </si>
  <si>
    <t>доля (%) умерших детей от числа поступивших</t>
  </si>
  <si>
    <t>да -1; нет - 0</t>
  </si>
  <si>
    <t>Укрепление материально-технической базы медицинских организаций, подведомственных министерству здравоохранения Иркутской области</t>
  </si>
  <si>
    <t xml:space="preserve">Обеспеченность врачами сельского населения </t>
  </si>
  <si>
    <t>Предусмотренный объем финансирования
(тыс. руб.) / Значение целевого показателя</t>
  </si>
  <si>
    <t>Начальник финансово-экономического управления</t>
  </si>
  <si>
    <t>Ведущий советник отдела формирования сводного бюджета</t>
  </si>
  <si>
    <t xml:space="preserve">Консультант отдела стратегического планирования и </t>
  </si>
  <si>
    <t>медицинского страхования</t>
  </si>
  <si>
    <t>Заместитель начальника финансово-экономического управления-</t>
  </si>
  <si>
    <t>Начальник отдела формирования сводного бюджета</t>
  </si>
  <si>
    <t>Начальник отдела стратегического планирования и</t>
  </si>
  <si>
    <t>Н.Ю.Дугина</t>
  </si>
  <si>
    <t>Зарегистрировано больных с диагнозом, установленным  впервые в жизни, активный туберкулез (человек на 100 000 населения)</t>
  </si>
  <si>
    <t>Младенческая смертность (случаев на 1000 родившихся живыми)</t>
  </si>
  <si>
    <t>Обеспеченность врачами (человек на 10 000  населения)</t>
  </si>
  <si>
    <t>Ожидаемая продолжительность жизни при рождении (лет)</t>
  </si>
  <si>
    <t>Потребление алкогольной продукции (в перерасчете на абсолютный алкоголь) (литров на душу населения в год)</t>
  </si>
  <si>
    <t>Распространённость потребления табака среди взрослого населения (%)</t>
  </si>
  <si>
    <t>Смертность от болезней системы кровообращения (случаев на 100 000 населения)</t>
  </si>
  <si>
    <t>Смертность от дорожно-транспортных происшествий (случаев на 100 000 населения)</t>
  </si>
  <si>
    <t>Смертность от туберкулёза (случаев на 100 000 населения)</t>
  </si>
  <si>
    <t>Отношение средней заработной платы врачей и работников медицинских организаций, имеющих высшее медицинское (фармацевтическое) или иное высшее образование, предоставляющих медицинские услуги (обеспечивающих предоставление медицинских услуг) к средней заработной плате в Иркутской области (%)</t>
  </si>
  <si>
    <t>Отношение средней заработной платы среднего медицинского (фармацевтического) персонала (персонала, обеспечивающего условия для предоставления медицинских услуг) к средней заработной плате  в Иркутской области (%)</t>
  </si>
  <si>
    <t>Отношение средней заработной платы младшего медицинского персонала (персонала, обеспечивающего условия для предоставления медицинских услуг) к средней заработной плате в Иркутской области (%)</t>
  </si>
  <si>
    <t>Доля больных алкоголизмом, повторно госпитализированных в течение года (%)</t>
  </si>
  <si>
    <t>Доля больных наркоманиями, повторно госпитализированных в течение года (%)</t>
  </si>
  <si>
    <t>Доля больных с выявленными злокачественными новообразованиями на  I-II ст. (%)</t>
  </si>
  <si>
    <t>Доля ВИЧ-инфицированных лиц, состоящих на диспансерном учёте, от числа выявленных (%)</t>
  </si>
  <si>
    <t>Заболеваемость дифтерией (случаев на 100 тыс. населения)</t>
  </si>
  <si>
    <t>Заболеваемость корью (случаев на 1 млн. населения)</t>
  </si>
  <si>
    <t>Заболеваемость краснухой (случаев на 100 тыс. населения)</t>
  </si>
  <si>
    <t>Заболеваемость острым вирусным гепатитом В (случаев на 100 тыс. населения)</t>
  </si>
  <si>
    <t>Заболеваемость эпидемическим паротитом (случаев на 100 тыс. населения)</t>
  </si>
  <si>
    <t>Охват диспансеризацией детей-сирот и детей, находящихся в трудной жизненной ситуации, пребывающих в стационарных учреждениях системы здравоохранения, образования и социальной защиты (%)</t>
  </si>
  <si>
    <t>Охват диспансеризацией взрослого населения (%)</t>
  </si>
  <si>
    <t>Охват иммунизации населения против вирусного гепатита В в декретированные сроки (%)</t>
  </si>
  <si>
    <t>Охват иммунизации населения против дифтерии, коклюша и столбняка в декретированные сроки (%)</t>
  </si>
  <si>
    <t>Охват иммунизации населения против кори в декретированные сроки (%)</t>
  </si>
  <si>
    <t>Охват иммунизации населения против краснухи в декретированные сроки (%)</t>
  </si>
  <si>
    <t>Охват иммунизации населения против эпидемического паротита в декретированные сроки (%)</t>
  </si>
  <si>
    <t>Охват населения профилактическими осмотрами на туберкулёз (%)</t>
  </si>
  <si>
    <t>Охват профилактическими медицинскими осмотрами детей (%)</t>
  </si>
  <si>
    <t>Потребление овощей и бахчевых культур в среднем на потребителя в год (за исключением картофеля) (кг)</t>
  </si>
  <si>
    <t>Потребление фруктов и ягод в среднем на потребителя в год (кг)</t>
  </si>
  <si>
    <t>Смертность от самоубийств (случаев на 100 тыс. населения)</t>
  </si>
  <si>
    <t>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лекарственными препаратами для медицинского назначения, медицинскими изделиями (%)</t>
  </si>
  <si>
    <t>Удовлетворение спроса на лекарственные препараты, предназначенные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трансплантации органов и (или) тканей (%)</t>
  </si>
  <si>
    <t>Число больных наркоманией, находящихся в ремиссии от 1 года до 2 лет (число наркологических больных, находящихся в ремиссии на 100 наркологических больных среднегодового контингента)</t>
  </si>
  <si>
    <t>Число больных наркоманией, находящихся в ремиссии более 2 лет (число наркологических больных, находящихся в ремиссии на 100 наркологических больных среднегодового контингента)</t>
  </si>
  <si>
    <t>Число больных алкоголизмом, находящихся в ремиссии от 1 года до 2 лет (число больных алкоголизмом, находящихся в ремиссии на 100 больных алкоголизмом среднегодового контингента)</t>
  </si>
  <si>
    <t>Число больных алкоголизмом, находящихся в ремиссии более 2 лет (число больных алкоголизмом, находящихся в ремиссии на 100 больных алкоголизмом среднегодового контингента)</t>
  </si>
  <si>
    <t>Смертность от ишемической болезни сердца (на 100 тыс. населения)</t>
  </si>
  <si>
    <t>Смертность от цереброваскулярных заболеваний (на 100 тыс. населения)</t>
  </si>
  <si>
    <t>Смертность от транспортных травм всех видов (случаев на 100 тыс. населения)</t>
  </si>
  <si>
    <t>Снижение смертности от дорожно-транспортных происшествий (%)</t>
  </si>
  <si>
    <t>Доля лиц с диагнозом активного туберкулеза, установленным впервые в жизни, находящихся в учреждениях, исполняющих наказание, от общего числа больных с диагнозом активного туберкулеза, установленным впервые в жизни (%)</t>
  </si>
  <si>
    <t>Доля лиц с диагнозом ВИЧ-инфекции, установленным впервые в жизни, находящихся в учреждениях, исполняющих наказание, от общего числа больных с диагнозом ВИЧ-инфекции, установленным впервые в жизни (%)</t>
  </si>
  <si>
    <t>Доля лиц, получивших амбулаторный диализ от числа нуждающихся (%)</t>
  </si>
  <si>
    <t>Охват неонатальным скринингом (доля новорожденных, обследованных на врожденные и наследственные заболевания, от общего числа родившихся живыми) (доля (процент) новорожденных, обследованных на наследственные заболевания, от общего числа новорожденных)</t>
  </si>
  <si>
    <t>Охват аудиологическим скринингом (доля детей первого года жизни, обследованных на аудиологический скрининг, от общего числа детей первого года жизни) (доля (процент) детей первого года жизни, обследованных на аудиологический скрининг, от общего числа детей первого года жизни)</t>
  </si>
  <si>
    <t>Показатель ранней неонатальной смертности (случаев на 1000 родившихся живыми)</t>
  </si>
  <si>
    <t>Смертность детей 0 - 17 лет (случаев на 100000 населения соответствующего возраста)</t>
  </si>
  <si>
    <t>Выживаемость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акушерском стационаре)</t>
  </si>
  <si>
    <t>Больничная летальность детей (доля (процент) умерших детей от числа поступивших)</t>
  </si>
  <si>
    <t>Число абортов (на 1000 женщин в возрасте 15 - 49 лет)</t>
  </si>
  <si>
    <t>Доля преждевременных родов на сроке 22-37 недель (%)</t>
  </si>
  <si>
    <t>Доля числа детей, относящихся к 1 и 2 группам здоровья (%)</t>
  </si>
  <si>
    <t>Охват санаторно-курортным лечением пациентов (%)</t>
  </si>
  <si>
    <t>Охват реабилитацией пациентов от числа нуждающихся после оказания специализированной медицинской помощи (%)</t>
  </si>
  <si>
    <t>Охват медицинской реабилитацией детей-инвалидов, от числа нуждающихся (%)</t>
  </si>
  <si>
    <t>Обеспеченность койками для оказания паллиативной помощи взрослым (коек/100 тыс. взрослого населения)</t>
  </si>
  <si>
    <t>Обеспеченность койками для оказания паллиативной помощи детям (коек/100 тыс. взрослого населения)</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</si>
  <si>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 (чел.)</t>
  </si>
  <si>
    <t>Количество подготовленных кадров высшей квалификации в интернатуре, ординатуре, аспирантуре по программам подготовки научно-педагогических кадров в государственных организациях дополнительного профессионального образования (чел.)</t>
  </si>
  <si>
    <t>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(чел.)</t>
  </si>
  <si>
    <t>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 (чел.)</t>
  </si>
  <si>
    <t>Количество обучающихся, прошедших подготовку в обучающих симуляционных центрах (чел.)</t>
  </si>
  <si>
    <t>Отношение средней заработной платы среднего медицинского (фармацевтического) и младшего медицинского персонала (персонала, обеспечивающего условия для предоставления медицинских услуг) к средней заработной плате по Иркутской области (%)</t>
  </si>
  <si>
    <t>Доля абацилированных больных туберкулезом от числа больных туберкулезом с бактериовыделением (%)</t>
  </si>
  <si>
    <t>Доля лиц инфицированных вирусом иммунодефицита человека, получающих антиретровирусную терапию, от числа состоящих на диспансерном учете (%)</t>
  </si>
  <si>
    <t>Удельный вес больных злокачественными новообразованиями, состоящих на учете с момента установления диагноза 5 лет и более (%)</t>
  </si>
  <si>
    <t>Одногодичная летальность больных со злокачественными новообразованиями (%)</t>
  </si>
  <si>
    <t>Доля выездов бригад скорой медицинской помощи со временем доезда до больного менее 20 минут (%)</t>
  </si>
  <si>
    <t>Больничная летальность пострадавших в результате дорожно-транспортных происшествий (%)</t>
  </si>
  <si>
    <t>Доля станций переливания крови, обеспечивающих современный уровень качества и безопасности компонентов крови (%)</t>
  </si>
  <si>
    <t>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t>
  </si>
  <si>
    <t>4.2.</t>
  </si>
  <si>
    <t>4.2.1.</t>
  </si>
  <si>
    <t>8.1.2.</t>
  </si>
  <si>
    <t>11.1.</t>
  </si>
  <si>
    <t>11.1.1.</t>
  </si>
  <si>
    <t>11.1.2.</t>
  </si>
  <si>
    <t>11.1.3.</t>
  </si>
  <si>
    <t>11.1.4.</t>
  </si>
  <si>
    <t>11.1.5.</t>
  </si>
  <si>
    <t>11.1.6.</t>
  </si>
  <si>
    <t>11.1.7.</t>
  </si>
  <si>
    <t>11.1.8.</t>
  </si>
  <si>
    <t>11.1.9.</t>
  </si>
  <si>
    <t>11.2.</t>
  </si>
  <si>
    <t>11.2.1.</t>
  </si>
  <si>
    <t>11.3.</t>
  </si>
  <si>
    <t>11.3.1.</t>
  </si>
  <si>
    <t>Смертность от всех причин (случаев на 1000  населения)</t>
  </si>
  <si>
    <t>Смертность от новообразований (в  том числе от злокачественных) (случаев на 100 000 населения)</t>
  </si>
  <si>
    <t>Количество среднего медицинского персонала, приходящегося на 1 врача (чел.)</t>
  </si>
  <si>
    <t>Доля больных психическими расстройствами, повторно госпитализированных в течение года (%)</t>
  </si>
  <si>
    <t>Количество больных, которым оказана высокотехнологичная медицинская помощь (чел.)</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</si>
  <si>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2014 - 2020 годы</t>
  </si>
  <si>
    <t>Выполнение нормативных параметров сроков оказания экстренной и неотложной медицинской помощи (%)</t>
  </si>
  <si>
    <t xml:space="preserve">Доля детей, обеспеченных среднесуточным набором питания, от числа нуждающихся (%) </t>
  </si>
  <si>
    <t>Количество поездок ПККЦ «Академик Федор Углов» в отдаленные населенные пункты (ед.)</t>
  </si>
  <si>
    <t>Доля обследованных беременных женщин по новому алгоритму проведения комплексной пренатальной (дородовой) диагностики нарушений развития ребенка, от числа поставленных на учет в первый триместр беременности (%)</t>
  </si>
  <si>
    <t>Доля женщин с преждевременными родами, родоразрешенных в перинатальных центрах (доля (%) женщин с преждевременными родами, от общего числа женщин с преждевременными родами)</t>
  </si>
  <si>
    <t>Охват пар «мать – дитя» химиопрофилактикой ВИЧ-инфекции в соответствии с действующими стандартами (%)</t>
  </si>
  <si>
    <t>Специализированная медицинская помощь женщинам в стационарных условиях в медицинских организациях родовспоможения, подведомственных министерству здравоохранения Иркутской области</t>
  </si>
  <si>
    <t>Основное мероприятие «Совершенствование оказания медицинской помощи детям» на 2014 - 2020 годы</t>
  </si>
  <si>
    <t>Удовлетворенность медицинской помощью пациентов (%)</t>
  </si>
  <si>
    <t>Доля медицинских и фармацевтических специалистов, обучавшихся в рамках целевой подготовки для нужд Иркутской области, трудоустроившихся после завершения обучения в медицинские или фармацевтические организации системы здравоохранения на территории Иркутской области (%)</t>
  </si>
  <si>
    <t>Количество подготовленных специалистов по программам ординатуры, повышения квалификации и профессиональной переподготовки медицинских кадров (чел.)</t>
  </si>
  <si>
    <t>Обеспеченность  врачами сельского населения (чел. на 10 000 населения)</t>
  </si>
  <si>
    <t>Индекс роста цен на лекарственные препараты для медицинского применения по номенклатуре перечней, обеспечение которыми осуществляется в рамках программы государственных гарантий бесплатного оказания гражданам медицинской помощи, а также в рамках оказания государственной социальной помощи в виде набора социальных услуг (%)</t>
  </si>
  <si>
    <t>Удовлетворение населения отечественными лекарственными препаратами для медицинского применения по номенклатуре перечней, обеспечение которыми осуществляется в рамках оказания государственной социальной помощи в виде набора социальных услуг и средств бюджета Иркутской области (%)</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</si>
  <si>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бюджетов субъектов Российской Федерации (%)</t>
  </si>
  <si>
    <t>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t>
  </si>
  <si>
    <t>Уровень обеспеченности лекарственными препаратами для медицинского применения льготополучателей, (%)</t>
  </si>
  <si>
    <t>Доля медицинских учреждений, ведущих паспорта без замечаний, в общем количестве медицинских учреждений (%)</t>
  </si>
  <si>
    <t>Доля государственных медицинских организаций, входящих в региональный фрагмент единой государственной информационной системы здравоохранения (РФ ЕГИСЗ) (%)</t>
  </si>
  <si>
    <t>Соответствие индикаторов соотношения средней заработной платы врачей и работников имеющих высшее медицинское  (фармацевтическое) образование или иное высшее образование, среднего медицинского (фармацевтического) персонала, младшего медицинского персонала  от средней заработной платы в Иркутской области распоряжению Правительства РФ №2190-р (да -1; нет - 0)</t>
  </si>
  <si>
    <t>Удовлетворенность населения доступностью и полнотой информации по вопросам деятельности медицинских организаций (от числа опрошенных) (%)</t>
  </si>
  <si>
    <t>РЕАЛИЗАЦИЯ ГОСУДАРСТВЕННОЙ ПРОГРАММЫ В МУНИЦИПАЛЬНЫХ ОБРАЗОВАНИЯХ ИРКУТСКОЙ ОБЛАСТИ ЗА 2017 ГОД</t>
  </si>
  <si>
    <t>Государственная программа Иркутской области «Развитие здравоохранения» на 2014 - 2020 годы</t>
  </si>
  <si>
    <t>Областной бюджет (далее - ОБ)</t>
  </si>
  <si>
    <t>Средства, планируемые к привлечению из федерального бюджета (далее - ФБ)</t>
  </si>
  <si>
    <t>Бюджеты муниципальных образований Иркутской области (далее - МБ)</t>
  </si>
  <si>
    <t>Иные источники (далее - ИИ)</t>
  </si>
  <si>
    <t>Территориальный фонд обязательного медицинского страхования   Иркутской области</t>
  </si>
  <si>
    <t>Министерство строительства,  дорожного хозяйства Иркутской области</t>
  </si>
  <si>
    <t>Мероприятия по профилактике ВИЧ-инфекции и гепатитов B и C, в том числе с привлечением к реализации указанных меропроиятий социально ориентированных некоммерческих организаций</t>
  </si>
  <si>
    <t xml:space="preserve"> 12.2017</t>
  </si>
  <si>
    <t>Основное мероприятие «Совершенствование оказания первичной медико-санитарной помощи, специализированной, включая высокотехнологичную медицинскую помощь» на 2014-2020 годы</t>
  </si>
  <si>
    <t>Оказание высокотехнологичной медицинской помощи, не включенной в базовую программу обязательного медицинского страхования</t>
  </si>
  <si>
    <t>Закупки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и медицинских изделий в соответствии со стандартами оснащения, предусмотренными порядком оказания медицинской помощи больным туберкулезом</t>
  </si>
  <si>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2017-2019 годы</t>
  </si>
  <si>
    <t>3.1.</t>
  </si>
  <si>
    <t>3.1.1.</t>
  </si>
  <si>
    <t>Закупка авиационной услуги для оказания медицинской помощи (скорой специализированной медицинской помощи) с применением авиации гражданам, проживающим в труднодоступных районах Иркутской области</t>
  </si>
  <si>
    <t>12.2017</t>
  </si>
  <si>
    <t>3.1.2.</t>
  </si>
  <si>
    <t>Обеспечение санитарно-авиационной эвакуации населения из труднодоступных районов Иркутской области для своевременного оказания медицинской помощи</t>
  </si>
  <si>
    <t>3.2.</t>
  </si>
  <si>
    <t>3.2.1.</t>
  </si>
  <si>
    <t>Проведение мероприятий по подготовке к реконструкции и эксплуатации вертолетных площадок при медицинских организациях на условиях государственно-частного партнерства</t>
  </si>
  <si>
    <t>Подпрограмма «Развитие государственно-частного партнерства» на 2014 - 2020 годы</t>
  </si>
  <si>
    <t>Всего, в том числе</t>
  </si>
  <si>
    <t>министерство строительства, дорожного хозяйства Иркутской области</t>
  </si>
  <si>
    <t>Основное мероприятие «Развитие государственно-частного партнерства в сфере здравоохранения» на 2014 - 2020 годы</t>
  </si>
  <si>
    <t>Оказание медицинской помощи в амбулаторных условиях в рамках государственно-частного партнерства</t>
  </si>
  <si>
    <t>5.1.2.</t>
  </si>
  <si>
    <t>5.2.</t>
  </si>
  <si>
    <t>5.2.1.</t>
  </si>
  <si>
    <t>5.2.2.</t>
  </si>
  <si>
    <t>5.2.3.</t>
  </si>
  <si>
    <t>5.2.4.</t>
  </si>
  <si>
    <t>5.2.5.</t>
  </si>
  <si>
    <t>9.1.2.</t>
  </si>
  <si>
    <t>9.1.3.</t>
  </si>
  <si>
    <t>9.1.4.</t>
  </si>
  <si>
    <t>9.1.5.</t>
  </si>
  <si>
    <t>9.1.6.</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</si>
  <si>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субъектов Российской Федерации</t>
  </si>
  <si>
    <t>Подпрограмма «Осуществление обязательного медицинского страхования в Иркутской области» на 2017 - 2020 годы</t>
  </si>
  <si>
    <t xml:space="preserve"> Территориальный фонд обязательного медицинского страхования Иркутской области</t>
  </si>
  <si>
    <t>12.1.</t>
  </si>
  <si>
    <t>12.1.1.</t>
  </si>
  <si>
    <t>12.2.</t>
  </si>
  <si>
    <t>Основное мероприятие «Организация и реализация территориальной программы обязательного медицинского страхования» на 2017-2020 годы</t>
  </si>
  <si>
    <t>Территориальный фонд обязательного медицинского страхования  Иркутской области</t>
  </si>
  <si>
    <t>12.2.1.</t>
  </si>
  <si>
    <t>12.2.2.</t>
  </si>
  <si>
    <t>12.3.</t>
  </si>
  <si>
    <t>12.3.1.</t>
  </si>
  <si>
    <t>Финансовое обеспечение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</si>
  <si>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5</t>
  </si>
  <si>
    <t>10</t>
  </si>
  <si>
    <t>1,9</t>
  </si>
  <si>
    <t>100</t>
  </si>
  <si>
    <t>Постановление Правительства Иркутской области от 31.03.2017 года № 213-пп</t>
  </si>
  <si>
    <t>Заключено 9 соглашений: 8 - 27.04.2017г., 1 - 26.05.2017г.</t>
  </si>
  <si>
    <t>25</t>
  </si>
  <si>
    <t>80</t>
  </si>
  <si>
    <t>0</t>
  </si>
  <si>
    <t>Муниципальное образование "город Свирск"</t>
  </si>
  <si>
    <t>Муниципальное образование "Тайшетский район"</t>
  </si>
  <si>
    <t>Муниципальное образование "город Усолье-Сибирское"</t>
  </si>
  <si>
    <t>Муниципальное образование "город Саянск"</t>
  </si>
  <si>
    <t>Муниципальное образование "Ангарский городской округ"</t>
  </si>
  <si>
    <t>Зиминское городское муниципальное образование</t>
  </si>
  <si>
    <t>Муниципальное образование города Бодайбо и района</t>
  </si>
  <si>
    <t>Редакция программы от 18.11.2016 № 749-пп</t>
  </si>
  <si>
    <t>Редакция программы от 14.02.2017 № 92-пп</t>
  </si>
  <si>
    <t>Редакция программы от 16.06.2017 № 399-пп</t>
  </si>
  <si>
    <t>Редакция программы от 04.08.2017 № 523-пп</t>
  </si>
  <si>
    <t>Редакция программы от 09.10.2017 № 647-пп</t>
  </si>
  <si>
    <t>Редакция программы от 21.11.2017 № 761-пп</t>
  </si>
  <si>
    <t>Редакция программы от 15.12.2017 № 840-пп</t>
  </si>
  <si>
    <t>Государственная программа «Развитие здравоохранения» на 2014-2020 годы</t>
  </si>
  <si>
    <t>Министерство строительства, дорожного хозяйства Иркутской области</t>
  </si>
  <si>
    <t>(ОБ)</t>
  </si>
  <si>
    <t>(ФБ) &lt;**&gt;</t>
  </si>
  <si>
    <t>(МБ)</t>
  </si>
  <si>
    <t>(ИИ)</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</si>
  <si>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t>
  </si>
  <si>
    <t>(ФБ)</t>
  </si>
  <si>
    <t>Корпус "Б" здания областного перинатального центра ГБУЗ «Иркутская ордена «Знак Почета» областная клиническая больница» в г. Иркутске, м/р Юбилейный, 100</t>
  </si>
  <si>
    <t>Отделение медицинской реабилитации ГБУЗ Иркутской государственной областной детской клинической больницы г. Иркутск, ул. Чайковского, 2а</t>
  </si>
  <si>
    <t>Проектно-изыскательские работы,
реконструкция</t>
  </si>
  <si>
    <t>Здание радиологического корпуса Восточно-Сибирского онкологического центра в г. Иркутске</t>
  </si>
  <si>
    <t xml:space="preserve">Распоряжение ОГКУ "УКС Иркутской области" от 28.01.2016г № 2-р </t>
  </si>
  <si>
    <t>№Дс-3005-3005/12.15 от 27.01.2016г.</t>
  </si>
  <si>
    <t>Строительство детской поликлиники ОГАУЗ «Иркутская городская клиническая больница №9» по ул. Радищева, 5 в г. Иркутске</t>
  </si>
  <si>
    <t>Распоряжение ОГКУ "УКС Иркутской области" от 22.01.2015г. №3-р, №4-р</t>
  </si>
  <si>
    <t xml:space="preserve">№ Дс-1173-1173/12.12 
от 20.12.2013 г. </t>
  </si>
  <si>
    <t>Центр по профилактике и борьбе со СПИДом в г.Иркутске 2 пусковой комплекс</t>
  </si>
  <si>
    <t>Проектно-изыскательские работы,
строительство</t>
  </si>
  <si>
    <t>Проектно-изыскательские работы</t>
  </si>
  <si>
    <t>Реконструкция здания административного корпуса в п. Мегет под Мегетское поликлиническое отделение на 150 посещений в смену</t>
  </si>
  <si>
    <t>Проектно-изыскательские работы, реконструкция</t>
  </si>
  <si>
    <t xml:space="preserve">Восточно-Сибирский региональный онкологический центр в г. Иркутске. Блоки А, Б, В, Г, расположенный по адресу: г. Иркутск, ул. Фрунзе, 31 </t>
  </si>
  <si>
    <t>Центральная районная больница на 155 коек с поликлиникой на 200 посещений в смену в п. Кутулик Аларского района. I очередь (поликлиника).</t>
  </si>
  <si>
    <t xml:space="preserve">Проектно-изыскательские работы, строительство </t>
  </si>
  <si>
    <t>Туберкулезное отделение ОГБУЗ "Тулунская городская больница" для больных туберкулезом органов дыхания и кабинеты фтизиатра участкового</t>
  </si>
  <si>
    <t>Иркутская областная клиническая туберкулезная больница со стационаром на 600 коек, расположенная по адресу г. Иркутск, бул. Рябикова, 23А</t>
  </si>
  <si>
    <t>Филиал поликлиники ОГАУЗ «ИГКБ №1»</t>
  </si>
  <si>
    <t>Лечебный корпус №3 ОГКУЗ "Иркутская областная психиатрическая больница №2" в д. Сосновый Бор</t>
  </si>
  <si>
    <t>Подпрограмма «Развитие государственно-частного партнерства» на 2014-2020 годы</t>
  </si>
  <si>
    <t xml:space="preserve">(ФБ) </t>
  </si>
  <si>
    <t>Основное мероприятие «Развитие государственно-частного партнерства в сфере здравоохранения» на 2014-2020 годы</t>
  </si>
  <si>
    <t>Подпрограмма «Осуществление обязательного медицинского страхования в Иркутской области» на 2017-2020 годы</t>
  </si>
  <si>
    <t>Основное мероприятие «Уплата взносов на обязательное медицинское страхование неработающего населения Иркутской области» на 2017-2020 годы</t>
  </si>
  <si>
    <t>«Страховые взносы на обязательное медицинское страхование неработающего населения Иркутской области»</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</si>
  <si>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обслодованию донора, обеспечение сохранности донорских органов до их изъятия у донора, изъятие донорских органов, хранение и транспортировку донорских органов и иных мероприятий, направленных на обеспечение этой деятельности</t>
  </si>
  <si>
    <t>Редакция программы от 02.08.2017 № 504-пп</t>
  </si>
  <si>
    <t>Мероприятия по профилактике ВИЧ-инфекции и гепатитов B и C, в том числе с привлечением  к реализации указанных мероприятий социально ориентированных некоммерческих организаций</t>
  </si>
  <si>
    <t>Закупки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t>
  </si>
  <si>
    <t>Доля лиц, госпитализированных по экстренным показаниям в течение первых суток, %</t>
  </si>
  <si>
    <t>Смертность населения в трудоспособном возрасте от болезней системы кровообращения, случаев на 100 тыс.населения</t>
  </si>
  <si>
    <t>Смертность населения в трудоспособном возрасте от дорожно-транспортных происшествий, случаев на 100 тыс. населения</t>
  </si>
  <si>
    <t>79,9</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</si>
  <si>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</si>
  <si>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 xml:space="preserve">Доля лиц с острым нарушением мозгового кровообращения, госпитализированных по экстренным показаниям в течение первых суток, % </t>
  </si>
  <si>
    <t>Доля лиц с острым коронарным синдромом, госпитализированных по экстренным показаниям в течение первых суток , %</t>
  </si>
  <si>
    <t xml:space="preserve">Доля лиц с травмами различной этиологии, госпитализированных по экстренным показаниям в течение первых суток, % </t>
  </si>
  <si>
    <t>Средства иных источников, предусмотренные в областном бюджете (далее -ИИ) -  при наличии</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</si>
  <si>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</si>
  <si>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«Корпус "Б" здания областного перинатального центра ГБУЗ «Иркутская ордена «Знак Почета» областная клиническая больница» в г. Иркутске, м/р Юбилейный, 100»</t>
  </si>
  <si>
    <t>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ед.</t>
  </si>
  <si>
    <t>1 947 356
37 499</t>
  </si>
  <si>
    <t>1 985 430
39 612</t>
  </si>
  <si>
    <t>Доля аккредитованных специалистов, %</t>
  </si>
  <si>
    <t>Доля своевременно уплаченных страховых взносов, %</t>
  </si>
  <si>
    <t>Соблюдение при наступлении страхового случая гарантий бесплатного оказания медицинской помощи застрахованному населению Иркутской области</t>
  </si>
  <si>
    <t>Численность неработающих застрахованных лиц на 1 апреля года, предшествующего отчетному, чел.</t>
  </si>
  <si>
    <t>Уровень информированности населения в возрасте 14-49 лет по вопросам ВИЧ-инфекции, %</t>
  </si>
  <si>
    <t>Доля трансплантированных органов из числа заготовленных для трансплантации,%</t>
  </si>
  <si>
    <t>Охват медицинским освидетельствовванием на ВИЧ-инфекцию населения Иркутской области,%</t>
  </si>
  <si>
    <t>Основное мероприятие "Строительство,реконструкция вертолетных площадок при медицинских организациях" на 2017 год</t>
  </si>
  <si>
    <t>Количество вертолетных площадок при медицинских организациях, ед.</t>
  </si>
  <si>
    <t>Количество предоставленных субсидий, ед.</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</si>
  <si>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2017 - 2020 годы</t>
  </si>
  <si>
    <t>Редакция программы от 27.02.2018 № 153-пп</t>
  </si>
  <si>
    <t>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 (%)</t>
  </si>
  <si>
    <t>Доля вводимых коек от общего количества строящихся объектов здравоохранения Иркутской области, %</t>
  </si>
  <si>
    <t>Доля вводимых посещений от общего количества строящихся объектов здравоохранения Иркутской области, %</t>
  </si>
  <si>
    <t>Количество финансируемых мероприятий по строительству (реконструкции) объектов здравоохранения, ед.</t>
  </si>
  <si>
    <t>Количество финансируемых объектов по проектированию в сфере здравоохранения, ед.</t>
  </si>
  <si>
    <t>Количество больных, которым оказана высокотехнологичная медицинская помощь, не включенная в базовую программу обязательного медицинского страхования, чел.</t>
  </si>
  <si>
    <t>Техническая готовность объекта "Здание радиологического корпуса Восточно-Сибирского онкологического центра в г. Иркутске", %</t>
  </si>
  <si>
    <t>Доля рецептов, находящихся на отсроченном обеспечении, %</t>
  </si>
  <si>
    <t>Количество финансируемых объектов капитального строительства (реконструкции) в текущем году</t>
  </si>
  <si>
    <t>В 2017 году выявлено и поставлено на учет больше случаев злокачественных новообразований, а также увеличилось число случаев, выявленных в III-IV стадии заболевания за счет опухолей легких, печени, поджелудочной железы и головного мозга,  выживаемость которых составила несколько месяцев</t>
  </si>
  <si>
    <t>Доля детей, обеспеченных среднесуточным набором питания от числа нуждающихся</t>
  </si>
  <si>
    <t xml:space="preserve">Количество поездок ПКДЦ «Академик Федор Углов» в отдаленные населенные пункты </t>
  </si>
  <si>
    <t>на 1000 женщин в возрасте 15 - 49 лет</t>
  </si>
  <si>
    <t>Доля аккредитованных специалистов</t>
  </si>
  <si>
    <t xml:space="preserve"> чел. на 10 000  населения</t>
  </si>
  <si>
    <t>Доля рецептов, находящихся на отсроченном обеспечении</t>
  </si>
  <si>
    <t>Количество объектов здравоохранения, по которым финансируется разработка проектной документации в текущем году</t>
  </si>
  <si>
    <t xml:space="preserve"> Доля медицинских организаций, здания которых находятся в аварийном состоянии, требуют сноса, реконструкции и капитального ремонта, в общем количестве медицинских организаций</t>
  </si>
  <si>
    <t xml:space="preserve">Временно замещающая должность заместителя министра </t>
  </si>
  <si>
    <t>Т.Н. Захарова</t>
  </si>
  <si>
    <t>Проведены аукционные процедуры на приобретение 200 ед. оборудования, по итогам проведения торгов 4 контракта  было расторгнуто</t>
  </si>
  <si>
    <t>Государственная услуга носит заявительный характер</t>
  </si>
  <si>
    <t>Отклонение от планового значения показателя обусловлено направлением средств в медицинскую организацию на приобретение медицинского оборудования в связи с его постановкой в более короткие сроки</t>
  </si>
  <si>
    <t>Имеется высокий уровень заболеваемости ВИЧ-инфекцией населения Иркутской области (из 100 предполагаемых доноров 87 заражены ВИЧ-инфекцией)</t>
  </si>
  <si>
    <t>Основная доля обращений граждан с нарушением сроков ответа объясняется тем, что снятие с контроля в отделе по обращению граждан при Правительстве ИО по факту предоставления оригинала ответа в контрольный отдел, при этом ответ самому заявителю производится в установленные законом сроки</t>
  </si>
  <si>
    <t>Вызван ростом соматической, экстрагенитальной патологии у беременных женщин, наличием инфекций, которые способствуют преждевременным родам</t>
  </si>
  <si>
    <t>Капитальный ремонт помещений Видимской врачебной амбулатории, п.Видим ОГБУЗ "Железногорская ЦРБ", расположенной по адресу: Иркутская область, п.Видим, ул.Нагорная, дом 5а</t>
  </si>
  <si>
    <t>№ Дс-0440-0440/03.13
от 31.05.2013</t>
  </si>
  <si>
    <t>Капитальный ремонт палатного блока №2 ГУЗ «Иркутская ордена «Знак Почета» областная клиническая больница» в г. Иркутске, м/р Юбилейный, 100</t>
  </si>
  <si>
    <t>№ 0277-11/97-37-0060 
от 21.11.2011
№ Дс-3002-3002/12.15
от 10.03.2016</t>
  </si>
  <si>
    <t>«Выборочный капитальный ремонт онкологии в г. Братск, ул. Студенческая, 1"»</t>
  </si>
  <si>
    <t xml:space="preserve">Распоряжение ОГКУ "УКС Иркутской области" от 15.12.2014г. № 10-р 
Распоряжение зам. главы администрации УОБАО от 31.03.2005 № 124-рз
</t>
  </si>
  <si>
    <t>Общий объем средств курируемой государственной программы (или курируемых мероприятий в данной сфере), тыс. руб.</t>
  </si>
  <si>
    <t>Субсидии, предоставленные СОНКО на конкурсной основе в соответствии со статьей 78.1 Бюджетного кодекса Российской Федерации</t>
  </si>
  <si>
    <t>Субсидии, предоставленные СОНКО на конкурсной основе соответствии со статьей 78 Бюджетного кодекса Российской Федерации</t>
  </si>
  <si>
    <t>Целевые потребительские субсидии СОНКО (ваучеры или целевые сертификаты)</t>
  </si>
  <si>
    <t>Примечание</t>
  </si>
  <si>
    <t>2 = 3-4-5-6-7</t>
  </si>
  <si>
    <t>8 = 9+10+11+12</t>
  </si>
  <si>
    <t>13 = 8/2*100</t>
  </si>
  <si>
    <t>Доступ СОНКО к бюджетным средствам:</t>
  </si>
  <si>
    <t>в сфере здравоохранения</t>
  </si>
  <si>
    <t>ГБУЗ «Иркутский областной центр по профилактике и борьбе со СПИД и инфекционными заболеваниями» 30 октября 2017 года проведен аукцион, победителем в котором стало Хакасское республиканское отделение Общероссийской Общественной организации «Российский красный крест». Начальная цена контракта составляла 1 114 806 рублей.</t>
  </si>
  <si>
    <t>Ед. измерения</t>
  </si>
  <si>
    <t>«Развитие здравоохранения» на 2014-2020 годы по состоянию на 01.01.2018 года</t>
  </si>
  <si>
    <t>Плановый/фактический срок исполнения мероприятия</t>
  </si>
  <si>
    <t>План (месяц)</t>
  </si>
  <si>
    <t>Факт (месяц)</t>
  </si>
  <si>
    <t>Объем финансирования, предусмотренный на 2017 год, тыс. руб.</t>
  </si>
  <si>
    <t>Наименование показателя мероприятия, единица измерения (тип показателя (прогрессирующий, регрессирующий))</t>
  </si>
  <si>
    <t>Плановое значение показателя мероприятия на 2017 год</t>
  </si>
  <si>
    <t>Наличие порядка предоставления субсидии, проведения конкурса (реквизиты НПА)</t>
  </si>
  <si>
    <t>Распределение по муниципальным образованиям (получателям субсидии)/реквизиты НПА, количество получателей</t>
  </si>
  <si>
    <t>Наличие соглашений о предоставлении субсидии/оказании работ, услуг (количество заключенных соглашений)</t>
  </si>
  <si>
    <t>ПО СОСТОЯНИЮ НА 01.01.2018 года</t>
  </si>
  <si>
    <t>ИСПОЛНЕНИЕ БЮДЖЕТНЫХ ИНВЕСТИЦИЙ В ОБЪЕКТЫ КАПИТАЛЬНОГО СТРОИТЕЛЬСТВА ОБЛАСТНОЙ ГОСУДАРСТВЕННОЙ СОБСТВЕННОСТИ И МУНИЦИПАЛЬНОЙ СОБСТВЕННОСТИ, ВКЛЮЧЕННЫЕ В ГОСУДАРСТВЕННУЮ ПРОГРАММУ «РАЗВИТИЕ ЗДРАВООХРАНЕНИЯ» на 2014-2020 годы</t>
  </si>
  <si>
    <t>НАПРАВЛЕНИЯ И ОБЪЕМЫ ФИНАНСИРОВАНИЯ ГОСУДАРСТВЕННОЙ ПРОГРАММЫ ЗА 2017 ГОД</t>
  </si>
  <si>
    <t>ОТЧЕТ ОБ ОБЪЕМАХ ПОДДЕРЖКИ СОЦИАЛЬНО ОРИЕНТИРОВАННЫХ НЕКОММЕРЧЕСКИХ ОРГАНИЗАЦИЙ, ОСУЩЕСТВЛЯЮЩИХ ДЕЯТЕЛЬНОСТЬ В СОЦИАЛЬНОЙ СФЕРЕ (СОНКО), В РАМКАХ РЕАЛИЗАЦИИ ГОСУДАРСТВЕННОЙ ПРОГРАММЫ ИРКУТСКОЙ ОБЛАСТИ «РАЗВИТИЕ ЗДРАВООХРАНЕНИЯ» на 2014-2020 годы
ПО СОСТОЯНИЮ НА 01.01.2018 года</t>
  </si>
  <si>
    <t>Показатель Д (Доля доступа СОНКО к бюджетным средствам), %</t>
  </si>
  <si>
    <t>Показатель А, тыс. руб.</t>
  </si>
  <si>
    <t>Средства, направляемые на обеспечение выполнения функций государственными органами и органами местного самоуправления, а также их территориальными органами, тыс. руб.</t>
  </si>
  <si>
    <t>Средства, направляемые на инвестиции в строительство капитальных объектов и на капитальный ремонт, тыс. руб.</t>
  </si>
  <si>
    <t>Средства, направляемые на законодательно и нормативно установленные денежные выплаты отдельным категориям населения, тыс. руб.</t>
  </si>
  <si>
    <t>Средства, направляемые на оказание услуг, которые на определенных законодательством основаниях не могут быть переданы СОНКО, тыс. руб.</t>
  </si>
  <si>
    <t>Показатель В (Объем средств курируемой государственной программы, выделяемых на предоставление социальных услуг населению и предоставленных СОНКО), тыс. руб.</t>
  </si>
  <si>
    <t>Закупки для государственных и муниципальных нужд у СОНКО в соответствии с Федеральным законом № 44-ФЗ</t>
  </si>
  <si>
    <t>Информация об изменениях объемов финансирования и целевых показателей государственной программы Иркутской области 
«Развитие здравоохранения» на 2014-2020 годы в 2017 году</t>
  </si>
  <si>
    <t>Постановление Правительства Иркутской области от 31.03.2017 года № 213-пп. 
Кол-во получателей - 9  муниципальных образований Иркутской области</t>
  </si>
  <si>
    <t>Показатель объема: Количество размещенных информационных материалов, (ед.), прогрессирующий</t>
  </si>
  <si>
    <t>Показатель качества: Удовлетворенность потребителей оказанной государственной работой, (%), прогрессирующий</t>
  </si>
  <si>
    <t>Показатель объема: Количество курсов вакцинации, на которые приобретены медицинские иммунобиологические препараты, (ед.), прогрессирующий</t>
  </si>
  <si>
    <t>Показатель качества 2: Заболеваемость туберкулезом среди детей (на 100 тыс. населения), регрессирующий</t>
  </si>
  <si>
    <t>Показатель объема: Подготовка методических материалов для медицинских работников, (ед.), прогрессирующий</t>
  </si>
  <si>
    <t>Показатель качества: Соответствие Порядку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 (%), прогрессирующий</t>
  </si>
  <si>
    <t>Показатель объема: Число пациентов, (чел.), прогрессирующий</t>
  </si>
  <si>
    <t>Показатель объема: Количество обследованных на ВИЧ-инфекцию, (чел.), прогрессирующий</t>
  </si>
  <si>
    <t>Показатель качества: Доля ВИЧ-инфицированных лиц, состоящих на диспансерном учете, от числа выявленных, (%), прогрессирующий</t>
  </si>
  <si>
    <t>Показатель качества: Доля больных с впервые в жизни установленным диагнозом туберкулеза органов дыхания с бактериовыделением, охваченных обследованием на множественную лекарственную устойчивость возбудителя (%), прогрессирующий</t>
  </si>
  <si>
    <t>Показатель объема: Количество трансплантированных органов (ед.), прогрессирующий</t>
  </si>
  <si>
    <t>Показатель качества: Доля трансплантированных органов из числа заготовленных к трансплантации, (%), прогрессирующий</t>
  </si>
  <si>
    <t>Показатель качества: Доля обоснованных жалоб на организацию донорства органов человека, (не более 5 %  от числа обратившихся), регрессирующий</t>
  </si>
  <si>
    <t>Показатель объема: Количество посещений, (посещений), прогрессирующий</t>
  </si>
  <si>
    <t>Показатель качества 1: Количество исследований (ед.), прогрессирующий</t>
  </si>
  <si>
    <t>Показатель объема 1: Число посещений, (посещение), прогрессирующий
Показатель качества 1: Количество медицинских освидетельствований, (ед.), прогрессирующий</t>
  </si>
  <si>
    <t>Показатель качества 2: Количество исследований (ед.), прогрессирующий</t>
  </si>
  <si>
    <t>Показатель качества 3: Количество судебно-психиатрических экспертиз (усл.ед.), прогрессирующий</t>
  </si>
  <si>
    <t>Показатель объема: Случаев лечения, (усл.единица), прогрессирующий</t>
  </si>
  <si>
    <t>Показатель качества: Доля повторных вызовов в течение суток (за исключением активных), (%), регрессирующий</t>
  </si>
  <si>
    <t>Показатель объема: Количество вызовов, (вызовов), прогрессирующий</t>
  </si>
  <si>
    <t>Показатель качества: Летальность при транспортировке больного, (%), регрессирующий</t>
  </si>
  <si>
    <t>Показатель объема: Условная единица продукта, переработки (в перерасчете на 1 литр цельной крови), (литр), прогрессирующий</t>
  </si>
  <si>
    <t>Показатель качества: Доля образцов донорской крови, тестированной на маркеры гемотрансмиссивных инфекций с помощью молекулярно-биологических исследований, проводимых дополнительно к обязательным иммунологическим исследованиям на маркеры вирусов иммунодефицита человека и гепатитов B и C», (%), прогрессирующий</t>
  </si>
  <si>
    <t>Показатель объема: Количество муниципальных образований Иркутской области, получивших субсидию в соответствии с критериями отбора, (ед.), прогрессирующий</t>
  </si>
  <si>
    <t>Показатель качества: Доля детей, обеспеченных среднесуточным набором питания от числа нуждающихся, (%), прогрессирующий</t>
  </si>
  <si>
    <t>Показатель объема: Количество объектов здравоохранения, реализуемых в рамках мероприятия, (ед.), прогрессирующий</t>
  </si>
  <si>
    <t>Показатель качества: Ввод в действие объектов здравоохранения, (ед.), прогрессирующий</t>
  </si>
  <si>
    <t>Показатель качества: Степень готовности объекта, %, прогрессирующий</t>
  </si>
  <si>
    <t>Показатель качества: Доля лиц, получивших амбулаторный диализ от числа нуждающихся, (%), прогрессирующий</t>
  </si>
  <si>
    <t>Показатель объема: Число посещений, (посещения), прогрессирующий</t>
  </si>
  <si>
    <t>Показатель качества: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</si>
  <si>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качества: Доля женщин, направленных в перинатальные центры и ММЦ, от числа женщин группы высокого перинатального риска, (%), прогрессирующий</t>
  </si>
  <si>
    <t>Показатель объема: Количество нуждающихся льготников, получивших специальное питание, (чел.), прогрессирующий</t>
  </si>
  <si>
    <t>Показатель качества: Доля льготополучателей, обеспеченных специальными молочными продуктами детского питания, от числа обратившихся за предоставлением меры социальной поддержки в виде обеспечения специальными молочными продуктами детского питания, (%), прогрессирующий</t>
  </si>
  <si>
    <t>Показатель качества: Доля человек обеспеченных полноценным питанием по медицинским показаниям от числа нуждающихся в обеспечении полноценным питанием по медицинским показаниям, (%), прогрессирующий</t>
  </si>
  <si>
    <t>Показатель объема: Количество койко-дней, (койко-день), прогрессирующий</t>
  </si>
  <si>
    <t>Показатель качества 1: Охват Д-наблюдением, (%), прогрессирующий</t>
  </si>
  <si>
    <t>Показатель качества 2: Семейные формы жизнеустройства детей, (чел.), прогрессирующий</t>
  </si>
  <si>
    <t>Показатель качества: Доля профилактических посещений, (%), прогрессирующий</t>
  </si>
  <si>
    <t>Показатель объема: Случаев госпитализации, (усл.ед.), прогрессирующий</t>
  </si>
  <si>
    <t>Показатель качества: Доля пациентов, которым оказана медицинская помощь в соответствии с Порядком оказания медицинской помощи, (%), прогрессирующий</t>
  </si>
  <si>
    <t>Показатель качества: Число пролеченных больных в условиях санатория, (чел.), прогрессирующий</t>
  </si>
  <si>
    <t>Показатель объема: Число койко-дней, (койко-день), прогрессирйющий</t>
  </si>
  <si>
    <t>Показатель качества: Доля лиц, которым оказана помощь от числа в ней нуждавшихся, (%), прогрессирующий</t>
  </si>
  <si>
    <t>Показатель объема: Количество подготовленных специалистов по программам повышения квалификации и профессиональной переподготовки медицинских кадров, (чел.), прогрессирующий</t>
  </si>
  <si>
    <t>Показатель качества: Доля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 (%), прогрессирующий</t>
  </si>
  <si>
    <t>Показатель объема: Количество произведенных выплат прибывшим специалистам, (ед.), прогрессирующий</t>
  </si>
  <si>
    <t>Показатель объема: Количество человек, из числа отнесенных к отдельным категориям граждан, получивших лекарственную помощь и лечебное питание, (чел.), прогрессирующий</t>
  </si>
  <si>
    <t>Показатель качества: Уровень обеспеченности лекарственными препаратами для медицинского применения льготополучателей, (%), прогрессирующий</t>
  </si>
  <si>
    <t>Показатель объема: Количество экспертиз, (ед.), прогрессирующий</t>
  </si>
  <si>
    <t>Показатель качества: Соответствие качества проверенных лекарственных препаратов для медицинского применения, показателям качества, регламентированным нормативно-технической документацией, (%), прогрессирующий</t>
  </si>
  <si>
    <t>Показатель объема: Количество больных, получивших лекарственную помощь и лечебное питание, (чел.), прогрессирующий</t>
  </si>
  <si>
    <t>Показатель качества: Удовлетворение потребности отдельных категорий граждан в необходимых лекарственных препаратах для медицинского применения, обеспечение которых осуществляется за счет средств федерального бюджета, (%), прогрессирующий</t>
  </si>
  <si>
    <t>Показатель объема: Количество человек, получивших лекарственную помощь, предназначенную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(чел.), прогрессирующий</t>
  </si>
  <si>
    <t>Показатель качества: Удовлетворение потребности больных в лекарственных препаратах, предназначенных  для лечения злокачественных новообразований лимфоидной, кроветворной и родственных им тканей, гемофилии, муковисцидоза, гипофизарного нанизма, болезни Гоше, рассеянного склероза, а также после трансплантации органов и (или) тканей, (%), прогрессирующий</t>
  </si>
  <si>
    <t>Показатель объема 1: Количество информационных ресурсов и баз данных (ед.), прогрессирующий</t>
  </si>
  <si>
    <t>Показатель объема 2: Количество пользователей (чел.), прогрессирующий</t>
  </si>
  <si>
    <t>Показатель объема 3: Количество ИС обеспечения специальной деятельности (ед.), прогрессирующий</t>
  </si>
  <si>
    <t>Показатель качества: Доля своевременно предоставленных отчетов, (%), прогрессирующий</t>
  </si>
  <si>
    <t>Показатель объема: Количество организаций, в которых планируется проведение капитального ремонта, (ед.), прогрессирующий</t>
  </si>
  <si>
    <t>Показатель качества: Количество недостатков, выявленных в период гарантийного срока эксплуатации, (ед.), регрессирующий</t>
  </si>
  <si>
    <t>Показатель объема: Количество человек, получивших компенсацию, (чел.), прогрессирующий</t>
  </si>
  <si>
    <t>Показатель качества: Доля человек, получивших компенсацию, от числа подавших заявление, (%), прогрессирующий</t>
  </si>
  <si>
    <t>Показатель объема 1: Машино-часы работы автомобилей, (ед.), прогрессирующий</t>
  </si>
  <si>
    <t>Показатель объема 2: Количество часов, затраченных на осуществление транспортного обслуживания должностных лиц в случаях, установленных нормативными правовыми актами Российской Федерации, субъектов Российской Федерации, органов местного самоуправления (ч.), прогрессирующий</t>
  </si>
  <si>
    <t>Показатель объема 3: Транспортировка тел умерших, не связанная с предоставлением ритуальных услуг (ед.), прогрессирующий</t>
  </si>
  <si>
    <t>Показатель объема: Количество предоставленных, переоформленных лицензий (ед.), прогрессирующий</t>
  </si>
  <si>
    <t>Показатель качества: Количество жалоб от заявителей на качество предоставляемых услуг, (ед.), регрессирующий</t>
  </si>
  <si>
    <t>Показатель объема: Количество функций, осуществляемых министерством здравоохранения Иркутской области, (ед.), прогрессирующий</t>
  </si>
  <si>
    <t>Показатель качества: Доля обращений граждан, рассмотренных с нарушением установленных сроков, в общем числе обращений граждан, (%), регрессирующий</t>
  </si>
  <si>
    <t>Показатель объема: Количество вскрытий, (вскрытия), прогрессирующий</t>
  </si>
  <si>
    <t>Показатель объема: Количество исследований, (ед.), прогрессирующий</t>
  </si>
  <si>
    <t>Показатель качества: Уровень качества вскрытий, (ед.), прогрессирующий</t>
  </si>
  <si>
    <t>Показатель объема: Количество экспертиз, (шт.), прогрессирующий</t>
  </si>
  <si>
    <t>Показатель качества: Доля несвоевременно направленных окончательных свидетельств о смерти при неустановленных диагнозах, (%), регрессирующий</t>
  </si>
  <si>
    <t>Показатель объема: Количество организаций, осуществляющих функцию по мобилизационной подготовке экономики, (ед.), прогрессирующий</t>
  </si>
  <si>
    <t>Показатель качества: Объем средств, направленных на реализацию функции по мобилизационной подготовке экономики, от объема средств, утвержденных Законом Иркутской области «Об областном бюджете» на очередной финансовый год и плановый период», на данное мероприятие, (%), прогрессирующий</t>
  </si>
  <si>
    <t>Показатель объема: Количество объектов, планируемых к приобретению в рамках мероприятия в текущем году, (ед.), прогрессирующий</t>
  </si>
  <si>
    <t>Показатель качества: Доля расходов, планируемых на приобретение оборудования, (%), прогрессирующий</t>
  </si>
  <si>
    <t>Показатель качества: Площадь объекта, (кв. м), прогрессирующий</t>
  </si>
  <si>
    <t>Показатель объема: Численность неработающих застрахованных лиц на 1 апреля года, предшествующего очередному, (чел.), прогрессирующий</t>
  </si>
  <si>
    <t>Показатель качества: Своевременность уплаты страховых взносов, (%), прогрессирующий</t>
  </si>
  <si>
    <t>Показатель объема: Количество медицинских организаций, осуществляемых деятельность в сфере обязательного медицинского страхования на территории Иркутской области, (шт.), прогрессирующий</t>
  </si>
  <si>
    <t>Показатель качества: Доля лиц, обратившихся с обоснованными жалобами в общем количестве застрахованных, (%), регрессирующий</t>
  </si>
  <si>
    <t>Показатель объема: Количество федеральных медицинских организаций, получивших дополнительное финансовое обеспечение специализированной, в том числе высокотехнологичной, технологичной помощи, включенной в базовую программу обязательного медицинского страхования, (ед.), прогрессирующий</t>
  </si>
  <si>
    <t>Показатель объема: Количество застрахованных граждан на 1 апреля года, предшествующего очередному, (чел.), прогрессирующий</t>
  </si>
  <si>
    <t>Показатель качества: Финансовая обеспеченность территориальной программы обязательного медицинского страхования в рамках базовой программы обязательного медицинского страхования, (%), прогрессирующий</t>
  </si>
  <si>
    <t>Показатель объема: Количество приобретенного и/или отремонтированного оборудования, (ед.), прогрессирующий</t>
  </si>
  <si>
    <t>Показатель качества: Доля медицинских организаций, получивших средства на реализацию мероприятий  от общего количества участников территориальной программы обязательного медицинского страхования, (%), прогрессирующий</t>
  </si>
  <si>
    <r>
      <t>Процент исполнения (</t>
    </r>
    <r>
      <rPr>
        <sz val="10"/>
        <color rgb="FF000000"/>
        <rFont val="Times New Roman"/>
        <family val="1"/>
        <charset val="204"/>
      </rPr>
      <t>гр.</t>
    </r>
    <r>
      <rPr>
        <sz val="10"/>
        <color theme="1"/>
        <rFont val="Times New Roman"/>
        <family val="1"/>
        <charset val="204"/>
      </rPr>
      <t>8/</t>
    </r>
    <r>
      <rPr>
        <sz val="10"/>
        <color rgb="FF000000"/>
        <rFont val="Times New Roman"/>
        <family val="1"/>
        <charset val="204"/>
      </rPr>
      <t xml:space="preserve"> гр.</t>
    </r>
    <r>
      <rPr>
        <sz val="10"/>
        <color theme="1"/>
        <rFont val="Times New Roman"/>
        <family val="1"/>
        <charset val="204"/>
      </rPr>
      <t>7* 100), %</t>
    </r>
  </si>
  <si>
    <t>Подпрограмма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2017-2019 годы</t>
  </si>
  <si>
    <t>Корпус «Б» здания областного перинатального центра ГБУЗ «Иркутская ордена «Знак Почета» областная клиническая больница» в в. Г. Иркутске, м/р Юбилейный, 100</t>
  </si>
  <si>
    <t>Основное мероприятие «Профилактика инфекционных и неинфекционных заболеваний и формирование здорового образа жизни» на 2014 - 2020 годы</t>
  </si>
  <si>
    <t>Медицинская деятельность, связанная с донорством органов человека в целях трансплантации (пересадки), включающей проведение мероприятий по медицинскому обследованию донора, обеспечению сохранности донорских органов до их изъятия у донора, изъятию донорских органов, хранению и транпортировке донорских органов и иных мероприятий, направленных на обеспечение этой деятельности</t>
  </si>
  <si>
    <t>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 страдающих туберкулезной интоксикацией и (или) находящихся под диспансерным наблюдением у фтизиатра, посещающих группы оздоровительной направленности в муниципальных дошкольных образовательных организациях, расположенных на территории Иркутской области</t>
  </si>
  <si>
    <t>город Иркутск</t>
  </si>
  <si>
    <t>Шелеховский район</t>
  </si>
  <si>
    <t>Основное мероприятие «Обеспечение оказания экстренной медицинской помощи гражданам, проживающим в труднодоступных районах, в том числе с использованием нового воздушного судна, оснащенного медицинским модулем» на 2017-2019 годы</t>
  </si>
  <si>
    <t>Основное мероприятие «Строительство, реконструкция вертолетных площадок при медицинских организациях» на 2017 год</t>
  </si>
  <si>
    <t>Организационные мероприятия, связанные с обеспечением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t>
  </si>
  <si>
    <t>Показатель качества: Количество обоснованных жалоб при оказании высокотехнологичной медицинской помощи, (ед.), регрессирующий</t>
  </si>
  <si>
    <t>Основное мероприятие «Организация дополнительного профессионального образования медицинских работников по программам повышения квалификации, а также приобретение и проведение ремонта медицинского оборудования» на 2017-2020 годы</t>
  </si>
  <si>
    <t>Показатель качества 1: Число детей в возрасте 0-14 лет, у которых выявлен туберкулез на ранней стадии, (чел.), прогрессирующий</t>
  </si>
  <si>
    <t>Показатель качества 2: Количество лиц, получающих АРВТ, (чел.), прогрессирующий</t>
  </si>
  <si>
    <t>Показатель качества 4: Доля обоснованных жалоб на оказание медицинской помощи, несоответствующей стандарту по нозологической форме, (не более 5 % от числа обратившихся), регрессирующий</t>
  </si>
  <si>
    <t>Показатель объема: Количество поездок ПКДЦ «Академик Федор Углов» в отдаленные населенные пункты, (ед.), прогрессирующий</t>
  </si>
  <si>
    <t>Показатель качества: Повышение обеспеченности врачами сельского населения, (чел. на 10 000  населения), прогрессирующий</t>
  </si>
  <si>
    <t>В 12 медицинских организациях выполнен ремонт за счет экономии от проведения конкурсных процедур в 2017 году</t>
  </si>
  <si>
    <t xml:space="preserve"> 1 безосновательная жалоба </t>
  </si>
  <si>
    <t>Здание лечебного корпуса (стационара) на 35 коек ОГБУЗ «Катангская РБ» с. Ербогачен Катангского района, ул. Строителей, 25</t>
  </si>
  <si>
    <t>Поликлиника на 200 посещений в п. Качуг Качугского района</t>
  </si>
  <si>
    <r>
      <t xml:space="preserve">Удовлетворение потребности отдельных категорий граждан в необходимых лекарственных препаратах для медицинского назначения и медицинских изделиях, а также специализированных продуктов лечебного питания для детей-инвалидов (от числа лиц, имеющих право на государственную социальную помощь и не отказавшихся от получения социальной услуги), </t>
    </r>
    <r>
      <rPr>
        <sz val="11"/>
        <color indexed="8"/>
        <rFont val="Times New Roman"/>
        <family val="1"/>
        <charset val="204"/>
      </rPr>
      <t>лекарственными препаратами для медицинского назначения, медицинскими изделиями</t>
    </r>
  </si>
  <si>
    <t>Основное мероприятие «Профилактика инфекционных и неинфекционных заболеваний и формирование здорового образа жизни» на 2014-2020 годы</t>
  </si>
  <si>
    <t>Основное мероприятие «Развитие системы раннего выявления заболеваний, патологических состояний и факторов риска их развития» на 2014-2020 годы</t>
  </si>
  <si>
    <t>Число больных наркоманией, находящихся в ремиссии более 2 лет</t>
  </si>
  <si>
    <t>Число больных наркоманией, находящихся в ремиссии от 1 года до 2 лет</t>
  </si>
  <si>
    <t>человек на 10 000 населения</t>
  </si>
  <si>
    <t>случаев на 1000 чел. населения</t>
  </si>
  <si>
    <t>Основное мероприятие «Развитие службы крови» на 2014-2020 годы</t>
  </si>
  <si>
    <t>Количество вертолетных площадок при медицинских организациях</t>
  </si>
  <si>
    <t>Смертность детей в возрасте 0 - 17 лет</t>
  </si>
  <si>
    <t>Охват пар «мать - дитя» химиопрофилактикой ВИЧ-инфекции в соответствии с действующими стандартами</t>
  </si>
  <si>
    <t>доля (%) новорожденных, обследованных на врожденные и наследственные заболевания</t>
  </si>
  <si>
    <t>доля (%) детей первого года жизни, обследованных на аудиологический скрининг</t>
  </si>
  <si>
    <t>доля (%) женщин с преждевременными родами от общего числа родивших</t>
  </si>
  <si>
    <t>Основное мероприятие «Совершенствование службы родовспоможения» на 2014-2020 годы</t>
  </si>
  <si>
    <t>Основное мероприятие «Совершенствование оказания медицинской помощи детям» на 2014-2020 годы</t>
  </si>
  <si>
    <t>Основное мероприятие «Паллиативная помощь» на 2014-2020 годы</t>
  </si>
  <si>
    <t>Основное мероприятие «Кадровое обеспечение системы здравоохранения Иркутской области» на 2014-2020 годы</t>
  </si>
  <si>
    <t>Основное мероприятие «Организация обеспечения граждан качественными, эффективными, безопасными лекарственными препаратами для медицинского применения» на 2014-2020 годы</t>
  </si>
  <si>
    <t>Основное мероприятие «Информатизация здравоохранения» на 2014-2020 годы</t>
  </si>
  <si>
    <t>Соответствие индикаторов соотношения средней заработной платы врачей и работников имеющих высшее медицинское (фармацевтическое) образование или иное высшее образование, среднего медицинского (фармацевтического) персонала, младшего медицинского персонала от средней заработной платы в Иркутской области распоряжению Правительства РФ №2190-р</t>
  </si>
  <si>
    <t>Соответствие структуры финансирования Территориальной программы государственных гарантий бесплатного оказания гражданам  медицинской помощи в Иркутской области по условиям ее оказания структуре утвержденной в «дорожной карте» Иркутской области</t>
  </si>
  <si>
    <t>Основное мероприятие «Организация бесплатного оказания гражданам медицинской помощи в Иркутской области» на 2014-2020 годы</t>
  </si>
  <si>
    <t>Основное мероприятие «Государственная политика в сфере здравоохранения Иркутской области» на 2014-2020 годы</t>
  </si>
  <si>
    <t>Доля использованных бюджетных средств от объема средств, утвержденных Законом Иркутской области «Об областном бюджете» на очередной финансовый год и плановый период</t>
  </si>
  <si>
    <t>Основное мероприятие «Капитальный ремонт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на 2015-2020 годы</t>
  </si>
  <si>
    <t xml:space="preserve">Количество объектов здравоохранения, по которым  государственным заказчиком на проведение работ определено областное государственное казенное учреждение «Управление капитального строительства Иркутской области», приведенных в соответствие с действующими нормативами </t>
  </si>
  <si>
    <t>Доля своевременно уплаченных страховых взносов</t>
  </si>
  <si>
    <t>Численность неработающих застрахованных лиц на 1 апреля года, предшествующего очередному</t>
  </si>
  <si>
    <t>Частота дефектов на 10 экспертных случаев</t>
  </si>
  <si>
    <t>Основное мероприятие «Совершенствование оказания скорой, в том числе скорой специализированной, медицинской помощи, медицинской эвакуации» на 2014-2020 годы</t>
  </si>
  <si>
    <t>Доля лиц, госпитализированных по экстренным показаниям в течение первых суток</t>
  </si>
  <si>
    <t>Смертность населения в трудоспособном возрасте от болезней системы кровообращения</t>
  </si>
  <si>
    <t>Смертность населения в трудоспособном возрасте от дорожно-транспортных происшествий</t>
  </si>
  <si>
    <t>Охват населения профилактическими осмотрами на туберкулёз</t>
  </si>
  <si>
    <t>Доля трансплантированных органов из числа заготовленных для трансплантации</t>
  </si>
  <si>
    <t>Охват медицинским освидетельствованием на ВИЧ-инфекцию населения Иркутской области</t>
  </si>
  <si>
    <t>Количество больных, которым оказана высокотехнологичная медицинская помощь, не включенная в базовую программу обязательного медицинского страхования</t>
  </si>
  <si>
    <t>Уровень информированности населения в возрасте 18-49 лет по вопросам ВИЧ-инфекции</t>
  </si>
  <si>
    <t xml:space="preserve">Доля лиц с острым нарушением мозгового кровообращения, госпитализированных по экстренным показаниям в течение первых суток </t>
  </si>
  <si>
    <t xml:space="preserve">Доля лиц с острым коронарным синдромом, госпитализированных по экстренным показаниям в течение первых суток </t>
  </si>
  <si>
    <t xml:space="preserve">Доля лиц с травмами различной этиологии, госпитализированных по экстренным показаниям в течение первых суток </t>
  </si>
  <si>
    <t>Техническая готовность объекта "Здание радиологического корпуса Восточно-Сибирского онкологического центра в г. Иркутске"</t>
  </si>
  <si>
    <t>Основное мероприятие «Создание условий для обеспечения доступности медицинской помощи в амбулаторных условиях в рамках государственно-частного партнерства» на 2017-2020 годы</t>
  </si>
  <si>
    <t>Финансовое исполнение плана мероприятий по организации дополнительного профессионального образования медицинских работников по программам повышения квалификации, а также по приобретению и проведению ремонта медицинского оборудования</t>
  </si>
  <si>
    <t>нет данных</t>
  </si>
  <si>
    <t>Данные за 2017 год будут опубликованы Территориальным органом Федеральной службы государственной статистики по Иркутской области не ранее 01.06.2018 года</t>
  </si>
  <si>
    <t>Реквизиты ПСД (плановый срок утверждения ПСД)</t>
  </si>
  <si>
    <t>Муниципальное образование (городское/сельское поселение, муниципальный район, городской округ)</t>
  </si>
  <si>
    <t>Исполнитель (наименование ИОГВ)</t>
  </si>
  <si>
    <t>Муниципальное образование «Ангарский городской округ»</t>
  </si>
  <si>
    <t>Муниципальное образование «Аларский район»</t>
  </si>
  <si>
    <t>Аларский район</t>
  </si>
  <si>
    <t>Муниципальное образование «Боханский район»</t>
  </si>
  <si>
    <t>Боханский район</t>
  </si>
  <si>
    <t>Муниципальное образование «Катангский район»</t>
  </si>
  <si>
    <t>Муниципальное образование «Качугский район»</t>
  </si>
  <si>
    <t>Муниципальное образование «город Тулун»</t>
  </si>
  <si>
    <t>Иркутское районное муниципальное образование</t>
  </si>
  <si>
    <t>2018 год</t>
  </si>
  <si>
    <t>2019 год</t>
  </si>
  <si>
    <t>2020 год</t>
  </si>
  <si>
    <t xml:space="preserve">Объемы финансирования, тыс. руб. </t>
  </si>
  <si>
    <t>Увеличение показателя связяно с увеличением профилактических акций с проведением экспресс-тестирования</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</si>
  <si>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</si>
  <si>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Показатель объема: Количество больных с впервые в жизни установленным диагнозом туберкулеза органов дыхания с бактериовыделением (чел.), регрессирующий</t>
  </si>
  <si>
    <t>Перевыполннеие данного показателя связано с усилением профилактических мероприятий, что повлияло на  увелиичение потока пациентов</t>
  </si>
  <si>
    <t xml:space="preserve">  Дополнительное финансирование из ОБ в количестве 34,7 млн руб. позволило охватить АРВТ дополнительное количество пациентов</t>
  </si>
  <si>
    <t>Увеличение показателя связано с большой потребностью в медицинской помощи, с увеличением обращаемости пациентов. В рамках уcтановленных государственных заданий допускается отклонение в размере 5 %.</t>
  </si>
  <si>
    <t>Увеличение показателя связано с большой потребностью в судебно-психиатрических экспертизах. План расчитывается исходя из норм нагрузки  на врача судмедэксперта.</t>
  </si>
  <si>
    <t>Показатель не достигнут в связи с уменьшением количества безрезультатных вызовов, уточнением вызовов по источнику финансирования. В рамках уcтановленных государственных заданий допускается отклонение в размере 5 %.</t>
  </si>
  <si>
    <t>Субсидия носит заявительный характер. Все заявки за 2017 год удовлетворены в полном объеме</t>
  </si>
  <si>
    <t>Планировалось за счет привлечения средств сторонних организаций произвести ремонт (реконструкцию) вертолетной площадки. 
Вертолетная площадка была оборудована огнями для осуществления ночного старта сторонними организациями своими силами без выделения дополнительных ресурсов.</t>
  </si>
  <si>
    <t xml:space="preserve">В 2017 году планировалось начало строительства радиологического корпуса ОГБУЗ "Онкологический диспансер" в рамках концессионного соглашения. В течение года соглашение подписано не было, ввиду смены концессионера и изменений условий концессии. </t>
  </si>
  <si>
    <t>Показатель не достигнут в связи с уменьшением количества пациентов не имеющих медицинского полиса и иностранных граждан</t>
  </si>
  <si>
    <t>Показатель в части финансовой составляющей исполнен не  полностью, что связано с наличием экономии по итогам проведенных торгов</t>
  </si>
  <si>
    <t>Показатель не достигнут по следующим причинам:
1. низкая наполняемость домов ребенка;
2.  передача детей-сирот, проживающих в домах ребенка, в различные формы жизнеустройства (опека, усыновление)
3. перепрофилированием ОГКАУЗ "Областной дом ребенка № 3" в ОГБУЗ "Областной хоспис", финансирование которого произволось в рамках паллиативной помощи;
4. подготовка к слиянию ОГКУЗ "Областной дом ребенка № 2" с ОГАУЗ "ИМДКБ" и слиянию ОГКУЗ "Слюдянский дом ребенка" в ОГБУЗ "ОДТБ"</t>
  </si>
  <si>
    <t>Показатель не достигнут в связи с уменьшением количества дней пребывания больного на койке в IV квартале по ряду учреждений. В рамках уcтановленных государственных заданий допускается отклонение в размере 5 %.</t>
  </si>
  <si>
    <t>Увеличение фактического значения связано с необходимостью подготовки специалистов по программам ординатуры, повышения квалификации и профессиональной переподготовки медицинских кадров</t>
  </si>
  <si>
    <t>Увеличение связано с необходимостью подготовки высококвалифицированных специалистов, прошедших подготовку по программам повышения квалификации и профессиональной переподготовки медицинских кадров от общего количества подготовленных специалистов</t>
  </si>
  <si>
    <t>Невыполнение показателя в части финансирования связано с частичным расторжением контракта в конце декабря месяца. Оплата услуг по получению, хранению, учету и доставке лекарственных препаратов производится на основании представленных рееестров. В 2017 году реестры представлены по состоянипю на 19.12.2017 г.</t>
  </si>
  <si>
    <t>Невыполнение показателя в части финансирования связано с:
1. длительностью проведения конкурсных процедур;
2. экономией по итогам проведения конкурсных торгов;
3. поздним выделением денежных средств из федерального бюджета на основании распоряжений Правительства РФ</t>
  </si>
  <si>
    <t>Увеличение показателя связано с большой потребностью в данной услуге. План расчитывается исходя из норм нагрузки  на врача патологоанатома.</t>
  </si>
  <si>
    <t xml:space="preserve"> Выполнение данного показатедя составило 99,3 %. В рамках уcтановленных государственных заданий допускается отклонение в размере 5 %.</t>
  </si>
  <si>
    <t xml:space="preserve">Невыполнение показателя в части финансирования связано с:
1. длительностью проведения конкурсных процедур;
2. экономией по итогам проведения конкурсных торгов;
</t>
  </si>
  <si>
    <t>Отклонение от планового значения показателя по объему финансирования связано с тем, что финансирование расходов бюджета Фонда по данному мероприятию  осуществлено в пределах фактически полученных неналоговых доходов</t>
  </si>
  <si>
    <t>Отклонение от планового значения показателя по объему финансирования связано с особенностью порядка финансирования оплаты медицинской помощи по ОМС, предусматривающего авансирование в текущем месяце и завершение расчетов за оказанную медицинскую помощь в начале следующего месяца</t>
  </si>
  <si>
    <t xml:space="preserve">Отклонение от планового значения показателя по объему финансирования обусловлено особенностями практического применения Правил использования медицинскими организациями средств нормированного страхового запаса территориального фонда обязательного медицинского страхования для финансирования мероприятий, утвержденных Постановлением Правительства Российской Федерации от 21.04.2016 г. № 332, связанными с процедурой оформления документов медицинскими организациями и формированием плана мероприятий. 
Отклонение от планового значения показателя мероприятия связано с направлением в медицинскую организацию средств из НСЗ Фонда в связи с поставкой медицинского оборудования в короткие сроки.    </t>
  </si>
  <si>
    <t>В рамках уcтановленных государственных заданий допускается отклонение в размере 5 %.</t>
  </si>
  <si>
    <t>Показатель не достигнут в связи со "старением" кадров, выходом специалистов на пенсию</t>
  </si>
  <si>
    <t>Увеличение показателя связано с проведением массового послетестового тестирования при выявлении ВИЧ-инфекции с целью мотивирования граждан на посещение центра СПИД для установления окончательного диагноза и постановки на диспансерный учет.</t>
  </si>
  <si>
    <t>Отсутствие регистрации заболеваемости дифтерией обусловлено высоким процентом охвата подлежащего населения профилактическими прививками против дифтерии (более 95% от плана)</t>
  </si>
  <si>
    <t xml:space="preserve">Увеличение фактического значения показателя связано с соблюдением сроков диспансеризации пациентов, слаженностью работы между ТФОМС, страховыми компаниями, МЗИО и медицинскими организациями, информированностью населения по проведению диспансеризации отдельных групп населения </t>
  </si>
  <si>
    <t>Увеличение фактического значения показателя связано с выявлением ВИЧ-инфекции в учреждениях ГУФСИН</t>
  </si>
  <si>
    <t>Увеличение количества пациентов, которым была оказана высокотехнологичная медицинская помощь, связано в дополнительным финансированием за счет средств областного бюджета</t>
  </si>
  <si>
    <t xml:space="preserve">Фактическое значение показателя не достигнуто в связи "запущенностью" (выявление на поздних стадиях), отказов от лечения, рост показателя смертности от новообразований обусловлен в основном за счет людей старше трудоспособного возраста.  </t>
  </si>
  <si>
    <t>Увеличение показателя связано с эффективной профилактической работой среди населения</t>
  </si>
  <si>
    <t>Увеличение фактического значения показателя связано с выполнением нормативных параметров сроков оказания экстренной и неотложной медицинской помощи</t>
  </si>
  <si>
    <t>Фактическое значение показателя ниже планового значения в связи со своевременностью оказания медицинской помощи в экстренной форме с использованием санитарной авиации</t>
  </si>
  <si>
    <t>Увеличение показателя связано с ранней постановкой беременных на учет, еженедельным контролем акушерами-гинекологами выполнения беременными рекомендаций по обследованию</t>
  </si>
  <si>
    <t xml:space="preserve">Снижение показателя связано с выполнением маршрутизации беременных, рожениц, новорожденных детей в зависимости от уровня акушерского и перинатального риска, наличием экстрагенитальной патологии, заболеваний у новорожденного, своевременным оказанием специализированной медицинской помощи </t>
  </si>
  <si>
    <t>Увеличение фактического значения показателя связано с увеличением государственного задания на оказание паллиативной помощи, сестринского ухода, в ОГБУЗ "Братская районная больница" открылось подразделение сестринского ухода</t>
  </si>
  <si>
    <t>Увеличение показателя связано с открытием в сентябре 2017 года ГБУЗ "Иркутский областной хоспис" в результате реорганизации ОГКУЗ "Иркутский областной специализированный дом ребенка №3"</t>
  </si>
  <si>
    <t xml:space="preserve">Увеличение фактического значения показателя связано с необходимостью подготовки кадров более высокой квалификации  </t>
  </si>
  <si>
    <t>В связи с открытием Аккредитационно-симуляционный центра ИГМУ в сентябре 2016 года</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</si>
  <si>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высшего образования</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</si>
  <si>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 осуществляющих подготовку специалистов среднего звена</t>
  </si>
  <si>
    <t>Увеличение фактического значения показателя связано с проведением мониторинга медицинскими организациями и ОГБУЗ "МИАЦИО"</t>
  </si>
  <si>
    <t xml:space="preserve">Увеличение фактического значения показателя связано с работой медицинских организаций и ОГБУЗ "МИАЦИО" по организации мониторинга </t>
  </si>
  <si>
    <t xml:space="preserve">Увеличение фактического значения показателя связано с интенсивной работой медицинских организаций по переводу работников на эффективный контракт </t>
  </si>
  <si>
    <t>Количество объектов капитального строительства (реконструкции), на которых завершены работы в текущем году</t>
  </si>
  <si>
    <t>2</t>
  </si>
  <si>
    <t>Значение показателя перевыполнено в связи с проведением профилактических осмотров в целях ранней диагностики и выявляемости заболевания на ранней стадии</t>
  </si>
  <si>
    <t>Данные за 2017 год будут опубликованы Территориальным органом Федеральной службы государственной статистики по Иркутской области не ранее 01.07.2018 года</t>
  </si>
  <si>
    <t xml:space="preserve"> За 2017 год показатель смертности от болезней органов кровообращения уменьшился на 5,9 % по сравнению с 2016 г. (652,8 случаев на 100 000 населения).</t>
  </si>
  <si>
    <t>В сравнении с 2014-2016 годами имеет место снижение фактического показателя смертности от всех причин (2014г. - 13,7, 2015г. - 13,6, 2016г.-13,3). Недостижение значения целевого показателя связано с высоким уровнем смертности от онкозаболеваний и ВИЧ-инфекции.</t>
  </si>
  <si>
    <t>Успешная реализация ранее проводимых программ, направленных на  профилактику злоупотребления наркотическими средствами и психотропными веществами, сокращение масштабов немедицинского потребления наркотических и психотропных веществ, формирование негативного отношения к незаконному обороту и потреблению наркотиков и существенное снижение спроса на них у населения. Создание целостной системы реабилитации наркозависимых: медицинской реабилитации, социально-медицинской реабилитации.
Создание единой компьютерной базы данных больных наркологическими заболеваниями, перепрофилирование отделения медико-социальной реабилитации ОГБУЗ «Иркутский областной психоневрологический диспансер» в Центр медико-социальной реабилитации больных с наркологическими заболеваниями, проведение плановых периодических скрининговых исследований лиц, вступивших в реабилитационный процесс, организационно-методическая работа с врачами медицинских учреждений, проведение мероприятий по содействию в трудоустройстве пациентов, проведение мероприятий по медико-социальной реабилитации семьям групп высокого медико-социального риска.</t>
  </si>
  <si>
    <t xml:space="preserve">Увеличение фактического значения показателя связано с соблюдением сроков диспансеризации пациентов из групп риска, профилактическими осмотрами, внедрением скрининговых программ, санитарно-просветительской работе по повышению грамотности пациентов </t>
  </si>
  <si>
    <t xml:space="preserve">Снижение показателя заболеваемости краснухой связано с высоким процентом охвата подлежащего населения профилактическими прививками против краснухи (более 95% от плана). </t>
  </si>
  <si>
    <t xml:space="preserve">Снижение показателя заболеваемости острым вирусным гепатитом В связано с высоким процентом охвата подлежащего населения профилактическими прививками против данной инфекции (более 95% от плана). </t>
  </si>
  <si>
    <t xml:space="preserve">Снижение показателя заболеваемости эпидемическим паротитом связано с высоким процентом охвата подлежащего населения профилактическими прививками против данной инфекции (более 95% от плана). </t>
  </si>
  <si>
    <t xml:space="preserve">Полный охват диспасеризацией указанной категории детей достигнут благодаря проведению ежемесячной корректировки плана диспансеризации, организации работы выездных бригад врачей-специалистов в медицинские организации, не имеющие необходимых врачей-специалистов </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</si>
  <si>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</si>
  <si>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Увеличение показателя за счет ежемесячного контроля выполнения плана вакцинации, уточнения списков граждан, подлежащих вакцинации,  бесперебойного обеспечения медицинских организаций вакцинами</t>
  </si>
  <si>
    <t xml:space="preserve">Увеличение показателясвязано с проведением ежемесячной  корректировки плана осмотров несовершеннолетних, увеличением количества осмотренных детей, посещающих образовательные организации, а также неорганизованных детей в детских поликлиниках, организации работы выездных бригад врачей-специалистов в медицинские организации, не имеющие необходимых врачей-специалистов </t>
  </si>
  <si>
    <t>Увеличение связано с выделением дополнительных лимитов финансирования, что позволило закупить большее количество лекарственных препаратов</t>
  </si>
  <si>
    <t>Фактическое значение показателя ниже уровня планового значения в результате работы суицидологической службы, кризисных стационаров, кабинета суицидолога, телефона доверия (в городах Иркутск, Ангарск, Братск, Усть-Илимск, Тулун), общего социально-экономического положения населения, повышения образования населения</t>
  </si>
  <si>
    <t>Увеличение значения показателя связано с проведением анкетирования, увеличением массовых акций по профилактике ВИЧ-инфекции</t>
  </si>
  <si>
    <t>Увеличение процента исполения по данному показателю связано с выделением дополнительных лимитов финансирования, что позволило закупить большее количество лекарственных препаратов</t>
  </si>
  <si>
    <t>На 01.01.2018 года диспансеризацию прошли 379816 человек взрослого населения (98%). Министерством здравоохранения Иркутской области обеспечена подготовка медицинских кадров (врачей и среднего медицинского персонала) по профилактике заболеваний для работы в центрах здоровья, а также по диспансеризации населения.</t>
  </si>
  <si>
    <t>Увеличение значения показателя связано с более высокой приверженностью к лечению больных туберкулезом, повышением эффективности работы врачей-фтизиатров, более широким охватом хирургического лечения больных туберкулезом</t>
  </si>
  <si>
    <t xml:space="preserve">В рамках приоритетного проекта «Обеспечение своевременности оказания экстренной медицинской помощи гражданам, проживающим в труднодоступных районах Российской Федерации» медицинская эвакуация пациентов осуществляется с использованием медицинских вертолетов </t>
  </si>
  <si>
    <t>Увеличение значения показателя связано с реализацией Дорожной карты по открытию дополнительных психиатрических отделений в ОГБУЗ «Аларская районная больница» и ОГБУЗ «Усть-Кутская районная больница». На дополнительных 70 койках психиатрического профиля были размещены пациенты (путем перевода) из ОГКУЗ «Иркутская областная психиатрическая больница №2», что и послужило фактически поводом для "повторной" госпитализации.</t>
  </si>
  <si>
    <t>Увеличение значения показателя связано с приведением к нормативу времени доезда до пациента бригад скорой медицинской помощи при оказании скорой медицинской помощи в экстренной форме, которое не должно превышать 20 минут с момента ее вызова, данный показатель зависит от радиуса обслуживания, количества бригад, плотности поступления вызовов в течение суток</t>
  </si>
  <si>
    <t>Дополнительное финансирование из областного бюджета в количестве 34,7 млн руб. позволило охватить АРВТ дополнительное количество пациентов</t>
  </si>
  <si>
    <t>Перевыполнение показателя обусловлено своевременностью диагностики онкологической патологии (качества первичной диагностики, диспансеризацией пациентов с предраковой патологией, онкопрофосмотров и реализации скриниговых программ)</t>
  </si>
  <si>
    <t xml:space="preserve">Планами по снижению смертности установлено число сохраненных жизней на 2017 г. от ИБС - 237 человек, фактически сохранено за 2017 года от ИБС - 632 человека
</t>
  </si>
  <si>
    <t>Планами по снижению смертности установлено число сохраненных жизней на 2017 г. от ЦВБ – 160 человек, фактически сохранено за 2017 года от ЦВБ – 405 человек</t>
  </si>
  <si>
    <t>Увеличение фактического значения показателя связано с качеством изъятых органов и своевременностью проведения пересадки</t>
  </si>
  <si>
    <t xml:space="preserve">Взаимосвязанная работа врачей-психиатров-наркологов со специалистами ОГКУ «Центр профилактики наркомании» заметно повышает мотивацию населения к обращению за наркологической помощью. Благоприятное воздействие на мотивацию оказывают и возрастающие возможности наркологической службы с учетом отделений медицинской реабилитации.  </t>
  </si>
  <si>
    <t xml:space="preserve">За 2017 год показатель смертности от болезней органов кровообращения уменьшился на 5,9 % по сравнению с 2016 г. (652,8 случаев на 100 тыс. населения). Планами по снижению смертности установлено число сохраненных жизней на 2017 г. от ИБС - 237 человек, ЦВБ – 160 человек. Фактически сохранено за 2017 года от ИБС - 632 человека, ЦВБ – 405 человек. </t>
  </si>
  <si>
    <t>Увеличение фактического значения показателя связано со своевременностью оказания медицинской помощи в экстренной форме с использованием санитарной авиации</t>
  </si>
  <si>
    <t xml:space="preserve">В 2017 году планировалось начало строительства радиологического корпуса Восточно-Сибирского онкологического центра в г. Иркутске в рамках концессионного соглашения. В течение года соглашение подписано не было, ввиду смены концессионера и изменений условий концессии. </t>
  </si>
  <si>
    <t>Увеличение показателя связано с выполнением маршрутизации пациентов по профилям "акушерство и гинекология", "неонатология", "педиатрия", оказанием медицинской помощи выездными врачебными бригадами, своевременным оказанием специализированной, в том числе высокотехнологичной медиицнской помощи в медицинских организациях третьего уровня.</t>
  </si>
  <si>
    <t xml:space="preserve">Недостижение показателя охвата трехэтапной перинатальной профилактикой пар "мать-дитя" связано с поздней постановкой на учет беременных женщин либо не наблюдением женщины во время беременности в связи с низким социальным статусом этих женщин, в связи с чем первый этап химиопрофилактики части ВИЧ-инфицированным беременным женщинам не был проведен  </t>
  </si>
  <si>
    <t>Снижение показателя связано с ранней диагностикой заболеваний, профилактикой осложнений, выполнением маршрутизации при оказании медицинской помощи детям, оказанием медицинской помощи в соответствии с действующими порядками и стандартами</t>
  </si>
  <si>
    <t>Снижение показателя связано с организацией в женских консультациях доабортного консультирования женщин, проведением работы по профилактике нежелательной беременности, консультированием женщин репродуктивного возраста по выбору метода контрацепции</t>
  </si>
  <si>
    <t>Увеличение показателя связано с проведением у несовершеннолетних ежегодных медицинских осмотров, направленных на раннюю диагностику заболеваний и отклонений в состоянии здоровья, проведением нуждающимся детям медицинской реабилитации, профилактического лечения</t>
  </si>
  <si>
    <t>Увеличение показателя связано с усилением контроля со стороны руководства медицинских организаций по выполнению индивидуальных программ реабилитации и абилитации детей-инвалидов</t>
  </si>
  <si>
    <t xml:space="preserve">В связи с введением с 01.01.2017 года аккредитации для получивших после 1 января 2017 года высшее образование по основным образовательным программам в соответствии с ФГОС в области образования "Здравоохранение и медицинские науки" (уровень специалитета) (Приказ Минздрава России от 25.02.2016 N 127н; Письмо Роспотребнадзора от 13.05.2016 N 01/5985-16-32)
</t>
  </si>
  <si>
    <t>Увеличение фактического значения показателя связано с необходимостью подготовки специалистов по программам дополнительного медицинского и фармацевтического образования в государственных организациях дополнительного профессионального образования</t>
  </si>
  <si>
    <t>В связи с уменьшением софинансирования программы "Земский доктор" из Федерального фонда обязательного медицинского страхования по сравнению с 2016 годом. "Старение" кадров, выход специалистов на пенсию</t>
  </si>
  <si>
    <t xml:space="preserve">Увеличение процента исполнения по данному показателю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продолжением работы по актуализации данных  медицинских работников в Федеральном регистре медицинских работников на портале https://nr.egisz.rosminzdrav.ru 
</t>
  </si>
  <si>
    <t xml:space="preserve">Увеличение процента исполнения по данному показателю связано с исполнением целевых показателей Плана мероприятий "Дорожная карта" по развитию Единой государственной информационной системы в сфере здравоохранения 2015-2018 гг. с продолжением работы по ведению федеральных регистров  учета административно-хозяйственной деятельности, в том числе в части медработников и медицинских организаций </t>
  </si>
  <si>
    <t xml:space="preserve">Невыполнение показателя связано с длительностью проведения конкурсных процедур; а также экономией по итогам проведения конкурсных торгов
</t>
  </si>
  <si>
    <t>Фактическое значение показателя достигнуто в связи со своевременностью и правильностью оформления медицинской документации, выполнением порядков, стандартов медицинской помощи, клинических рекомендаций</t>
  </si>
  <si>
    <t>без финансирования</t>
  </si>
  <si>
    <t>Недостижение годового показателя "дорожной карты" развития здравоохранения Иркутской области вызвано недостаточностью средств обязательного медицинского страхования на повышение оплаты труда в 2017 году с 1 января 2017 года. В то же время, с учетом достижения целевого показателя среднемесячной заработной платы младшего медицинского персонала, в соответствии с Указом Президента Российской Федерации от 7 мая 2012 года № 597, с 1 октября 2017 года (за 4 квартал 2017 года), показатель среднемесячной заработной платы младшего медицинского персонала, выполнен в полном объеме.</t>
  </si>
  <si>
    <t>Несмотря на принимаемые меры за 2017 год показатель смертности при ДТП превышает плановое значение. По сравнению с 2016 годом наблюдается незначительное снижение смертности при ДТП (в 2016 году - 12,6). Анализ показал, что увеличилось количество погибших и пострадавших в одном ДТП, возрасла тяжесть полученных травм в результате ДТП по сравнению с 2016 годом.</t>
  </si>
  <si>
    <t xml:space="preserve">Несмотря на принимаемые меры за 2017 год показатель смертности от транспортных травм всех видов превышает плановое значение. По сравнению с 2016 годом наблюдается незначительное снижение смертности при ДТП (в 2016 году - 17,8). Анализ показал, что увеличилось количество погибших и пострадавших в одном ДТП, возрасла тяжесть полученных травм в результате ДТП по сравнению с 2016 годом. </t>
  </si>
  <si>
    <t>в прошлом году были данные, сейчас ещё нет</t>
  </si>
  <si>
    <t>Перевыполнение показателя связано с усилением профилактических мероприятий, направленных на раннее и своевременное выявление больных туберкулезом,  в связи с чем выявлено больше больных с бактериовыделением</t>
  </si>
  <si>
    <t>Подпрограмма 6 «Развитие медицинской реабилитации и санаторно-курортного лечения» на 2014-2020 годы</t>
  </si>
  <si>
    <t>Подпрограмма 7 «Оказание паллиативной помощи» на 2014-2020 годы</t>
  </si>
  <si>
    <t>Подпрограмма 8 «Кадровое обеспечение системы здравоохранения» на 2014-2020 годы</t>
  </si>
  <si>
    <t>Подпрограмма 9 «Совершенствование системы лекарственного обеспечения, в том числе в амбулаторных условиях» на 2014-2020 годы</t>
  </si>
  <si>
    <t>Подпрограмма 10 «Развитие информатизации в здравоохранении» на 2014-2020 годы</t>
  </si>
  <si>
    <t>Подпрограмма 11 «Совершенствование системы территориального планирования субъектов Российской Федерации» на 2014-2020 годы</t>
  </si>
  <si>
    <t>Подпрограмма 12 «Повышение эффективности функционирования системы здравоохранения» на 2014-2020 годы</t>
  </si>
  <si>
    <t>Подпрограмма 13 «Осуществление обязательного медицинского страхования в Иркутской области» на 2017-2020 годы</t>
  </si>
  <si>
    <t>Подпрограмма 1 «Профилактика заболеваний и формирование здорового образа жизни. Развитие первичной медико-санитарной помощи» на 2014-2020 годы</t>
  </si>
  <si>
    <t>Увеличение показателя связано с выполнением медицинскими организациями маршрутизации беременных, рожениц по профилю "акушерство и гинекология", ведением учета беременных с высоким акушерским и перинатальным риском, проведением данной категории беременных перинатальных консилиумов на базе Областного перинатального центра ГБУЗ Иркутской ордена "Знак Почета" областной клинической больницы с определением тактики ведения родов и учреждения родовспоможения</t>
  </si>
  <si>
    <t>17.</t>
  </si>
  <si>
    <t>С января по декабрь 2017 года наблюдалось снижение индекса цен в среднем на 0,3 %</t>
  </si>
  <si>
    <t>число больных алкоголизмом, находящихся в ремиссии</t>
  </si>
  <si>
    <t xml:space="preserve">Значение показателя достигнуто за счёт выполнения порядков и стандартов оказания медицинской помощи, своевременной маршрутизацией при оказании помощи по профилям "акушерство и гинекология", "педиатрия", "неонатология" </t>
  </si>
  <si>
    <t>Предварительные данные Территориального органа Федеральной службы государственной статистики по Иркутской области</t>
  </si>
  <si>
    <t>По сравнению с 2016 годом смертность снизилась на 17,3%. Число умерших от туберкулеза в 2017 г. составило 402 человека, что на 86 человек  меньше, чем в 2016 году. Снижение фактического значения показателя связано с профилактическими мероприятиями, повышением эффективности работы врачей-фтизиатров, более широким охватом хирургического лечения больных туберкулезом</t>
  </si>
  <si>
    <t>Основное мероприятие «Мероприятия по медицинской реабилитации и санаторно-курортному лечению» на 2014-2020 годы</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</si>
  <si>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на 2014-2020 годы</t>
  </si>
  <si>
    <t>Подпрограмма 3 «Развитие оказания скорой специализированной медицинской помощи в экстренной форме гражданам, проживающим в труднодоступных районах Иркутской области, с применением воздушных судов» на 2017-2020 годы</t>
  </si>
  <si>
    <t>Подпрограмма 4 «Развитие государственно-частного партнерства» на 2014-2020 годы</t>
  </si>
  <si>
    <t>Подпрограмма 5 «Охрана здоровья матери и ребенка» на 2014-2020 годы</t>
  </si>
  <si>
    <t>Снижение показателя заболеваемости корью связано с высоким процентом охвата подлежащего населения профилактическими прививками против кори (более 95% от плана), своевременным и в полном объеме проведением противоэпидемических мероприятий в очагах инфекции, в том числе проведением профилактических прививок по эпидемиологическим показаниям.</t>
  </si>
  <si>
    <t>Увеличение показателя связано с усилением контроля  со стороны руководства медицинских организаций  по выполнению индивидуальных программ реабилитации и абилитации детей-инвалидов</t>
  </si>
  <si>
    <t xml:space="preserve">Заместитель министра </t>
  </si>
  <si>
    <t>Г. М. Синькова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</si>
</sst>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0.0"/>
    <numFmt numFmtId="165" formatCode="_-* #,##0.0_р_._-;\-* #,##0.0_р_._-;_-* &quot;-&quot;??_р_._-;_-@_-"/>
    <numFmt numFmtId="166" formatCode="_-* #,##0_р_._-;\-* #,##0_р_._-;_-* &quot;-&quot;??_р_._-;_-@_-"/>
    <numFmt numFmtId="167" formatCode="0.0"/>
    <numFmt numFmtId="168" formatCode="#,##0.000"/>
  </numFmts>
  <fonts count="39" x14ac:knownFonts="1">
    <font>
      <sz val="11"/>
      <color theme="1"/>
      <name val="Calibri"/>
      <family val="2"/>
      <charset val="204"/>
      <scheme val="minor"/>
    </font>
    <font>
      <sz val="12"/>
      <color theme="1"/>
      <name val="Times New Roman"/>
      <family val="1"/>
      <charset val="204"/>
    </font>
    <font>
      <sz val="14"/>
      <color theme="1"/>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b/>
      <sz val="14"/>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Times New Roman"/>
      <family val="1"/>
      <charset val="204"/>
    </font>
    <font>
      <sz val="12"/>
      <color rgb="FF000000"/>
      <name val="Times New Roman"/>
      <family val="1"/>
      <charset val="204"/>
    </font>
    <font>
      <sz val="11"/>
      <color theme="1"/>
      <name val="Calibri"/>
      <family val="2"/>
      <charset val="204"/>
      <scheme val="minor"/>
    </font>
    <font>
      <b/>
      <sz val="10"/>
      <name val="Times New Roman"/>
      <family val="1"/>
      <charset val="204"/>
    </font>
    <font>
      <sz val="10"/>
      <name val="Times New Roman"/>
      <family val="1"/>
      <charset val="204"/>
    </font>
    <font>
      <sz val="11"/>
      <color rgb="FF000000"/>
      <name val="Calibri"/>
      <family val="2"/>
      <scheme val="minor"/>
    </font>
    <font>
      <b/>
      <sz val="11"/>
      <color theme="1"/>
      <name val="Calibri"/>
      <family val="2"/>
      <charset val="204"/>
      <scheme val="minor"/>
    </font>
    <font>
      <b/>
      <sz val="11"/>
      <color theme="1"/>
      <name val="Times New Roman"/>
      <family val="1"/>
      <charset val="204"/>
    </font>
    <font>
      <sz val="10"/>
      <color indexed="8"/>
      <name val="Times New Roman"/>
      <family val="1"/>
      <charset val="204"/>
    </font>
    <font>
      <sz val="14"/>
      <color indexed="8"/>
      <name val="Times New Roman"/>
      <family val="1"/>
      <charset val="204"/>
    </font>
    <font>
      <sz val="11"/>
      <name val="Times New Roman"/>
      <family val="1"/>
      <charset val="204"/>
    </font>
    <font>
      <sz val="11"/>
      <color indexed="8"/>
      <name val="Times New Roman"/>
      <family val="1"/>
      <charset val="204"/>
    </font>
    <font>
      <b/>
      <sz val="10"/>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
      <sz val="10"/>
      <color theme="1"/>
      <name val="Calibri"/>
      <family val="2"/>
      <charset val="204"/>
      <scheme val="minor"/>
    </font>
    <font>
      <sz val="9"/>
      <color indexed="81"/>
      <name val="Tahoma"/>
      <family val="2"/>
      <charset val="204"/>
    </font>
    <font>
      <b/>
      <sz val="9"/>
      <color indexed="81"/>
      <name val="Tahoma"/>
      <family val="2"/>
      <charset val="204"/>
    </font>
    <font>
      <sz val="11"/>
      <name val="Calibri"/>
      <family val="2"/>
      <charset val="204"/>
      <scheme val="minor"/>
    </font>
    <font>
      <sz val="10"/>
      <name val="Arial Cyr"/>
      <charset val="204"/>
    </font>
    <font>
      <sz val="12"/>
      <color indexed="8"/>
      <name val="Times New Roman"/>
      <family val="1"/>
      <charset val="204"/>
    </font>
    <font>
      <b/>
      <sz val="12"/>
      <color indexed="8"/>
      <name val="Times New Roman"/>
      <family val="1"/>
      <charset val="204"/>
    </font>
    <font>
      <u/>
      <sz val="11"/>
      <color theme="10"/>
      <name val="Calibri"/>
      <family val="2"/>
      <charset val="204"/>
    </font>
    <font>
      <sz val="12"/>
      <color indexed="81"/>
      <name val="Tahoma"/>
      <family val="2"/>
      <charset val="204"/>
    </font>
    <font>
      <sz val="10"/>
      <color indexed="81"/>
      <name val="Tahoma"/>
      <family val="2"/>
      <charset val="204"/>
    </font>
    <font>
      <sz val="11"/>
      <color indexed="81"/>
      <name val="Tahoma"/>
      <family val="2"/>
      <charset val="204"/>
    </font>
    <font>
      <sz val="12"/>
      <color theme="1"/>
      <name val="Calibri"/>
      <family val="2"/>
      <charset val="204"/>
      <scheme val="minor"/>
    </font>
    <font>
      <sz val="12"/>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12" fillId="0" borderId="0" applyFont="0" applyFill="0" applyBorder="0" applyAlignment="0" applyProtection="0"/>
    <xf numFmtId="0" fontId="15" fillId="0" borderId="0"/>
    <xf numFmtId="0" fontId="30" fillId="0" borderId="0"/>
    <xf numFmtId="0" fontId="33" fillId="0" borderId="0" applyNumberFormat="0" applyFill="0" applyBorder="0" applyAlignment="0" applyProtection="0">
      <alignment vertical="top"/>
      <protection locked="0"/>
    </xf>
  </cellStyleXfs>
  <cellXfs count="538">
    <xf numFmtId="0" fontId="0" fillId="0" borderId="0" xfId="0"/>
    <xf numFmtId="0" fontId="0" fillId="0" borderId="0" xfId="0" applyAlignment="1">
      <alignment vertical="center"/>
    </xf>
    <xf numFmtId="0" fontId="0" fillId="0" borderId="0" xfId="0" applyFill="1"/>
    <xf numFmtId="0" fontId="16" fillId="0" borderId="0" xfId="0" applyFont="1" applyFill="1"/>
    <xf numFmtId="0" fontId="0" fillId="0" borderId="0" xfId="0"/>
    <xf numFmtId="0" fontId="5" fillId="0" borderId="7" xfId="0" applyFont="1" applyFill="1" applyBorder="1" applyAlignment="1">
      <alignment horizontal="center" vertical="center" wrapText="1"/>
    </xf>
    <xf numFmtId="0" fontId="0" fillId="0" borderId="0" xfId="0" applyFill="1" applyAlignment="1">
      <alignment horizontal="center" vertical="center"/>
    </xf>
    <xf numFmtId="0" fontId="0" fillId="2" borderId="0" xfId="0" applyFill="1"/>
    <xf numFmtId="0" fontId="9" fillId="2" borderId="0" xfId="0" applyFont="1" applyFill="1" applyAlignment="1">
      <alignment horizontal="center" vertical="center" wrapText="1"/>
    </xf>
    <xf numFmtId="0" fontId="0" fillId="2" borderId="0" xfId="0" applyFill="1" applyAlignment="1">
      <alignment vertical="center"/>
    </xf>
    <xf numFmtId="0" fontId="9" fillId="2" borderId="0" xfId="0" applyFont="1" applyFill="1" applyAlignment="1">
      <alignment horizontal="center" vertical="top" wrapText="1"/>
    </xf>
    <xf numFmtId="0" fontId="9" fillId="2" borderId="0" xfId="0" applyFont="1" applyFill="1" applyAlignment="1">
      <alignment horizontal="left" vertical="top" wrapText="1"/>
    </xf>
    <xf numFmtId="0" fontId="14" fillId="0" borderId="2" xfId="0" applyFont="1" applyFill="1" applyBorder="1" applyAlignment="1">
      <alignment horizontal="left" vertical="center" wrapText="1"/>
    </xf>
    <xf numFmtId="0" fontId="14" fillId="0" borderId="1" xfId="2" applyNumberFormat="1" applyFont="1" applyFill="1" applyBorder="1" applyAlignment="1">
      <alignment vertical="center" wrapText="1"/>
    </xf>
    <xf numFmtId="43" fontId="16" fillId="0" borderId="0" xfId="0" applyNumberFormat="1" applyFont="1" applyFill="1"/>
    <xf numFmtId="167" fontId="5" fillId="0" borderId="1" xfId="0" applyNumberFormat="1" applyFont="1" applyFill="1" applyBorder="1" applyAlignment="1">
      <alignment horizontal="center" vertical="center" wrapText="1"/>
    </xf>
    <xf numFmtId="0" fontId="0" fillId="0" borderId="0" xfId="0" applyFill="1" applyBorder="1"/>
    <xf numFmtId="0" fontId="5" fillId="0" borderId="1" xfId="0" applyFont="1" applyFill="1" applyBorder="1" applyAlignment="1">
      <alignment horizontal="center" vertical="center"/>
    </xf>
    <xf numFmtId="0" fontId="5" fillId="0" borderId="0" xfId="0" applyFont="1"/>
    <xf numFmtId="164" fontId="0" fillId="0" borderId="0" xfId="0" applyNumberFormat="1" applyFill="1"/>
    <xf numFmtId="3" fontId="14" fillId="0" borderId="4" xfId="2" applyNumberFormat="1" applyFont="1" applyFill="1" applyBorder="1" applyAlignment="1">
      <alignment vertical="center" wrapText="1"/>
    </xf>
    <xf numFmtId="165" fontId="0" fillId="0" borderId="0" xfId="1" applyNumberFormat="1" applyFont="1" applyFill="1" applyAlignment="1">
      <alignment horizontal="center" vertical="center"/>
    </xf>
    <xf numFmtId="43" fontId="17" fillId="0" borderId="1" xfId="1" applyFont="1" applyFill="1" applyBorder="1" applyAlignment="1">
      <alignment horizontal="center" vertical="center"/>
    </xf>
    <xf numFmtId="43" fontId="5" fillId="0" borderId="1" xfId="1" applyFont="1" applyFill="1" applyBorder="1" applyAlignment="1">
      <alignment horizontal="center" vertical="center"/>
    </xf>
    <xf numFmtId="166" fontId="5" fillId="0" borderId="1" xfId="1"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43" fontId="5" fillId="0" borderId="0" xfId="1"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3" fontId="14" fillId="0" borderId="1" xfId="0" applyNumberFormat="1" applyFont="1" applyFill="1" applyBorder="1" applyAlignment="1">
      <alignment horizontal="center" vertical="center"/>
    </xf>
    <xf numFmtId="0" fontId="5" fillId="0" borderId="0" xfId="0" applyFont="1" applyFill="1"/>
    <xf numFmtId="0" fontId="26" fillId="0" borderId="0" xfId="0" applyFont="1" applyFill="1"/>
    <xf numFmtId="0" fontId="5" fillId="0" borderId="0" xfId="0" applyFont="1" applyBorder="1"/>
    <xf numFmtId="0" fontId="2" fillId="0" borderId="0" xfId="0" applyFont="1" applyBorder="1" applyAlignment="1">
      <alignment horizontal="center" vertical="center" wrapText="1"/>
    </xf>
    <xf numFmtId="3" fontId="14" fillId="0" borderId="1" xfId="2" applyNumberFormat="1" applyFont="1" applyFill="1" applyBorder="1" applyAlignment="1">
      <alignment horizontal="center" vertical="center" wrapText="1"/>
    </xf>
    <xf numFmtId="3" fontId="14" fillId="0" borderId="2" xfId="2" applyNumberFormat="1" applyFont="1" applyFill="1" applyBorder="1" applyAlignment="1">
      <alignment horizontal="center" vertical="center" wrapText="1"/>
    </xf>
    <xf numFmtId="3" fontId="14" fillId="0" borderId="4"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Alignment="1">
      <alignment vertical="center"/>
    </xf>
    <xf numFmtId="3" fontId="14" fillId="0" borderId="2" xfId="2" applyNumberFormat="1" applyFont="1" applyFill="1" applyBorder="1" applyAlignment="1">
      <alignment horizontal="center" vertical="center" wrapText="1"/>
    </xf>
    <xf numFmtId="3" fontId="14" fillId="0" borderId="4" xfId="2" applyNumberFormat="1" applyFont="1" applyFill="1" applyBorder="1" applyAlignment="1">
      <alignment horizontal="center" vertical="center" wrapText="1"/>
    </xf>
    <xf numFmtId="3" fontId="14" fillId="0" borderId="2" xfId="2" applyNumberFormat="1" applyFont="1" applyFill="1" applyBorder="1" applyAlignment="1">
      <alignment horizontal="center" vertical="center" wrapText="1" readingOrder="1"/>
    </xf>
    <xf numFmtId="3" fontId="14" fillId="0" borderId="1" xfId="2" applyNumberFormat="1" applyFont="1" applyFill="1" applyBorder="1" applyAlignment="1">
      <alignment horizontal="center" vertical="center" wrapText="1"/>
    </xf>
    <xf numFmtId="0" fontId="14" fillId="0" borderId="4" xfId="2" applyNumberFormat="1" applyFont="1" applyFill="1" applyBorder="1" applyAlignment="1">
      <alignment horizontal="left" vertical="center" wrapText="1"/>
    </xf>
    <xf numFmtId="0" fontId="14" fillId="0" borderId="1" xfId="2" applyNumberFormat="1" applyFont="1" applyFill="1" applyBorder="1" applyAlignment="1">
      <alignment horizontal="left" vertical="center" wrapText="1"/>
    </xf>
    <xf numFmtId="0" fontId="0" fillId="4" borderId="0" xfId="0" applyFill="1"/>
    <xf numFmtId="0" fontId="0" fillId="3" borderId="0" xfId="0" applyFill="1"/>
    <xf numFmtId="0" fontId="16" fillId="0" borderId="0" xfId="0" applyFont="1"/>
    <xf numFmtId="0" fontId="14" fillId="0" borderId="6" xfId="0" applyFont="1" applyFill="1" applyBorder="1" applyAlignment="1">
      <alignment horizontal="center" vertical="center"/>
    </xf>
    <xf numFmtId="3" fontId="26" fillId="0" borderId="0" xfId="0" applyNumberFormat="1" applyFont="1" applyFill="1" applyAlignment="1">
      <alignment horizontal="center" vertical="center"/>
    </xf>
    <xf numFmtId="164" fontId="13" fillId="2"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3" fontId="14" fillId="2" borderId="2" xfId="2" applyNumberFormat="1" applyFont="1" applyFill="1" applyBorder="1" applyAlignment="1">
      <alignment horizontal="center" vertical="center" wrapText="1"/>
    </xf>
    <xf numFmtId="0" fontId="14" fillId="2" borderId="2" xfId="2" applyNumberFormat="1" applyFont="1" applyFill="1" applyBorder="1" applyAlignment="1">
      <alignment vertical="center" wrapText="1"/>
    </xf>
    <xf numFmtId="164" fontId="14" fillId="2" borderId="2"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2" applyNumberFormat="1" applyFont="1" applyFill="1" applyBorder="1" applyAlignment="1">
      <alignment vertical="center" wrapText="1"/>
    </xf>
    <xf numFmtId="3" fontId="14" fillId="2" borderId="1" xfId="2" applyNumberFormat="1" applyFont="1" applyFill="1" applyBorder="1" applyAlignment="1">
      <alignment horizontal="center" vertical="center" wrapText="1"/>
    </xf>
    <xf numFmtId="3" fontId="14" fillId="2" borderId="4" xfId="2" applyNumberFormat="1" applyFont="1" applyFill="1" applyBorder="1" applyAlignment="1">
      <alignment horizontal="center" vertical="center" wrapText="1"/>
    </xf>
    <xf numFmtId="0" fontId="14" fillId="2" borderId="2" xfId="2" applyNumberFormat="1" applyFont="1" applyFill="1" applyBorder="1" applyAlignment="1">
      <alignment horizontal="left" vertical="center" wrapText="1"/>
    </xf>
    <xf numFmtId="0" fontId="14" fillId="2" borderId="1" xfId="2" applyNumberFormat="1" applyFont="1" applyFill="1" applyBorder="1" applyAlignment="1">
      <alignment horizontal="left" vertical="center" wrapText="1"/>
    </xf>
    <xf numFmtId="3" fontId="14" fillId="2" borderId="2" xfId="2" applyNumberFormat="1" applyFont="1" applyFill="1" applyBorder="1" applyAlignment="1">
      <alignment horizontal="center" vertical="center" wrapText="1" readingOrder="1"/>
    </xf>
    <xf numFmtId="0" fontId="14" fillId="2" borderId="6"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vertical="center"/>
    </xf>
    <xf numFmtId="165" fontId="0" fillId="2" borderId="0" xfId="1" applyNumberFormat="1" applyFont="1" applyFill="1" applyAlignment="1">
      <alignment horizontal="center" vertical="center"/>
    </xf>
    <xf numFmtId="0" fontId="26" fillId="2" borderId="0" xfId="0" applyFont="1" applyFill="1"/>
    <xf numFmtId="3" fontId="26" fillId="2" borderId="0" xfId="0" applyNumberFormat="1" applyFont="1" applyFill="1" applyAlignment="1">
      <alignment horizontal="center" vertical="center"/>
    </xf>
    <xf numFmtId="0" fontId="5" fillId="2" borderId="0" xfId="0" applyFont="1" applyFill="1"/>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0" fillId="0" borderId="0" xfId="0" applyFill="1" applyAlignment="1">
      <alignment horizontal="left" vertical="center"/>
    </xf>
    <xf numFmtId="0" fontId="19" fillId="2" borderId="0" xfId="0" applyFont="1" applyFill="1" applyAlignment="1">
      <alignment horizontal="center"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7" fontId="5"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5" fillId="2" borderId="1" xfId="0" applyFont="1" applyFill="1" applyBorder="1" applyAlignment="1">
      <alignment horizontal="center" wrapText="1"/>
    </xf>
    <xf numFmtId="167"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16" fontId="8"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25" fillId="2" borderId="1" xfId="0" applyFont="1" applyFill="1" applyBorder="1" applyAlignment="1">
      <alignment vertical="top" wrapText="1"/>
    </xf>
    <xf numFmtId="0" fontId="25" fillId="2" borderId="1" xfId="4"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9" fillId="4" borderId="0" xfId="0" applyFont="1" applyFill="1" applyAlignment="1">
      <alignment horizontal="left" vertical="top" wrapText="1"/>
    </xf>
    <xf numFmtId="0" fontId="11" fillId="4" borderId="0" xfId="0" applyFont="1" applyFill="1" applyAlignment="1">
      <alignment horizontal="left" vertical="top" wrapText="1"/>
    </xf>
    <xf numFmtId="164" fontId="13"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3" fontId="14" fillId="0" borderId="2"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14" fillId="0" borderId="1" xfId="2" applyNumberFormat="1" applyFont="1" applyFill="1" applyBorder="1" applyAlignment="1">
      <alignment vertical="center" wrapText="1"/>
    </xf>
    <xf numFmtId="0" fontId="5" fillId="0" borderId="1" xfId="0" applyFont="1" applyFill="1" applyBorder="1" applyAlignment="1">
      <alignment horizontal="center" wrapText="1"/>
    </xf>
    <xf numFmtId="0" fontId="25"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4" fillId="2" borderId="1" xfId="2" applyNumberFormat="1" applyFont="1" applyFill="1" applyBorder="1" applyAlignment="1">
      <alignment horizontal="left" vertical="center" wrapText="1" readingOrder="1"/>
    </xf>
    <xf numFmtId="164" fontId="24" fillId="2" borderId="1" xfId="2" applyNumberFormat="1" applyFont="1" applyFill="1" applyBorder="1" applyAlignment="1">
      <alignment horizontal="center" vertical="center" wrapText="1" readingOrder="1"/>
    </xf>
    <xf numFmtId="0" fontId="24" fillId="2" borderId="1" xfId="2" applyNumberFormat="1" applyFont="1" applyFill="1" applyBorder="1" applyAlignment="1">
      <alignment horizontal="left" vertical="top" wrapText="1" readingOrder="1"/>
    </xf>
    <xf numFmtId="9" fontId="25" fillId="2" borderId="2" xfId="0" applyNumberFormat="1" applyFont="1" applyFill="1" applyBorder="1" applyAlignment="1">
      <alignment horizontal="center" vertical="center" wrapText="1"/>
    </xf>
    <xf numFmtId="0" fontId="25" fillId="2" borderId="1" xfId="2" applyNumberFormat="1" applyFont="1" applyFill="1" applyBorder="1" applyAlignment="1">
      <alignment horizontal="left" vertical="center" wrapText="1" readingOrder="1"/>
    </xf>
    <xf numFmtId="164" fontId="25" fillId="2" borderId="1" xfId="2"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0" fontId="25" fillId="2" borderId="1" xfId="2" applyNumberFormat="1" applyFont="1" applyFill="1" applyBorder="1" applyAlignment="1">
      <alignment horizontal="left" vertical="top" wrapText="1" readingOrder="1"/>
    </xf>
    <xf numFmtId="164" fontId="11" fillId="2" borderId="1" xfId="0" applyNumberFormat="1" applyFont="1" applyFill="1" applyBorder="1" applyAlignment="1">
      <alignment horizontal="center" vertical="center" wrapText="1"/>
    </xf>
    <xf numFmtId="0" fontId="38" fillId="2" borderId="4"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0" fontId="37" fillId="2" borderId="1" xfId="0" applyFont="1" applyFill="1" applyBorder="1"/>
    <xf numFmtId="0" fontId="37" fillId="2" borderId="0" xfId="0" applyFont="1" applyFill="1"/>
    <xf numFmtId="0" fontId="9"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1" fillId="2" borderId="1" xfId="0" applyFont="1" applyFill="1" applyBorder="1" applyAlignment="1">
      <alignment horizontal="center" wrapText="1"/>
    </xf>
    <xf numFmtId="0" fontId="9" fillId="2" borderId="1" xfId="0" applyFont="1" applyFill="1" applyBorder="1" applyAlignment="1">
      <alignment vertical="center" wrapText="1"/>
    </xf>
    <xf numFmtId="0" fontId="31" fillId="2" borderId="1" xfId="3" applyFont="1" applyFill="1" applyBorder="1" applyAlignment="1">
      <alignment horizontal="center" vertical="center" wrapText="1"/>
    </xf>
    <xf numFmtId="164" fontId="14"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wrapText="1"/>
    </xf>
    <xf numFmtId="0" fontId="32" fillId="2" borderId="1" xfId="3"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4" fillId="2" borderId="0" xfId="0" applyFont="1" applyFill="1" applyAlignment="1">
      <alignment horizontal="center"/>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164" fontId="9" fillId="2" borderId="1" xfId="0" applyNumberFormat="1"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2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3"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2" xfId="0" applyFont="1" applyFill="1" applyBorder="1" applyAlignment="1">
      <alignment vertical="center" wrapText="1"/>
    </xf>
    <xf numFmtId="0" fontId="13" fillId="0" borderId="1" xfId="2" applyNumberFormat="1" applyFont="1" applyFill="1" applyBorder="1" applyAlignment="1">
      <alignment vertical="center" wrapText="1"/>
    </xf>
    <xf numFmtId="0" fontId="14" fillId="0" borderId="0" xfId="0" applyFont="1" applyFill="1" applyBorder="1" applyAlignment="1">
      <alignment horizontal="left" vertical="center"/>
    </xf>
    <xf numFmtId="0" fontId="14" fillId="0" borderId="2" xfId="2" applyNumberFormat="1" applyFont="1" applyFill="1" applyBorder="1" applyAlignment="1">
      <alignment vertical="center" wrapText="1"/>
    </xf>
    <xf numFmtId="0" fontId="2" fillId="0" borderId="0" xfId="0" applyFont="1" applyFill="1" applyAlignment="1">
      <alignment horizontal="right" vertical="center"/>
    </xf>
    <xf numFmtId="0" fontId="8" fillId="2" borderId="1" xfId="0" applyFont="1" applyFill="1" applyBorder="1" applyAlignment="1">
      <alignment horizontal="center" vertical="top"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xf>
    <xf numFmtId="0" fontId="0" fillId="0" borderId="7" xfId="0" applyFill="1" applyBorder="1" applyAlignment="1">
      <alignment horizontal="left" vertical="center"/>
    </xf>
    <xf numFmtId="0" fontId="0" fillId="0" borderId="7" xfId="0" applyBorder="1" applyAlignment="1">
      <alignment horizontal="left" vertical="center"/>
    </xf>
    <xf numFmtId="0" fontId="20" fillId="2" borderId="15"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49" fontId="20" fillId="2" borderId="11" xfId="0" applyNumberFormat="1" applyFont="1" applyFill="1" applyBorder="1" applyAlignment="1">
      <alignment horizontal="center" vertical="center" wrapText="1"/>
    </xf>
    <xf numFmtId="49" fontId="20" fillId="2" borderId="12" xfId="0" applyNumberFormat="1" applyFont="1" applyFill="1" applyBorder="1" applyAlignment="1">
      <alignment horizontal="center" vertical="center" wrapText="1"/>
    </xf>
    <xf numFmtId="49" fontId="20" fillId="2" borderId="13" xfId="0" applyNumberFormat="1" applyFont="1" applyFill="1" applyBorder="1" applyAlignment="1">
      <alignment horizontal="center" vertical="center" wrapText="1"/>
    </xf>
    <xf numFmtId="0" fontId="10" fillId="2" borderId="0" xfId="0" applyFont="1" applyFill="1" applyAlignment="1">
      <alignment horizontal="center"/>
    </xf>
    <xf numFmtId="0" fontId="0" fillId="2" borderId="0" xfId="0" applyFill="1" applyAlignment="1"/>
    <xf numFmtId="0" fontId="19" fillId="2" borderId="0" xfId="0" applyFont="1" applyFill="1" applyAlignment="1">
      <alignment horizontal="center"/>
    </xf>
    <xf numFmtId="0" fontId="0" fillId="2" borderId="0" xfId="0" applyFont="1" applyFill="1" applyAlignment="1"/>
    <xf numFmtId="0" fontId="1" fillId="2" borderId="0" xfId="0" applyFont="1" applyFill="1" applyAlignment="1">
      <alignment horizontal="center"/>
    </xf>
    <xf numFmtId="0" fontId="20" fillId="2"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3" xfId="0" applyFont="1" applyFill="1" applyBorder="1" applyAlignment="1">
      <alignment horizontal="center" vertical="center" wrapText="1"/>
    </xf>
    <xf numFmtId="49" fontId="20" fillId="2" borderId="11" xfId="0" applyNumberFormat="1" applyFont="1" applyFill="1" applyBorder="1" applyAlignment="1">
      <alignment horizontal="center" vertical="center"/>
    </xf>
    <xf numFmtId="49" fontId="20" fillId="2" borderId="12" xfId="0" applyNumberFormat="1" applyFont="1" applyFill="1" applyBorder="1" applyAlignment="1">
      <alignment horizontal="center" vertical="center"/>
    </xf>
    <xf numFmtId="49" fontId="20" fillId="2" borderId="13"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1" xfId="2" applyNumberFormat="1" applyFont="1" applyFill="1" applyBorder="1" applyAlignment="1">
      <alignment horizontal="left" vertical="center" wrapText="1"/>
    </xf>
    <xf numFmtId="3" fontId="14" fillId="2" borderId="1" xfId="2" applyNumberFormat="1" applyFont="1" applyFill="1" applyBorder="1" applyAlignment="1">
      <alignment horizontal="center" vertical="center" wrapText="1"/>
    </xf>
    <xf numFmtId="3" fontId="14" fillId="0" borderId="1" xfId="2" applyNumberFormat="1" applyFont="1" applyFill="1" applyBorder="1" applyAlignment="1">
      <alignment horizontal="center" vertical="center" wrapText="1"/>
    </xf>
    <xf numFmtId="3" fontId="14" fillId="0" borderId="2" xfId="2" applyNumberFormat="1" applyFont="1" applyFill="1" applyBorder="1" applyAlignment="1">
      <alignment horizontal="center" vertical="center" wrapText="1"/>
    </xf>
    <xf numFmtId="3" fontId="14" fillId="0" borderId="3" xfId="2" applyNumberFormat="1" applyFont="1" applyFill="1" applyBorder="1" applyAlignment="1">
      <alignment horizontal="center" vertical="center" wrapText="1"/>
    </xf>
    <xf numFmtId="3" fontId="14" fillId="0" borderId="4" xfId="2" applyNumberFormat="1" applyFont="1" applyFill="1" applyBorder="1" applyAlignment="1">
      <alignment horizontal="center" vertical="center" wrapText="1"/>
    </xf>
    <xf numFmtId="164" fontId="14" fillId="2" borderId="1" xfId="2" applyNumberFormat="1" applyFont="1" applyFill="1" applyBorder="1" applyAlignment="1">
      <alignment horizontal="center" vertical="center" wrapText="1"/>
    </xf>
    <xf numFmtId="164" fontId="14" fillId="0" borderId="1" xfId="2" applyNumberFormat="1" applyFont="1" applyFill="1" applyBorder="1" applyAlignment="1">
      <alignment horizontal="center" vertical="center" wrapText="1"/>
    </xf>
    <xf numFmtId="0" fontId="14" fillId="2" borderId="2" xfId="2" applyNumberFormat="1" applyFont="1" applyFill="1" applyBorder="1" applyAlignment="1">
      <alignment horizontal="left" vertical="center" wrapText="1"/>
    </xf>
    <xf numFmtId="0" fontId="14" fillId="2" borderId="4" xfId="2" applyNumberFormat="1" applyFont="1" applyFill="1" applyBorder="1" applyAlignment="1">
      <alignment horizontal="left" vertical="center" wrapText="1"/>
    </xf>
    <xf numFmtId="3" fontId="14" fillId="2" borderId="2" xfId="2" applyNumberFormat="1" applyFont="1" applyFill="1" applyBorder="1" applyAlignment="1">
      <alignment horizontal="center" vertical="center" wrapText="1"/>
    </xf>
    <xf numFmtId="3" fontId="14" fillId="2" borderId="4" xfId="2" applyNumberFormat="1" applyFont="1" applyFill="1" applyBorder="1" applyAlignment="1">
      <alignment horizontal="center" vertical="center" wrapText="1"/>
    </xf>
    <xf numFmtId="0" fontId="14" fillId="2" borderId="2" xfId="2" applyNumberFormat="1" applyFont="1" applyFill="1" applyBorder="1" applyAlignment="1">
      <alignment horizontal="left" vertical="top" wrapText="1" readingOrder="1"/>
    </xf>
    <xf numFmtId="0" fontId="14" fillId="2" borderId="3" xfId="2" applyNumberFormat="1" applyFont="1" applyFill="1" applyBorder="1" applyAlignment="1">
      <alignment horizontal="left" vertical="top" wrapText="1" readingOrder="1"/>
    </xf>
    <xf numFmtId="0" fontId="14" fillId="2" borderId="4" xfId="2" applyNumberFormat="1" applyFont="1" applyFill="1" applyBorder="1" applyAlignment="1">
      <alignment horizontal="left" vertical="top" wrapText="1" readingOrder="1"/>
    </xf>
    <xf numFmtId="3" fontId="14" fillId="2" borderId="3" xfId="2" applyNumberFormat="1" applyFont="1" applyFill="1" applyBorder="1" applyAlignment="1">
      <alignment horizontal="center" vertical="center" wrapText="1" readingOrder="1"/>
    </xf>
    <xf numFmtId="3" fontId="14" fillId="2" borderId="4" xfId="2" applyNumberFormat="1" applyFont="1" applyFill="1" applyBorder="1" applyAlignment="1">
      <alignment horizontal="center" vertical="center" wrapText="1" readingOrder="1"/>
    </xf>
    <xf numFmtId="3" fontId="14" fillId="0" borderId="3" xfId="2" applyNumberFormat="1" applyFont="1" applyFill="1" applyBorder="1" applyAlignment="1">
      <alignment horizontal="center" vertical="center" wrapText="1" readingOrder="1"/>
    </xf>
    <xf numFmtId="3" fontId="14" fillId="0" borderId="4" xfId="2" applyNumberFormat="1" applyFont="1" applyFill="1" applyBorder="1" applyAlignment="1">
      <alignment horizontal="center" vertical="center" wrapText="1" readingOrder="1"/>
    </xf>
    <xf numFmtId="0" fontId="14" fillId="2" borderId="1" xfId="2" applyNumberFormat="1"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2" borderId="3" xfId="2" applyNumberFormat="1" applyFont="1" applyFill="1" applyBorder="1" applyAlignment="1">
      <alignment horizontal="left" vertical="center" wrapText="1"/>
    </xf>
    <xf numFmtId="164" fontId="14" fillId="2" borderId="2" xfId="2" applyNumberFormat="1" applyFont="1" applyFill="1" applyBorder="1" applyAlignment="1">
      <alignment horizontal="center" vertical="center" wrapText="1"/>
    </xf>
    <xf numFmtId="164" fontId="14" fillId="2" borderId="3" xfId="2" applyNumberFormat="1" applyFont="1" applyFill="1" applyBorder="1" applyAlignment="1">
      <alignment horizontal="center" vertical="center" wrapText="1"/>
    </xf>
    <xf numFmtId="164" fontId="14" fillId="0" borderId="2" xfId="2" applyNumberFormat="1" applyFont="1" applyFill="1" applyBorder="1" applyAlignment="1">
      <alignment horizontal="center" vertical="center" wrapText="1"/>
    </xf>
    <xf numFmtId="164" fontId="14" fillId="0" borderId="3" xfId="2"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13" fillId="0" borderId="4" xfId="0" applyNumberFormat="1" applyFont="1" applyFill="1" applyBorder="1" applyAlignment="1">
      <alignment horizontal="center" vertical="center" wrapText="1"/>
    </xf>
    <xf numFmtId="3" fontId="14" fillId="2" borderId="3" xfId="2"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3" fontId="14" fillId="0" borderId="4" xfId="0" applyNumberFormat="1" applyFont="1" applyFill="1" applyBorder="1" applyAlignment="1">
      <alignment horizontal="center" vertical="center" wrapText="1"/>
    </xf>
    <xf numFmtId="3" fontId="13" fillId="2" borderId="2" xfId="0" applyNumberFormat="1" applyFont="1" applyFill="1" applyBorder="1" applyAlignment="1">
      <alignment horizontal="center" vertical="center" wrapText="1"/>
    </xf>
    <xf numFmtId="3" fontId="13" fillId="2" borderId="3" xfId="0" applyNumberFormat="1" applyFont="1" applyFill="1" applyBorder="1" applyAlignment="1">
      <alignment horizontal="center" vertical="center" wrapText="1"/>
    </xf>
    <xf numFmtId="3" fontId="13" fillId="2" borderId="4" xfId="0" applyNumberFormat="1" applyFont="1" applyFill="1" applyBorder="1" applyAlignment="1">
      <alignment horizontal="center" vertical="center" wrapText="1"/>
    </xf>
    <xf numFmtId="0" fontId="14" fillId="0" borderId="2" xfId="2" applyNumberFormat="1" applyFont="1" applyFill="1" applyBorder="1" applyAlignment="1">
      <alignment horizontal="left" vertical="center" wrapText="1"/>
    </xf>
    <xf numFmtId="0" fontId="14" fillId="0" borderId="4" xfId="2" applyNumberFormat="1" applyFont="1" applyFill="1" applyBorder="1" applyAlignment="1">
      <alignment horizontal="left" vertical="center" wrapText="1"/>
    </xf>
    <xf numFmtId="164" fontId="14" fillId="2" borderId="4" xfId="2" applyNumberFormat="1" applyFont="1" applyFill="1" applyBorder="1" applyAlignment="1">
      <alignment horizontal="center" vertical="center" wrapText="1"/>
    </xf>
    <xf numFmtId="164" fontId="14" fillId="0" borderId="4" xfId="2" applyNumberFormat="1" applyFont="1" applyFill="1" applyBorder="1" applyAlignment="1">
      <alignment horizontal="center" vertical="center" wrapText="1"/>
    </xf>
    <xf numFmtId="0" fontId="14" fillId="0" borderId="3" xfId="2" applyNumberFormat="1" applyFont="1" applyFill="1" applyBorder="1" applyAlignment="1">
      <alignment horizontal="left" vertical="center" wrapText="1"/>
    </xf>
    <xf numFmtId="4" fontId="14" fillId="2" borderId="2" xfId="2" applyNumberFormat="1" applyFont="1" applyFill="1" applyBorder="1" applyAlignment="1">
      <alignment horizontal="center" vertical="center" wrapText="1"/>
    </xf>
    <xf numFmtId="4" fontId="14" fillId="2" borderId="4" xfId="2" applyNumberFormat="1" applyFont="1" applyFill="1" applyBorder="1" applyAlignment="1">
      <alignment horizontal="center" vertical="center" wrapText="1"/>
    </xf>
    <xf numFmtId="4" fontId="14" fillId="0" borderId="2" xfId="2" applyNumberFormat="1" applyFont="1" applyFill="1" applyBorder="1" applyAlignment="1">
      <alignment horizontal="center" vertical="center" wrapText="1"/>
    </xf>
    <xf numFmtId="4" fontId="14" fillId="0" borderId="4"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2" xfId="0" applyFont="1" applyFill="1" applyBorder="1" applyAlignment="1">
      <alignment horizontal="center" vertical="center" wrapText="1" readingOrder="1"/>
    </xf>
    <xf numFmtId="0" fontId="20" fillId="0" borderId="3" xfId="0" applyFont="1" applyFill="1" applyBorder="1" applyAlignment="1">
      <alignment horizontal="center" vertical="center" wrapText="1" readingOrder="1"/>
    </xf>
    <xf numFmtId="0" fontId="20" fillId="0" borderId="4" xfId="0" applyFont="1" applyFill="1" applyBorder="1" applyAlignment="1">
      <alignment horizontal="center" vertical="center" wrapText="1" readingOrder="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3" fontId="14" fillId="2" borderId="2" xfId="2" applyNumberFormat="1" applyFont="1" applyFill="1" applyBorder="1" applyAlignment="1">
      <alignment horizontal="center" vertical="center" wrapText="1" readingOrder="1"/>
    </xf>
    <xf numFmtId="3" fontId="14" fillId="0" borderId="2" xfId="2" applyNumberFormat="1" applyFont="1" applyFill="1" applyBorder="1" applyAlignment="1">
      <alignment horizontal="center" vertical="center" wrapText="1" readingOrder="1"/>
    </xf>
    <xf numFmtId="0" fontId="14" fillId="2" borderId="3" xfId="0" applyFont="1" applyFill="1" applyBorder="1" applyAlignment="1">
      <alignment horizontal="center" vertical="center"/>
    </xf>
    <xf numFmtId="0" fontId="14" fillId="0" borderId="3" xfId="0" applyFont="1" applyFill="1" applyBorder="1" applyAlignment="1">
      <alignment horizontal="center" vertical="center"/>
    </xf>
    <xf numFmtId="0" fontId="9" fillId="2" borderId="1" xfId="2" applyNumberFormat="1" applyFont="1" applyFill="1" applyBorder="1" applyAlignment="1">
      <alignment horizontal="left" vertical="center" wrapText="1"/>
    </xf>
    <xf numFmtId="3" fontId="9" fillId="2" borderId="1" xfId="2"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3" fontId="9" fillId="0" borderId="2" xfId="2" applyNumberFormat="1"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3" fontId="9" fillId="0" borderId="2" xfId="2" applyNumberFormat="1" applyFont="1" applyFill="1" applyBorder="1" applyAlignment="1">
      <alignment horizontal="center" vertical="center" wrapText="1" readingOrder="1"/>
    </xf>
    <xf numFmtId="3" fontId="9" fillId="0" borderId="4" xfId="2" applyNumberFormat="1" applyFont="1" applyFill="1" applyBorder="1" applyAlignment="1">
      <alignment horizontal="center" vertical="center" wrapText="1" readingOrder="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4" xfId="0" applyNumberFormat="1" applyFont="1" applyFill="1" applyBorder="1" applyAlignment="1">
      <alignment horizontal="center" vertical="center" wrapText="1"/>
    </xf>
    <xf numFmtId="49" fontId="13" fillId="2" borderId="2"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9" fillId="0" borderId="2" xfId="2" applyNumberFormat="1" applyFont="1" applyFill="1" applyBorder="1" applyAlignment="1">
      <alignment horizontal="left" vertical="center" wrapText="1"/>
    </xf>
    <xf numFmtId="0" fontId="9" fillId="0" borderId="4" xfId="2" applyNumberFormat="1" applyFont="1" applyFill="1" applyBorder="1" applyAlignment="1">
      <alignment horizontal="left" vertical="center" wrapText="1"/>
    </xf>
    <xf numFmtId="3" fontId="9" fillId="2" borderId="2" xfId="2" applyNumberFormat="1" applyFont="1" applyFill="1" applyBorder="1" applyAlignment="1">
      <alignment horizontal="center" vertical="center" wrapText="1" readingOrder="1"/>
    </xf>
    <xf numFmtId="3" fontId="9" fillId="2" borderId="4" xfId="2" applyNumberFormat="1" applyFont="1" applyFill="1" applyBorder="1" applyAlignment="1">
      <alignment horizontal="center" vertical="center" wrapText="1" readingOrder="1"/>
    </xf>
    <xf numFmtId="3" fontId="14" fillId="2" borderId="6" xfId="2" applyNumberFormat="1" applyFont="1" applyFill="1" applyBorder="1" applyAlignment="1">
      <alignment horizontal="center" vertical="center" wrapText="1"/>
    </xf>
    <xf numFmtId="3" fontId="14" fillId="2" borderId="8" xfId="2" applyNumberFormat="1" applyFont="1" applyFill="1" applyBorder="1" applyAlignment="1">
      <alignment horizontal="center" vertical="center" wrapText="1"/>
    </xf>
    <xf numFmtId="3" fontId="14" fillId="2" borderId="10" xfId="2" applyNumberFormat="1" applyFont="1" applyFill="1" applyBorder="1" applyAlignment="1">
      <alignment horizontal="center" vertical="center" wrapText="1"/>
    </xf>
    <xf numFmtId="164" fontId="14" fillId="0" borderId="6" xfId="2" applyNumberFormat="1" applyFont="1" applyFill="1" applyBorder="1" applyAlignment="1">
      <alignment horizontal="center" vertical="center" wrapText="1"/>
    </xf>
    <xf numFmtId="164" fontId="14" fillId="0" borderId="8" xfId="2" applyNumberFormat="1" applyFont="1" applyFill="1" applyBorder="1" applyAlignment="1">
      <alignment horizontal="center" vertical="center" wrapText="1"/>
    </xf>
    <xf numFmtId="164" fontId="14" fillId="0" borderId="10" xfId="2"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3" fontId="14" fillId="0" borderId="6" xfId="2" applyNumberFormat="1" applyFont="1" applyFill="1" applyBorder="1" applyAlignment="1">
      <alignment horizontal="center" vertical="center" wrapText="1"/>
    </xf>
    <xf numFmtId="3" fontId="14" fillId="0" borderId="8" xfId="2" applyNumberFormat="1" applyFont="1" applyFill="1" applyBorder="1" applyAlignment="1">
      <alignment horizontal="center" vertical="center" wrapText="1"/>
    </xf>
    <xf numFmtId="3" fontId="14" fillId="0" borderId="10" xfId="2" applyNumberFormat="1" applyFont="1" applyFill="1" applyBorder="1" applyAlignment="1">
      <alignment horizontal="center" vertical="center" wrapText="1"/>
    </xf>
    <xf numFmtId="3" fontId="14" fillId="0" borderId="2" xfId="2" applyNumberFormat="1" applyFont="1" applyFill="1" applyBorder="1" applyAlignment="1">
      <alignment horizontal="center" vertical="top" wrapText="1" readingOrder="1"/>
    </xf>
    <xf numFmtId="3" fontId="14" fillId="0" borderId="3" xfId="2" applyNumberFormat="1" applyFont="1" applyFill="1" applyBorder="1" applyAlignment="1">
      <alignment horizontal="center" vertical="top" wrapText="1" readingOrder="1"/>
    </xf>
    <xf numFmtId="3" fontId="14" fillId="0" borderId="4" xfId="2" applyNumberFormat="1" applyFont="1" applyFill="1" applyBorder="1" applyAlignment="1">
      <alignment horizontal="center" vertical="top" wrapText="1" readingOrder="1"/>
    </xf>
    <xf numFmtId="0" fontId="23" fillId="0" borderId="1" xfId="0" applyFont="1" applyFill="1" applyBorder="1" applyAlignment="1">
      <alignment horizontal="center" vertical="center"/>
    </xf>
    <xf numFmtId="49" fontId="13" fillId="2" borderId="1" xfId="0" applyNumberFormat="1" applyFont="1" applyFill="1" applyBorder="1" applyAlignment="1">
      <alignment horizontal="left" vertical="center" wrapText="1"/>
    </xf>
    <xf numFmtId="0" fontId="13" fillId="0" borderId="1" xfId="2"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4" fillId="0" borderId="5" xfId="2" applyNumberFormat="1" applyFont="1" applyFill="1" applyBorder="1" applyAlignment="1">
      <alignment horizontal="left" vertical="center" wrapText="1"/>
    </xf>
    <xf numFmtId="0" fontId="14" fillId="0" borderId="7" xfId="2" applyNumberFormat="1" applyFont="1" applyFill="1" applyBorder="1" applyAlignment="1">
      <alignment horizontal="left" vertical="center" wrapText="1"/>
    </xf>
    <xf numFmtId="0" fontId="14" fillId="0" borderId="9" xfId="2"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2" applyNumberFormat="1" applyFont="1" applyFill="1" applyBorder="1" applyAlignment="1">
      <alignment horizontal="left" vertical="center" wrapText="1"/>
    </xf>
    <xf numFmtId="0" fontId="14" fillId="2" borderId="7" xfId="2" applyNumberFormat="1" applyFont="1" applyFill="1" applyBorder="1" applyAlignment="1">
      <alignment horizontal="left" vertical="center" wrapText="1"/>
    </xf>
    <xf numFmtId="0" fontId="14" fillId="2" borderId="9" xfId="2" applyNumberFormat="1" applyFont="1" applyFill="1" applyBorder="1" applyAlignment="1">
      <alignment horizontal="left" vertical="center" wrapText="1"/>
    </xf>
    <xf numFmtId="49" fontId="14" fillId="2" borderId="2" xfId="2" applyNumberFormat="1" applyFont="1" applyFill="1" applyBorder="1" applyAlignment="1">
      <alignment horizontal="center" vertical="center" wrapText="1"/>
    </xf>
    <xf numFmtId="49" fontId="14" fillId="2" borderId="3" xfId="2" applyNumberFormat="1" applyFont="1" applyFill="1" applyBorder="1" applyAlignment="1">
      <alignment horizontal="center" vertical="center" wrapText="1"/>
    </xf>
    <xf numFmtId="49" fontId="14" fillId="2" borderId="4"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9" fillId="0" borderId="3" xfId="2" applyNumberFormat="1" applyFont="1" applyFill="1" applyBorder="1" applyAlignment="1">
      <alignment horizontal="center" vertical="center" wrapText="1"/>
    </xf>
    <xf numFmtId="49" fontId="9" fillId="0" borderId="4" xfId="2" applyNumberFormat="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0" fontId="13" fillId="0" borderId="1" xfId="2" applyNumberFormat="1" applyFont="1" applyFill="1" applyBorder="1" applyAlignment="1">
      <alignment horizontal="left" vertical="center" wrapText="1" readingOrder="1"/>
    </xf>
    <xf numFmtId="0" fontId="20" fillId="0" borderId="3" xfId="0" applyFont="1" applyFill="1" applyBorder="1" applyAlignment="1">
      <alignment horizontal="center" vertical="center"/>
    </xf>
    <xf numFmtId="49" fontId="13" fillId="0" borderId="2" xfId="0" applyNumberFormat="1" applyFont="1" applyFill="1" applyBorder="1" applyAlignment="1">
      <alignment horizontal="left" vertical="center" wrapText="1" readingOrder="1"/>
    </xf>
    <xf numFmtId="49" fontId="13" fillId="0" borderId="3" xfId="0" applyNumberFormat="1" applyFont="1" applyFill="1" applyBorder="1" applyAlignment="1">
      <alignment horizontal="left" vertical="center" wrapText="1" readingOrder="1"/>
    </xf>
    <xf numFmtId="49" fontId="13" fillId="0" borderId="4" xfId="0" applyNumberFormat="1" applyFont="1" applyFill="1" applyBorder="1" applyAlignment="1">
      <alignment horizontal="left" vertical="center" wrapText="1" readingOrder="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0" fontId="13" fillId="0" borderId="2" xfId="2" applyNumberFormat="1" applyFont="1" applyFill="1" applyBorder="1" applyAlignment="1">
      <alignment horizontal="left" vertical="center" wrapText="1"/>
    </xf>
    <xf numFmtId="0" fontId="13" fillId="0" borderId="3" xfId="2" applyNumberFormat="1" applyFont="1" applyFill="1" applyBorder="1" applyAlignment="1">
      <alignment horizontal="left" vertical="center" wrapText="1"/>
    </xf>
    <xf numFmtId="0" fontId="13" fillId="0" borderId="4" xfId="2" applyNumberFormat="1" applyFont="1" applyFill="1" applyBorder="1" applyAlignment="1">
      <alignment horizontal="left" vertical="center" wrapText="1"/>
    </xf>
    <xf numFmtId="1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14" fillId="0" borderId="1" xfId="2" applyNumberFormat="1" applyFont="1" applyFill="1" applyBorder="1" applyAlignment="1">
      <alignment horizontal="left" vertical="center" wrapText="1" readingOrder="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14" fillId="0" borderId="2" xfId="2" applyNumberFormat="1" applyFont="1" applyFill="1" applyBorder="1" applyAlignment="1">
      <alignment horizontal="center" vertical="center" wrapText="1"/>
    </xf>
    <xf numFmtId="0" fontId="14" fillId="0" borderId="3" xfId="2" applyNumberFormat="1" applyFont="1" applyFill="1" applyBorder="1" applyAlignment="1">
      <alignment horizontal="center" vertical="center" wrapText="1"/>
    </xf>
    <xf numFmtId="0" fontId="14" fillId="0" borderId="4" xfId="2"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4" fillId="0" borderId="2" xfId="2"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center" wrapText="1"/>
    </xf>
    <xf numFmtId="16" fontId="20" fillId="0" borderId="2" xfId="0" applyNumberFormat="1" applyFont="1" applyFill="1" applyBorder="1" applyAlignment="1">
      <alignment horizontal="center" vertical="center"/>
    </xf>
    <xf numFmtId="16" fontId="20" fillId="0" borderId="3" xfId="0" applyNumberFormat="1" applyFont="1" applyFill="1" applyBorder="1" applyAlignment="1">
      <alignment horizontal="center" vertical="center"/>
    </xf>
    <xf numFmtId="16" fontId="20" fillId="0" borderId="4" xfId="0" applyNumberFormat="1" applyFont="1" applyFill="1" applyBorder="1" applyAlignment="1">
      <alignment horizontal="center" vertical="center"/>
    </xf>
    <xf numFmtId="49" fontId="14" fillId="0" borderId="2"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6" fontId="23" fillId="0" borderId="2" xfId="0" applyNumberFormat="1" applyFont="1" applyFill="1" applyBorder="1" applyAlignment="1">
      <alignment horizontal="center" vertical="center"/>
    </xf>
    <xf numFmtId="16" fontId="23" fillId="0" borderId="3" xfId="0" applyNumberFormat="1" applyFont="1" applyFill="1" applyBorder="1" applyAlignment="1">
      <alignment horizontal="center" vertical="center"/>
    </xf>
    <xf numFmtId="16" fontId="23" fillId="0" borderId="4" xfId="0" applyNumberFormat="1" applyFont="1" applyFill="1" applyBorder="1" applyAlignment="1">
      <alignment horizontal="center" vertical="center"/>
    </xf>
    <xf numFmtId="0" fontId="9" fillId="0" borderId="3" xfId="2" applyNumberFormat="1" applyFont="1" applyFill="1" applyBorder="1" applyAlignment="1">
      <alignment horizontal="left" vertical="center" wrapText="1"/>
    </xf>
    <xf numFmtId="49" fontId="13" fillId="2" borderId="2" xfId="0" applyNumberFormat="1" applyFont="1" applyFill="1" applyBorder="1" applyAlignment="1">
      <alignment horizontal="left" vertical="center" wrapText="1"/>
    </xf>
    <xf numFmtId="49" fontId="13" fillId="2" borderId="3" xfId="0" applyNumberFormat="1" applyFont="1" applyFill="1" applyBorder="1" applyAlignment="1">
      <alignment horizontal="left" vertical="center" wrapText="1"/>
    </xf>
    <xf numFmtId="49" fontId="13" fillId="2" borderId="4" xfId="0" applyNumberFormat="1" applyFont="1" applyFill="1" applyBorder="1" applyAlignment="1">
      <alignment horizontal="left" vertical="center" wrapText="1"/>
    </xf>
    <xf numFmtId="3" fontId="14" fillId="0" borderId="1" xfId="2" applyNumberFormat="1" applyFont="1" applyFill="1" applyBorder="1" applyAlignment="1">
      <alignment horizontal="center" vertical="center" wrapText="1" readingOrder="1"/>
    </xf>
    <xf numFmtId="164" fontId="14" fillId="0" borderId="2" xfId="2" applyNumberFormat="1" applyFont="1" applyFill="1" applyBorder="1" applyAlignment="1">
      <alignment horizontal="center" vertical="center" wrapText="1" readingOrder="1"/>
    </xf>
    <xf numFmtId="164" fontId="14" fillId="0" borderId="4" xfId="2" applyNumberFormat="1" applyFont="1" applyFill="1" applyBorder="1" applyAlignment="1">
      <alignment horizontal="center" vertical="center" wrapText="1" readingOrder="1"/>
    </xf>
    <xf numFmtId="3" fontId="9" fillId="2" borderId="2" xfId="2" applyNumberFormat="1" applyFont="1" applyFill="1" applyBorder="1" applyAlignment="1">
      <alignment horizontal="center" vertical="center" wrapText="1"/>
    </xf>
    <xf numFmtId="3" fontId="9" fillId="2" borderId="3" xfId="2" applyNumberFormat="1" applyFont="1" applyFill="1" applyBorder="1" applyAlignment="1">
      <alignment horizontal="center" vertical="center" wrapText="1"/>
    </xf>
    <xf numFmtId="3" fontId="9" fillId="2" borderId="4" xfId="2" applyNumberFormat="1" applyFont="1" applyFill="1" applyBorder="1" applyAlignment="1">
      <alignment horizontal="center" vertical="center" wrapText="1"/>
    </xf>
    <xf numFmtId="49" fontId="18" fillId="0" borderId="2" xfId="2" applyNumberFormat="1" applyFont="1" applyFill="1" applyBorder="1" applyAlignment="1">
      <alignment horizontal="center" vertical="center" wrapText="1"/>
    </xf>
    <xf numFmtId="49" fontId="18" fillId="0" borderId="3" xfId="2" applyNumberFormat="1" applyFont="1" applyFill="1" applyBorder="1" applyAlignment="1">
      <alignment horizontal="center" vertical="center" wrapText="1"/>
    </xf>
    <xf numFmtId="49" fontId="18" fillId="0" borderId="4" xfId="2" applyNumberFormat="1" applyFont="1" applyFill="1" applyBorder="1" applyAlignment="1">
      <alignment horizontal="center" vertical="center" wrapText="1"/>
    </xf>
    <xf numFmtId="0" fontId="9" fillId="2" borderId="2" xfId="2" applyNumberFormat="1" applyFont="1" applyFill="1" applyBorder="1" applyAlignment="1">
      <alignment horizontal="left" vertical="center" wrapText="1"/>
    </xf>
    <xf numFmtId="0" fontId="9" fillId="2" borderId="3" xfId="2" applyNumberFormat="1" applyFont="1" applyFill="1" applyBorder="1" applyAlignment="1">
      <alignment horizontal="left" vertical="center" wrapText="1"/>
    </xf>
    <xf numFmtId="0" fontId="9" fillId="2" borderId="4" xfId="2" applyNumberFormat="1" applyFont="1" applyFill="1" applyBorder="1" applyAlignment="1">
      <alignment horizontal="left" vertical="center" wrapText="1"/>
    </xf>
    <xf numFmtId="16" fontId="20" fillId="0" borderId="1" xfId="0" applyNumberFormat="1" applyFont="1" applyFill="1" applyBorder="1" applyAlignment="1">
      <alignment horizontal="center" vertical="center"/>
    </xf>
    <xf numFmtId="49" fontId="14" fillId="0" borderId="2" xfId="2" applyNumberFormat="1" applyFont="1" applyFill="1" applyBorder="1" applyAlignment="1">
      <alignment horizontal="left" vertical="center" wrapText="1"/>
    </xf>
    <xf numFmtId="49" fontId="14" fillId="0" borderId="4" xfId="2" applyNumberFormat="1" applyFont="1" applyFill="1" applyBorder="1" applyAlignment="1">
      <alignment horizontal="left" vertical="center" wrapText="1"/>
    </xf>
    <xf numFmtId="49" fontId="13" fillId="2" borderId="1" xfId="0" applyNumberFormat="1"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49" fontId="13" fillId="0" borderId="6" xfId="0"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10" xfId="0" applyNumberFormat="1" applyFont="1" applyFill="1" applyBorder="1" applyAlignment="1">
      <alignment horizontal="center" vertical="center" wrapText="1"/>
    </xf>
    <xf numFmtId="0" fontId="6" fillId="2" borderId="0" xfId="0" applyFont="1" applyFill="1" applyAlignment="1">
      <alignment horizontal="center"/>
    </xf>
    <xf numFmtId="0" fontId="14" fillId="0" borderId="3" xfId="2" applyNumberFormat="1" applyFont="1" applyFill="1" applyBorder="1" applyAlignment="1">
      <alignment horizontal="left" vertical="center" wrapText="1" readingOrder="1"/>
    </xf>
    <xf numFmtId="0" fontId="14" fillId="0" borderId="4" xfId="2" applyNumberFormat="1" applyFont="1" applyFill="1" applyBorder="1" applyAlignment="1">
      <alignment horizontal="left" vertical="center" wrapText="1" readingOrder="1"/>
    </xf>
    <xf numFmtId="0" fontId="19" fillId="2" borderId="0" xfId="0" applyFont="1" applyFill="1" applyAlignment="1">
      <alignment horizontal="center" vertical="center"/>
    </xf>
    <xf numFmtId="0" fontId="1" fillId="2" borderId="0" xfId="0" applyFont="1" applyFill="1" applyAlignment="1">
      <alignment horizontal="center" vertical="center"/>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65" fontId="4" fillId="2" borderId="4" xfId="1"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2" borderId="2" xfId="2" applyNumberFormat="1" applyFont="1" applyFill="1" applyBorder="1" applyAlignment="1">
      <alignment horizontal="center" vertical="center" wrapText="1"/>
    </xf>
    <xf numFmtId="0" fontId="14" fillId="2" borderId="3" xfId="2" applyNumberFormat="1" applyFont="1" applyFill="1" applyBorder="1" applyAlignment="1">
      <alignment horizontal="center" vertical="center" wrapText="1"/>
    </xf>
    <xf numFmtId="0" fontId="14" fillId="2" borderId="4" xfId="2"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4" fontId="25" fillId="2" borderId="1" xfId="0" applyNumberFormat="1" applyFont="1" applyFill="1" applyBorder="1" applyAlignment="1">
      <alignment horizontal="center" vertical="center" wrapText="1"/>
    </xf>
    <xf numFmtId="4" fontId="0" fillId="2" borderId="1" xfId="0" applyNumberForma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5" fillId="2" borderId="1" xfId="0" applyFont="1" applyFill="1" applyBorder="1" applyAlignment="1">
      <alignment horizontal="center" vertical="top" wrapText="1"/>
    </xf>
    <xf numFmtId="0" fontId="25" fillId="2" borderId="1"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4"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9" fontId="25" fillId="2" borderId="2" xfId="0"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49" fontId="0" fillId="2" borderId="3"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4" fontId="25" fillId="2" borderId="2" xfId="0" applyNumberFormat="1" applyFont="1" applyFill="1" applyBorder="1" applyAlignment="1">
      <alignment horizontal="center" vertical="center" wrapText="1"/>
    </xf>
    <xf numFmtId="4" fontId="25" fillId="2" borderId="3"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8" fillId="2" borderId="2" xfId="0" applyFont="1" applyFill="1" applyBorder="1" applyAlignment="1">
      <alignment horizontal="center" vertical="center" textRotation="90" wrapText="1"/>
    </xf>
    <xf numFmtId="0" fontId="8" fillId="2" borderId="3"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2" borderId="1" xfId="0" applyFont="1" applyFill="1" applyBorder="1" applyAlignment="1">
      <alignment horizontal="center" vertical="center" textRotation="90" wrapText="1"/>
    </xf>
    <xf numFmtId="0" fontId="11" fillId="2" borderId="1" xfId="0" applyFont="1" applyFill="1" applyBorder="1" applyAlignment="1">
      <alignment horizontal="center" vertical="center" textRotation="90" wrapText="1"/>
    </xf>
    <xf numFmtId="0" fontId="7" fillId="2" borderId="0" xfId="0" applyFont="1" applyFill="1" applyAlignment="1">
      <alignment horizontal="center" vertical="center" wrapText="1"/>
    </xf>
    <xf numFmtId="0" fontId="6" fillId="2" borderId="0" xfId="0" applyFont="1" applyFill="1" applyAlignment="1">
      <alignment horizontal="center" vertical="center"/>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7" fillId="2" borderId="0" xfId="0" applyFont="1" applyFill="1" applyAlignment="1">
      <alignment horizontal="center"/>
    </xf>
    <xf numFmtId="0" fontId="4" fillId="2" borderId="0" xfId="0" applyFont="1" applyFill="1" applyBorder="1" applyAlignment="1">
      <alignment horizontal="right"/>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1" xfId="0" applyFont="1" applyFill="1" applyBorder="1" applyAlignment="1">
      <alignment horizontal="center" wrapText="1"/>
    </xf>
    <xf numFmtId="0" fontId="9" fillId="2" borderId="12" xfId="0" applyFont="1" applyFill="1" applyBorder="1" applyAlignment="1">
      <alignment horizontal="center" wrapText="1"/>
    </xf>
    <xf numFmtId="0" fontId="9" fillId="2" borderId="13" xfId="0" applyFont="1" applyFill="1" applyBorder="1" applyAlignment="1">
      <alignment horizontal="center" wrapText="1"/>
    </xf>
    <xf numFmtId="0" fontId="5" fillId="2" borderId="0" xfId="0" applyFont="1" applyFill="1" applyAlignment="1">
      <alignment horizontal="center"/>
    </xf>
    <xf numFmtId="2" fontId="6" fillId="2" borderId="0" xfId="0" applyNumberFormat="1" applyFont="1" applyFill="1" applyAlignment="1">
      <alignment horizontal="center" vertical="center" wrapText="1"/>
    </xf>
    <xf numFmtId="0" fontId="5" fillId="2" borderId="0" xfId="0" applyFont="1" applyFill="1" applyAlignment="1">
      <alignment horizontal="left" wrapText="1"/>
    </xf>
    <xf numFmtId="0" fontId="5" fillId="2" borderId="16" xfId="0" applyFont="1" applyFill="1" applyBorder="1" applyAlignment="1">
      <alignment horizontal="center"/>
    </xf>
    <xf numFmtId="168" fontId="1" fillId="2" borderId="2" xfId="0" applyNumberFormat="1" applyFont="1" applyFill="1" applyBorder="1" applyAlignment="1">
      <alignment horizontal="center" vertical="center" wrapText="1"/>
    </xf>
    <xf numFmtId="168" fontId="1" fillId="2" borderId="4"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Alignment="1">
      <alignment horizontal="center"/>
    </xf>
    <xf numFmtId="0" fontId="2" fillId="0" borderId="0" xfId="0" applyFont="1" applyFill="1" applyAlignment="1">
      <alignment horizontal="center" vertical="center" wrapText="1"/>
    </xf>
  </cellXfs>
  <cellStyles count="5">
    <cellStyle name="Normal" xfId="2"/>
    <cellStyle name="Гиперссылка" xfId="4" builtinId="8"/>
    <cellStyle name="Обычный" xfId="0" builtinId="0"/>
    <cellStyle name="Обычный 3"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z2\AppData\Local\Microsoft\Windows\Temporary%20Internet%20Files\Content.Outlook\VZQ6S72I\&#1087;&#1088;&#1080;&#1083;&#1086;&#1078;&#1077;&#1085;&#1080;&#1077;_1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vz2\AppData\Local\Microsoft\Windows\Temporary%20Internet%20Files\Content.Outlook\VZQ6S72I\&#1043;&#1086;&#1076;&#1086;&#1074;&#1086;&#1081;%20&#1086;&#1090;&#1095;&#1077;&#1090;%20&#1087;&#1086;%20&#1043;&#1055;%20&#1086;&#1085;&#1080;%20&#1087;&#1088;&#1072;&#1074;&#1080;&#108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_1"/>
      <sheetName val="прил_ЗС"/>
    </sheetNames>
    <sheetDataSet>
      <sheetData sheetId="0">
        <row r="57">
          <cell r="A57" t="str">
            <v>24</v>
          </cell>
        </row>
        <row r="90">
          <cell r="A90" t="str">
            <v>1</v>
          </cell>
          <cell r="B90" t="str">
            <v>Уровень выполнения нормативных параметров сроков оказания экстренной и неотложной медицинской помощи</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ЦП"/>
      <sheetName val="Отчет по мероприятиям"/>
      <sheetName val="Объекты кап. строительства"/>
      <sheetName val="Инф-я о реализации в МО"/>
      <sheetName val="Направления и объемы фин-я"/>
      <sheetName val="СОНКО"/>
      <sheetName val="Информация к пояснительной"/>
    </sheetNames>
    <sheetDataSet>
      <sheetData sheetId="0" refreshError="1"/>
      <sheetData sheetId="1" refreshError="1"/>
      <sheetData sheetId="2">
        <row r="19">
          <cell r="O19">
            <v>4959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5"/>
  <sheetViews>
    <sheetView view="pageBreakPreview" topLeftCell="A144" zoomScale="70" zoomScaleNormal="80" zoomScaleSheetLayoutView="70" workbookViewId="0">
      <selection activeCell="F188" sqref="F188"/>
    </sheetView>
  </sheetViews>
  <sheetFormatPr defaultRowHeight="15" x14ac:dyDescent="0.25"/>
  <cols>
    <col min="1" max="1" width="7.28515625" style="28" customWidth="1"/>
    <col min="2" max="2" width="30.85546875" style="6" customWidth="1"/>
    <col min="3" max="3" width="19.140625" style="6" customWidth="1"/>
    <col min="4" max="4" width="22.42578125" style="6" customWidth="1"/>
    <col min="5" max="5" width="12" style="6" customWidth="1"/>
    <col min="6" max="6" width="14.42578125" style="6" customWidth="1"/>
    <col min="7" max="7" width="11.28515625" style="6" customWidth="1"/>
    <col min="8" max="8" width="11.42578125" style="6" customWidth="1"/>
    <col min="9" max="9" width="64.140625" style="29" customWidth="1"/>
    <col min="10" max="10" width="53.42578125" style="2" customWidth="1"/>
    <col min="11" max="12" width="9.140625" style="2"/>
    <col min="13" max="13" width="39.5703125" style="2" customWidth="1"/>
    <col min="14" max="247" width="9.140625" style="2"/>
    <col min="248" max="248" width="7.28515625" style="2" customWidth="1"/>
    <col min="249" max="249" width="30.85546875" style="2" customWidth="1"/>
    <col min="250" max="250" width="19.140625" style="2" customWidth="1"/>
    <col min="251" max="251" width="22.42578125" style="2" customWidth="1"/>
    <col min="252" max="252" width="12" style="2" customWidth="1"/>
    <col min="253" max="253" width="14.42578125" style="2" customWidth="1"/>
    <col min="254" max="254" width="11.28515625" style="2" customWidth="1"/>
    <col min="255" max="255" width="11.42578125" style="2" customWidth="1"/>
    <col min="256" max="256" width="45.85546875" style="2" customWidth="1"/>
    <col min="257" max="503" width="9.140625" style="2"/>
    <col min="504" max="504" width="7.28515625" style="2" customWidth="1"/>
    <col min="505" max="505" width="30.85546875" style="2" customWidth="1"/>
    <col min="506" max="506" width="19.140625" style="2" customWidth="1"/>
    <col min="507" max="507" width="22.42578125" style="2" customWidth="1"/>
    <col min="508" max="508" width="12" style="2" customWidth="1"/>
    <col min="509" max="509" width="14.42578125" style="2" customWidth="1"/>
    <col min="510" max="510" width="11.28515625" style="2" customWidth="1"/>
    <col min="511" max="511" width="11.42578125" style="2" customWidth="1"/>
    <col min="512" max="512" width="45.85546875" style="2" customWidth="1"/>
    <col min="513" max="759" width="9.140625" style="2"/>
    <col min="760" max="760" width="7.28515625" style="2" customWidth="1"/>
    <col min="761" max="761" width="30.85546875" style="2" customWidth="1"/>
    <col min="762" max="762" width="19.140625" style="2" customWidth="1"/>
    <col min="763" max="763" width="22.42578125" style="2" customWidth="1"/>
    <col min="764" max="764" width="12" style="2" customWidth="1"/>
    <col min="765" max="765" width="14.42578125" style="2" customWidth="1"/>
    <col min="766" max="766" width="11.28515625" style="2" customWidth="1"/>
    <col min="767" max="767" width="11.42578125" style="2" customWidth="1"/>
    <col min="768" max="768" width="45.85546875" style="2" customWidth="1"/>
    <col min="769" max="1015" width="9.140625" style="2"/>
    <col min="1016" max="1016" width="7.28515625" style="2" customWidth="1"/>
    <col min="1017" max="1017" width="30.85546875" style="2" customWidth="1"/>
    <col min="1018" max="1018" width="19.140625" style="2" customWidth="1"/>
    <col min="1019" max="1019" width="22.42578125" style="2" customWidth="1"/>
    <col min="1020" max="1020" width="12" style="2" customWidth="1"/>
    <col min="1021" max="1021" width="14.42578125" style="2" customWidth="1"/>
    <col min="1022" max="1022" width="11.28515625" style="2" customWidth="1"/>
    <col min="1023" max="1023" width="11.42578125" style="2" customWidth="1"/>
    <col min="1024" max="1024" width="45.85546875" style="2" customWidth="1"/>
    <col min="1025" max="1271" width="9.140625" style="2"/>
    <col min="1272" max="1272" width="7.28515625" style="2" customWidth="1"/>
    <col min="1273" max="1273" width="30.85546875" style="2" customWidth="1"/>
    <col min="1274" max="1274" width="19.140625" style="2" customWidth="1"/>
    <col min="1275" max="1275" width="22.42578125" style="2" customWidth="1"/>
    <col min="1276" max="1276" width="12" style="2" customWidth="1"/>
    <col min="1277" max="1277" width="14.42578125" style="2" customWidth="1"/>
    <col min="1278" max="1278" width="11.28515625" style="2" customWidth="1"/>
    <col min="1279" max="1279" width="11.42578125" style="2" customWidth="1"/>
    <col min="1280" max="1280" width="45.85546875" style="2" customWidth="1"/>
    <col min="1281" max="1527" width="9.140625" style="2"/>
    <col min="1528" max="1528" width="7.28515625" style="2" customWidth="1"/>
    <col min="1529" max="1529" width="30.85546875" style="2" customWidth="1"/>
    <col min="1530" max="1530" width="19.140625" style="2" customWidth="1"/>
    <col min="1531" max="1531" width="22.42578125" style="2" customWidth="1"/>
    <col min="1532" max="1532" width="12" style="2" customWidth="1"/>
    <col min="1533" max="1533" width="14.42578125" style="2" customWidth="1"/>
    <col min="1534" max="1534" width="11.28515625" style="2" customWidth="1"/>
    <col min="1535" max="1535" width="11.42578125" style="2" customWidth="1"/>
    <col min="1536" max="1536" width="45.85546875" style="2" customWidth="1"/>
    <col min="1537" max="1783" width="9.140625" style="2"/>
    <col min="1784" max="1784" width="7.28515625" style="2" customWidth="1"/>
    <col min="1785" max="1785" width="30.85546875" style="2" customWidth="1"/>
    <col min="1786" max="1786" width="19.140625" style="2" customWidth="1"/>
    <col min="1787" max="1787" width="22.42578125" style="2" customWidth="1"/>
    <col min="1788" max="1788" width="12" style="2" customWidth="1"/>
    <col min="1789" max="1789" width="14.42578125" style="2" customWidth="1"/>
    <col min="1790" max="1790" width="11.28515625" style="2" customWidth="1"/>
    <col min="1791" max="1791" width="11.42578125" style="2" customWidth="1"/>
    <col min="1792" max="1792" width="45.85546875" style="2" customWidth="1"/>
    <col min="1793" max="2039" width="9.140625" style="2"/>
    <col min="2040" max="2040" width="7.28515625" style="2" customWidth="1"/>
    <col min="2041" max="2041" width="30.85546875" style="2" customWidth="1"/>
    <col min="2042" max="2042" width="19.140625" style="2" customWidth="1"/>
    <col min="2043" max="2043" width="22.42578125" style="2" customWidth="1"/>
    <col min="2044" max="2044" width="12" style="2" customWidth="1"/>
    <col min="2045" max="2045" width="14.42578125" style="2" customWidth="1"/>
    <col min="2046" max="2046" width="11.28515625" style="2" customWidth="1"/>
    <col min="2047" max="2047" width="11.42578125" style="2" customWidth="1"/>
    <col min="2048" max="2048" width="45.85546875" style="2" customWidth="1"/>
    <col min="2049" max="2295" width="9.140625" style="2"/>
    <col min="2296" max="2296" width="7.28515625" style="2" customWidth="1"/>
    <col min="2297" max="2297" width="30.85546875" style="2" customWidth="1"/>
    <col min="2298" max="2298" width="19.140625" style="2" customWidth="1"/>
    <col min="2299" max="2299" width="22.42578125" style="2" customWidth="1"/>
    <col min="2300" max="2300" width="12" style="2" customWidth="1"/>
    <col min="2301" max="2301" width="14.42578125" style="2" customWidth="1"/>
    <col min="2302" max="2302" width="11.28515625" style="2" customWidth="1"/>
    <col min="2303" max="2303" width="11.42578125" style="2" customWidth="1"/>
    <col min="2304" max="2304" width="45.85546875" style="2" customWidth="1"/>
    <col min="2305" max="2551" width="9.140625" style="2"/>
    <col min="2552" max="2552" width="7.28515625" style="2" customWidth="1"/>
    <col min="2553" max="2553" width="30.85546875" style="2" customWidth="1"/>
    <col min="2554" max="2554" width="19.140625" style="2" customWidth="1"/>
    <col min="2555" max="2555" width="22.42578125" style="2" customWidth="1"/>
    <col min="2556" max="2556" width="12" style="2" customWidth="1"/>
    <col min="2557" max="2557" width="14.42578125" style="2" customWidth="1"/>
    <col min="2558" max="2558" width="11.28515625" style="2" customWidth="1"/>
    <col min="2559" max="2559" width="11.42578125" style="2" customWidth="1"/>
    <col min="2560" max="2560" width="45.85546875" style="2" customWidth="1"/>
    <col min="2561" max="2807" width="9.140625" style="2"/>
    <col min="2808" max="2808" width="7.28515625" style="2" customWidth="1"/>
    <col min="2809" max="2809" width="30.85546875" style="2" customWidth="1"/>
    <col min="2810" max="2810" width="19.140625" style="2" customWidth="1"/>
    <col min="2811" max="2811" width="22.42578125" style="2" customWidth="1"/>
    <col min="2812" max="2812" width="12" style="2" customWidth="1"/>
    <col min="2813" max="2813" width="14.42578125" style="2" customWidth="1"/>
    <col min="2814" max="2814" width="11.28515625" style="2" customWidth="1"/>
    <col min="2815" max="2815" width="11.42578125" style="2" customWidth="1"/>
    <col min="2816" max="2816" width="45.85546875" style="2" customWidth="1"/>
    <col min="2817" max="3063" width="9.140625" style="2"/>
    <col min="3064" max="3064" width="7.28515625" style="2" customWidth="1"/>
    <col min="3065" max="3065" width="30.85546875" style="2" customWidth="1"/>
    <col min="3066" max="3066" width="19.140625" style="2" customWidth="1"/>
    <col min="3067" max="3067" width="22.42578125" style="2" customWidth="1"/>
    <col min="3068" max="3068" width="12" style="2" customWidth="1"/>
    <col min="3069" max="3069" width="14.42578125" style="2" customWidth="1"/>
    <col min="3070" max="3070" width="11.28515625" style="2" customWidth="1"/>
    <col min="3071" max="3071" width="11.42578125" style="2" customWidth="1"/>
    <col min="3072" max="3072" width="45.85546875" style="2" customWidth="1"/>
    <col min="3073" max="3319" width="9.140625" style="2"/>
    <col min="3320" max="3320" width="7.28515625" style="2" customWidth="1"/>
    <col min="3321" max="3321" width="30.85546875" style="2" customWidth="1"/>
    <col min="3322" max="3322" width="19.140625" style="2" customWidth="1"/>
    <col min="3323" max="3323" width="22.42578125" style="2" customWidth="1"/>
    <col min="3324" max="3324" width="12" style="2" customWidth="1"/>
    <col min="3325" max="3325" width="14.42578125" style="2" customWidth="1"/>
    <col min="3326" max="3326" width="11.28515625" style="2" customWidth="1"/>
    <col min="3327" max="3327" width="11.42578125" style="2" customWidth="1"/>
    <col min="3328" max="3328" width="45.85546875" style="2" customWidth="1"/>
    <col min="3329" max="3575" width="9.140625" style="2"/>
    <col min="3576" max="3576" width="7.28515625" style="2" customWidth="1"/>
    <col min="3577" max="3577" width="30.85546875" style="2" customWidth="1"/>
    <col min="3578" max="3578" width="19.140625" style="2" customWidth="1"/>
    <col min="3579" max="3579" width="22.42578125" style="2" customWidth="1"/>
    <col min="3580" max="3580" width="12" style="2" customWidth="1"/>
    <col min="3581" max="3581" width="14.42578125" style="2" customWidth="1"/>
    <col min="3582" max="3582" width="11.28515625" style="2" customWidth="1"/>
    <col min="3583" max="3583" width="11.42578125" style="2" customWidth="1"/>
    <col min="3584" max="3584" width="45.85546875" style="2" customWidth="1"/>
    <col min="3585" max="3831" width="9.140625" style="2"/>
    <col min="3832" max="3832" width="7.28515625" style="2" customWidth="1"/>
    <col min="3833" max="3833" width="30.85546875" style="2" customWidth="1"/>
    <col min="3834" max="3834" width="19.140625" style="2" customWidth="1"/>
    <col min="3835" max="3835" width="22.42578125" style="2" customWidth="1"/>
    <col min="3836" max="3836" width="12" style="2" customWidth="1"/>
    <col min="3837" max="3837" width="14.42578125" style="2" customWidth="1"/>
    <col min="3838" max="3838" width="11.28515625" style="2" customWidth="1"/>
    <col min="3839" max="3839" width="11.42578125" style="2" customWidth="1"/>
    <col min="3840" max="3840" width="45.85546875" style="2" customWidth="1"/>
    <col min="3841" max="4087" width="9.140625" style="2"/>
    <col min="4088" max="4088" width="7.28515625" style="2" customWidth="1"/>
    <col min="4089" max="4089" width="30.85546875" style="2" customWidth="1"/>
    <col min="4090" max="4090" width="19.140625" style="2" customWidth="1"/>
    <col min="4091" max="4091" width="22.42578125" style="2" customWidth="1"/>
    <col min="4092" max="4092" width="12" style="2" customWidth="1"/>
    <col min="4093" max="4093" width="14.42578125" style="2" customWidth="1"/>
    <col min="4094" max="4094" width="11.28515625" style="2" customWidth="1"/>
    <col min="4095" max="4095" width="11.42578125" style="2" customWidth="1"/>
    <col min="4096" max="4096" width="45.85546875" style="2" customWidth="1"/>
    <col min="4097" max="4343" width="9.140625" style="2"/>
    <col min="4344" max="4344" width="7.28515625" style="2" customWidth="1"/>
    <col min="4345" max="4345" width="30.85546875" style="2" customWidth="1"/>
    <col min="4346" max="4346" width="19.140625" style="2" customWidth="1"/>
    <col min="4347" max="4347" width="22.42578125" style="2" customWidth="1"/>
    <col min="4348" max="4348" width="12" style="2" customWidth="1"/>
    <col min="4349" max="4349" width="14.42578125" style="2" customWidth="1"/>
    <col min="4350" max="4350" width="11.28515625" style="2" customWidth="1"/>
    <col min="4351" max="4351" width="11.42578125" style="2" customWidth="1"/>
    <col min="4352" max="4352" width="45.85546875" style="2" customWidth="1"/>
    <col min="4353" max="4599" width="9.140625" style="2"/>
    <col min="4600" max="4600" width="7.28515625" style="2" customWidth="1"/>
    <col min="4601" max="4601" width="30.85546875" style="2" customWidth="1"/>
    <col min="4602" max="4602" width="19.140625" style="2" customWidth="1"/>
    <col min="4603" max="4603" width="22.42578125" style="2" customWidth="1"/>
    <col min="4604" max="4604" width="12" style="2" customWidth="1"/>
    <col min="4605" max="4605" width="14.42578125" style="2" customWidth="1"/>
    <col min="4606" max="4606" width="11.28515625" style="2" customWidth="1"/>
    <col min="4607" max="4607" width="11.42578125" style="2" customWidth="1"/>
    <col min="4608" max="4608" width="45.85546875" style="2" customWidth="1"/>
    <col min="4609" max="4855" width="9.140625" style="2"/>
    <col min="4856" max="4856" width="7.28515625" style="2" customWidth="1"/>
    <col min="4857" max="4857" width="30.85546875" style="2" customWidth="1"/>
    <col min="4858" max="4858" width="19.140625" style="2" customWidth="1"/>
    <col min="4859" max="4859" width="22.42578125" style="2" customWidth="1"/>
    <col min="4860" max="4860" width="12" style="2" customWidth="1"/>
    <col min="4861" max="4861" width="14.42578125" style="2" customWidth="1"/>
    <col min="4862" max="4862" width="11.28515625" style="2" customWidth="1"/>
    <col min="4863" max="4863" width="11.42578125" style="2" customWidth="1"/>
    <col min="4864" max="4864" width="45.85546875" style="2" customWidth="1"/>
    <col min="4865" max="5111" width="9.140625" style="2"/>
    <col min="5112" max="5112" width="7.28515625" style="2" customWidth="1"/>
    <col min="5113" max="5113" width="30.85546875" style="2" customWidth="1"/>
    <col min="5114" max="5114" width="19.140625" style="2" customWidth="1"/>
    <col min="5115" max="5115" width="22.42578125" style="2" customWidth="1"/>
    <col min="5116" max="5116" width="12" style="2" customWidth="1"/>
    <col min="5117" max="5117" width="14.42578125" style="2" customWidth="1"/>
    <col min="5118" max="5118" width="11.28515625" style="2" customWidth="1"/>
    <col min="5119" max="5119" width="11.42578125" style="2" customWidth="1"/>
    <col min="5120" max="5120" width="45.85546875" style="2" customWidth="1"/>
    <col min="5121" max="5367" width="9.140625" style="2"/>
    <col min="5368" max="5368" width="7.28515625" style="2" customWidth="1"/>
    <col min="5369" max="5369" width="30.85546875" style="2" customWidth="1"/>
    <col min="5370" max="5370" width="19.140625" style="2" customWidth="1"/>
    <col min="5371" max="5371" width="22.42578125" style="2" customWidth="1"/>
    <col min="5372" max="5372" width="12" style="2" customWidth="1"/>
    <col min="5373" max="5373" width="14.42578125" style="2" customWidth="1"/>
    <col min="5374" max="5374" width="11.28515625" style="2" customWidth="1"/>
    <col min="5375" max="5375" width="11.42578125" style="2" customWidth="1"/>
    <col min="5376" max="5376" width="45.85546875" style="2" customWidth="1"/>
    <col min="5377" max="5623" width="9.140625" style="2"/>
    <col min="5624" max="5624" width="7.28515625" style="2" customWidth="1"/>
    <col min="5625" max="5625" width="30.85546875" style="2" customWidth="1"/>
    <col min="5626" max="5626" width="19.140625" style="2" customWidth="1"/>
    <col min="5627" max="5627" width="22.42578125" style="2" customWidth="1"/>
    <col min="5628" max="5628" width="12" style="2" customWidth="1"/>
    <col min="5629" max="5629" width="14.42578125" style="2" customWidth="1"/>
    <col min="5630" max="5630" width="11.28515625" style="2" customWidth="1"/>
    <col min="5631" max="5631" width="11.42578125" style="2" customWidth="1"/>
    <col min="5632" max="5632" width="45.85546875" style="2" customWidth="1"/>
    <col min="5633" max="5879" width="9.140625" style="2"/>
    <col min="5880" max="5880" width="7.28515625" style="2" customWidth="1"/>
    <col min="5881" max="5881" width="30.85546875" style="2" customWidth="1"/>
    <col min="5882" max="5882" width="19.140625" style="2" customWidth="1"/>
    <col min="5883" max="5883" width="22.42578125" style="2" customWidth="1"/>
    <col min="5884" max="5884" width="12" style="2" customWidth="1"/>
    <col min="5885" max="5885" width="14.42578125" style="2" customWidth="1"/>
    <col min="5886" max="5886" width="11.28515625" style="2" customWidth="1"/>
    <col min="5887" max="5887" width="11.42578125" style="2" customWidth="1"/>
    <col min="5888" max="5888" width="45.85546875" style="2" customWidth="1"/>
    <col min="5889" max="6135" width="9.140625" style="2"/>
    <col min="6136" max="6136" width="7.28515625" style="2" customWidth="1"/>
    <col min="6137" max="6137" width="30.85546875" style="2" customWidth="1"/>
    <col min="6138" max="6138" width="19.140625" style="2" customWidth="1"/>
    <col min="6139" max="6139" width="22.42578125" style="2" customWidth="1"/>
    <col min="6140" max="6140" width="12" style="2" customWidth="1"/>
    <col min="6141" max="6141" width="14.42578125" style="2" customWidth="1"/>
    <col min="6142" max="6142" width="11.28515625" style="2" customWidth="1"/>
    <col min="6143" max="6143" width="11.42578125" style="2" customWidth="1"/>
    <col min="6144" max="6144" width="45.85546875" style="2" customWidth="1"/>
    <col min="6145" max="6391" width="9.140625" style="2"/>
    <col min="6392" max="6392" width="7.28515625" style="2" customWidth="1"/>
    <col min="6393" max="6393" width="30.85546875" style="2" customWidth="1"/>
    <col min="6394" max="6394" width="19.140625" style="2" customWidth="1"/>
    <col min="6395" max="6395" width="22.42578125" style="2" customWidth="1"/>
    <col min="6396" max="6396" width="12" style="2" customWidth="1"/>
    <col min="6397" max="6397" width="14.42578125" style="2" customWidth="1"/>
    <col min="6398" max="6398" width="11.28515625" style="2" customWidth="1"/>
    <col min="6399" max="6399" width="11.42578125" style="2" customWidth="1"/>
    <col min="6400" max="6400" width="45.85546875" style="2" customWidth="1"/>
    <col min="6401" max="6647" width="9.140625" style="2"/>
    <col min="6648" max="6648" width="7.28515625" style="2" customWidth="1"/>
    <col min="6649" max="6649" width="30.85546875" style="2" customWidth="1"/>
    <col min="6650" max="6650" width="19.140625" style="2" customWidth="1"/>
    <col min="6651" max="6651" width="22.42578125" style="2" customWidth="1"/>
    <col min="6652" max="6652" width="12" style="2" customWidth="1"/>
    <col min="6653" max="6653" width="14.42578125" style="2" customWidth="1"/>
    <col min="6654" max="6654" width="11.28515625" style="2" customWidth="1"/>
    <col min="6655" max="6655" width="11.42578125" style="2" customWidth="1"/>
    <col min="6656" max="6656" width="45.85546875" style="2" customWidth="1"/>
    <col min="6657" max="6903" width="9.140625" style="2"/>
    <col min="6904" max="6904" width="7.28515625" style="2" customWidth="1"/>
    <col min="6905" max="6905" width="30.85546875" style="2" customWidth="1"/>
    <col min="6906" max="6906" width="19.140625" style="2" customWidth="1"/>
    <col min="6907" max="6907" width="22.42578125" style="2" customWidth="1"/>
    <col min="6908" max="6908" width="12" style="2" customWidth="1"/>
    <col min="6909" max="6909" width="14.42578125" style="2" customWidth="1"/>
    <col min="6910" max="6910" width="11.28515625" style="2" customWidth="1"/>
    <col min="6911" max="6911" width="11.42578125" style="2" customWidth="1"/>
    <col min="6912" max="6912" width="45.85546875" style="2" customWidth="1"/>
    <col min="6913" max="7159" width="9.140625" style="2"/>
    <col min="7160" max="7160" width="7.28515625" style="2" customWidth="1"/>
    <col min="7161" max="7161" width="30.85546875" style="2" customWidth="1"/>
    <col min="7162" max="7162" width="19.140625" style="2" customWidth="1"/>
    <col min="7163" max="7163" width="22.42578125" style="2" customWidth="1"/>
    <col min="7164" max="7164" width="12" style="2" customWidth="1"/>
    <col min="7165" max="7165" width="14.42578125" style="2" customWidth="1"/>
    <col min="7166" max="7166" width="11.28515625" style="2" customWidth="1"/>
    <col min="7167" max="7167" width="11.42578125" style="2" customWidth="1"/>
    <col min="7168" max="7168" width="45.85546875" style="2" customWidth="1"/>
    <col min="7169" max="7415" width="9.140625" style="2"/>
    <col min="7416" max="7416" width="7.28515625" style="2" customWidth="1"/>
    <col min="7417" max="7417" width="30.85546875" style="2" customWidth="1"/>
    <col min="7418" max="7418" width="19.140625" style="2" customWidth="1"/>
    <col min="7419" max="7419" width="22.42578125" style="2" customWidth="1"/>
    <col min="7420" max="7420" width="12" style="2" customWidth="1"/>
    <col min="7421" max="7421" width="14.42578125" style="2" customWidth="1"/>
    <col min="7422" max="7422" width="11.28515625" style="2" customWidth="1"/>
    <col min="7423" max="7423" width="11.42578125" style="2" customWidth="1"/>
    <col min="7424" max="7424" width="45.85546875" style="2" customWidth="1"/>
    <col min="7425" max="7671" width="9.140625" style="2"/>
    <col min="7672" max="7672" width="7.28515625" style="2" customWidth="1"/>
    <col min="7673" max="7673" width="30.85546875" style="2" customWidth="1"/>
    <col min="7674" max="7674" width="19.140625" style="2" customWidth="1"/>
    <col min="7675" max="7675" width="22.42578125" style="2" customWidth="1"/>
    <col min="7676" max="7676" width="12" style="2" customWidth="1"/>
    <col min="7677" max="7677" width="14.42578125" style="2" customWidth="1"/>
    <col min="7678" max="7678" width="11.28515625" style="2" customWidth="1"/>
    <col min="7679" max="7679" width="11.42578125" style="2" customWidth="1"/>
    <col min="7680" max="7680" width="45.85546875" style="2" customWidth="1"/>
    <col min="7681" max="7927" width="9.140625" style="2"/>
    <col min="7928" max="7928" width="7.28515625" style="2" customWidth="1"/>
    <col min="7929" max="7929" width="30.85546875" style="2" customWidth="1"/>
    <col min="7930" max="7930" width="19.140625" style="2" customWidth="1"/>
    <col min="7931" max="7931" width="22.42578125" style="2" customWidth="1"/>
    <col min="7932" max="7932" width="12" style="2" customWidth="1"/>
    <col min="7933" max="7933" width="14.42578125" style="2" customWidth="1"/>
    <col min="7934" max="7934" width="11.28515625" style="2" customWidth="1"/>
    <col min="7935" max="7935" width="11.42578125" style="2" customWidth="1"/>
    <col min="7936" max="7936" width="45.85546875" style="2" customWidth="1"/>
    <col min="7937" max="8183" width="9.140625" style="2"/>
    <col min="8184" max="8184" width="7.28515625" style="2" customWidth="1"/>
    <col min="8185" max="8185" width="30.85546875" style="2" customWidth="1"/>
    <col min="8186" max="8186" width="19.140625" style="2" customWidth="1"/>
    <col min="8187" max="8187" width="22.42578125" style="2" customWidth="1"/>
    <col min="8188" max="8188" width="12" style="2" customWidth="1"/>
    <col min="8189" max="8189" width="14.42578125" style="2" customWidth="1"/>
    <col min="8190" max="8190" width="11.28515625" style="2" customWidth="1"/>
    <col min="8191" max="8191" width="11.42578125" style="2" customWidth="1"/>
    <col min="8192" max="8192" width="45.85546875" style="2" customWidth="1"/>
    <col min="8193" max="8439" width="9.140625" style="2"/>
    <col min="8440" max="8440" width="7.28515625" style="2" customWidth="1"/>
    <col min="8441" max="8441" width="30.85546875" style="2" customWidth="1"/>
    <col min="8442" max="8442" width="19.140625" style="2" customWidth="1"/>
    <col min="8443" max="8443" width="22.42578125" style="2" customWidth="1"/>
    <col min="8444" max="8444" width="12" style="2" customWidth="1"/>
    <col min="8445" max="8445" width="14.42578125" style="2" customWidth="1"/>
    <col min="8446" max="8446" width="11.28515625" style="2" customWidth="1"/>
    <col min="8447" max="8447" width="11.42578125" style="2" customWidth="1"/>
    <col min="8448" max="8448" width="45.85546875" style="2" customWidth="1"/>
    <col min="8449" max="8695" width="9.140625" style="2"/>
    <col min="8696" max="8696" width="7.28515625" style="2" customWidth="1"/>
    <col min="8697" max="8697" width="30.85546875" style="2" customWidth="1"/>
    <col min="8698" max="8698" width="19.140625" style="2" customWidth="1"/>
    <col min="8699" max="8699" width="22.42578125" style="2" customWidth="1"/>
    <col min="8700" max="8700" width="12" style="2" customWidth="1"/>
    <col min="8701" max="8701" width="14.42578125" style="2" customWidth="1"/>
    <col min="8702" max="8702" width="11.28515625" style="2" customWidth="1"/>
    <col min="8703" max="8703" width="11.42578125" style="2" customWidth="1"/>
    <col min="8704" max="8704" width="45.85546875" style="2" customWidth="1"/>
    <col min="8705" max="8951" width="9.140625" style="2"/>
    <col min="8952" max="8952" width="7.28515625" style="2" customWidth="1"/>
    <col min="8953" max="8953" width="30.85546875" style="2" customWidth="1"/>
    <col min="8954" max="8954" width="19.140625" style="2" customWidth="1"/>
    <col min="8955" max="8955" width="22.42578125" style="2" customWidth="1"/>
    <col min="8956" max="8956" width="12" style="2" customWidth="1"/>
    <col min="8957" max="8957" width="14.42578125" style="2" customWidth="1"/>
    <col min="8958" max="8958" width="11.28515625" style="2" customWidth="1"/>
    <col min="8959" max="8959" width="11.42578125" style="2" customWidth="1"/>
    <col min="8960" max="8960" width="45.85546875" style="2" customWidth="1"/>
    <col min="8961" max="9207" width="9.140625" style="2"/>
    <col min="9208" max="9208" width="7.28515625" style="2" customWidth="1"/>
    <col min="9209" max="9209" width="30.85546875" style="2" customWidth="1"/>
    <col min="9210" max="9210" width="19.140625" style="2" customWidth="1"/>
    <col min="9211" max="9211" width="22.42578125" style="2" customWidth="1"/>
    <col min="9212" max="9212" width="12" style="2" customWidth="1"/>
    <col min="9213" max="9213" width="14.42578125" style="2" customWidth="1"/>
    <col min="9214" max="9214" width="11.28515625" style="2" customWidth="1"/>
    <col min="9215" max="9215" width="11.42578125" style="2" customWidth="1"/>
    <col min="9216" max="9216" width="45.85546875" style="2" customWidth="1"/>
    <col min="9217" max="9463" width="9.140625" style="2"/>
    <col min="9464" max="9464" width="7.28515625" style="2" customWidth="1"/>
    <col min="9465" max="9465" width="30.85546875" style="2" customWidth="1"/>
    <col min="9466" max="9466" width="19.140625" style="2" customWidth="1"/>
    <col min="9467" max="9467" width="22.42578125" style="2" customWidth="1"/>
    <col min="9468" max="9468" width="12" style="2" customWidth="1"/>
    <col min="9469" max="9469" width="14.42578125" style="2" customWidth="1"/>
    <col min="9470" max="9470" width="11.28515625" style="2" customWidth="1"/>
    <col min="9471" max="9471" width="11.42578125" style="2" customWidth="1"/>
    <col min="9472" max="9472" width="45.85546875" style="2" customWidth="1"/>
    <col min="9473" max="9719" width="9.140625" style="2"/>
    <col min="9720" max="9720" width="7.28515625" style="2" customWidth="1"/>
    <col min="9721" max="9721" width="30.85546875" style="2" customWidth="1"/>
    <col min="9722" max="9722" width="19.140625" style="2" customWidth="1"/>
    <col min="9723" max="9723" width="22.42578125" style="2" customWidth="1"/>
    <col min="9724" max="9724" width="12" style="2" customWidth="1"/>
    <col min="9725" max="9725" width="14.42578125" style="2" customWidth="1"/>
    <col min="9726" max="9726" width="11.28515625" style="2" customWidth="1"/>
    <col min="9727" max="9727" width="11.42578125" style="2" customWidth="1"/>
    <col min="9728" max="9728" width="45.85546875" style="2" customWidth="1"/>
    <col min="9729" max="9975" width="9.140625" style="2"/>
    <col min="9976" max="9976" width="7.28515625" style="2" customWidth="1"/>
    <col min="9977" max="9977" width="30.85546875" style="2" customWidth="1"/>
    <col min="9978" max="9978" width="19.140625" style="2" customWidth="1"/>
    <col min="9979" max="9979" width="22.42578125" style="2" customWidth="1"/>
    <col min="9980" max="9980" width="12" style="2" customWidth="1"/>
    <col min="9981" max="9981" width="14.42578125" style="2" customWidth="1"/>
    <col min="9982" max="9982" width="11.28515625" style="2" customWidth="1"/>
    <col min="9983" max="9983" width="11.42578125" style="2" customWidth="1"/>
    <col min="9984" max="9984" width="45.85546875" style="2" customWidth="1"/>
    <col min="9985" max="10231" width="9.140625" style="2"/>
    <col min="10232" max="10232" width="7.28515625" style="2" customWidth="1"/>
    <col min="10233" max="10233" width="30.85546875" style="2" customWidth="1"/>
    <col min="10234" max="10234" width="19.140625" style="2" customWidth="1"/>
    <col min="10235" max="10235" width="22.42578125" style="2" customWidth="1"/>
    <col min="10236" max="10236" width="12" style="2" customWidth="1"/>
    <col min="10237" max="10237" width="14.42578125" style="2" customWidth="1"/>
    <col min="10238" max="10238" width="11.28515625" style="2" customWidth="1"/>
    <col min="10239" max="10239" width="11.42578125" style="2" customWidth="1"/>
    <col min="10240" max="10240" width="45.85546875" style="2" customWidth="1"/>
    <col min="10241" max="10487" width="9.140625" style="2"/>
    <col min="10488" max="10488" width="7.28515625" style="2" customWidth="1"/>
    <col min="10489" max="10489" width="30.85546875" style="2" customWidth="1"/>
    <col min="10490" max="10490" width="19.140625" style="2" customWidth="1"/>
    <col min="10491" max="10491" width="22.42578125" style="2" customWidth="1"/>
    <col min="10492" max="10492" width="12" style="2" customWidth="1"/>
    <col min="10493" max="10493" width="14.42578125" style="2" customWidth="1"/>
    <col min="10494" max="10494" width="11.28515625" style="2" customWidth="1"/>
    <col min="10495" max="10495" width="11.42578125" style="2" customWidth="1"/>
    <col min="10496" max="10496" width="45.85546875" style="2" customWidth="1"/>
    <col min="10497" max="10743" width="9.140625" style="2"/>
    <col min="10744" max="10744" width="7.28515625" style="2" customWidth="1"/>
    <col min="10745" max="10745" width="30.85546875" style="2" customWidth="1"/>
    <col min="10746" max="10746" width="19.140625" style="2" customWidth="1"/>
    <col min="10747" max="10747" width="22.42578125" style="2" customWidth="1"/>
    <col min="10748" max="10748" width="12" style="2" customWidth="1"/>
    <col min="10749" max="10749" width="14.42578125" style="2" customWidth="1"/>
    <col min="10750" max="10750" width="11.28515625" style="2" customWidth="1"/>
    <col min="10751" max="10751" width="11.42578125" style="2" customWidth="1"/>
    <col min="10752" max="10752" width="45.85546875" style="2" customWidth="1"/>
    <col min="10753" max="10999" width="9.140625" style="2"/>
    <col min="11000" max="11000" width="7.28515625" style="2" customWidth="1"/>
    <col min="11001" max="11001" width="30.85546875" style="2" customWidth="1"/>
    <col min="11002" max="11002" width="19.140625" style="2" customWidth="1"/>
    <col min="11003" max="11003" width="22.42578125" style="2" customWidth="1"/>
    <col min="11004" max="11004" width="12" style="2" customWidth="1"/>
    <col min="11005" max="11005" width="14.42578125" style="2" customWidth="1"/>
    <col min="11006" max="11006" width="11.28515625" style="2" customWidth="1"/>
    <col min="11007" max="11007" width="11.42578125" style="2" customWidth="1"/>
    <col min="11008" max="11008" width="45.85546875" style="2" customWidth="1"/>
    <col min="11009" max="11255" width="9.140625" style="2"/>
    <col min="11256" max="11256" width="7.28515625" style="2" customWidth="1"/>
    <col min="11257" max="11257" width="30.85546875" style="2" customWidth="1"/>
    <col min="11258" max="11258" width="19.140625" style="2" customWidth="1"/>
    <col min="11259" max="11259" width="22.42578125" style="2" customWidth="1"/>
    <col min="11260" max="11260" width="12" style="2" customWidth="1"/>
    <col min="11261" max="11261" width="14.42578125" style="2" customWidth="1"/>
    <col min="11262" max="11262" width="11.28515625" style="2" customWidth="1"/>
    <col min="11263" max="11263" width="11.42578125" style="2" customWidth="1"/>
    <col min="11264" max="11264" width="45.85546875" style="2" customWidth="1"/>
    <col min="11265" max="11511" width="9.140625" style="2"/>
    <col min="11512" max="11512" width="7.28515625" style="2" customWidth="1"/>
    <col min="11513" max="11513" width="30.85546875" style="2" customWidth="1"/>
    <col min="11514" max="11514" width="19.140625" style="2" customWidth="1"/>
    <col min="11515" max="11515" width="22.42578125" style="2" customWidth="1"/>
    <col min="11516" max="11516" width="12" style="2" customWidth="1"/>
    <col min="11517" max="11517" width="14.42578125" style="2" customWidth="1"/>
    <col min="11518" max="11518" width="11.28515625" style="2" customWidth="1"/>
    <col min="11519" max="11519" width="11.42578125" style="2" customWidth="1"/>
    <col min="11520" max="11520" width="45.85546875" style="2" customWidth="1"/>
    <col min="11521" max="11767" width="9.140625" style="2"/>
    <col min="11768" max="11768" width="7.28515625" style="2" customWidth="1"/>
    <col min="11769" max="11769" width="30.85546875" style="2" customWidth="1"/>
    <col min="11770" max="11770" width="19.140625" style="2" customWidth="1"/>
    <col min="11771" max="11771" width="22.42578125" style="2" customWidth="1"/>
    <col min="11772" max="11772" width="12" style="2" customWidth="1"/>
    <col min="11773" max="11773" width="14.42578125" style="2" customWidth="1"/>
    <col min="11774" max="11774" width="11.28515625" style="2" customWidth="1"/>
    <col min="11775" max="11775" width="11.42578125" style="2" customWidth="1"/>
    <col min="11776" max="11776" width="45.85546875" style="2" customWidth="1"/>
    <col min="11777" max="12023" width="9.140625" style="2"/>
    <col min="12024" max="12024" width="7.28515625" style="2" customWidth="1"/>
    <col min="12025" max="12025" width="30.85546875" style="2" customWidth="1"/>
    <col min="12026" max="12026" width="19.140625" style="2" customWidth="1"/>
    <col min="12027" max="12027" width="22.42578125" style="2" customWidth="1"/>
    <col min="12028" max="12028" width="12" style="2" customWidth="1"/>
    <col min="12029" max="12029" width="14.42578125" style="2" customWidth="1"/>
    <col min="12030" max="12030" width="11.28515625" style="2" customWidth="1"/>
    <col min="12031" max="12031" width="11.42578125" style="2" customWidth="1"/>
    <col min="12032" max="12032" width="45.85546875" style="2" customWidth="1"/>
    <col min="12033" max="12279" width="9.140625" style="2"/>
    <col min="12280" max="12280" width="7.28515625" style="2" customWidth="1"/>
    <col min="12281" max="12281" width="30.85546875" style="2" customWidth="1"/>
    <col min="12282" max="12282" width="19.140625" style="2" customWidth="1"/>
    <col min="12283" max="12283" width="22.42578125" style="2" customWidth="1"/>
    <col min="12284" max="12284" width="12" style="2" customWidth="1"/>
    <col min="12285" max="12285" width="14.42578125" style="2" customWidth="1"/>
    <col min="12286" max="12286" width="11.28515625" style="2" customWidth="1"/>
    <col min="12287" max="12287" width="11.42578125" style="2" customWidth="1"/>
    <col min="12288" max="12288" width="45.85546875" style="2" customWidth="1"/>
    <col min="12289" max="12535" width="9.140625" style="2"/>
    <col min="12536" max="12536" width="7.28515625" style="2" customWidth="1"/>
    <col min="12537" max="12537" width="30.85546875" style="2" customWidth="1"/>
    <col min="12538" max="12538" width="19.140625" style="2" customWidth="1"/>
    <col min="12539" max="12539" width="22.42578125" style="2" customWidth="1"/>
    <col min="12540" max="12540" width="12" style="2" customWidth="1"/>
    <col min="12541" max="12541" width="14.42578125" style="2" customWidth="1"/>
    <col min="12542" max="12542" width="11.28515625" style="2" customWidth="1"/>
    <col min="12543" max="12543" width="11.42578125" style="2" customWidth="1"/>
    <col min="12544" max="12544" width="45.85546875" style="2" customWidth="1"/>
    <col min="12545" max="12791" width="9.140625" style="2"/>
    <col min="12792" max="12792" width="7.28515625" style="2" customWidth="1"/>
    <col min="12793" max="12793" width="30.85546875" style="2" customWidth="1"/>
    <col min="12794" max="12794" width="19.140625" style="2" customWidth="1"/>
    <col min="12795" max="12795" width="22.42578125" style="2" customWidth="1"/>
    <col min="12796" max="12796" width="12" style="2" customWidth="1"/>
    <col min="12797" max="12797" width="14.42578125" style="2" customWidth="1"/>
    <col min="12798" max="12798" width="11.28515625" style="2" customWidth="1"/>
    <col min="12799" max="12799" width="11.42578125" style="2" customWidth="1"/>
    <col min="12800" max="12800" width="45.85546875" style="2" customWidth="1"/>
    <col min="12801" max="13047" width="9.140625" style="2"/>
    <col min="13048" max="13048" width="7.28515625" style="2" customWidth="1"/>
    <col min="13049" max="13049" width="30.85546875" style="2" customWidth="1"/>
    <col min="13050" max="13050" width="19.140625" style="2" customWidth="1"/>
    <col min="13051" max="13051" width="22.42578125" style="2" customWidth="1"/>
    <col min="13052" max="13052" width="12" style="2" customWidth="1"/>
    <col min="13053" max="13053" width="14.42578125" style="2" customWidth="1"/>
    <col min="13054" max="13054" width="11.28515625" style="2" customWidth="1"/>
    <col min="13055" max="13055" width="11.42578125" style="2" customWidth="1"/>
    <col min="13056" max="13056" width="45.85546875" style="2" customWidth="1"/>
    <col min="13057" max="13303" width="9.140625" style="2"/>
    <col min="13304" max="13304" width="7.28515625" style="2" customWidth="1"/>
    <col min="13305" max="13305" width="30.85546875" style="2" customWidth="1"/>
    <col min="13306" max="13306" width="19.140625" style="2" customWidth="1"/>
    <col min="13307" max="13307" width="22.42578125" style="2" customWidth="1"/>
    <col min="13308" max="13308" width="12" style="2" customWidth="1"/>
    <col min="13309" max="13309" width="14.42578125" style="2" customWidth="1"/>
    <col min="13310" max="13310" width="11.28515625" style="2" customWidth="1"/>
    <col min="13311" max="13311" width="11.42578125" style="2" customWidth="1"/>
    <col min="13312" max="13312" width="45.85546875" style="2" customWidth="1"/>
    <col min="13313" max="13559" width="9.140625" style="2"/>
    <col min="13560" max="13560" width="7.28515625" style="2" customWidth="1"/>
    <col min="13561" max="13561" width="30.85546875" style="2" customWidth="1"/>
    <col min="13562" max="13562" width="19.140625" style="2" customWidth="1"/>
    <col min="13563" max="13563" width="22.42578125" style="2" customWidth="1"/>
    <col min="13564" max="13564" width="12" style="2" customWidth="1"/>
    <col min="13565" max="13565" width="14.42578125" style="2" customWidth="1"/>
    <col min="13566" max="13566" width="11.28515625" style="2" customWidth="1"/>
    <col min="13567" max="13567" width="11.42578125" style="2" customWidth="1"/>
    <col min="13568" max="13568" width="45.85546875" style="2" customWidth="1"/>
    <col min="13569" max="13815" width="9.140625" style="2"/>
    <col min="13816" max="13816" width="7.28515625" style="2" customWidth="1"/>
    <col min="13817" max="13817" width="30.85546875" style="2" customWidth="1"/>
    <col min="13818" max="13818" width="19.140625" style="2" customWidth="1"/>
    <col min="13819" max="13819" width="22.42578125" style="2" customWidth="1"/>
    <col min="13820" max="13820" width="12" style="2" customWidth="1"/>
    <col min="13821" max="13821" width="14.42578125" style="2" customWidth="1"/>
    <col min="13822" max="13822" width="11.28515625" style="2" customWidth="1"/>
    <col min="13823" max="13823" width="11.42578125" style="2" customWidth="1"/>
    <col min="13824" max="13824" width="45.85546875" style="2" customWidth="1"/>
    <col min="13825" max="14071" width="9.140625" style="2"/>
    <col min="14072" max="14072" width="7.28515625" style="2" customWidth="1"/>
    <col min="14073" max="14073" width="30.85546875" style="2" customWidth="1"/>
    <col min="14074" max="14074" width="19.140625" style="2" customWidth="1"/>
    <col min="14075" max="14075" width="22.42578125" style="2" customWidth="1"/>
    <col min="14076" max="14076" width="12" style="2" customWidth="1"/>
    <col min="14077" max="14077" width="14.42578125" style="2" customWidth="1"/>
    <col min="14078" max="14078" width="11.28515625" style="2" customWidth="1"/>
    <col min="14079" max="14079" width="11.42578125" style="2" customWidth="1"/>
    <col min="14080" max="14080" width="45.85546875" style="2" customWidth="1"/>
    <col min="14081" max="14327" width="9.140625" style="2"/>
    <col min="14328" max="14328" width="7.28515625" style="2" customWidth="1"/>
    <col min="14329" max="14329" width="30.85546875" style="2" customWidth="1"/>
    <col min="14330" max="14330" width="19.140625" style="2" customWidth="1"/>
    <col min="14331" max="14331" width="22.42578125" style="2" customWidth="1"/>
    <col min="14332" max="14332" width="12" style="2" customWidth="1"/>
    <col min="14333" max="14333" width="14.42578125" style="2" customWidth="1"/>
    <col min="14334" max="14334" width="11.28515625" style="2" customWidth="1"/>
    <col min="14335" max="14335" width="11.42578125" style="2" customWidth="1"/>
    <col min="14336" max="14336" width="45.85546875" style="2" customWidth="1"/>
    <col min="14337" max="14583" width="9.140625" style="2"/>
    <col min="14584" max="14584" width="7.28515625" style="2" customWidth="1"/>
    <col min="14585" max="14585" width="30.85546875" style="2" customWidth="1"/>
    <col min="14586" max="14586" width="19.140625" style="2" customWidth="1"/>
    <col min="14587" max="14587" width="22.42578125" style="2" customWidth="1"/>
    <col min="14588" max="14588" width="12" style="2" customWidth="1"/>
    <col min="14589" max="14589" width="14.42578125" style="2" customWidth="1"/>
    <col min="14590" max="14590" width="11.28515625" style="2" customWidth="1"/>
    <col min="14591" max="14591" width="11.42578125" style="2" customWidth="1"/>
    <col min="14592" max="14592" width="45.85546875" style="2" customWidth="1"/>
    <col min="14593" max="14839" width="9.140625" style="2"/>
    <col min="14840" max="14840" width="7.28515625" style="2" customWidth="1"/>
    <col min="14841" max="14841" width="30.85546875" style="2" customWidth="1"/>
    <col min="14842" max="14842" width="19.140625" style="2" customWidth="1"/>
    <col min="14843" max="14843" width="22.42578125" style="2" customWidth="1"/>
    <col min="14844" max="14844" width="12" style="2" customWidth="1"/>
    <col min="14845" max="14845" width="14.42578125" style="2" customWidth="1"/>
    <col min="14846" max="14846" width="11.28515625" style="2" customWidth="1"/>
    <col min="14847" max="14847" width="11.42578125" style="2" customWidth="1"/>
    <col min="14848" max="14848" width="45.85546875" style="2" customWidth="1"/>
    <col min="14849" max="15095" width="9.140625" style="2"/>
    <col min="15096" max="15096" width="7.28515625" style="2" customWidth="1"/>
    <col min="15097" max="15097" width="30.85546875" style="2" customWidth="1"/>
    <col min="15098" max="15098" width="19.140625" style="2" customWidth="1"/>
    <col min="15099" max="15099" width="22.42578125" style="2" customWidth="1"/>
    <col min="15100" max="15100" width="12" style="2" customWidth="1"/>
    <col min="15101" max="15101" width="14.42578125" style="2" customWidth="1"/>
    <col min="15102" max="15102" width="11.28515625" style="2" customWidth="1"/>
    <col min="15103" max="15103" width="11.42578125" style="2" customWidth="1"/>
    <col min="15104" max="15104" width="45.85546875" style="2" customWidth="1"/>
    <col min="15105" max="15351" width="9.140625" style="2"/>
    <col min="15352" max="15352" width="7.28515625" style="2" customWidth="1"/>
    <col min="15353" max="15353" width="30.85546875" style="2" customWidth="1"/>
    <col min="15354" max="15354" width="19.140625" style="2" customWidth="1"/>
    <col min="15355" max="15355" width="22.42578125" style="2" customWidth="1"/>
    <col min="15356" max="15356" width="12" style="2" customWidth="1"/>
    <col min="15357" max="15357" width="14.42578125" style="2" customWidth="1"/>
    <col min="15358" max="15358" width="11.28515625" style="2" customWidth="1"/>
    <col min="15359" max="15359" width="11.42578125" style="2" customWidth="1"/>
    <col min="15360" max="15360" width="45.85546875" style="2" customWidth="1"/>
    <col min="15361" max="15607" width="9.140625" style="2"/>
    <col min="15608" max="15608" width="7.28515625" style="2" customWidth="1"/>
    <col min="15609" max="15609" width="30.85546875" style="2" customWidth="1"/>
    <col min="15610" max="15610" width="19.140625" style="2" customWidth="1"/>
    <col min="15611" max="15611" width="22.42578125" style="2" customWidth="1"/>
    <col min="15612" max="15612" width="12" style="2" customWidth="1"/>
    <col min="15613" max="15613" width="14.42578125" style="2" customWidth="1"/>
    <col min="15614" max="15614" width="11.28515625" style="2" customWidth="1"/>
    <col min="15615" max="15615" width="11.42578125" style="2" customWidth="1"/>
    <col min="15616" max="15616" width="45.85546875" style="2" customWidth="1"/>
    <col min="15617" max="15863" width="9.140625" style="2"/>
    <col min="15864" max="15864" width="7.28515625" style="2" customWidth="1"/>
    <col min="15865" max="15865" width="30.85546875" style="2" customWidth="1"/>
    <col min="15866" max="15866" width="19.140625" style="2" customWidth="1"/>
    <col min="15867" max="15867" width="22.42578125" style="2" customWidth="1"/>
    <col min="15868" max="15868" width="12" style="2" customWidth="1"/>
    <col min="15869" max="15869" width="14.42578125" style="2" customWidth="1"/>
    <col min="15870" max="15870" width="11.28515625" style="2" customWidth="1"/>
    <col min="15871" max="15871" width="11.42578125" style="2" customWidth="1"/>
    <col min="15872" max="15872" width="45.85546875" style="2" customWidth="1"/>
    <col min="15873" max="16119" width="9.140625" style="2"/>
    <col min="16120" max="16120" width="7.28515625" style="2" customWidth="1"/>
    <col min="16121" max="16121" width="30.85546875" style="2" customWidth="1"/>
    <col min="16122" max="16122" width="19.140625" style="2" customWidth="1"/>
    <col min="16123" max="16123" width="22.42578125" style="2" customWidth="1"/>
    <col min="16124" max="16124" width="12" style="2" customWidth="1"/>
    <col min="16125" max="16125" width="14.42578125" style="2" customWidth="1"/>
    <col min="16126" max="16126" width="11.28515625" style="2" customWidth="1"/>
    <col min="16127" max="16127" width="11.42578125" style="2" customWidth="1"/>
    <col min="16128" max="16128" width="45.85546875" style="2" customWidth="1"/>
    <col min="16129" max="16384" width="9.140625" style="2"/>
  </cols>
  <sheetData>
    <row r="1" spans="1:10" ht="15.75" x14ac:dyDescent="0.25">
      <c r="A1" s="212" t="s">
        <v>25</v>
      </c>
      <c r="B1" s="213"/>
      <c r="C1" s="213"/>
      <c r="D1" s="213"/>
      <c r="E1" s="213"/>
      <c r="F1" s="213"/>
      <c r="G1" s="213"/>
      <c r="H1" s="213"/>
      <c r="I1" s="213"/>
    </row>
    <row r="2" spans="1:10" ht="17.25" customHeight="1" x14ac:dyDescent="0.3">
      <c r="A2" s="214" t="s">
        <v>677</v>
      </c>
      <c r="B2" s="215"/>
      <c r="C2" s="215"/>
      <c r="D2" s="215"/>
      <c r="E2" s="215"/>
      <c r="F2" s="215"/>
      <c r="G2" s="215"/>
      <c r="H2" s="215"/>
      <c r="I2" s="215"/>
    </row>
    <row r="3" spans="1:10" ht="12.75" customHeight="1" x14ac:dyDescent="0.25">
      <c r="A3" s="216" t="s">
        <v>26</v>
      </c>
      <c r="B3" s="213"/>
      <c r="C3" s="213"/>
      <c r="D3" s="213"/>
      <c r="E3" s="213"/>
      <c r="F3" s="213"/>
      <c r="G3" s="213"/>
      <c r="H3" s="213"/>
      <c r="I3" s="213"/>
    </row>
    <row r="4" spans="1:10" ht="12" customHeight="1" x14ac:dyDescent="0.25">
      <c r="A4" s="79"/>
      <c r="B4" s="70"/>
      <c r="C4" s="70"/>
      <c r="D4" s="70"/>
      <c r="E4" s="70"/>
      <c r="F4" s="70"/>
      <c r="G4" s="70"/>
      <c r="H4" s="70"/>
      <c r="I4" s="69"/>
    </row>
    <row r="5" spans="1:10" s="28" customFormat="1" ht="59.25" customHeight="1" x14ac:dyDescent="0.25">
      <c r="A5" s="201" t="s">
        <v>8</v>
      </c>
      <c r="B5" s="201" t="s">
        <v>27</v>
      </c>
      <c r="C5" s="201" t="s">
        <v>676</v>
      </c>
      <c r="D5" s="201" t="s">
        <v>28</v>
      </c>
      <c r="E5" s="201" t="s">
        <v>29</v>
      </c>
      <c r="F5" s="217" t="s">
        <v>231</v>
      </c>
      <c r="G5" s="201" t="s">
        <v>30</v>
      </c>
      <c r="H5" s="201"/>
      <c r="I5" s="201" t="s">
        <v>31</v>
      </c>
    </row>
    <row r="6" spans="1:10" s="28" customFormat="1" ht="29.25" customHeight="1" x14ac:dyDescent="0.25">
      <c r="A6" s="201"/>
      <c r="B6" s="201"/>
      <c r="C6" s="201"/>
      <c r="D6" s="201"/>
      <c r="E6" s="201"/>
      <c r="F6" s="217"/>
      <c r="G6" s="82" t="s">
        <v>32</v>
      </c>
      <c r="H6" s="82" t="s">
        <v>33</v>
      </c>
      <c r="I6" s="201"/>
    </row>
    <row r="7" spans="1:10" ht="15.75" customHeight="1" x14ac:dyDescent="0.25">
      <c r="A7" s="82">
        <v>1</v>
      </c>
      <c r="B7" s="82">
        <v>2</v>
      </c>
      <c r="C7" s="82">
        <v>3</v>
      </c>
      <c r="D7" s="82">
        <v>4</v>
      </c>
      <c r="E7" s="82">
        <v>5</v>
      </c>
      <c r="F7" s="82">
        <v>6</v>
      </c>
      <c r="G7" s="82">
        <v>7</v>
      </c>
      <c r="H7" s="82">
        <v>8</v>
      </c>
      <c r="I7" s="82">
        <v>9</v>
      </c>
    </row>
    <row r="8" spans="1:10" ht="19.5" customHeight="1" x14ac:dyDescent="0.25">
      <c r="A8" s="195" t="s">
        <v>568</v>
      </c>
      <c r="B8" s="195"/>
      <c r="C8" s="195"/>
      <c r="D8" s="195"/>
      <c r="E8" s="195"/>
      <c r="F8" s="195"/>
      <c r="G8" s="195"/>
      <c r="H8" s="195"/>
      <c r="I8" s="195"/>
    </row>
    <row r="9" spans="1:10" ht="81" customHeight="1" x14ac:dyDescent="0.25">
      <c r="A9" s="82">
        <v>1</v>
      </c>
      <c r="B9" s="80" t="s">
        <v>232</v>
      </c>
      <c r="C9" s="80" t="s">
        <v>233</v>
      </c>
      <c r="D9" s="82" t="s">
        <v>239</v>
      </c>
      <c r="E9" s="80">
        <v>107.5</v>
      </c>
      <c r="F9" s="82">
        <v>96.5</v>
      </c>
      <c r="G9" s="82">
        <f>E9-F9</f>
        <v>11</v>
      </c>
      <c r="H9" s="15">
        <f>G9/E9*100</f>
        <v>10.232558139534884</v>
      </c>
      <c r="I9" s="112" t="s">
        <v>925</v>
      </c>
    </row>
    <row r="10" spans="1:10" ht="48.75" customHeight="1" x14ac:dyDescent="0.25">
      <c r="A10" s="82" t="s">
        <v>77</v>
      </c>
      <c r="B10" s="80" t="s">
        <v>235</v>
      </c>
      <c r="C10" s="80" t="s">
        <v>236</v>
      </c>
      <c r="D10" s="82" t="s">
        <v>234</v>
      </c>
      <c r="E10" s="80">
        <v>2.7</v>
      </c>
      <c r="F10" s="82">
        <v>2.5</v>
      </c>
      <c r="G10" s="82">
        <f>F10-E10</f>
        <v>-0.20000000000000018</v>
      </c>
      <c r="H10" s="15">
        <f>G10/E10*100</f>
        <v>-7.4074074074074137</v>
      </c>
      <c r="I10" s="111" t="s">
        <v>902</v>
      </c>
    </row>
    <row r="11" spans="1:10" ht="94.5" customHeight="1" x14ac:dyDescent="0.25">
      <c r="A11" s="82" t="s">
        <v>107</v>
      </c>
      <c r="B11" s="80" t="s">
        <v>237</v>
      </c>
      <c r="C11" s="80" t="s">
        <v>238</v>
      </c>
      <c r="D11" s="82" t="s">
        <v>239</v>
      </c>
      <c r="E11" s="80">
        <v>7.8</v>
      </c>
      <c r="F11" s="82">
        <v>7</v>
      </c>
      <c r="G11" s="82">
        <f>E11-F11</f>
        <v>0.79999999999999982</v>
      </c>
      <c r="H11" s="15">
        <f>G11/E11*100</f>
        <v>10.256410256410255</v>
      </c>
      <c r="I11" s="164" t="s">
        <v>988</v>
      </c>
      <c r="J11" s="78"/>
    </row>
    <row r="12" spans="1:10" ht="38.25" customHeight="1" x14ac:dyDescent="0.25">
      <c r="A12" s="82" t="s">
        <v>117</v>
      </c>
      <c r="B12" s="80" t="s">
        <v>240</v>
      </c>
      <c r="C12" s="80" t="s">
        <v>818</v>
      </c>
      <c r="D12" s="82" t="s">
        <v>234</v>
      </c>
      <c r="E12" s="80">
        <v>36.700000000000003</v>
      </c>
      <c r="F12" s="82">
        <v>37.979999999999997</v>
      </c>
      <c r="G12" s="82">
        <f t="shared" ref="G12:G17" si="0">F12-E12</f>
        <v>1.279999999999994</v>
      </c>
      <c r="H12" s="15">
        <f t="shared" ref="H12:H74" si="1">G12/E12*100</f>
        <v>3.4877384196185122</v>
      </c>
      <c r="I12" s="41"/>
    </row>
    <row r="13" spans="1:10" ht="75.75" customHeight="1" x14ac:dyDescent="0.25">
      <c r="A13" s="82" t="s">
        <v>123</v>
      </c>
      <c r="B13" s="80" t="s">
        <v>241</v>
      </c>
      <c r="C13" s="80" t="s">
        <v>242</v>
      </c>
      <c r="D13" s="82" t="s">
        <v>234</v>
      </c>
      <c r="E13" s="80">
        <v>72</v>
      </c>
      <c r="F13" s="123" t="s">
        <v>858</v>
      </c>
      <c r="G13" s="123" t="s">
        <v>215</v>
      </c>
      <c r="H13" s="83" t="s">
        <v>215</v>
      </c>
      <c r="I13" s="125" t="s">
        <v>859</v>
      </c>
    </row>
    <row r="14" spans="1:10" ht="169.5" customHeight="1" x14ac:dyDescent="0.25">
      <c r="A14" s="82" t="s">
        <v>129</v>
      </c>
      <c r="B14" s="80" t="s">
        <v>243</v>
      </c>
      <c r="C14" s="80" t="s">
        <v>33</v>
      </c>
      <c r="D14" s="82" t="s">
        <v>234</v>
      </c>
      <c r="E14" s="80">
        <v>162.4</v>
      </c>
      <c r="F14" s="82">
        <v>166.6</v>
      </c>
      <c r="G14" s="82">
        <f t="shared" si="0"/>
        <v>4.1999999999999886</v>
      </c>
      <c r="H14" s="15">
        <f t="shared" si="1"/>
        <v>2.5862068965517171</v>
      </c>
      <c r="I14" s="41"/>
    </row>
    <row r="15" spans="1:10" ht="165.75" customHeight="1" x14ac:dyDescent="0.25">
      <c r="A15" s="82" t="s">
        <v>136</v>
      </c>
      <c r="B15" s="80" t="s">
        <v>244</v>
      </c>
      <c r="C15" s="80" t="s">
        <v>33</v>
      </c>
      <c r="D15" s="82" t="s">
        <v>234</v>
      </c>
      <c r="E15" s="80">
        <v>67.5</v>
      </c>
      <c r="F15" s="82">
        <v>66.099999999999994</v>
      </c>
      <c r="G15" s="82">
        <f t="shared" si="0"/>
        <v>-1.4000000000000057</v>
      </c>
      <c r="H15" s="15">
        <f t="shared" si="1"/>
        <v>-2.0740740740740824</v>
      </c>
      <c r="I15" s="124" t="s">
        <v>970</v>
      </c>
    </row>
    <row r="16" spans="1:10" ht="138" customHeight="1" x14ac:dyDescent="0.25">
      <c r="A16" s="82" t="s">
        <v>145</v>
      </c>
      <c r="B16" s="80" t="s">
        <v>245</v>
      </c>
      <c r="C16" s="80" t="s">
        <v>33</v>
      </c>
      <c r="D16" s="82" t="s">
        <v>234</v>
      </c>
      <c r="E16" s="80">
        <v>79.599999999999994</v>
      </c>
      <c r="F16" s="82">
        <v>82.4</v>
      </c>
      <c r="G16" s="82">
        <f t="shared" si="0"/>
        <v>2.8000000000000114</v>
      </c>
      <c r="H16" s="15">
        <f t="shared" si="1"/>
        <v>3.5175879396985068</v>
      </c>
      <c r="I16" s="41"/>
    </row>
    <row r="17" spans="1:10" ht="125.25" customHeight="1" x14ac:dyDescent="0.25">
      <c r="A17" s="82" t="s">
        <v>151</v>
      </c>
      <c r="B17" s="80" t="s">
        <v>246</v>
      </c>
      <c r="C17" s="80" t="s">
        <v>33</v>
      </c>
      <c r="D17" s="82" t="s">
        <v>234</v>
      </c>
      <c r="E17" s="80">
        <v>84.3</v>
      </c>
      <c r="F17" s="82">
        <v>88.5</v>
      </c>
      <c r="G17" s="82">
        <f t="shared" si="0"/>
        <v>4.2000000000000028</v>
      </c>
      <c r="H17" s="15">
        <f t="shared" si="1"/>
        <v>4.9822064056939537</v>
      </c>
      <c r="I17" s="41"/>
    </row>
    <row r="18" spans="1:10" ht="54.75" customHeight="1" x14ac:dyDescent="0.25">
      <c r="A18" s="82" t="s">
        <v>160</v>
      </c>
      <c r="B18" s="80" t="s">
        <v>247</v>
      </c>
      <c r="C18" s="80" t="s">
        <v>248</v>
      </c>
      <c r="D18" s="82" t="s">
        <v>239</v>
      </c>
      <c r="E18" s="80">
        <v>11.3</v>
      </c>
      <c r="F18" s="82">
        <v>8.3000000000000007</v>
      </c>
      <c r="G18" s="82">
        <f t="shared" ref="G18:G24" si="2">E18-F18</f>
        <v>3</v>
      </c>
      <c r="H18" s="15">
        <f t="shared" si="1"/>
        <v>26.548672566371678</v>
      </c>
      <c r="I18" s="166" t="s">
        <v>989</v>
      </c>
      <c r="J18" s="198" t="s">
        <v>973</v>
      </c>
    </row>
    <row r="19" spans="1:10" ht="45" x14ac:dyDescent="0.25">
      <c r="A19" s="82" t="s">
        <v>249</v>
      </c>
      <c r="B19" s="80" t="s">
        <v>250</v>
      </c>
      <c r="C19" s="80" t="s">
        <v>33</v>
      </c>
      <c r="D19" s="82" t="s">
        <v>239</v>
      </c>
      <c r="E19" s="80">
        <v>27</v>
      </c>
      <c r="F19" s="82">
        <v>26.4</v>
      </c>
      <c r="G19" s="82">
        <f t="shared" si="2"/>
        <v>0.60000000000000142</v>
      </c>
      <c r="H19" s="15">
        <f t="shared" si="1"/>
        <v>2.2222222222222276</v>
      </c>
      <c r="I19" s="166" t="s">
        <v>989</v>
      </c>
      <c r="J19" s="199"/>
    </row>
    <row r="20" spans="1:10" ht="84.75" customHeight="1" x14ac:dyDescent="0.25">
      <c r="A20" s="82" t="s">
        <v>251</v>
      </c>
      <c r="B20" s="80" t="s">
        <v>252</v>
      </c>
      <c r="C20" s="117" t="s">
        <v>253</v>
      </c>
      <c r="D20" s="82" t="s">
        <v>239</v>
      </c>
      <c r="E20" s="80">
        <v>654.70000000000005</v>
      </c>
      <c r="F20" s="82">
        <v>614.20000000000005</v>
      </c>
      <c r="G20" s="82">
        <f t="shared" si="2"/>
        <v>40.5</v>
      </c>
      <c r="H20" s="15">
        <f t="shared" si="1"/>
        <v>6.1860394073621503</v>
      </c>
      <c r="I20" s="119" t="s">
        <v>927</v>
      </c>
    </row>
    <row r="21" spans="1:10" ht="81.75" customHeight="1" x14ac:dyDescent="0.25">
      <c r="A21" s="82" t="s">
        <v>254</v>
      </c>
      <c r="B21" s="80" t="s">
        <v>255</v>
      </c>
      <c r="C21" s="80" t="s">
        <v>819</v>
      </c>
      <c r="D21" s="82" t="s">
        <v>239</v>
      </c>
      <c r="E21" s="80">
        <v>12.7</v>
      </c>
      <c r="F21" s="82">
        <v>12.9</v>
      </c>
      <c r="G21" s="82">
        <f t="shared" si="2"/>
        <v>-0.20000000000000107</v>
      </c>
      <c r="H21" s="15">
        <f t="shared" si="1"/>
        <v>-1.574803149606308</v>
      </c>
      <c r="I21" s="119" t="s">
        <v>928</v>
      </c>
    </row>
    <row r="22" spans="1:10" ht="139.5" customHeight="1" x14ac:dyDescent="0.25">
      <c r="A22" s="82" t="s">
        <v>256</v>
      </c>
      <c r="B22" s="80" t="s">
        <v>257</v>
      </c>
      <c r="C22" s="80" t="s">
        <v>253</v>
      </c>
      <c r="D22" s="82" t="s">
        <v>239</v>
      </c>
      <c r="E22" s="80">
        <v>10.199999999999999</v>
      </c>
      <c r="F22" s="82">
        <v>12.3</v>
      </c>
      <c r="G22" s="82">
        <f t="shared" si="2"/>
        <v>-2.1000000000000014</v>
      </c>
      <c r="H22" s="15">
        <f t="shared" si="1"/>
        <v>-20.588235294117663</v>
      </c>
      <c r="I22" s="126" t="s">
        <v>971</v>
      </c>
    </row>
    <row r="23" spans="1:10" ht="92.25" customHeight="1" x14ac:dyDescent="0.25">
      <c r="A23" s="82" t="s">
        <v>258</v>
      </c>
      <c r="B23" s="80" t="s">
        <v>259</v>
      </c>
      <c r="C23" s="80" t="s">
        <v>253</v>
      </c>
      <c r="D23" s="82" t="s">
        <v>239</v>
      </c>
      <c r="E23" s="80">
        <v>192.6</v>
      </c>
      <c r="F23" s="82">
        <v>217.6</v>
      </c>
      <c r="G23" s="82">
        <f t="shared" si="2"/>
        <v>-25</v>
      </c>
      <c r="H23" s="15">
        <f t="shared" si="1"/>
        <v>-12.980269989615783</v>
      </c>
      <c r="I23" s="123" t="s">
        <v>642</v>
      </c>
    </row>
    <row r="24" spans="1:10" ht="90" x14ac:dyDescent="0.25">
      <c r="A24" s="82" t="s">
        <v>260</v>
      </c>
      <c r="B24" s="80" t="s">
        <v>261</v>
      </c>
      <c r="C24" s="80" t="s">
        <v>262</v>
      </c>
      <c r="D24" s="82" t="s">
        <v>239</v>
      </c>
      <c r="E24" s="80">
        <v>22.5</v>
      </c>
      <c r="F24" s="82">
        <v>16.7</v>
      </c>
      <c r="G24" s="82">
        <f t="shared" si="2"/>
        <v>5.8000000000000007</v>
      </c>
      <c r="H24" s="15">
        <f t="shared" si="1"/>
        <v>25.777777777777782</v>
      </c>
      <c r="I24" s="167" t="s">
        <v>990</v>
      </c>
    </row>
    <row r="25" spans="1:10" ht="18" customHeight="1" x14ac:dyDescent="0.25">
      <c r="A25" s="196" t="s">
        <v>983</v>
      </c>
      <c r="B25" s="196"/>
      <c r="C25" s="196"/>
      <c r="D25" s="196"/>
      <c r="E25" s="196"/>
      <c r="F25" s="196"/>
      <c r="G25" s="196"/>
      <c r="H25" s="196"/>
      <c r="I25" s="196"/>
    </row>
    <row r="26" spans="1:10" ht="74.25" customHeight="1" x14ac:dyDescent="0.25">
      <c r="A26" s="80" t="s">
        <v>263</v>
      </c>
      <c r="B26" s="80" t="s">
        <v>264</v>
      </c>
      <c r="C26" s="80" t="s">
        <v>33</v>
      </c>
      <c r="D26" s="82" t="s">
        <v>234</v>
      </c>
      <c r="E26" s="80">
        <v>75</v>
      </c>
      <c r="F26" s="82">
        <v>88.7</v>
      </c>
      <c r="G26" s="82">
        <f>F26-E26</f>
        <v>13.700000000000003</v>
      </c>
      <c r="H26" s="83">
        <f t="shared" si="1"/>
        <v>18.266666666666669</v>
      </c>
      <c r="I26" s="111" t="s">
        <v>903</v>
      </c>
    </row>
    <row r="27" spans="1:10" ht="77.25" customHeight="1" x14ac:dyDescent="0.25">
      <c r="A27" s="92" t="s">
        <v>77</v>
      </c>
      <c r="B27" s="80" t="s">
        <v>265</v>
      </c>
      <c r="C27" s="80" t="s">
        <v>33</v>
      </c>
      <c r="D27" s="82" t="s">
        <v>239</v>
      </c>
      <c r="E27" s="80">
        <v>24.6</v>
      </c>
      <c r="F27" s="82">
        <v>20.399999999999999</v>
      </c>
      <c r="G27" s="82">
        <f>E27-F27</f>
        <v>4.2000000000000028</v>
      </c>
      <c r="H27" s="83">
        <f t="shared" si="1"/>
        <v>17.073170731707325</v>
      </c>
      <c r="I27" s="218" t="s">
        <v>929</v>
      </c>
    </row>
    <row r="28" spans="1:10" ht="117.75" customHeight="1" x14ac:dyDescent="0.25">
      <c r="A28" s="92" t="s">
        <v>107</v>
      </c>
      <c r="B28" s="84" t="s">
        <v>359</v>
      </c>
      <c r="C28" s="80" t="s">
        <v>33</v>
      </c>
      <c r="D28" s="82" t="s">
        <v>239</v>
      </c>
      <c r="E28" s="80">
        <v>27.8</v>
      </c>
      <c r="F28" s="82">
        <v>22.6</v>
      </c>
      <c r="G28" s="82">
        <f>E28-F28</f>
        <v>5.1999999999999993</v>
      </c>
      <c r="H28" s="83">
        <f t="shared" si="1"/>
        <v>18.705035971223019</v>
      </c>
      <c r="I28" s="219"/>
    </row>
    <row r="29" spans="1:10" ht="64.5" customHeight="1" x14ac:dyDescent="0.25">
      <c r="A29" s="92" t="s">
        <v>117</v>
      </c>
      <c r="B29" s="82" t="s">
        <v>266</v>
      </c>
      <c r="C29" s="80" t="s">
        <v>33</v>
      </c>
      <c r="D29" s="82" t="s">
        <v>234</v>
      </c>
      <c r="E29" s="80">
        <v>44.1</v>
      </c>
      <c r="F29" s="82">
        <v>52.9</v>
      </c>
      <c r="G29" s="82">
        <f>F29-E29</f>
        <v>8.7999999999999972</v>
      </c>
      <c r="H29" s="83">
        <f t="shared" si="1"/>
        <v>19.95464852607709</v>
      </c>
      <c r="I29" s="116" t="s">
        <v>930</v>
      </c>
    </row>
    <row r="30" spans="1:10" ht="63" customHeight="1" x14ac:dyDescent="0.25">
      <c r="A30" s="92" t="s">
        <v>123</v>
      </c>
      <c r="B30" s="80" t="s">
        <v>267</v>
      </c>
      <c r="C30" s="80" t="s">
        <v>268</v>
      </c>
      <c r="D30" s="82" t="s">
        <v>239</v>
      </c>
      <c r="E30" s="80">
        <v>0.08</v>
      </c>
      <c r="F30" s="82">
        <v>0</v>
      </c>
      <c r="G30" s="82">
        <f>E30-F30</f>
        <v>0.08</v>
      </c>
      <c r="H30" s="83">
        <f t="shared" si="1"/>
        <v>100</v>
      </c>
      <c r="I30" s="116" t="s">
        <v>904</v>
      </c>
    </row>
    <row r="31" spans="1:10" ht="102" customHeight="1" x14ac:dyDescent="0.25">
      <c r="A31" s="92" t="s">
        <v>129</v>
      </c>
      <c r="B31" s="80" t="s">
        <v>269</v>
      </c>
      <c r="C31" s="80" t="s">
        <v>270</v>
      </c>
      <c r="D31" s="82" t="s">
        <v>239</v>
      </c>
      <c r="E31" s="80">
        <v>0.1</v>
      </c>
      <c r="F31" s="82">
        <v>0.08</v>
      </c>
      <c r="G31" s="82">
        <f>E31-F31</f>
        <v>2.0000000000000004E-2</v>
      </c>
      <c r="H31" s="83">
        <f t="shared" si="1"/>
        <v>20.000000000000004</v>
      </c>
      <c r="I31" s="172" t="s">
        <v>996</v>
      </c>
    </row>
    <row r="32" spans="1:10" ht="45" x14ac:dyDescent="0.25">
      <c r="A32" s="92" t="s">
        <v>136</v>
      </c>
      <c r="B32" s="80" t="s">
        <v>271</v>
      </c>
      <c r="C32" s="80" t="s">
        <v>268</v>
      </c>
      <c r="D32" s="82" t="s">
        <v>239</v>
      </c>
      <c r="E32" s="80">
        <v>0.16</v>
      </c>
      <c r="F32" s="82">
        <v>0.04</v>
      </c>
      <c r="G32" s="82">
        <f>E32-F32</f>
        <v>0.12</v>
      </c>
      <c r="H32" s="83">
        <f t="shared" si="1"/>
        <v>75</v>
      </c>
      <c r="I32" s="116" t="s">
        <v>931</v>
      </c>
    </row>
    <row r="33" spans="1:11" ht="61.5" customHeight="1" x14ac:dyDescent="0.25">
      <c r="A33" s="92" t="s">
        <v>145</v>
      </c>
      <c r="B33" s="80" t="s">
        <v>272</v>
      </c>
      <c r="C33" s="80" t="s">
        <v>268</v>
      </c>
      <c r="D33" s="82" t="s">
        <v>239</v>
      </c>
      <c r="E33" s="80">
        <v>1</v>
      </c>
      <c r="F33" s="82">
        <v>0.57999999999999996</v>
      </c>
      <c r="G33" s="82">
        <f>E33-F33</f>
        <v>0.42000000000000004</v>
      </c>
      <c r="H33" s="83">
        <f t="shared" si="1"/>
        <v>42.000000000000007</v>
      </c>
      <c r="I33" s="116" t="s">
        <v>932</v>
      </c>
    </row>
    <row r="34" spans="1:11" ht="60" customHeight="1" x14ac:dyDescent="0.25">
      <c r="A34" s="92" t="s">
        <v>151</v>
      </c>
      <c r="B34" s="80" t="s">
        <v>273</v>
      </c>
      <c r="C34" s="80" t="s">
        <v>268</v>
      </c>
      <c r="D34" s="82" t="s">
        <v>239</v>
      </c>
      <c r="E34" s="80">
        <v>0.1</v>
      </c>
      <c r="F34" s="82">
        <v>0.08</v>
      </c>
      <c r="G34" s="82">
        <f>E34-F34</f>
        <v>2.0000000000000004E-2</v>
      </c>
      <c r="H34" s="83">
        <f t="shared" si="1"/>
        <v>20.000000000000004</v>
      </c>
      <c r="I34" s="116" t="s">
        <v>933</v>
      </c>
    </row>
    <row r="35" spans="1:11" ht="82.5" customHeight="1" x14ac:dyDescent="0.25">
      <c r="A35" s="92" t="s">
        <v>160</v>
      </c>
      <c r="B35" s="82" t="s">
        <v>274</v>
      </c>
      <c r="C35" s="82" t="s">
        <v>33</v>
      </c>
      <c r="D35" s="82" t="s">
        <v>234</v>
      </c>
      <c r="E35" s="82">
        <v>23</v>
      </c>
      <c r="F35" s="82">
        <v>35.700000000000003</v>
      </c>
      <c r="G35" s="82">
        <f t="shared" ref="G35:G42" si="3">F35-E35</f>
        <v>12.700000000000003</v>
      </c>
      <c r="H35" s="83">
        <f t="shared" si="1"/>
        <v>55.217391304347842</v>
      </c>
      <c r="I35" s="116" t="s">
        <v>905</v>
      </c>
    </row>
    <row r="36" spans="1:11" ht="115.5" customHeight="1" x14ac:dyDescent="0.25">
      <c r="A36" s="92" t="s">
        <v>249</v>
      </c>
      <c r="B36" s="82" t="s">
        <v>275</v>
      </c>
      <c r="C36" s="82" t="s">
        <v>33</v>
      </c>
      <c r="D36" s="82" t="s">
        <v>234</v>
      </c>
      <c r="E36" s="82">
        <v>99</v>
      </c>
      <c r="F36" s="82">
        <v>100</v>
      </c>
      <c r="G36" s="82">
        <f t="shared" si="3"/>
        <v>1</v>
      </c>
      <c r="H36" s="83">
        <f t="shared" si="1"/>
        <v>1.0101010101010102</v>
      </c>
      <c r="I36" s="116" t="s">
        <v>934</v>
      </c>
    </row>
    <row r="37" spans="1:11" ht="87.75" customHeight="1" x14ac:dyDescent="0.25">
      <c r="A37" s="92" t="s">
        <v>251</v>
      </c>
      <c r="B37" s="80" t="s">
        <v>276</v>
      </c>
      <c r="C37" s="80" t="s">
        <v>33</v>
      </c>
      <c r="D37" s="82" t="s">
        <v>234</v>
      </c>
      <c r="E37" s="80">
        <v>95</v>
      </c>
      <c r="F37" s="82">
        <v>96.4</v>
      </c>
      <c r="G37" s="82">
        <f t="shared" si="3"/>
        <v>1.4000000000000057</v>
      </c>
      <c r="H37" s="83">
        <f t="shared" si="1"/>
        <v>1.4736842105263219</v>
      </c>
      <c r="I37" s="116" t="s">
        <v>935</v>
      </c>
    </row>
    <row r="38" spans="1:11" ht="89.25" customHeight="1" x14ac:dyDescent="0.25">
      <c r="A38" s="94" t="s">
        <v>254</v>
      </c>
      <c r="B38" s="80" t="s">
        <v>277</v>
      </c>
      <c r="C38" s="80" t="s">
        <v>33</v>
      </c>
      <c r="D38" s="82" t="s">
        <v>234</v>
      </c>
      <c r="E38" s="80">
        <v>99.6</v>
      </c>
      <c r="F38" s="82">
        <v>99.7</v>
      </c>
      <c r="G38" s="82">
        <f t="shared" si="3"/>
        <v>0.10000000000000853</v>
      </c>
      <c r="H38" s="83">
        <f t="shared" si="1"/>
        <v>0.10040160642571137</v>
      </c>
      <c r="I38" s="116" t="s">
        <v>936</v>
      </c>
    </row>
    <row r="39" spans="1:11" ht="82.5" customHeight="1" x14ac:dyDescent="0.25">
      <c r="A39" s="94" t="s">
        <v>256</v>
      </c>
      <c r="B39" s="80" t="s">
        <v>278</v>
      </c>
      <c r="C39" s="80" t="s">
        <v>33</v>
      </c>
      <c r="D39" s="82" t="s">
        <v>234</v>
      </c>
      <c r="E39" s="80">
        <v>99.4</v>
      </c>
      <c r="F39" s="82">
        <v>99.6</v>
      </c>
      <c r="G39" s="82">
        <f t="shared" si="3"/>
        <v>0.19999999999998863</v>
      </c>
      <c r="H39" s="83">
        <f t="shared" si="1"/>
        <v>0.20120724346075317</v>
      </c>
      <c r="I39" s="116" t="s">
        <v>936</v>
      </c>
    </row>
    <row r="40" spans="1:11" ht="90.75" customHeight="1" x14ac:dyDescent="0.25">
      <c r="A40" s="94" t="s">
        <v>258</v>
      </c>
      <c r="B40" s="80" t="s">
        <v>279</v>
      </c>
      <c r="C40" s="80" t="s">
        <v>33</v>
      </c>
      <c r="D40" s="82" t="s">
        <v>234</v>
      </c>
      <c r="E40" s="80">
        <v>99.5</v>
      </c>
      <c r="F40" s="82">
        <v>99.6</v>
      </c>
      <c r="G40" s="82">
        <f t="shared" si="3"/>
        <v>9.9999999999994316E-2</v>
      </c>
      <c r="H40" s="83">
        <f t="shared" si="1"/>
        <v>0.10050251256280836</v>
      </c>
      <c r="I40" s="116" t="s">
        <v>936</v>
      </c>
    </row>
    <row r="41" spans="1:11" ht="59.25" customHeight="1" x14ac:dyDescent="0.25">
      <c r="A41" s="94" t="s">
        <v>260</v>
      </c>
      <c r="B41" s="80" t="s">
        <v>280</v>
      </c>
      <c r="C41" s="80" t="s">
        <v>33</v>
      </c>
      <c r="D41" s="82" t="s">
        <v>234</v>
      </c>
      <c r="E41" s="80">
        <v>99.6</v>
      </c>
      <c r="F41" s="82">
        <v>99.6</v>
      </c>
      <c r="G41" s="82">
        <f t="shared" si="3"/>
        <v>0</v>
      </c>
      <c r="H41" s="83">
        <f t="shared" si="1"/>
        <v>0</v>
      </c>
      <c r="I41" s="41"/>
    </row>
    <row r="42" spans="1:11" ht="105" x14ac:dyDescent="0.25">
      <c r="A42" s="94" t="s">
        <v>985</v>
      </c>
      <c r="B42" s="82" t="s">
        <v>282</v>
      </c>
      <c r="C42" s="82" t="s">
        <v>33</v>
      </c>
      <c r="D42" s="82" t="s">
        <v>234</v>
      </c>
      <c r="E42" s="82">
        <v>85</v>
      </c>
      <c r="F42" s="82">
        <v>93.4</v>
      </c>
      <c r="G42" s="82">
        <f t="shared" si="3"/>
        <v>8.4000000000000057</v>
      </c>
      <c r="H42" s="83">
        <f t="shared" si="1"/>
        <v>9.8823529411764763</v>
      </c>
      <c r="I42" s="119" t="s">
        <v>937</v>
      </c>
    </row>
    <row r="43" spans="1:11" ht="64.5" customHeight="1" x14ac:dyDescent="0.25">
      <c r="A43" s="94" t="s">
        <v>281</v>
      </c>
      <c r="B43" s="82" t="s">
        <v>284</v>
      </c>
      <c r="C43" s="82" t="s">
        <v>285</v>
      </c>
      <c r="D43" s="82" t="s">
        <v>234</v>
      </c>
      <c r="E43" s="82">
        <v>90.3</v>
      </c>
      <c r="F43" s="123" t="s">
        <v>858</v>
      </c>
      <c r="G43" s="123" t="s">
        <v>215</v>
      </c>
      <c r="H43" s="83" t="s">
        <v>215</v>
      </c>
      <c r="I43" s="123" t="s">
        <v>926</v>
      </c>
      <c r="J43" s="5"/>
      <c r="K43" s="16"/>
    </row>
    <row r="44" spans="1:11" ht="69.75" customHeight="1" x14ac:dyDescent="0.25">
      <c r="A44" s="94" t="s">
        <v>283</v>
      </c>
      <c r="B44" s="82" t="s">
        <v>287</v>
      </c>
      <c r="C44" s="82" t="s">
        <v>285</v>
      </c>
      <c r="D44" s="82" t="s">
        <v>234</v>
      </c>
      <c r="E44" s="82">
        <v>39.4</v>
      </c>
      <c r="F44" s="123" t="s">
        <v>858</v>
      </c>
      <c r="G44" s="123" t="s">
        <v>215</v>
      </c>
      <c r="H44" s="83" t="s">
        <v>215</v>
      </c>
      <c r="I44" s="123" t="s">
        <v>926</v>
      </c>
      <c r="J44" s="5"/>
      <c r="K44" s="16"/>
    </row>
    <row r="45" spans="1:11" ht="90" x14ac:dyDescent="0.25">
      <c r="A45" s="94" t="s">
        <v>286</v>
      </c>
      <c r="B45" s="80" t="s">
        <v>289</v>
      </c>
      <c r="C45" s="80" t="s">
        <v>268</v>
      </c>
      <c r="D45" s="82" t="s">
        <v>239</v>
      </c>
      <c r="E45" s="80">
        <v>25</v>
      </c>
      <c r="F45" s="82">
        <v>23.6</v>
      </c>
      <c r="G45" s="82">
        <f>E45-F45</f>
        <v>1.3999999999999986</v>
      </c>
      <c r="H45" s="83">
        <f t="shared" si="1"/>
        <v>5.5999999999999943</v>
      </c>
      <c r="I45" s="116" t="s">
        <v>939</v>
      </c>
    </row>
    <row r="46" spans="1:11" ht="240" x14ac:dyDescent="0.25">
      <c r="A46" s="94" t="s">
        <v>288</v>
      </c>
      <c r="B46" s="80" t="s">
        <v>813</v>
      </c>
      <c r="C46" s="80" t="s">
        <v>33</v>
      </c>
      <c r="D46" s="82" t="s">
        <v>234</v>
      </c>
      <c r="E46" s="80">
        <v>96</v>
      </c>
      <c r="F46" s="82">
        <v>99.97</v>
      </c>
      <c r="G46" s="82">
        <f>F46-E46</f>
        <v>3.9699999999999989</v>
      </c>
      <c r="H46" s="83">
        <f t="shared" si="1"/>
        <v>4.1354166666666661</v>
      </c>
      <c r="I46" s="116" t="s">
        <v>938</v>
      </c>
    </row>
    <row r="47" spans="1:11" ht="186.75" customHeight="1" x14ac:dyDescent="0.25">
      <c r="A47" s="94" t="s">
        <v>290</v>
      </c>
      <c r="B47" s="80" t="s">
        <v>292</v>
      </c>
      <c r="C47" s="80" t="s">
        <v>33</v>
      </c>
      <c r="D47" s="82" t="s">
        <v>234</v>
      </c>
      <c r="E47" s="80">
        <v>99.9</v>
      </c>
      <c r="F47" s="82">
        <v>99.9</v>
      </c>
      <c r="G47" s="82">
        <f>F47-E47</f>
        <v>0</v>
      </c>
      <c r="H47" s="83">
        <f t="shared" si="1"/>
        <v>0</v>
      </c>
      <c r="I47" s="120"/>
    </row>
    <row r="48" spans="1:11" ht="69" customHeight="1" x14ac:dyDescent="0.25">
      <c r="A48" s="94" t="s">
        <v>291</v>
      </c>
      <c r="B48" s="87" t="s">
        <v>851</v>
      </c>
      <c r="C48" s="86" t="s">
        <v>33</v>
      </c>
      <c r="D48" s="82" t="s">
        <v>234</v>
      </c>
      <c r="E48" s="80">
        <v>84</v>
      </c>
      <c r="F48" s="82">
        <v>85.8</v>
      </c>
      <c r="G48" s="82">
        <f>F48-E48</f>
        <v>1.7999999999999972</v>
      </c>
      <c r="H48" s="83">
        <f t="shared" si="1"/>
        <v>2.1428571428571392</v>
      </c>
      <c r="I48" s="116" t="s">
        <v>940</v>
      </c>
    </row>
    <row r="49" spans="1:9" x14ac:dyDescent="0.25">
      <c r="A49" s="195" t="s">
        <v>814</v>
      </c>
      <c r="B49" s="195"/>
      <c r="C49" s="195"/>
      <c r="D49" s="195"/>
      <c r="E49" s="195"/>
      <c r="F49" s="195"/>
      <c r="G49" s="195"/>
      <c r="H49" s="195"/>
      <c r="I49" s="195"/>
    </row>
    <row r="50" spans="1:9" ht="65.25" customHeight="1" x14ac:dyDescent="0.25">
      <c r="A50" s="80" t="s">
        <v>293</v>
      </c>
      <c r="B50" s="80" t="s">
        <v>294</v>
      </c>
      <c r="C50" s="80" t="s">
        <v>295</v>
      </c>
      <c r="D50" s="82" t="s">
        <v>239</v>
      </c>
      <c r="E50" s="82">
        <v>53</v>
      </c>
      <c r="F50" s="82">
        <v>49.4</v>
      </c>
      <c r="G50" s="82">
        <f>E50-F50</f>
        <v>3.6000000000000014</v>
      </c>
      <c r="H50" s="83">
        <f t="shared" si="1"/>
        <v>6.7924528301886822</v>
      </c>
      <c r="I50" s="116"/>
    </row>
    <row r="51" spans="1:9" x14ac:dyDescent="0.25">
      <c r="A51" s="196" t="s">
        <v>815</v>
      </c>
      <c r="B51" s="196"/>
      <c r="C51" s="196"/>
      <c r="D51" s="196"/>
      <c r="E51" s="196"/>
      <c r="F51" s="196"/>
      <c r="G51" s="196"/>
      <c r="H51" s="196"/>
      <c r="I51" s="196"/>
    </row>
    <row r="52" spans="1:9" ht="116.25" customHeight="1" x14ac:dyDescent="0.25">
      <c r="A52" s="80" t="s">
        <v>293</v>
      </c>
      <c r="B52" s="84" t="s">
        <v>296</v>
      </c>
      <c r="C52" s="80" t="s">
        <v>33</v>
      </c>
      <c r="D52" s="82" t="s">
        <v>234</v>
      </c>
      <c r="E52" s="82">
        <v>51</v>
      </c>
      <c r="F52" s="83">
        <v>52.1</v>
      </c>
      <c r="G52" s="82">
        <f>F52-E52</f>
        <v>1.1000000000000014</v>
      </c>
      <c r="H52" s="83">
        <f t="shared" si="1"/>
        <v>2.1568627450980418</v>
      </c>
      <c r="I52" s="116" t="s">
        <v>942</v>
      </c>
    </row>
    <row r="53" spans="1:9" ht="35.25" customHeight="1" x14ac:dyDescent="0.25">
      <c r="A53" s="206" t="s">
        <v>992</v>
      </c>
      <c r="B53" s="207"/>
      <c r="C53" s="207"/>
      <c r="D53" s="207"/>
      <c r="E53" s="207"/>
      <c r="F53" s="207"/>
      <c r="G53" s="207"/>
      <c r="H53" s="207"/>
      <c r="I53" s="208"/>
    </row>
    <row r="54" spans="1:9" ht="85.5" customHeight="1" x14ac:dyDescent="0.25">
      <c r="A54" s="82" t="s">
        <v>263</v>
      </c>
      <c r="B54" s="82" t="s">
        <v>297</v>
      </c>
      <c r="C54" s="82" t="s">
        <v>33</v>
      </c>
      <c r="D54" s="82" t="s">
        <v>239</v>
      </c>
      <c r="E54" s="82">
        <v>3.65</v>
      </c>
      <c r="F54" s="82">
        <v>2.79</v>
      </c>
      <c r="G54" s="82">
        <f>E54-F54</f>
        <v>0.85999999999999988</v>
      </c>
      <c r="H54" s="83">
        <f t="shared" si="1"/>
        <v>23.561643835616437</v>
      </c>
      <c r="I54" s="116" t="s">
        <v>944</v>
      </c>
    </row>
    <row r="55" spans="1:9" ht="74.25" customHeight="1" x14ac:dyDescent="0.25">
      <c r="A55" s="81" t="s">
        <v>77</v>
      </c>
      <c r="B55" s="82" t="s">
        <v>298</v>
      </c>
      <c r="C55" s="82" t="s">
        <v>33</v>
      </c>
      <c r="D55" s="82" t="s">
        <v>234</v>
      </c>
      <c r="E55" s="82">
        <v>50</v>
      </c>
      <c r="F55" s="81">
        <v>60.1</v>
      </c>
      <c r="G55" s="82">
        <f>F55-E55</f>
        <v>10.100000000000001</v>
      </c>
      <c r="H55" s="83">
        <f t="shared" si="1"/>
        <v>20.200000000000003</v>
      </c>
      <c r="I55" s="116" t="s">
        <v>943</v>
      </c>
    </row>
    <row r="56" spans="1:9" ht="105" customHeight="1" x14ac:dyDescent="0.25">
      <c r="A56" s="81" t="s">
        <v>107</v>
      </c>
      <c r="B56" s="82" t="s">
        <v>299</v>
      </c>
      <c r="C56" s="82" t="s">
        <v>33</v>
      </c>
      <c r="D56" s="82" t="s">
        <v>239</v>
      </c>
      <c r="E56" s="82">
        <v>20</v>
      </c>
      <c r="F56" s="81">
        <v>20.7</v>
      </c>
      <c r="G56" s="82">
        <f>E56-F56</f>
        <v>-0.69999999999999929</v>
      </c>
      <c r="H56" s="83">
        <f t="shared" si="1"/>
        <v>-3.499999999999996</v>
      </c>
      <c r="I56" s="116" t="s">
        <v>945</v>
      </c>
    </row>
    <row r="57" spans="1:9" ht="90" x14ac:dyDescent="0.25">
      <c r="A57" s="81" t="s">
        <v>300</v>
      </c>
      <c r="B57" s="82" t="s">
        <v>301</v>
      </c>
      <c r="C57" s="82" t="s">
        <v>33</v>
      </c>
      <c r="D57" s="82" t="s">
        <v>234</v>
      </c>
      <c r="E57" s="82">
        <v>88</v>
      </c>
      <c r="F57" s="81">
        <v>90.1</v>
      </c>
      <c r="G57" s="82">
        <f>F57-E57</f>
        <v>2.0999999999999943</v>
      </c>
      <c r="H57" s="83">
        <f t="shared" si="1"/>
        <v>2.38636363636363</v>
      </c>
      <c r="I57" s="116" t="s">
        <v>946</v>
      </c>
    </row>
    <row r="58" spans="1:9" ht="94.5" customHeight="1" x14ac:dyDescent="0.25">
      <c r="A58" s="81" t="s">
        <v>123</v>
      </c>
      <c r="B58" s="82" t="s">
        <v>302</v>
      </c>
      <c r="C58" s="82" t="s">
        <v>33</v>
      </c>
      <c r="D58" s="82" t="s">
        <v>234</v>
      </c>
      <c r="E58" s="82">
        <v>30</v>
      </c>
      <c r="F58" s="81">
        <v>53.9</v>
      </c>
      <c r="G58" s="82">
        <f>F58-E58</f>
        <v>23.9</v>
      </c>
      <c r="H58" s="83">
        <f t="shared" si="1"/>
        <v>79.666666666666657</v>
      </c>
      <c r="I58" s="116" t="s">
        <v>947</v>
      </c>
    </row>
    <row r="59" spans="1:9" ht="127.5" customHeight="1" x14ac:dyDescent="0.25">
      <c r="A59" s="81" t="s">
        <v>303</v>
      </c>
      <c r="B59" s="82" t="s">
        <v>304</v>
      </c>
      <c r="C59" s="82" t="s">
        <v>33</v>
      </c>
      <c r="D59" s="82" t="s">
        <v>239</v>
      </c>
      <c r="E59" s="82">
        <v>5.9</v>
      </c>
      <c r="F59" s="81">
        <v>6.3</v>
      </c>
      <c r="G59" s="82">
        <f>E59-F59</f>
        <v>-0.39999999999999947</v>
      </c>
      <c r="H59" s="83">
        <f t="shared" si="1"/>
        <v>-6.7796610169491425</v>
      </c>
      <c r="I59" s="111" t="s">
        <v>906</v>
      </c>
    </row>
    <row r="60" spans="1:9" ht="120" x14ac:dyDescent="0.25">
      <c r="A60" s="81" t="s">
        <v>305</v>
      </c>
      <c r="B60" s="82" t="s">
        <v>306</v>
      </c>
      <c r="C60" s="82" t="s">
        <v>33</v>
      </c>
      <c r="D60" s="82" t="s">
        <v>239</v>
      </c>
      <c r="E60" s="82">
        <v>8.1</v>
      </c>
      <c r="F60" s="81">
        <v>6</v>
      </c>
      <c r="G60" s="82">
        <f>E60-F60</f>
        <v>2.0999999999999996</v>
      </c>
      <c r="H60" s="83">
        <f t="shared" si="1"/>
        <v>25.925925925925924</v>
      </c>
      <c r="I60" s="119"/>
    </row>
    <row r="61" spans="1:9" ht="71.25" customHeight="1" x14ac:dyDescent="0.25">
      <c r="A61" s="81" t="s">
        <v>145</v>
      </c>
      <c r="B61" s="82" t="s">
        <v>307</v>
      </c>
      <c r="C61" s="82" t="s">
        <v>33</v>
      </c>
      <c r="D61" s="82" t="s">
        <v>234</v>
      </c>
      <c r="E61" s="82">
        <v>100</v>
      </c>
      <c r="F61" s="81">
        <v>100</v>
      </c>
      <c r="G61" s="82">
        <f>F61-E61</f>
        <v>0</v>
      </c>
      <c r="H61" s="83">
        <f t="shared" si="1"/>
        <v>0</v>
      </c>
      <c r="I61" s="81"/>
    </row>
    <row r="62" spans="1:9" ht="60" x14ac:dyDescent="0.25">
      <c r="A62" s="81" t="s">
        <v>151</v>
      </c>
      <c r="B62" s="82" t="s">
        <v>308</v>
      </c>
      <c r="C62" s="82" t="s">
        <v>236</v>
      </c>
      <c r="D62" s="82" t="s">
        <v>234</v>
      </c>
      <c r="E62" s="82">
        <v>10318</v>
      </c>
      <c r="F62" s="81">
        <f>10392+213</f>
        <v>10605</v>
      </c>
      <c r="G62" s="82">
        <f>F62-E62</f>
        <v>287</v>
      </c>
      <c r="H62" s="83">
        <f t="shared" si="1"/>
        <v>2.7815468113975577</v>
      </c>
      <c r="I62" s="111" t="s">
        <v>907</v>
      </c>
    </row>
    <row r="63" spans="1:9" ht="90" x14ac:dyDescent="0.25">
      <c r="A63" s="81" t="s">
        <v>160</v>
      </c>
      <c r="B63" s="84" t="s">
        <v>850</v>
      </c>
      <c r="C63" s="82" t="s">
        <v>236</v>
      </c>
      <c r="D63" s="82" t="s">
        <v>234</v>
      </c>
      <c r="E63" s="82">
        <v>3468</v>
      </c>
      <c r="F63" s="81">
        <v>3468</v>
      </c>
      <c r="G63" s="82">
        <f>F63-E63</f>
        <v>0</v>
      </c>
      <c r="H63" s="83">
        <f t="shared" si="1"/>
        <v>0</v>
      </c>
      <c r="I63" s="81"/>
    </row>
    <row r="64" spans="1:9" ht="195" customHeight="1" x14ac:dyDescent="0.25">
      <c r="A64" s="81" t="s">
        <v>249</v>
      </c>
      <c r="B64" s="82" t="s">
        <v>309</v>
      </c>
      <c r="C64" s="82" t="s">
        <v>33</v>
      </c>
      <c r="D64" s="82" t="s">
        <v>239</v>
      </c>
      <c r="E64" s="82">
        <v>30.5</v>
      </c>
      <c r="F64" s="81">
        <v>26.6</v>
      </c>
      <c r="G64" s="82">
        <f>E64-F64</f>
        <v>3.8999999999999986</v>
      </c>
      <c r="H64" s="83">
        <f t="shared" si="1"/>
        <v>12.786885245901637</v>
      </c>
      <c r="I64" s="116" t="s">
        <v>948</v>
      </c>
    </row>
    <row r="65" spans="1:9" ht="77.25" customHeight="1" x14ac:dyDescent="0.25">
      <c r="A65" s="81" t="s">
        <v>251</v>
      </c>
      <c r="B65" s="82" t="s">
        <v>310</v>
      </c>
      <c r="C65" s="82" t="s">
        <v>311</v>
      </c>
      <c r="D65" s="82" t="s">
        <v>239</v>
      </c>
      <c r="E65" s="82">
        <v>371.3</v>
      </c>
      <c r="F65" s="81">
        <v>315.10000000000002</v>
      </c>
      <c r="G65" s="82">
        <f>E65-F65</f>
        <v>56.199999999999989</v>
      </c>
      <c r="H65" s="83">
        <f t="shared" si="1"/>
        <v>15.136008618367894</v>
      </c>
      <c r="I65" s="116" t="s">
        <v>949</v>
      </c>
    </row>
    <row r="66" spans="1:9" ht="108.75" customHeight="1" x14ac:dyDescent="0.25">
      <c r="A66" s="81" t="s">
        <v>254</v>
      </c>
      <c r="B66" s="82" t="s">
        <v>312</v>
      </c>
      <c r="C66" s="82" t="s">
        <v>268</v>
      </c>
      <c r="D66" s="82" t="s">
        <v>239</v>
      </c>
      <c r="E66" s="82">
        <v>15.69</v>
      </c>
      <c r="F66" s="81">
        <v>17.100000000000001</v>
      </c>
      <c r="G66" s="82">
        <f>E66-F66</f>
        <v>-1.4100000000000019</v>
      </c>
      <c r="H66" s="83">
        <f t="shared" si="1"/>
        <v>-8.9866156787763032</v>
      </c>
      <c r="I66" s="123" t="s">
        <v>972</v>
      </c>
    </row>
    <row r="67" spans="1:9" ht="74.25" customHeight="1" x14ac:dyDescent="0.25">
      <c r="A67" s="81" t="s">
        <v>256</v>
      </c>
      <c r="B67" s="82" t="s">
        <v>313</v>
      </c>
      <c r="C67" s="82" t="s">
        <v>311</v>
      </c>
      <c r="D67" s="82" t="s">
        <v>239</v>
      </c>
      <c r="E67" s="82">
        <v>186.4</v>
      </c>
      <c r="F67" s="81">
        <v>138.5</v>
      </c>
      <c r="G67" s="82">
        <f>E67-F67</f>
        <v>47.900000000000006</v>
      </c>
      <c r="H67" s="83">
        <f t="shared" si="1"/>
        <v>25.697424892703864</v>
      </c>
      <c r="I67" s="116" t="s">
        <v>950</v>
      </c>
    </row>
    <row r="68" spans="1:9" ht="93" customHeight="1" x14ac:dyDescent="0.25">
      <c r="A68" s="81" t="s">
        <v>258</v>
      </c>
      <c r="B68" s="82" t="s">
        <v>314</v>
      </c>
      <c r="C68" s="82" t="s">
        <v>33</v>
      </c>
      <c r="D68" s="82" t="s">
        <v>234</v>
      </c>
      <c r="E68" s="82">
        <v>53.3</v>
      </c>
      <c r="F68" s="81">
        <v>51.5</v>
      </c>
      <c r="G68" s="82">
        <f>F68-E68</f>
        <v>-1.7999999999999972</v>
      </c>
      <c r="H68" s="83">
        <f t="shared" si="1"/>
        <v>-3.3771106941838593</v>
      </c>
      <c r="I68" s="116" t="s">
        <v>908</v>
      </c>
    </row>
    <row r="69" spans="1:9" ht="66.75" customHeight="1" x14ac:dyDescent="0.25">
      <c r="A69" s="81" t="s">
        <v>315</v>
      </c>
      <c r="B69" s="82" t="s">
        <v>316</v>
      </c>
      <c r="C69" s="161" t="s">
        <v>987</v>
      </c>
      <c r="D69" s="82" t="s">
        <v>234</v>
      </c>
      <c r="E69" s="82">
        <v>9.6</v>
      </c>
      <c r="F69" s="81">
        <v>11.8</v>
      </c>
      <c r="G69" s="82">
        <f>F69-E69</f>
        <v>2.2000000000000011</v>
      </c>
      <c r="H69" s="83">
        <f t="shared" si="1"/>
        <v>22.916666666666679</v>
      </c>
      <c r="I69" s="116" t="s">
        <v>909</v>
      </c>
    </row>
    <row r="70" spans="1:9" ht="60" x14ac:dyDescent="0.25">
      <c r="A70" s="81" t="s">
        <v>317</v>
      </c>
      <c r="B70" s="82" t="s">
        <v>318</v>
      </c>
      <c r="C70" s="161" t="s">
        <v>987</v>
      </c>
      <c r="D70" s="82" t="s">
        <v>234</v>
      </c>
      <c r="E70" s="82">
        <v>12.7</v>
      </c>
      <c r="F70" s="81">
        <v>16.2</v>
      </c>
      <c r="G70" s="82">
        <f t="shared" ref="G70:G75" si="4">F70-E70</f>
        <v>3.5</v>
      </c>
      <c r="H70" s="83">
        <f t="shared" si="1"/>
        <v>27.559055118110237</v>
      </c>
      <c r="I70" s="116" t="s">
        <v>909</v>
      </c>
    </row>
    <row r="71" spans="1:9" ht="82.5" customHeight="1" x14ac:dyDescent="0.25">
      <c r="A71" s="81" t="s">
        <v>281</v>
      </c>
      <c r="B71" s="82" t="s">
        <v>816</v>
      </c>
      <c r="C71" s="82" t="s">
        <v>319</v>
      </c>
      <c r="D71" s="82" t="s">
        <v>234</v>
      </c>
      <c r="E71" s="82">
        <v>8.6999999999999993</v>
      </c>
      <c r="F71" s="81">
        <v>10.1</v>
      </c>
      <c r="G71" s="82">
        <f t="shared" si="4"/>
        <v>1.4000000000000004</v>
      </c>
      <c r="H71" s="83">
        <f t="shared" si="1"/>
        <v>16.09195402298851</v>
      </c>
      <c r="I71" s="220" t="s">
        <v>952</v>
      </c>
    </row>
    <row r="72" spans="1:9" ht="75" x14ac:dyDescent="0.25">
      <c r="A72" s="81" t="s">
        <v>283</v>
      </c>
      <c r="B72" s="82" t="s">
        <v>817</v>
      </c>
      <c r="C72" s="82" t="s">
        <v>319</v>
      </c>
      <c r="D72" s="82" t="s">
        <v>234</v>
      </c>
      <c r="E72" s="82">
        <v>7.5</v>
      </c>
      <c r="F72" s="81">
        <v>15.2</v>
      </c>
      <c r="G72" s="82">
        <f t="shared" si="4"/>
        <v>7.6999999999999993</v>
      </c>
      <c r="H72" s="83">
        <f t="shared" si="1"/>
        <v>102.66666666666666</v>
      </c>
      <c r="I72" s="221"/>
    </row>
    <row r="73" spans="1:9" ht="45" x14ac:dyDescent="0.25">
      <c r="A73" s="81" t="s">
        <v>286</v>
      </c>
      <c r="B73" s="84" t="s">
        <v>847</v>
      </c>
      <c r="C73" s="82" t="s">
        <v>33</v>
      </c>
      <c r="D73" s="82" t="s">
        <v>234</v>
      </c>
      <c r="E73" s="82">
        <v>68.400000000000006</v>
      </c>
      <c r="F73" s="81">
        <v>80.8</v>
      </c>
      <c r="G73" s="82">
        <f t="shared" si="4"/>
        <v>12.399999999999991</v>
      </c>
      <c r="H73" s="83">
        <f t="shared" si="1"/>
        <v>18.12865497076022</v>
      </c>
      <c r="I73" s="116"/>
    </row>
    <row r="74" spans="1:9" ht="60.75" customHeight="1" x14ac:dyDescent="0.25">
      <c r="A74" s="81" t="s">
        <v>288</v>
      </c>
      <c r="B74" s="84" t="s">
        <v>848</v>
      </c>
      <c r="C74" s="82" t="s">
        <v>33</v>
      </c>
      <c r="D74" s="82" t="s">
        <v>234</v>
      </c>
      <c r="E74" s="82">
        <v>70</v>
      </c>
      <c r="F74" s="81">
        <v>100</v>
      </c>
      <c r="G74" s="82">
        <f t="shared" si="4"/>
        <v>30</v>
      </c>
      <c r="H74" s="83">
        <f t="shared" si="1"/>
        <v>42.857142857142854</v>
      </c>
      <c r="I74" s="116" t="s">
        <v>951</v>
      </c>
    </row>
    <row r="75" spans="1:9" ht="73.5" customHeight="1" x14ac:dyDescent="0.25">
      <c r="A75" s="81" t="s">
        <v>290</v>
      </c>
      <c r="B75" s="84" t="s">
        <v>849</v>
      </c>
      <c r="C75" s="82" t="s">
        <v>33</v>
      </c>
      <c r="D75" s="82" t="s">
        <v>234</v>
      </c>
      <c r="E75" s="82">
        <v>21</v>
      </c>
      <c r="F75" s="81">
        <v>28.9</v>
      </c>
      <c r="G75" s="82">
        <f t="shared" si="4"/>
        <v>7.8999999999999986</v>
      </c>
      <c r="H75" s="83">
        <f t="shared" ref="H75:H81" si="5">G75/E75*100</f>
        <v>37.619047619047613</v>
      </c>
      <c r="I75" s="116"/>
    </row>
    <row r="76" spans="1:9" ht="18" customHeight="1" x14ac:dyDescent="0.25">
      <c r="A76" s="197" t="s">
        <v>502</v>
      </c>
      <c r="B76" s="197"/>
      <c r="C76" s="197"/>
      <c r="D76" s="197"/>
      <c r="E76" s="197"/>
      <c r="F76" s="197"/>
      <c r="G76" s="197"/>
      <c r="H76" s="197"/>
      <c r="I76" s="197"/>
    </row>
    <row r="77" spans="1:9" ht="90" customHeight="1" x14ac:dyDescent="0.25">
      <c r="A77" s="80" t="s">
        <v>293</v>
      </c>
      <c r="B77" s="80" t="s">
        <v>252</v>
      </c>
      <c r="C77" s="80" t="s">
        <v>268</v>
      </c>
      <c r="D77" s="81" t="s">
        <v>239</v>
      </c>
      <c r="E77" s="81">
        <v>654.70000000000005</v>
      </c>
      <c r="F77" s="81">
        <v>614.20000000000005</v>
      </c>
      <c r="G77" s="82">
        <f>E77-F77</f>
        <v>40.5</v>
      </c>
      <c r="H77" s="83">
        <f t="shared" si="5"/>
        <v>6.1860394073621503</v>
      </c>
      <c r="I77" s="116" t="s">
        <v>953</v>
      </c>
    </row>
    <row r="78" spans="1:9" ht="23.25" customHeight="1" x14ac:dyDescent="0.25">
      <c r="A78" s="202" t="s">
        <v>843</v>
      </c>
      <c r="B78" s="203"/>
      <c r="C78" s="203"/>
      <c r="D78" s="203"/>
      <c r="E78" s="203"/>
      <c r="F78" s="203"/>
      <c r="G78" s="203"/>
      <c r="H78" s="203"/>
      <c r="I78" s="204"/>
    </row>
    <row r="79" spans="1:9" ht="72.75" customHeight="1" x14ac:dyDescent="0.25">
      <c r="A79" s="86" t="str">
        <f>[1]приложение_1!A90</f>
        <v>1</v>
      </c>
      <c r="B79" s="86" t="str">
        <f>[1]приложение_1!B90</f>
        <v>Уровень выполнения нормативных параметров сроков оказания экстренной и неотложной медицинской помощи</v>
      </c>
      <c r="C79" s="86" t="s">
        <v>33</v>
      </c>
      <c r="D79" s="81" t="s">
        <v>234</v>
      </c>
      <c r="E79" s="81">
        <v>88</v>
      </c>
      <c r="F79" s="81">
        <v>93.8</v>
      </c>
      <c r="G79" s="82">
        <f>F79-E79</f>
        <v>5.7999999999999972</v>
      </c>
      <c r="H79" s="83">
        <f t="shared" si="5"/>
        <v>6.5909090909090873</v>
      </c>
      <c r="I79" s="111" t="s">
        <v>910</v>
      </c>
    </row>
    <row r="80" spans="1:9" ht="18" customHeight="1" x14ac:dyDescent="0.25">
      <c r="A80" s="222" t="s">
        <v>820</v>
      </c>
      <c r="B80" s="223"/>
      <c r="C80" s="223"/>
      <c r="D80" s="223"/>
      <c r="E80" s="223"/>
      <c r="F80" s="223"/>
      <c r="G80" s="223"/>
      <c r="H80" s="223"/>
      <c r="I80" s="224"/>
    </row>
    <row r="81" spans="1:9" ht="165" x14ac:dyDescent="0.25">
      <c r="A81" s="80" t="s">
        <v>293</v>
      </c>
      <c r="B81" s="82" t="s">
        <v>320</v>
      </c>
      <c r="C81" s="82" t="s">
        <v>33</v>
      </c>
      <c r="D81" s="81" t="s">
        <v>234</v>
      </c>
      <c r="E81" s="81">
        <v>100</v>
      </c>
      <c r="F81" s="81">
        <v>100</v>
      </c>
      <c r="G81" s="82">
        <f>F81-E81</f>
        <v>0</v>
      </c>
      <c r="H81" s="83">
        <f t="shared" si="5"/>
        <v>0</v>
      </c>
      <c r="I81" s="81"/>
    </row>
    <row r="82" spans="1:9" ht="31.5" customHeight="1" x14ac:dyDescent="0.25">
      <c r="A82" s="206" t="s">
        <v>104</v>
      </c>
      <c r="B82" s="207"/>
      <c r="C82" s="207"/>
      <c r="D82" s="207"/>
      <c r="E82" s="207"/>
      <c r="F82" s="207"/>
      <c r="G82" s="207"/>
      <c r="H82" s="207"/>
      <c r="I82" s="208"/>
    </row>
    <row r="83" spans="1:9" ht="67.5" customHeight="1" x14ac:dyDescent="0.25">
      <c r="A83" s="81" t="s">
        <v>293</v>
      </c>
      <c r="B83" s="82" t="s">
        <v>643</v>
      </c>
      <c r="C83" s="81" t="s">
        <v>33</v>
      </c>
      <c r="D83" s="81" t="s">
        <v>234</v>
      </c>
      <c r="E83" s="81">
        <v>100</v>
      </c>
      <c r="F83" s="81">
        <v>100</v>
      </c>
      <c r="G83" s="82">
        <f>F83-E83</f>
        <v>0</v>
      </c>
      <c r="H83" s="83">
        <f t="shared" ref="H83" si="6">G83/E83*100</f>
        <v>0</v>
      </c>
      <c r="I83" s="81"/>
    </row>
    <row r="84" spans="1:9" ht="39.75" customHeight="1" x14ac:dyDescent="0.25">
      <c r="A84" s="202" t="s">
        <v>993</v>
      </c>
      <c r="B84" s="203"/>
      <c r="C84" s="203"/>
      <c r="D84" s="203"/>
      <c r="E84" s="203"/>
      <c r="F84" s="203"/>
      <c r="G84" s="203"/>
      <c r="H84" s="203"/>
      <c r="I84" s="204"/>
    </row>
    <row r="85" spans="1:9" ht="56.25" customHeight="1" x14ac:dyDescent="0.25">
      <c r="A85" s="90" t="s">
        <v>293</v>
      </c>
      <c r="B85" s="87" t="s">
        <v>844</v>
      </c>
      <c r="C85" s="90" t="s">
        <v>33</v>
      </c>
      <c r="D85" s="81" t="s">
        <v>234</v>
      </c>
      <c r="E85" s="81">
        <v>79.900000000000006</v>
      </c>
      <c r="F85" s="81">
        <v>79.900000000000006</v>
      </c>
      <c r="G85" s="82">
        <f>F85-E85</f>
        <v>0</v>
      </c>
      <c r="H85" s="83">
        <f t="shared" ref="H85:H158" si="7">G85/E85*100</f>
        <v>0</v>
      </c>
      <c r="I85" s="81"/>
    </row>
    <row r="86" spans="1:9" ht="69" customHeight="1" x14ac:dyDescent="0.25">
      <c r="A86" s="90" t="s">
        <v>77</v>
      </c>
      <c r="B86" s="87" t="s">
        <v>845</v>
      </c>
      <c r="C86" s="87" t="s">
        <v>268</v>
      </c>
      <c r="D86" s="81" t="s">
        <v>239</v>
      </c>
      <c r="E86" s="81">
        <v>223.5</v>
      </c>
      <c r="F86" s="81">
        <v>190.7</v>
      </c>
      <c r="G86" s="82">
        <f>E86-F86</f>
        <v>32.800000000000011</v>
      </c>
      <c r="H86" s="83">
        <f t="shared" si="7"/>
        <v>14.675615212527971</v>
      </c>
      <c r="I86" s="220" t="s">
        <v>911</v>
      </c>
    </row>
    <row r="87" spans="1:9" ht="69.75" customHeight="1" x14ac:dyDescent="0.25">
      <c r="A87" s="90" t="s">
        <v>107</v>
      </c>
      <c r="B87" s="87" t="s">
        <v>846</v>
      </c>
      <c r="C87" s="87" t="s">
        <v>268</v>
      </c>
      <c r="D87" s="81" t="s">
        <v>239</v>
      </c>
      <c r="E87" s="81">
        <v>17.3</v>
      </c>
      <c r="F87" s="81">
        <v>16.7</v>
      </c>
      <c r="G87" s="82">
        <f>E87-F87</f>
        <v>0.60000000000000142</v>
      </c>
      <c r="H87" s="83">
        <f t="shared" si="7"/>
        <v>3.4682080924855572</v>
      </c>
      <c r="I87" s="221"/>
    </row>
    <row r="88" spans="1:9" ht="38.25" customHeight="1" x14ac:dyDescent="0.25">
      <c r="A88" s="209" t="s">
        <v>799</v>
      </c>
      <c r="B88" s="210"/>
      <c r="C88" s="210"/>
      <c r="D88" s="210"/>
      <c r="E88" s="210"/>
      <c r="F88" s="210"/>
      <c r="G88" s="210"/>
      <c r="H88" s="210"/>
      <c r="I88" s="211"/>
    </row>
    <row r="89" spans="1:9" ht="93.75" customHeight="1" x14ac:dyDescent="0.25">
      <c r="A89" s="90" t="s">
        <v>293</v>
      </c>
      <c r="B89" s="87" t="s">
        <v>852</v>
      </c>
      <c r="C89" s="91" t="s">
        <v>33</v>
      </c>
      <c r="D89" s="81" t="s">
        <v>234</v>
      </c>
      <c r="E89" s="81">
        <v>24.8</v>
      </c>
      <c r="F89" s="81">
        <v>33.799999999999997</v>
      </c>
      <c r="G89" s="82">
        <f>F89-E89</f>
        <v>8.9999999999999964</v>
      </c>
      <c r="H89" s="83">
        <f t="shared" si="7"/>
        <v>36.290322580645146</v>
      </c>
      <c r="I89" s="220" t="s">
        <v>954</v>
      </c>
    </row>
    <row r="90" spans="1:9" ht="86.25" customHeight="1" x14ac:dyDescent="0.25">
      <c r="A90" s="90" t="s">
        <v>77</v>
      </c>
      <c r="B90" s="93" t="s">
        <v>853</v>
      </c>
      <c r="C90" s="91" t="s">
        <v>33</v>
      </c>
      <c r="D90" s="81" t="s">
        <v>234</v>
      </c>
      <c r="E90" s="81">
        <v>72</v>
      </c>
      <c r="F90" s="81">
        <v>83.3</v>
      </c>
      <c r="G90" s="82">
        <f>F90-E90</f>
        <v>11.299999999999997</v>
      </c>
      <c r="H90" s="83">
        <f t="shared" si="7"/>
        <v>15.694444444444441</v>
      </c>
      <c r="I90" s="225"/>
    </row>
    <row r="91" spans="1:9" ht="68.25" customHeight="1" x14ac:dyDescent="0.25">
      <c r="A91" s="90" t="s">
        <v>107</v>
      </c>
      <c r="B91" s="87" t="s">
        <v>854</v>
      </c>
      <c r="C91" s="91" t="s">
        <v>33</v>
      </c>
      <c r="D91" s="81" t="s">
        <v>234</v>
      </c>
      <c r="E91" s="81">
        <v>62</v>
      </c>
      <c r="F91" s="81">
        <v>100</v>
      </c>
      <c r="G91" s="82">
        <f>F91-E91</f>
        <v>38</v>
      </c>
      <c r="H91" s="83">
        <f t="shared" si="7"/>
        <v>61.29032258064516</v>
      </c>
      <c r="I91" s="221"/>
    </row>
    <row r="92" spans="1:9" ht="22.5" customHeight="1" x14ac:dyDescent="0.25">
      <c r="A92" s="226" t="s">
        <v>800</v>
      </c>
      <c r="B92" s="227"/>
      <c r="C92" s="227"/>
      <c r="D92" s="227"/>
      <c r="E92" s="227"/>
      <c r="F92" s="227"/>
      <c r="G92" s="227"/>
      <c r="H92" s="227"/>
      <c r="I92" s="228"/>
    </row>
    <row r="93" spans="1:9" ht="72" customHeight="1" x14ac:dyDescent="0.25">
      <c r="A93" s="90" t="s">
        <v>293</v>
      </c>
      <c r="B93" s="87" t="s">
        <v>821</v>
      </c>
      <c r="C93" s="91" t="s">
        <v>360</v>
      </c>
      <c r="D93" s="81" t="s">
        <v>234</v>
      </c>
      <c r="E93" s="81">
        <v>1</v>
      </c>
      <c r="F93" s="81">
        <v>1</v>
      </c>
      <c r="G93" s="82">
        <f>F93-E93</f>
        <v>0</v>
      </c>
      <c r="H93" s="83">
        <f t="shared" si="7"/>
        <v>0</v>
      </c>
      <c r="I93" s="81"/>
    </row>
    <row r="94" spans="1:9" ht="19.5" customHeight="1" x14ac:dyDescent="0.25">
      <c r="A94" s="222" t="s">
        <v>994</v>
      </c>
      <c r="B94" s="223"/>
      <c r="C94" s="223"/>
      <c r="D94" s="223"/>
      <c r="E94" s="223"/>
      <c r="F94" s="223"/>
      <c r="G94" s="223"/>
      <c r="H94" s="223"/>
      <c r="I94" s="224"/>
    </row>
    <row r="95" spans="1:9" ht="58.5" customHeight="1" x14ac:dyDescent="0.25">
      <c r="A95" s="92" t="s">
        <v>293</v>
      </c>
      <c r="B95" s="80" t="s">
        <v>321</v>
      </c>
      <c r="C95" s="80" t="s">
        <v>33</v>
      </c>
      <c r="D95" s="81" t="s">
        <v>234</v>
      </c>
      <c r="E95" s="81">
        <v>100</v>
      </c>
      <c r="F95" s="81">
        <v>100</v>
      </c>
      <c r="G95" s="82">
        <f>F95-E95</f>
        <v>0</v>
      </c>
      <c r="H95" s="83">
        <f t="shared" si="7"/>
        <v>0</v>
      </c>
      <c r="I95" s="81"/>
    </row>
    <row r="96" spans="1:9" ht="46.5" customHeight="1" x14ac:dyDescent="0.25">
      <c r="A96" s="92" t="s">
        <v>77</v>
      </c>
      <c r="B96" s="80" t="s">
        <v>644</v>
      </c>
      <c r="C96" s="80" t="s">
        <v>360</v>
      </c>
      <c r="D96" s="81" t="s">
        <v>234</v>
      </c>
      <c r="E96" s="81">
        <v>8</v>
      </c>
      <c r="F96" s="81">
        <v>8</v>
      </c>
      <c r="G96" s="82">
        <f>F96-E96</f>
        <v>0</v>
      </c>
      <c r="H96" s="83">
        <f t="shared" si="7"/>
        <v>0</v>
      </c>
      <c r="I96" s="81"/>
    </row>
    <row r="97" spans="1:9" ht="18.75" customHeight="1" x14ac:dyDescent="0.25">
      <c r="A97" s="222" t="s">
        <v>599</v>
      </c>
      <c r="B97" s="223"/>
      <c r="C97" s="223"/>
      <c r="D97" s="223"/>
      <c r="E97" s="223"/>
      <c r="F97" s="223"/>
      <c r="G97" s="223"/>
      <c r="H97" s="223"/>
      <c r="I97" s="224"/>
    </row>
    <row r="98" spans="1:9" ht="97.5" customHeight="1" x14ac:dyDescent="0.25">
      <c r="A98" s="80" t="s">
        <v>293</v>
      </c>
      <c r="B98" s="118" t="s">
        <v>855</v>
      </c>
      <c r="C98" s="80" t="s">
        <v>33</v>
      </c>
      <c r="D98" s="81" t="s">
        <v>234</v>
      </c>
      <c r="E98" s="81">
        <v>10</v>
      </c>
      <c r="F98" s="81">
        <v>0</v>
      </c>
      <c r="G98" s="82">
        <f>F98-E98</f>
        <v>-10</v>
      </c>
      <c r="H98" s="15">
        <f t="shared" si="7"/>
        <v>-100</v>
      </c>
      <c r="I98" s="116" t="s">
        <v>955</v>
      </c>
    </row>
    <row r="99" spans="1:9" ht="20.25" customHeight="1" x14ac:dyDescent="0.25">
      <c r="A99" s="202" t="s">
        <v>856</v>
      </c>
      <c r="B99" s="203"/>
      <c r="C99" s="203"/>
      <c r="D99" s="203"/>
      <c r="E99" s="203"/>
      <c r="F99" s="203"/>
      <c r="G99" s="203"/>
      <c r="H99" s="203"/>
      <c r="I99" s="204"/>
    </row>
    <row r="100" spans="1:9" ht="45" x14ac:dyDescent="0.25">
      <c r="A100" s="86" t="s">
        <v>293</v>
      </c>
      <c r="B100" s="80" t="s">
        <v>321</v>
      </c>
      <c r="C100" s="80" t="s">
        <v>33</v>
      </c>
      <c r="D100" s="81" t="s">
        <v>234</v>
      </c>
      <c r="E100" s="81">
        <v>100</v>
      </c>
      <c r="F100" s="81">
        <v>100</v>
      </c>
      <c r="G100" s="82">
        <f>F100-E100</f>
        <v>0</v>
      </c>
      <c r="H100" s="83">
        <f t="shared" si="7"/>
        <v>0</v>
      </c>
      <c r="I100" s="81"/>
    </row>
    <row r="101" spans="1:9" ht="75" customHeight="1" x14ac:dyDescent="0.25">
      <c r="A101" s="86" t="s">
        <v>77</v>
      </c>
      <c r="B101" s="80" t="s">
        <v>644</v>
      </c>
      <c r="C101" s="80" t="s">
        <v>360</v>
      </c>
      <c r="D101" s="81" t="s">
        <v>234</v>
      </c>
      <c r="E101" s="81">
        <v>8</v>
      </c>
      <c r="F101" s="81">
        <v>8</v>
      </c>
      <c r="G101" s="82">
        <f>F101-E101</f>
        <v>0</v>
      </c>
      <c r="H101" s="83">
        <f t="shared" si="7"/>
        <v>0</v>
      </c>
      <c r="I101" s="81"/>
    </row>
    <row r="102" spans="1:9" ht="18.75" customHeight="1" x14ac:dyDescent="0.25">
      <c r="A102" s="222" t="s">
        <v>995</v>
      </c>
      <c r="B102" s="223"/>
      <c r="C102" s="223"/>
      <c r="D102" s="223"/>
      <c r="E102" s="223"/>
      <c r="F102" s="223"/>
      <c r="G102" s="223"/>
      <c r="H102" s="223"/>
      <c r="I102" s="224"/>
    </row>
    <row r="103" spans="1:9" ht="51" customHeight="1" x14ac:dyDescent="0.25">
      <c r="A103" s="81" t="s">
        <v>263</v>
      </c>
      <c r="B103" s="81" t="s">
        <v>322</v>
      </c>
      <c r="C103" s="82" t="s">
        <v>361</v>
      </c>
      <c r="D103" s="81" t="s">
        <v>239</v>
      </c>
      <c r="E103" s="81">
        <v>0.22</v>
      </c>
      <c r="F103" s="81">
        <v>0.21</v>
      </c>
      <c r="G103" s="82">
        <f>E103-F103</f>
        <v>1.0000000000000009E-2</v>
      </c>
      <c r="H103" s="83">
        <f t="shared" si="7"/>
        <v>4.5454545454545494</v>
      </c>
      <c r="I103" s="116"/>
    </row>
    <row r="104" spans="1:9" ht="138" customHeight="1" x14ac:dyDescent="0.25">
      <c r="A104" s="81" t="s">
        <v>77</v>
      </c>
      <c r="B104" s="82" t="s">
        <v>323</v>
      </c>
      <c r="C104" s="82" t="s">
        <v>324</v>
      </c>
      <c r="D104" s="81" t="s">
        <v>234</v>
      </c>
      <c r="E104" s="89">
        <v>75</v>
      </c>
      <c r="F104" s="89">
        <v>85</v>
      </c>
      <c r="G104" s="82">
        <f t="shared" ref="G104:G109" si="8">F104-E104</f>
        <v>10</v>
      </c>
      <c r="H104" s="83">
        <f t="shared" si="7"/>
        <v>13.333333333333334</v>
      </c>
      <c r="I104" s="116" t="s">
        <v>956</v>
      </c>
    </row>
    <row r="105" spans="1:9" ht="123" customHeight="1" x14ac:dyDescent="0.25">
      <c r="A105" s="81" t="s">
        <v>107</v>
      </c>
      <c r="B105" s="82" t="s">
        <v>325</v>
      </c>
      <c r="C105" s="82" t="s">
        <v>826</v>
      </c>
      <c r="D105" s="81" t="s">
        <v>234</v>
      </c>
      <c r="E105" s="81">
        <v>70</v>
      </c>
      <c r="F105" s="81">
        <v>73.3</v>
      </c>
      <c r="G105" s="82">
        <f t="shared" si="8"/>
        <v>3.2999999999999972</v>
      </c>
      <c r="H105" s="83">
        <f t="shared" si="7"/>
        <v>4.7142857142857109</v>
      </c>
      <c r="I105" s="159" t="s">
        <v>984</v>
      </c>
    </row>
    <row r="106" spans="1:9" ht="123" customHeight="1" x14ac:dyDescent="0.25">
      <c r="A106" s="81" t="s">
        <v>117</v>
      </c>
      <c r="B106" s="82" t="s">
        <v>326</v>
      </c>
      <c r="C106" s="82" t="s">
        <v>33</v>
      </c>
      <c r="D106" s="81" t="s">
        <v>234</v>
      </c>
      <c r="E106" s="82">
        <v>65</v>
      </c>
      <c r="F106" s="81">
        <v>91</v>
      </c>
      <c r="G106" s="82">
        <f t="shared" si="8"/>
        <v>26</v>
      </c>
      <c r="H106" s="15">
        <f t="shared" si="7"/>
        <v>40</v>
      </c>
      <c r="I106" s="116" t="s">
        <v>912</v>
      </c>
    </row>
    <row r="107" spans="1:9" ht="90" x14ac:dyDescent="0.25">
      <c r="A107" s="81" t="s">
        <v>123</v>
      </c>
      <c r="B107" s="82" t="s">
        <v>327</v>
      </c>
      <c r="C107" s="82" t="s">
        <v>825</v>
      </c>
      <c r="D107" s="81" t="s">
        <v>234</v>
      </c>
      <c r="E107" s="82">
        <v>95</v>
      </c>
      <c r="F107" s="81">
        <v>96</v>
      </c>
      <c r="G107" s="82">
        <f t="shared" si="8"/>
        <v>1</v>
      </c>
      <c r="H107" s="15">
        <f t="shared" si="7"/>
        <v>1.0526315789473684</v>
      </c>
      <c r="I107" s="116"/>
    </row>
    <row r="108" spans="1:9" ht="105" x14ac:dyDescent="0.25">
      <c r="A108" s="81" t="s">
        <v>129</v>
      </c>
      <c r="B108" s="82" t="s">
        <v>328</v>
      </c>
      <c r="C108" s="82" t="s">
        <v>824</v>
      </c>
      <c r="D108" s="81" t="s">
        <v>234</v>
      </c>
      <c r="E108" s="82">
        <v>95</v>
      </c>
      <c r="F108" s="81">
        <v>100</v>
      </c>
      <c r="G108" s="82">
        <f t="shared" si="8"/>
        <v>5</v>
      </c>
      <c r="H108" s="15">
        <f t="shared" si="7"/>
        <v>5.2631578947368416</v>
      </c>
      <c r="I108" s="116"/>
    </row>
    <row r="109" spans="1:9" ht="90" x14ac:dyDescent="0.25">
      <c r="A109" s="81" t="s">
        <v>305</v>
      </c>
      <c r="B109" s="82" t="s">
        <v>823</v>
      </c>
      <c r="C109" s="82" t="s">
        <v>33</v>
      </c>
      <c r="D109" s="81" t="s">
        <v>234</v>
      </c>
      <c r="E109" s="82">
        <v>95</v>
      </c>
      <c r="F109" s="81">
        <v>92.8</v>
      </c>
      <c r="G109" s="82">
        <f t="shared" si="8"/>
        <v>-2.2000000000000028</v>
      </c>
      <c r="H109" s="15">
        <f t="shared" si="7"/>
        <v>-2.3157894736842133</v>
      </c>
      <c r="I109" s="116" t="s">
        <v>957</v>
      </c>
    </row>
    <row r="110" spans="1:9" ht="90" x14ac:dyDescent="0.25">
      <c r="A110" s="81" t="s">
        <v>145</v>
      </c>
      <c r="B110" s="82" t="s">
        <v>329</v>
      </c>
      <c r="C110" s="82" t="s">
        <v>238</v>
      </c>
      <c r="D110" s="81" t="s">
        <v>239</v>
      </c>
      <c r="E110" s="82">
        <v>2.7</v>
      </c>
      <c r="F110" s="81">
        <v>2.2000000000000002</v>
      </c>
      <c r="G110" s="82">
        <f>E110-F110</f>
        <v>0.5</v>
      </c>
      <c r="H110" s="15">
        <f t="shared" si="7"/>
        <v>18.518518518518519</v>
      </c>
      <c r="I110" s="116" t="s">
        <v>913</v>
      </c>
    </row>
    <row r="111" spans="1:9" ht="60" x14ac:dyDescent="0.25">
      <c r="A111" s="81" t="s">
        <v>151</v>
      </c>
      <c r="B111" s="84" t="s">
        <v>822</v>
      </c>
      <c r="C111" s="82" t="s">
        <v>330</v>
      </c>
      <c r="D111" s="81" t="s">
        <v>239</v>
      </c>
      <c r="E111" s="82">
        <v>80</v>
      </c>
      <c r="F111" s="81">
        <v>79.3</v>
      </c>
      <c r="G111" s="82">
        <f>E111-F111</f>
        <v>0.70000000000000284</v>
      </c>
      <c r="H111" s="15">
        <f t="shared" si="7"/>
        <v>0.87500000000000355</v>
      </c>
      <c r="I111" s="121" t="s">
        <v>958</v>
      </c>
    </row>
    <row r="112" spans="1:9" ht="75" x14ac:dyDescent="0.25">
      <c r="A112" s="81" t="s">
        <v>160</v>
      </c>
      <c r="B112" s="82" t="s">
        <v>331</v>
      </c>
      <c r="C112" s="82" t="s">
        <v>645</v>
      </c>
      <c r="D112" s="81" t="s">
        <v>239</v>
      </c>
      <c r="E112" s="82">
        <v>30.5</v>
      </c>
      <c r="F112" s="81">
        <v>30.2</v>
      </c>
      <c r="G112" s="82">
        <f>E112-F112</f>
        <v>0.30000000000000071</v>
      </c>
      <c r="H112" s="15">
        <f t="shared" si="7"/>
        <v>0.98360655737705149</v>
      </c>
      <c r="I112" s="116" t="s">
        <v>959</v>
      </c>
    </row>
    <row r="113" spans="1:9" x14ac:dyDescent="0.25">
      <c r="A113" s="197" t="s">
        <v>827</v>
      </c>
      <c r="B113" s="197"/>
      <c r="C113" s="197"/>
      <c r="D113" s="197"/>
      <c r="E113" s="197"/>
      <c r="F113" s="197"/>
      <c r="G113" s="197"/>
      <c r="H113" s="197"/>
      <c r="I113" s="197"/>
    </row>
    <row r="114" spans="1:9" ht="45" x14ac:dyDescent="0.25">
      <c r="A114" s="80" t="s">
        <v>293</v>
      </c>
      <c r="B114" s="82" t="s">
        <v>333</v>
      </c>
      <c r="C114" s="82" t="s">
        <v>33</v>
      </c>
      <c r="D114" s="81" t="s">
        <v>239</v>
      </c>
      <c r="E114" s="81">
        <v>4.5999999999999996</v>
      </c>
      <c r="F114" s="81">
        <v>7.2</v>
      </c>
      <c r="G114" s="82">
        <f>E114-F114</f>
        <v>-2.6000000000000005</v>
      </c>
      <c r="H114" s="83">
        <f t="shared" si="7"/>
        <v>-56.521739130434803</v>
      </c>
      <c r="I114" s="82" t="s">
        <v>658</v>
      </c>
    </row>
    <row r="115" spans="1:9" x14ac:dyDescent="0.25">
      <c r="A115" s="197" t="s">
        <v>828</v>
      </c>
      <c r="B115" s="197"/>
      <c r="C115" s="197"/>
      <c r="D115" s="197"/>
      <c r="E115" s="197"/>
      <c r="F115" s="197"/>
      <c r="G115" s="197"/>
      <c r="H115" s="197"/>
      <c r="I115" s="197"/>
    </row>
    <row r="116" spans="1:9" ht="75.75" customHeight="1" x14ac:dyDescent="0.25">
      <c r="A116" s="80" t="s">
        <v>293</v>
      </c>
      <c r="B116" s="82" t="s">
        <v>332</v>
      </c>
      <c r="C116" s="82" t="s">
        <v>33</v>
      </c>
      <c r="D116" s="81" t="s">
        <v>234</v>
      </c>
      <c r="E116" s="81">
        <v>75.5</v>
      </c>
      <c r="F116" s="81">
        <v>80.3</v>
      </c>
      <c r="G116" s="82">
        <f>F116-E116</f>
        <v>4.7999999999999972</v>
      </c>
      <c r="H116" s="83">
        <f t="shared" si="7"/>
        <v>6.3576158940397312</v>
      </c>
      <c r="I116" s="116" t="s">
        <v>960</v>
      </c>
    </row>
    <row r="117" spans="1:9" x14ac:dyDescent="0.25">
      <c r="A117" s="197" t="s">
        <v>975</v>
      </c>
      <c r="B117" s="197"/>
      <c r="C117" s="197"/>
      <c r="D117" s="197"/>
      <c r="E117" s="197"/>
      <c r="F117" s="197"/>
      <c r="G117" s="197"/>
      <c r="H117" s="197"/>
      <c r="I117" s="197"/>
    </row>
    <row r="118" spans="1:9" ht="51" customHeight="1" x14ac:dyDescent="0.25">
      <c r="A118" s="81" t="s">
        <v>293</v>
      </c>
      <c r="B118" s="82" t="s">
        <v>336</v>
      </c>
      <c r="C118" s="80" t="s">
        <v>33</v>
      </c>
      <c r="D118" s="81" t="s">
        <v>234</v>
      </c>
      <c r="E118" s="82">
        <v>60</v>
      </c>
      <c r="F118" s="81">
        <v>70.2</v>
      </c>
      <c r="G118" s="82">
        <f>F118-E118</f>
        <v>10.200000000000003</v>
      </c>
      <c r="H118" s="83">
        <f t="shared" si="7"/>
        <v>17.000000000000004</v>
      </c>
      <c r="I118" s="119" t="s">
        <v>961</v>
      </c>
    </row>
    <row r="119" spans="1:9" ht="68.25" customHeight="1" x14ac:dyDescent="0.25">
      <c r="A119" s="81" t="s">
        <v>77</v>
      </c>
      <c r="B119" s="82" t="s">
        <v>335</v>
      </c>
      <c r="C119" s="80" t="s">
        <v>33</v>
      </c>
      <c r="D119" s="81" t="s">
        <v>234</v>
      </c>
      <c r="E119" s="82">
        <v>14</v>
      </c>
      <c r="F119" s="81">
        <v>14</v>
      </c>
      <c r="G119" s="82">
        <f>F119-E119</f>
        <v>0</v>
      </c>
      <c r="H119" s="83">
        <f t="shared" si="7"/>
        <v>0</v>
      </c>
      <c r="I119" s="17"/>
    </row>
    <row r="120" spans="1:9" ht="49.5" customHeight="1" x14ac:dyDescent="0.25">
      <c r="A120" s="81" t="s">
        <v>107</v>
      </c>
      <c r="B120" s="82" t="s">
        <v>334</v>
      </c>
      <c r="C120" s="80" t="s">
        <v>33</v>
      </c>
      <c r="D120" s="81" t="s">
        <v>234</v>
      </c>
      <c r="E120" s="106">
        <v>30</v>
      </c>
      <c r="F120" s="108">
        <v>30</v>
      </c>
      <c r="G120" s="106">
        <f>F120-E120</f>
        <v>0</v>
      </c>
      <c r="H120" s="83">
        <f t="shared" si="7"/>
        <v>0</v>
      </c>
      <c r="I120" s="17"/>
    </row>
    <row r="121" spans="1:9" x14ac:dyDescent="0.25">
      <c r="A121" s="222" t="s">
        <v>991</v>
      </c>
      <c r="B121" s="223"/>
      <c r="C121" s="223"/>
      <c r="D121" s="223"/>
      <c r="E121" s="223"/>
      <c r="F121" s="223"/>
      <c r="G121" s="223"/>
      <c r="H121" s="223"/>
      <c r="I121" s="224"/>
    </row>
    <row r="122" spans="1:9" ht="51" customHeight="1" x14ac:dyDescent="0.25">
      <c r="A122" s="168" t="s">
        <v>293</v>
      </c>
      <c r="B122" s="170" t="s">
        <v>336</v>
      </c>
      <c r="C122" s="169" t="s">
        <v>33</v>
      </c>
      <c r="D122" s="168" t="s">
        <v>234</v>
      </c>
      <c r="E122" s="170">
        <v>60</v>
      </c>
      <c r="F122" s="168">
        <v>70.2</v>
      </c>
      <c r="G122" s="170">
        <f>F122-E122</f>
        <v>10.200000000000003</v>
      </c>
      <c r="H122" s="15">
        <f t="shared" ref="H122:H124" si="9">G122/E122*100</f>
        <v>17.000000000000004</v>
      </c>
      <c r="I122" s="173" t="s">
        <v>997</v>
      </c>
    </row>
    <row r="123" spans="1:9" ht="68.25" customHeight="1" x14ac:dyDescent="0.25">
      <c r="A123" s="168" t="s">
        <v>77</v>
      </c>
      <c r="B123" s="170" t="s">
        <v>335</v>
      </c>
      <c r="C123" s="169" t="s">
        <v>33</v>
      </c>
      <c r="D123" s="168" t="s">
        <v>234</v>
      </c>
      <c r="E123" s="170">
        <v>14</v>
      </c>
      <c r="F123" s="168">
        <v>14</v>
      </c>
      <c r="G123" s="170">
        <f>F123-E123</f>
        <v>0</v>
      </c>
      <c r="H123" s="15">
        <f t="shared" si="9"/>
        <v>0</v>
      </c>
      <c r="I123" s="17"/>
    </row>
    <row r="124" spans="1:9" ht="49.5" customHeight="1" x14ac:dyDescent="0.25">
      <c r="A124" s="168" t="s">
        <v>107</v>
      </c>
      <c r="B124" s="170" t="s">
        <v>334</v>
      </c>
      <c r="C124" s="169" t="s">
        <v>33</v>
      </c>
      <c r="D124" s="168" t="s">
        <v>234</v>
      </c>
      <c r="E124" s="170">
        <v>30</v>
      </c>
      <c r="F124" s="168">
        <v>30</v>
      </c>
      <c r="G124" s="170">
        <f>F124-E124</f>
        <v>0</v>
      </c>
      <c r="H124" s="15">
        <f t="shared" si="9"/>
        <v>0</v>
      </c>
      <c r="I124" s="17"/>
    </row>
    <row r="125" spans="1:9" ht="18" customHeight="1" x14ac:dyDescent="0.25">
      <c r="A125" s="222" t="s">
        <v>976</v>
      </c>
      <c r="B125" s="223"/>
      <c r="C125" s="223"/>
      <c r="D125" s="223"/>
      <c r="E125" s="223"/>
      <c r="F125" s="223"/>
      <c r="G125" s="223"/>
      <c r="H125" s="223"/>
      <c r="I125" s="224"/>
    </row>
    <row r="126" spans="1:9" ht="65.25" customHeight="1" x14ac:dyDescent="0.25">
      <c r="A126" s="81" t="s">
        <v>293</v>
      </c>
      <c r="B126" s="80" t="s">
        <v>337</v>
      </c>
      <c r="C126" s="80" t="s">
        <v>338</v>
      </c>
      <c r="D126" s="81" t="s">
        <v>234</v>
      </c>
      <c r="E126" s="81">
        <v>7</v>
      </c>
      <c r="F126" s="81">
        <v>8.5</v>
      </c>
      <c r="G126" s="82">
        <f>F126-E126</f>
        <v>1.5</v>
      </c>
      <c r="H126" s="83">
        <f t="shared" si="7"/>
        <v>21.428571428571427</v>
      </c>
      <c r="I126" s="116" t="s">
        <v>914</v>
      </c>
    </row>
    <row r="127" spans="1:9" ht="50.25" customHeight="1" x14ac:dyDescent="0.25">
      <c r="A127" s="81" t="s">
        <v>77</v>
      </c>
      <c r="B127" s="80" t="s">
        <v>339</v>
      </c>
      <c r="C127" s="80" t="s">
        <v>338</v>
      </c>
      <c r="D127" s="81" t="s">
        <v>234</v>
      </c>
      <c r="E127" s="89">
        <v>6</v>
      </c>
      <c r="F127" s="81">
        <v>7.4</v>
      </c>
      <c r="G127" s="82">
        <f>F127-E127</f>
        <v>1.4000000000000004</v>
      </c>
      <c r="H127" s="83">
        <f t="shared" si="7"/>
        <v>23.333333333333339</v>
      </c>
      <c r="I127" s="116" t="s">
        <v>915</v>
      </c>
    </row>
    <row r="128" spans="1:9" x14ac:dyDescent="0.25">
      <c r="A128" s="197" t="s">
        <v>829</v>
      </c>
      <c r="B128" s="197"/>
      <c r="C128" s="197"/>
      <c r="D128" s="197"/>
      <c r="E128" s="197"/>
      <c r="F128" s="197"/>
      <c r="G128" s="197"/>
      <c r="H128" s="197"/>
      <c r="I128" s="197"/>
    </row>
    <row r="129" spans="1:9" ht="45" x14ac:dyDescent="0.25">
      <c r="A129" s="80" t="s">
        <v>293</v>
      </c>
      <c r="B129" s="82" t="s">
        <v>340</v>
      </c>
      <c r="C129" s="80" t="s">
        <v>33</v>
      </c>
      <c r="D129" s="81" t="s">
        <v>234</v>
      </c>
      <c r="E129" s="81">
        <v>70</v>
      </c>
      <c r="F129" s="81">
        <v>70</v>
      </c>
      <c r="G129" s="82">
        <f>F129-E129</f>
        <v>0</v>
      </c>
      <c r="H129" s="83">
        <f t="shared" si="7"/>
        <v>0</v>
      </c>
      <c r="I129" s="81"/>
    </row>
    <row r="130" spans="1:9" ht="21" customHeight="1" x14ac:dyDescent="0.25">
      <c r="A130" s="222" t="s">
        <v>977</v>
      </c>
      <c r="B130" s="223"/>
      <c r="C130" s="223"/>
      <c r="D130" s="223"/>
      <c r="E130" s="223"/>
      <c r="F130" s="223"/>
      <c r="G130" s="223"/>
      <c r="H130" s="223"/>
      <c r="I130" s="224"/>
    </row>
    <row r="131" spans="1:9" ht="88.5" customHeight="1" x14ac:dyDescent="0.25">
      <c r="A131" s="81" t="s">
        <v>263</v>
      </c>
      <c r="B131" s="82" t="s">
        <v>646</v>
      </c>
      <c r="C131" s="81" t="s">
        <v>33</v>
      </c>
      <c r="D131" s="81" t="s">
        <v>234</v>
      </c>
      <c r="E131" s="81">
        <v>20</v>
      </c>
      <c r="F131" s="81">
        <v>21</v>
      </c>
      <c r="G131" s="82">
        <f t="shared" ref="G131:G139" si="10">F131-E131</f>
        <v>1</v>
      </c>
      <c r="H131" s="83">
        <f t="shared" si="7"/>
        <v>5</v>
      </c>
      <c r="I131" s="114" t="s">
        <v>962</v>
      </c>
    </row>
    <row r="132" spans="1:9" ht="153.75" customHeight="1" x14ac:dyDescent="0.25">
      <c r="A132" s="81" t="s">
        <v>77</v>
      </c>
      <c r="B132" s="82" t="s">
        <v>346</v>
      </c>
      <c r="C132" s="82" t="s">
        <v>33</v>
      </c>
      <c r="D132" s="81" t="s">
        <v>234</v>
      </c>
      <c r="E132" s="82">
        <v>86</v>
      </c>
      <c r="F132" s="81">
        <v>86</v>
      </c>
      <c r="G132" s="82">
        <f>F132-E132</f>
        <v>0</v>
      </c>
      <c r="H132" s="83">
        <f t="shared" si="7"/>
        <v>0</v>
      </c>
      <c r="I132" s="81"/>
    </row>
    <row r="133" spans="1:9" ht="111.75" customHeight="1" x14ac:dyDescent="0.25">
      <c r="A133" s="81" t="s">
        <v>107</v>
      </c>
      <c r="B133" s="82" t="s">
        <v>345</v>
      </c>
      <c r="C133" s="82" t="s">
        <v>236</v>
      </c>
      <c r="D133" s="81" t="s">
        <v>234</v>
      </c>
      <c r="E133" s="82">
        <v>750</v>
      </c>
      <c r="F133" s="81">
        <v>1003</v>
      </c>
      <c r="G133" s="82">
        <f>F133-E133</f>
        <v>253</v>
      </c>
      <c r="H133" s="15">
        <f t="shared" si="7"/>
        <v>33.733333333333334</v>
      </c>
      <c r="I133" s="116" t="s">
        <v>917</v>
      </c>
    </row>
    <row r="134" spans="1:9" ht="145.5" customHeight="1" x14ac:dyDescent="0.25">
      <c r="A134" s="81" t="s">
        <v>117</v>
      </c>
      <c r="B134" s="82" t="s">
        <v>342</v>
      </c>
      <c r="C134" s="82" t="s">
        <v>236</v>
      </c>
      <c r="D134" s="81" t="s">
        <v>234</v>
      </c>
      <c r="E134" s="82">
        <v>50</v>
      </c>
      <c r="F134" s="81">
        <v>97</v>
      </c>
      <c r="G134" s="82">
        <f>F134-E134</f>
        <v>47</v>
      </c>
      <c r="H134" s="15">
        <f t="shared" si="7"/>
        <v>94</v>
      </c>
      <c r="I134" s="116" t="s">
        <v>916</v>
      </c>
    </row>
    <row r="135" spans="1:9" ht="98.25" customHeight="1" x14ac:dyDescent="0.25">
      <c r="A135" s="81" t="s">
        <v>123</v>
      </c>
      <c r="B135" s="82" t="s">
        <v>343</v>
      </c>
      <c r="C135" s="82" t="s">
        <v>236</v>
      </c>
      <c r="D135" s="81" t="s">
        <v>234</v>
      </c>
      <c r="E135" s="82">
        <v>1100</v>
      </c>
      <c r="F135" s="81">
        <v>2613</v>
      </c>
      <c r="G135" s="82">
        <f>F135-E135</f>
        <v>1513</v>
      </c>
      <c r="H135" s="15">
        <f t="shared" si="7"/>
        <v>137.54545454545456</v>
      </c>
      <c r="I135" s="116" t="s">
        <v>918</v>
      </c>
    </row>
    <row r="136" spans="1:9" ht="117" customHeight="1" x14ac:dyDescent="0.25">
      <c r="A136" s="81" t="s">
        <v>129</v>
      </c>
      <c r="B136" s="82" t="s">
        <v>341</v>
      </c>
      <c r="C136" s="82" t="s">
        <v>236</v>
      </c>
      <c r="D136" s="81" t="s">
        <v>234</v>
      </c>
      <c r="E136" s="82">
        <v>4500</v>
      </c>
      <c r="F136" s="81">
        <v>5963</v>
      </c>
      <c r="G136" s="82">
        <f t="shared" si="10"/>
        <v>1463</v>
      </c>
      <c r="H136" s="15">
        <f t="shared" si="7"/>
        <v>32.511111111111113</v>
      </c>
      <c r="I136" s="116" t="s">
        <v>963</v>
      </c>
    </row>
    <row r="137" spans="1:9" ht="143.25" customHeight="1" x14ac:dyDescent="0.25">
      <c r="A137" s="81" t="s">
        <v>305</v>
      </c>
      <c r="B137" s="82" t="s">
        <v>344</v>
      </c>
      <c r="C137" s="82" t="s">
        <v>236</v>
      </c>
      <c r="D137" s="81" t="s">
        <v>234</v>
      </c>
      <c r="E137" s="82">
        <v>2200</v>
      </c>
      <c r="F137" s="81">
        <v>3350</v>
      </c>
      <c r="G137" s="82">
        <f t="shared" si="10"/>
        <v>1150</v>
      </c>
      <c r="H137" s="15">
        <f t="shared" si="7"/>
        <v>52.272727272727273</v>
      </c>
      <c r="I137" s="116" t="s">
        <v>919</v>
      </c>
    </row>
    <row r="138" spans="1:9" ht="19.5" customHeight="1" x14ac:dyDescent="0.25">
      <c r="A138" s="222" t="s">
        <v>830</v>
      </c>
      <c r="B138" s="223"/>
      <c r="C138" s="223"/>
      <c r="D138" s="223"/>
      <c r="E138" s="223"/>
      <c r="F138" s="223"/>
      <c r="G138" s="223"/>
      <c r="H138" s="223"/>
      <c r="I138" s="224"/>
    </row>
    <row r="139" spans="1:9" ht="95.25" customHeight="1" x14ac:dyDescent="0.25">
      <c r="A139" s="80" t="s">
        <v>293</v>
      </c>
      <c r="B139" s="80" t="s">
        <v>347</v>
      </c>
      <c r="C139" s="80" t="s">
        <v>236</v>
      </c>
      <c r="D139" s="81" t="s">
        <v>234</v>
      </c>
      <c r="E139" s="81">
        <v>800</v>
      </c>
      <c r="F139" s="81">
        <v>2866</v>
      </c>
      <c r="G139" s="82">
        <f t="shared" si="10"/>
        <v>2066</v>
      </c>
      <c r="H139" s="83">
        <f t="shared" si="7"/>
        <v>258.25</v>
      </c>
      <c r="I139" s="116" t="s">
        <v>891</v>
      </c>
    </row>
    <row r="140" spans="1:9" ht="74.25" customHeight="1" x14ac:dyDescent="0.25">
      <c r="A140" s="80" t="s">
        <v>77</v>
      </c>
      <c r="B140" s="82" t="s">
        <v>364</v>
      </c>
      <c r="C140" s="80" t="s">
        <v>647</v>
      </c>
      <c r="D140" s="81" t="s">
        <v>234</v>
      </c>
      <c r="E140" s="81">
        <v>13.2</v>
      </c>
      <c r="F140" s="81">
        <v>12</v>
      </c>
      <c r="G140" s="82">
        <f>F140-E140</f>
        <v>-1.1999999999999993</v>
      </c>
      <c r="H140" s="83">
        <f t="shared" si="7"/>
        <v>-9.0909090909090864</v>
      </c>
      <c r="I140" s="116" t="s">
        <v>964</v>
      </c>
    </row>
    <row r="141" spans="1:9" ht="24" customHeight="1" x14ac:dyDescent="0.25">
      <c r="A141" s="222" t="s">
        <v>978</v>
      </c>
      <c r="B141" s="223"/>
      <c r="C141" s="223"/>
      <c r="D141" s="223"/>
      <c r="E141" s="223"/>
      <c r="F141" s="223"/>
      <c r="G141" s="223"/>
      <c r="H141" s="223"/>
      <c r="I141" s="224"/>
    </row>
    <row r="142" spans="1:9" ht="204" customHeight="1" x14ac:dyDescent="0.25">
      <c r="A142" s="81" t="s">
        <v>293</v>
      </c>
      <c r="B142" s="82" t="s">
        <v>185</v>
      </c>
      <c r="C142" s="81" t="s">
        <v>33</v>
      </c>
      <c r="D142" s="108" t="s">
        <v>239</v>
      </c>
      <c r="E142" s="106">
        <v>4</v>
      </c>
      <c r="F142" s="176">
        <v>-3.8</v>
      </c>
      <c r="G142" s="82">
        <f>E142-F142</f>
        <v>7.8</v>
      </c>
      <c r="H142" s="15">
        <f t="shared" si="7"/>
        <v>195</v>
      </c>
      <c r="I142" s="160" t="s">
        <v>986</v>
      </c>
    </row>
    <row r="143" spans="1:9" ht="127.5" customHeight="1" x14ac:dyDescent="0.25">
      <c r="A143" s="81" t="s">
        <v>77</v>
      </c>
      <c r="B143" s="82" t="s">
        <v>186</v>
      </c>
      <c r="C143" s="81" t="s">
        <v>33</v>
      </c>
      <c r="D143" s="81" t="s">
        <v>234</v>
      </c>
      <c r="E143" s="82">
        <v>96</v>
      </c>
      <c r="F143" s="81">
        <v>99.9</v>
      </c>
      <c r="G143" s="82">
        <f>F143-E143</f>
        <v>3.9000000000000057</v>
      </c>
      <c r="H143" s="83">
        <f t="shared" si="7"/>
        <v>4.0625000000000053</v>
      </c>
      <c r="I143" s="116" t="s">
        <v>941</v>
      </c>
    </row>
    <row r="144" spans="1:9" s="50" customFormat="1" ht="111.75" customHeight="1" x14ac:dyDescent="0.25">
      <c r="A144" s="81" t="s">
        <v>107</v>
      </c>
      <c r="B144" s="80" t="s">
        <v>187</v>
      </c>
      <c r="C144" s="81" t="s">
        <v>33</v>
      </c>
      <c r="D144" s="81" t="s">
        <v>234</v>
      </c>
      <c r="E144" s="80">
        <v>96</v>
      </c>
      <c r="F144" s="81">
        <v>99.9</v>
      </c>
      <c r="G144" s="82">
        <f>F144-E144</f>
        <v>3.9000000000000057</v>
      </c>
      <c r="H144" s="83">
        <f t="shared" si="7"/>
        <v>4.0625000000000053</v>
      </c>
      <c r="I144" s="116" t="s">
        <v>941</v>
      </c>
    </row>
    <row r="145" spans="1:10" ht="48.75" customHeight="1" x14ac:dyDescent="0.25">
      <c r="A145" s="171" t="s">
        <v>117</v>
      </c>
      <c r="B145" s="80" t="s">
        <v>648</v>
      </c>
      <c r="C145" s="81" t="s">
        <v>33</v>
      </c>
      <c r="D145" s="81" t="s">
        <v>239</v>
      </c>
      <c r="E145" s="80">
        <v>1</v>
      </c>
      <c r="F145" s="81">
        <v>1</v>
      </c>
      <c r="G145" s="82">
        <f>E145-F145</f>
        <v>0</v>
      </c>
      <c r="H145" s="83">
        <f t="shared" si="7"/>
        <v>0</v>
      </c>
      <c r="I145" s="81"/>
    </row>
    <row r="146" spans="1:10" ht="20.25" customHeight="1" x14ac:dyDescent="0.25">
      <c r="A146" s="222" t="s">
        <v>831</v>
      </c>
      <c r="B146" s="223"/>
      <c r="C146" s="223"/>
      <c r="D146" s="223"/>
      <c r="E146" s="223"/>
      <c r="F146" s="223"/>
      <c r="G146" s="223"/>
      <c r="H146" s="223"/>
      <c r="I146" s="224"/>
    </row>
    <row r="147" spans="1:10" ht="108.75" customHeight="1" x14ac:dyDescent="0.25">
      <c r="A147" s="80" t="s">
        <v>293</v>
      </c>
      <c r="B147" s="80" t="s">
        <v>188</v>
      </c>
      <c r="C147" s="82" t="s">
        <v>33</v>
      </c>
      <c r="D147" s="81" t="s">
        <v>234</v>
      </c>
      <c r="E147" s="81">
        <v>96</v>
      </c>
      <c r="F147" s="81">
        <v>99.9</v>
      </c>
      <c r="G147" s="82">
        <f>F147-E147</f>
        <v>3.9000000000000057</v>
      </c>
      <c r="H147" s="83">
        <f t="shared" si="7"/>
        <v>4.0625000000000053</v>
      </c>
      <c r="I147" s="116" t="str">
        <f>$I$144</f>
        <v>Увеличение процента исполения по данному показателю связано с выделением дополнительных лимитов финансирования, что позволило закупить большее количество лекарственных препаратов</v>
      </c>
    </row>
    <row r="148" spans="1:10" ht="23.25" customHeight="1" x14ac:dyDescent="0.25">
      <c r="A148" s="222" t="s">
        <v>979</v>
      </c>
      <c r="B148" s="223"/>
      <c r="C148" s="223"/>
      <c r="D148" s="223"/>
      <c r="E148" s="223"/>
      <c r="F148" s="223"/>
      <c r="G148" s="223"/>
      <c r="H148" s="223"/>
      <c r="I148" s="224"/>
    </row>
    <row r="149" spans="1:10" ht="120" customHeight="1" x14ac:dyDescent="0.25">
      <c r="A149" s="81" t="s">
        <v>293</v>
      </c>
      <c r="B149" s="80" t="s">
        <v>348</v>
      </c>
      <c r="C149" s="80" t="s">
        <v>33</v>
      </c>
      <c r="D149" s="81" t="s">
        <v>234</v>
      </c>
      <c r="E149" s="81">
        <v>85</v>
      </c>
      <c r="F149" s="81">
        <v>97</v>
      </c>
      <c r="G149" s="82">
        <f>F149-E149</f>
        <v>12</v>
      </c>
      <c r="H149" s="83">
        <f t="shared" si="7"/>
        <v>14.117647058823529</v>
      </c>
      <c r="I149" s="220" t="s">
        <v>965</v>
      </c>
    </row>
    <row r="150" spans="1:10" ht="60" x14ac:dyDescent="0.25">
      <c r="A150" s="81" t="s">
        <v>77</v>
      </c>
      <c r="B150" s="80" t="s">
        <v>349</v>
      </c>
      <c r="C150" s="80" t="s">
        <v>33</v>
      </c>
      <c r="D150" s="81" t="s">
        <v>234</v>
      </c>
      <c r="E150" s="81">
        <v>85</v>
      </c>
      <c r="F150" s="81">
        <v>87</v>
      </c>
      <c r="G150" s="82">
        <f>F150-E150</f>
        <v>2</v>
      </c>
      <c r="H150" s="83">
        <f t="shared" si="7"/>
        <v>2.3529411764705883</v>
      </c>
      <c r="I150" s="221"/>
    </row>
    <row r="151" spans="1:10" ht="26.25" customHeight="1" x14ac:dyDescent="0.25">
      <c r="A151" s="205" t="s">
        <v>832</v>
      </c>
      <c r="B151" s="205"/>
      <c r="C151" s="205"/>
      <c r="D151" s="205"/>
      <c r="E151" s="205"/>
      <c r="F151" s="205"/>
      <c r="G151" s="205"/>
      <c r="H151" s="205"/>
      <c r="I151" s="205"/>
    </row>
    <row r="152" spans="1:10" ht="105" x14ac:dyDescent="0.25">
      <c r="A152" s="80" t="s">
        <v>293</v>
      </c>
      <c r="B152" s="82" t="s">
        <v>350</v>
      </c>
      <c r="C152" s="80" t="s">
        <v>33</v>
      </c>
      <c r="D152" s="81" t="s">
        <v>234</v>
      </c>
      <c r="E152" s="81">
        <v>85</v>
      </c>
      <c r="F152" s="81">
        <v>100</v>
      </c>
      <c r="G152" s="82">
        <f>F152-E152</f>
        <v>15</v>
      </c>
      <c r="H152" s="83">
        <f t="shared" si="7"/>
        <v>17.647058823529413</v>
      </c>
      <c r="I152" s="119" t="s">
        <v>966</v>
      </c>
    </row>
    <row r="153" spans="1:10" s="50" customFormat="1" ht="20.25" customHeight="1" x14ac:dyDescent="0.25">
      <c r="A153" s="205" t="s">
        <v>980</v>
      </c>
      <c r="B153" s="205"/>
      <c r="C153" s="205"/>
      <c r="D153" s="205"/>
      <c r="E153" s="205"/>
      <c r="F153" s="205"/>
      <c r="G153" s="205"/>
      <c r="H153" s="205"/>
      <c r="I153" s="205"/>
      <c r="J153" s="50" t="s">
        <v>969</v>
      </c>
    </row>
    <row r="154" spans="1:10" s="50" customFormat="1" ht="219.75" customHeight="1" x14ac:dyDescent="0.25">
      <c r="A154" s="176" t="s">
        <v>293</v>
      </c>
      <c r="B154" s="174" t="s">
        <v>833</v>
      </c>
      <c r="C154" s="174" t="s">
        <v>362</v>
      </c>
      <c r="D154" s="176" t="s">
        <v>234</v>
      </c>
      <c r="E154" s="176">
        <v>1</v>
      </c>
      <c r="F154" s="178">
        <v>1</v>
      </c>
      <c r="G154" s="175">
        <f>F154-E154</f>
        <v>0</v>
      </c>
      <c r="H154" s="83">
        <f t="shared" si="7"/>
        <v>0</v>
      </c>
      <c r="I154" s="176"/>
    </row>
    <row r="155" spans="1:10" s="50" customFormat="1" ht="120" x14ac:dyDescent="0.25">
      <c r="A155" s="176" t="s">
        <v>77</v>
      </c>
      <c r="B155" s="177" t="s">
        <v>351</v>
      </c>
      <c r="C155" s="174" t="s">
        <v>352</v>
      </c>
      <c r="D155" s="176" t="s">
        <v>234</v>
      </c>
      <c r="E155" s="176">
        <v>1</v>
      </c>
      <c r="F155" s="176">
        <v>1</v>
      </c>
      <c r="G155" s="175">
        <f>F155-E155</f>
        <v>0</v>
      </c>
      <c r="H155" s="83">
        <f t="shared" si="7"/>
        <v>0</v>
      </c>
      <c r="I155" s="176"/>
    </row>
    <row r="156" spans="1:10" s="50" customFormat="1" ht="150" x14ac:dyDescent="0.25">
      <c r="A156" s="176" t="s">
        <v>107</v>
      </c>
      <c r="B156" s="177" t="s">
        <v>834</v>
      </c>
      <c r="C156" s="174" t="s">
        <v>352</v>
      </c>
      <c r="D156" s="176" t="s">
        <v>234</v>
      </c>
      <c r="E156" s="176">
        <v>1</v>
      </c>
      <c r="F156" s="178">
        <v>1</v>
      </c>
      <c r="G156" s="175">
        <f>F156-E156</f>
        <v>0</v>
      </c>
      <c r="H156" s="83">
        <f t="shared" si="7"/>
        <v>0</v>
      </c>
      <c r="I156" s="176"/>
    </row>
    <row r="157" spans="1:10" s="50" customFormat="1" ht="17.25" customHeight="1" x14ac:dyDescent="0.25">
      <c r="A157" s="205" t="s">
        <v>835</v>
      </c>
      <c r="B157" s="205"/>
      <c r="C157" s="205"/>
      <c r="D157" s="205"/>
      <c r="E157" s="205"/>
      <c r="F157" s="205"/>
      <c r="G157" s="205"/>
      <c r="H157" s="205"/>
      <c r="I157" s="205"/>
    </row>
    <row r="158" spans="1:10" s="50" customFormat="1" ht="57.75" customHeight="1" x14ac:dyDescent="0.25">
      <c r="A158" s="174" t="s">
        <v>293</v>
      </c>
      <c r="B158" s="174" t="s">
        <v>353</v>
      </c>
      <c r="C158" s="174" t="s">
        <v>33</v>
      </c>
      <c r="D158" s="176" t="s">
        <v>234</v>
      </c>
      <c r="E158" s="176">
        <v>27</v>
      </c>
      <c r="F158" s="176">
        <v>91.9</v>
      </c>
      <c r="G158" s="175">
        <f>F158-E158</f>
        <v>64.900000000000006</v>
      </c>
      <c r="H158" s="83">
        <f t="shared" si="7"/>
        <v>240.37037037037038</v>
      </c>
      <c r="I158" s="175" t="s">
        <v>920</v>
      </c>
    </row>
    <row r="159" spans="1:10" ht="20.25" customHeight="1" x14ac:dyDescent="0.25">
      <c r="A159" s="205" t="s">
        <v>981</v>
      </c>
      <c r="B159" s="205"/>
      <c r="C159" s="205"/>
      <c r="D159" s="205"/>
      <c r="E159" s="205"/>
      <c r="F159" s="205"/>
      <c r="G159" s="205"/>
      <c r="H159" s="205"/>
      <c r="I159" s="205"/>
    </row>
    <row r="160" spans="1:10" ht="60" x14ac:dyDescent="0.25">
      <c r="A160" s="81" t="s">
        <v>293</v>
      </c>
      <c r="B160" s="84" t="s">
        <v>354</v>
      </c>
      <c r="C160" s="80" t="s">
        <v>33</v>
      </c>
      <c r="D160" s="81" t="s">
        <v>234</v>
      </c>
      <c r="E160" s="81">
        <v>80</v>
      </c>
      <c r="F160" s="81">
        <v>100</v>
      </c>
      <c r="G160" s="82">
        <f>F160-E160</f>
        <v>20</v>
      </c>
      <c r="H160" s="83">
        <f t="shared" ref="H160" si="11">G160/E160*100</f>
        <v>25</v>
      </c>
      <c r="I160" s="111" t="s">
        <v>922</v>
      </c>
    </row>
    <row r="161" spans="1:9" x14ac:dyDescent="0.25">
      <c r="A161" s="205" t="s">
        <v>836</v>
      </c>
      <c r="B161" s="205"/>
      <c r="C161" s="205"/>
      <c r="D161" s="205"/>
      <c r="E161" s="205"/>
      <c r="F161" s="205"/>
      <c r="G161" s="205"/>
      <c r="H161" s="205"/>
      <c r="I161" s="205"/>
    </row>
    <row r="162" spans="1:9" ht="115.5" customHeight="1" x14ac:dyDescent="0.25">
      <c r="A162" s="80" t="s">
        <v>293</v>
      </c>
      <c r="B162" s="84" t="s">
        <v>837</v>
      </c>
      <c r="C162" s="80" t="s">
        <v>33</v>
      </c>
      <c r="D162" s="81" t="s">
        <v>234</v>
      </c>
      <c r="E162" s="81">
        <v>99</v>
      </c>
      <c r="F162" s="81">
        <v>98.5</v>
      </c>
      <c r="G162" s="82">
        <f>F162-E162</f>
        <v>-0.5</v>
      </c>
      <c r="H162" s="83">
        <f t="shared" ref="H162:H163" si="12">G162/E162*100</f>
        <v>-0.50505050505050508</v>
      </c>
      <c r="I162" s="116" t="s">
        <v>967</v>
      </c>
    </row>
    <row r="163" spans="1:9" ht="94.5" customHeight="1" x14ac:dyDescent="0.25">
      <c r="A163" s="80" t="s">
        <v>77</v>
      </c>
      <c r="B163" s="80" t="s">
        <v>355</v>
      </c>
      <c r="C163" s="80" t="s">
        <v>33</v>
      </c>
      <c r="D163" s="81" t="s">
        <v>234</v>
      </c>
      <c r="E163" s="81">
        <v>35</v>
      </c>
      <c r="F163" s="81">
        <v>36</v>
      </c>
      <c r="G163" s="82">
        <f>F163-E163</f>
        <v>1</v>
      </c>
      <c r="H163" s="83">
        <f t="shared" si="12"/>
        <v>2.8571428571428572</v>
      </c>
      <c r="I163" s="116" t="s">
        <v>921</v>
      </c>
    </row>
    <row r="164" spans="1:9" x14ac:dyDescent="0.25">
      <c r="A164" s="201" t="s">
        <v>356</v>
      </c>
      <c r="B164" s="201"/>
      <c r="C164" s="201"/>
      <c r="D164" s="201"/>
      <c r="E164" s="201"/>
      <c r="F164" s="201"/>
      <c r="G164" s="201"/>
      <c r="H164" s="201"/>
      <c r="I164" s="201"/>
    </row>
    <row r="165" spans="1:9" ht="85.5" customHeight="1" x14ac:dyDescent="0.25">
      <c r="A165" s="82" t="s">
        <v>293</v>
      </c>
      <c r="B165" s="82" t="s">
        <v>641</v>
      </c>
      <c r="C165" s="82" t="s">
        <v>360</v>
      </c>
      <c r="D165" s="82" t="s">
        <v>234</v>
      </c>
      <c r="E165" s="82">
        <v>5</v>
      </c>
      <c r="F165" s="82">
        <v>5</v>
      </c>
      <c r="G165" s="82">
        <f>F165-E165</f>
        <v>0</v>
      </c>
      <c r="H165" s="83">
        <f t="shared" ref="H165:H166" si="13">G165/E165*100</f>
        <v>0</v>
      </c>
      <c r="I165" s="88"/>
    </row>
    <row r="166" spans="1:9" s="50" customFormat="1" ht="85.5" customHeight="1" x14ac:dyDescent="0.25">
      <c r="A166" s="82" t="s">
        <v>77</v>
      </c>
      <c r="B166" s="107" t="s">
        <v>923</v>
      </c>
      <c r="C166" s="115" t="s">
        <v>360</v>
      </c>
      <c r="D166" s="111" t="s">
        <v>234</v>
      </c>
      <c r="E166" s="111" t="s">
        <v>924</v>
      </c>
      <c r="F166" s="111">
        <v>2</v>
      </c>
      <c r="G166" s="111">
        <f t="shared" ref="G166" si="14">F166-E166</f>
        <v>0</v>
      </c>
      <c r="H166" s="15">
        <f t="shared" si="13"/>
        <v>0</v>
      </c>
      <c r="I166" s="88"/>
    </row>
    <row r="167" spans="1:9" ht="92.25" customHeight="1" x14ac:dyDescent="0.25">
      <c r="A167" s="80" t="s">
        <v>107</v>
      </c>
      <c r="B167" s="82" t="s">
        <v>649</v>
      </c>
      <c r="C167" s="82" t="s">
        <v>360</v>
      </c>
      <c r="D167" s="82" t="s">
        <v>234</v>
      </c>
      <c r="E167" s="82">
        <v>27</v>
      </c>
      <c r="F167" s="82">
        <v>19</v>
      </c>
      <c r="G167" s="82">
        <f>F167-E167</f>
        <v>-8</v>
      </c>
      <c r="H167" s="15">
        <f t="shared" ref="H167:H168" si="15">G167/E167*100</f>
        <v>-29.629629629629626</v>
      </c>
      <c r="I167" s="88"/>
    </row>
    <row r="168" spans="1:9" ht="127.5" customHeight="1" x14ac:dyDescent="0.25">
      <c r="A168" s="80" t="s">
        <v>117</v>
      </c>
      <c r="B168" s="80" t="s">
        <v>650</v>
      </c>
      <c r="C168" s="80" t="s">
        <v>33</v>
      </c>
      <c r="D168" s="81" t="s">
        <v>239</v>
      </c>
      <c r="E168" s="81">
        <v>24</v>
      </c>
      <c r="F168" s="81">
        <v>22.1</v>
      </c>
      <c r="G168" s="82">
        <f>E168-F168</f>
        <v>1.8999999999999986</v>
      </c>
      <c r="H168" s="83">
        <f t="shared" si="15"/>
        <v>7.9166666666666607</v>
      </c>
      <c r="I168" s="81"/>
    </row>
    <row r="169" spans="1:9" ht="38.25" customHeight="1" x14ac:dyDescent="0.25">
      <c r="A169" s="196" t="s">
        <v>838</v>
      </c>
      <c r="B169" s="196"/>
      <c r="C169" s="196"/>
      <c r="D169" s="196"/>
      <c r="E169" s="196"/>
      <c r="F169" s="196"/>
      <c r="G169" s="196"/>
      <c r="H169" s="196"/>
      <c r="I169" s="196"/>
    </row>
    <row r="170" spans="1:9" ht="165" x14ac:dyDescent="0.25">
      <c r="A170" s="80" t="s">
        <v>293</v>
      </c>
      <c r="B170" s="80" t="s">
        <v>839</v>
      </c>
      <c r="C170" s="80" t="s">
        <v>360</v>
      </c>
      <c r="D170" s="81" t="s">
        <v>234</v>
      </c>
      <c r="E170" s="81">
        <v>1</v>
      </c>
      <c r="F170" s="81">
        <v>1</v>
      </c>
      <c r="G170" s="82">
        <f>F170-E170</f>
        <v>0</v>
      </c>
      <c r="H170" s="83">
        <f t="shared" ref="H170" si="16">G170/E170*100</f>
        <v>0</v>
      </c>
      <c r="I170" s="85"/>
    </row>
    <row r="171" spans="1:9" x14ac:dyDescent="0.25">
      <c r="A171" s="202" t="s">
        <v>982</v>
      </c>
      <c r="B171" s="203"/>
      <c r="C171" s="203"/>
      <c r="D171" s="203"/>
      <c r="E171" s="203"/>
      <c r="F171" s="203"/>
      <c r="G171" s="203"/>
      <c r="H171" s="203"/>
      <c r="I171" s="204"/>
    </row>
    <row r="172" spans="1:9" ht="90" x14ac:dyDescent="0.25">
      <c r="A172" s="80" t="s">
        <v>293</v>
      </c>
      <c r="B172" s="84" t="s">
        <v>623</v>
      </c>
      <c r="C172" s="80" t="s">
        <v>33</v>
      </c>
      <c r="D172" s="81" t="s">
        <v>234</v>
      </c>
      <c r="E172" s="81">
        <v>100</v>
      </c>
      <c r="F172" s="81">
        <v>100</v>
      </c>
      <c r="G172" s="82">
        <f>F172-E172</f>
        <v>0</v>
      </c>
      <c r="H172" s="83">
        <f t="shared" ref="H172" si="17">G172/E172*100</f>
        <v>0</v>
      </c>
      <c r="I172" s="85"/>
    </row>
    <row r="173" spans="1:9" ht="18" customHeight="1" x14ac:dyDescent="0.25">
      <c r="A173" s="202" t="s">
        <v>601</v>
      </c>
      <c r="B173" s="203"/>
      <c r="C173" s="203"/>
      <c r="D173" s="203"/>
      <c r="E173" s="203"/>
      <c r="F173" s="203"/>
      <c r="G173" s="203"/>
      <c r="H173" s="203"/>
      <c r="I173" s="204"/>
    </row>
    <row r="174" spans="1:9" ht="30" x14ac:dyDescent="0.25">
      <c r="A174" s="86" t="s">
        <v>293</v>
      </c>
      <c r="B174" s="87" t="s">
        <v>840</v>
      </c>
      <c r="C174" s="86" t="s">
        <v>33</v>
      </c>
      <c r="D174" s="80" t="s">
        <v>234</v>
      </c>
      <c r="E174" s="80">
        <v>100</v>
      </c>
      <c r="F174" s="80">
        <v>100</v>
      </c>
      <c r="G174" s="82">
        <f>F174-E174</f>
        <v>0</v>
      </c>
      <c r="H174" s="83">
        <f t="shared" ref="H174:H175" si="18">G174/E174*100</f>
        <v>0</v>
      </c>
      <c r="I174" s="80"/>
    </row>
    <row r="175" spans="1:9" ht="60" x14ac:dyDescent="0.25">
      <c r="A175" s="86" t="s">
        <v>77</v>
      </c>
      <c r="B175" s="87" t="s">
        <v>841</v>
      </c>
      <c r="C175" s="86" t="s">
        <v>236</v>
      </c>
      <c r="D175" s="80" t="s">
        <v>239</v>
      </c>
      <c r="E175" s="122">
        <v>1579977</v>
      </c>
      <c r="F175" s="122">
        <v>1579977</v>
      </c>
      <c r="G175" s="82">
        <f>E175-F175</f>
        <v>0</v>
      </c>
      <c r="H175" s="83">
        <f t="shared" si="18"/>
        <v>0</v>
      </c>
      <c r="I175" s="80"/>
    </row>
    <row r="176" spans="1:9" x14ac:dyDescent="0.25">
      <c r="A176" s="202" t="s">
        <v>538</v>
      </c>
      <c r="B176" s="203"/>
      <c r="C176" s="203"/>
      <c r="D176" s="203"/>
      <c r="E176" s="203"/>
      <c r="F176" s="203"/>
      <c r="G176" s="203"/>
      <c r="H176" s="203"/>
      <c r="I176" s="204"/>
    </row>
    <row r="177" spans="1:9" ht="60" x14ac:dyDescent="0.25">
      <c r="A177" s="80" t="s">
        <v>293</v>
      </c>
      <c r="B177" s="84" t="s">
        <v>842</v>
      </c>
      <c r="C177" s="80" t="s">
        <v>360</v>
      </c>
      <c r="D177" s="80" t="s">
        <v>239</v>
      </c>
      <c r="E177" s="80">
        <v>4</v>
      </c>
      <c r="F177" s="80">
        <v>3.9</v>
      </c>
      <c r="G177" s="82">
        <f>E177-F177</f>
        <v>0.10000000000000009</v>
      </c>
      <c r="H177" s="83">
        <f t="shared" ref="H177" si="19">G177/E177*100</f>
        <v>2.5000000000000022</v>
      </c>
      <c r="I177" s="117" t="s">
        <v>968</v>
      </c>
    </row>
    <row r="178" spans="1:9" ht="32.25" customHeight="1" x14ac:dyDescent="0.25">
      <c r="A178" s="200" t="s">
        <v>803</v>
      </c>
      <c r="B178" s="200"/>
      <c r="C178" s="200"/>
      <c r="D178" s="200"/>
      <c r="E178" s="200"/>
      <c r="F178" s="200"/>
      <c r="G178" s="200"/>
      <c r="H178" s="200"/>
      <c r="I178" s="200"/>
    </row>
    <row r="179" spans="1:9" ht="150" x14ac:dyDescent="0.25">
      <c r="A179" s="80" t="s">
        <v>293</v>
      </c>
      <c r="B179" s="84" t="s">
        <v>857</v>
      </c>
      <c r="C179" s="80" t="s">
        <v>33</v>
      </c>
      <c r="D179" s="80" t="s">
        <v>234</v>
      </c>
      <c r="E179" s="80">
        <v>55</v>
      </c>
      <c r="F179" s="80">
        <v>58.6</v>
      </c>
      <c r="G179" s="82">
        <f>F179-E179</f>
        <v>3.6000000000000014</v>
      </c>
      <c r="H179" s="83">
        <f t="shared" ref="H179" si="20">G179/E179*100</f>
        <v>6.5454545454545476</v>
      </c>
      <c r="I179" s="80" t="s">
        <v>655</v>
      </c>
    </row>
    <row r="180" spans="1:9" ht="18.75" x14ac:dyDescent="0.25">
      <c r="A180" s="42"/>
      <c r="B180" s="40"/>
      <c r="C180" s="40"/>
      <c r="D180" s="40"/>
      <c r="E180" s="40"/>
      <c r="F180" s="40"/>
      <c r="G180" s="40"/>
      <c r="H180" s="40"/>
      <c r="I180" s="40"/>
    </row>
    <row r="181" spans="1:9" ht="18.75" x14ac:dyDescent="0.25">
      <c r="A181" s="42" t="s">
        <v>998</v>
      </c>
      <c r="B181" s="40"/>
      <c r="C181" s="40"/>
      <c r="D181" s="40"/>
      <c r="E181" s="40"/>
      <c r="F181" s="40"/>
      <c r="G181" s="40"/>
      <c r="H181" s="40"/>
      <c r="I181" s="40" t="s">
        <v>999</v>
      </c>
    </row>
    <row r="182" spans="1:9" ht="18.75" x14ac:dyDescent="0.25">
      <c r="A182" s="42"/>
      <c r="B182" s="40"/>
      <c r="C182" s="40"/>
      <c r="D182" s="40"/>
      <c r="E182" s="40"/>
      <c r="F182" s="40"/>
      <c r="G182" s="40"/>
      <c r="H182" s="40"/>
      <c r="I182" s="40"/>
    </row>
    <row r="183" spans="1:9" ht="18.75" x14ac:dyDescent="0.25">
      <c r="A183" s="42" t="s">
        <v>224</v>
      </c>
      <c r="B183" s="40"/>
      <c r="C183" s="40"/>
      <c r="D183" s="40"/>
      <c r="E183" s="40"/>
      <c r="F183" s="40"/>
      <c r="G183" s="40"/>
      <c r="H183" s="40"/>
      <c r="I183" s="40"/>
    </row>
    <row r="184" spans="1:9" ht="18.75" x14ac:dyDescent="0.25">
      <c r="A184" s="42"/>
      <c r="B184" s="40"/>
      <c r="C184" s="40"/>
      <c r="D184" s="40"/>
      <c r="E184" s="40"/>
      <c r="F184" s="40"/>
      <c r="G184" s="40"/>
      <c r="H184" s="40"/>
      <c r="I184" s="40"/>
    </row>
    <row r="185" spans="1:9" ht="18.75" x14ac:dyDescent="0.25">
      <c r="A185" s="42" t="s">
        <v>368</v>
      </c>
      <c r="B185" s="40"/>
      <c r="C185" s="40"/>
      <c r="D185" s="40"/>
      <c r="E185" s="40"/>
      <c r="F185" s="40"/>
      <c r="G185" s="40"/>
      <c r="H185" s="40"/>
      <c r="I185" s="40" t="s">
        <v>227</v>
      </c>
    </row>
    <row r="186" spans="1:9" ht="18.75" x14ac:dyDescent="0.25">
      <c r="A186" s="42" t="s">
        <v>369</v>
      </c>
      <c r="B186" s="40"/>
      <c r="C186" s="40"/>
      <c r="D186" s="40"/>
      <c r="E186" s="40"/>
      <c r="F186" s="40"/>
      <c r="G186" s="40"/>
      <c r="H186" s="40"/>
      <c r="I186" s="40"/>
    </row>
    <row r="187" spans="1:9" ht="18.75" x14ac:dyDescent="0.25">
      <c r="A187" s="42"/>
      <c r="B187" s="40"/>
      <c r="C187" s="40"/>
      <c r="D187" s="40"/>
      <c r="E187" s="40"/>
      <c r="F187" s="40"/>
      <c r="G187" s="40"/>
      <c r="H187" s="40"/>
      <c r="I187" s="40"/>
    </row>
    <row r="188" spans="1:9" ht="18.75" x14ac:dyDescent="0.25">
      <c r="A188" s="42" t="s">
        <v>226</v>
      </c>
      <c r="B188" s="40"/>
      <c r="C188" s="40"/>
      <c r="D188" s="40"/>
      <c r="E188" s="40"/>
      <c r="F188" s="40"/>
      <c r="G188" s="40"/>
      <c r="H188" s="40"/>
      <c r="I188" s="40"/>
    </row>
    <row r="189" spans="1:9" ht="18.75" x14ac:dyDescent="0.25">
      <c r="A189" s="42"/>
      <c r="B189" s="40"/>
      <c r="C189" s="40"/>
      <c r="D189" s="40"/>
      <c r="E189" s="40"/>
      <c r="F189" s="40"/>
      <c r="G189" s="40"/>
      <c r="H189" s="40"/>
      <c r="I189" s="40"/>
    </row>
    <row r="190" spans="1:9" ht="18.75" x14ac:dyDescent="0.25">
      <c r="A190" s="42" t="s">
        <v>372</v>
      </c>
      <c r="B190" s="40"/>
      <c r="C190" s="40"/>
      <c r="D190" s="40"/>
      <c r="E190" s="40"/>
      <c r="F190" s="40"/>
      <c r="G190" s="40"/>
      <c r="H190" s="40"/>
      <c r="I190" s="40" t="s">
        <v>373</v>
      </c>
    </row>
    <row r="191" spans="1:9" ht="18.75" x14ac:dyDescent="0.25">
      <c r="A191" s="42" t="s">
        <v>369</v>
      </c>
      <c r="B191" s="40"/>
      <c r="C191" s="40"/>
      <c r="D191" s="40"/>
      <c r="E191" s="40"/>
      <c r="F191" s="40"/>
      <c r="G191" s="40"/>
      <c r="H191" s="40"/>
      <c r="I191" s="40"/>
    </row>
    <row r="192" spans="1:9" ht="18.75" x14ac:dyDescent="0.25">
      <c r="A192" s="42"/>
      <c r="B192" s="40"/>
      <c r="C192" s="40"/>
      <c r="D192" s="40"/>
      <c r="E192" s="40"/>
      <c r="F192" s="40"/>
      <c r="G192" s="40"/>
      <c r="H192" s="40"/>
      <c r="I192" s="40"/>
    </row>
    <row r="193" spans="1:9" ht="18.75" x14ac:dyDescent="0.25">
      <c r="A193" s="42" t="s">
        <v>222</v>
      </c>
      <c r="B193" s="40"/>
      <c r="C193" s="40"/>
      <c r="D193" s="40"/>
      <c r="E193" s="40"/>
      <c r="F193" s="40"/>
      <c r="G193" s="40"/>
      <c r="H193" s="40"/>
      <c r="I193" s="40" t="s">
        <v>228</v>
      </c>
    </row>
    <row r="195" spans="1:9" ht="18.75" x14ac:dyDescent="0.25">
      <c r="A195" s="42" t="s">
        <v>651</v>
      </c>
      <c r="B195" s="40"/>
      <c r="C195" s="40"/>
      <c r="D195" s="40"/>
      <c r="E195" s="40"/>
      <c r="F195" s="40"/>
      <c r="G195" s="40"/>
      <c r="H195" s="40"/>
      <c r="I195" s="40" t="s">
        <v>652</v>
      </c>
    </row>
  </sheetData>
  <autoFilter ref="A7:WVO152"/>
  <mergeCells count="55">
    <mergeCell ref="A115:I115"/>
    <mergeCell ref="A113:I113"/>
    <mergeCell ref="A117:I117"/>
    <mergeCell ref="A151:I151"/>
    <mergeCell ref="A148:I148"/>
    <mergeCell ref="A141:I141"/>
    <mergeCell ref="A146:I146"/>
    <mergeCell ref="A125:I125"/>
    <mergeCell ref="A128:I128"/>
    <mergeCell ref="A130:I130"/>
    <mergeCell ref="A138:I138"/>
    <mergeCell ref="I149:I150"/>
    <mergeCell ref="A121:I121"/>
    <mergeCell ref="I27:I28"/>
    <mergeCell ref="I71:I72"/>
    <mergeCell ref="A97:I97"/>
    <mergeCell ref="A99:I99"/>
    <mergeCell ref="A102:I102"/>
    <mergeCell ref="A78:I78"/>
    <mergeCell ref="A80:I80"/>
    <mergeCell ref="A49:I49"/>
    <mergeCell ref="A51:I51"/>
    <mergeCell ref="A53:I53"/>
    <mergeCell ref="I86:I87"/>
    <mergeCell ref="I89:I91"/>
    <mergeCell ref="A92:I92"/>
    <mergeCell ref="A94:I94"/>
    <mergeCell ref="A84:I84"/>
    <mergeCell ref="A1:I1"/>
    <mergeCell ref="A2:I2"/>
    <mergeCell ref="A3:I3"/>
    <mergeCell ref="A5:A6"/>
    <mergeCell ref="B5:B6"/>
    <mergeCell ref="C5:C6"/>
    <mergeCell ref="D5:D6"/>
    <mergeCell ref="E5:E6"/>
    <mergeCell ref="F5:F6"/>
    <mergeCell ref="G5:H5"/>
    <mergeCell ref="I5:I6"/>
    <mergeCell ref="A8:I8"/>
    <mergeCell ref="A25:I25"/>
    <mergeCell ref="A76:I76"/>
    <mergeCell ref="J18:J19"/>
    <mergeCell ref="A178:I178"/>
    <mergeCell ref="A164:I164"/>
    <mergeCell ref="A169:I169"/>
    <mergeCell ref="A171:I171"/>
    <mergeCell ref="A173:I173"/>
    <mergeCell ref="A153:I153"/>
    <mergeCell ref="A157:I157"/>
    <mergeCell ref="A159:I159"/>
    <mergeCell ref="A161:I161"/>
    <mergeCell ref="A176:I176"/>
    <mergeCell ref="A82:I82"/>
    <mergeCell ref="A88:I88"/>
  </mergeCells>
  <pageMargins left="0.15748031496062992" right="0.15748031496062992" top="0.41" bottom="0.15748031496062992" header="0.31496062992125984" footer="0.31496062992125984"/>
  <pageSetup paperSize="9" scale="47" orientation="portrait" r:id="rId1"/>
  <rowBreaks count="6" manualBreakCount="6">
    <brk id="84" max="8" man="1"/>
    <brk id="108" max="8" man="1"/>
    <brk id="134" max="8" man="1"/>
    <brk id="150" max="8" man="1"/>
    <brk id="170" max="8" man="1"/>
    <brk id="18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S513"/>
  <sheetViews>
    <sheetView view="pageBreakPreview" topLeftCell="A297" zoomScale="65" zoomScaleNormal="80" zoomScaleSheetLayoutView="65" workbookViewId="0">
      <selection activeCell="E324" sqref="E324:E328"/>
    </sheetView>
  </sheetViews>
  <sheetFormatPr defaultRowHeight="15" x14ac:dyDescent="0.25"/>
  <cols>
    <col min="1" max="1" width="12.140625" style="2" customWidth="1"/>
    <col min="2" max="2" width="31.5703125" style="2" customWidth="1"/>
    <col min="3" max="3" width="21.140625" style="2" customWidth="1"/>
    <col min="4" max="5" width="9.140625" style="6"/>
    <col min="6" max="6" width="16.85546875" style="2" customWidth="1"/>
    <col min="7" max="7" width="16.7109375" style="2" bestFit="1" customWidth="1"/>
    <col min="8" max="8" width="14.140625" style="2" customWidth="1"/>
    <col min="9" max="9" width="13" style="21" customWidth="1"/>
    <col min="10" max="10" width="31.85546875" style="32" customWidth="1"/>
    <col min="11" max="11" width="12.7109375" style="53" customWidth="1"/>
    <col min="12" max="12" width="10.7109375" style="53" customWidth="1"/>
    <col min="13" max="13" width="32.28515625" style="6" customWidth="1"/>
    <col min="14" max="14" width="15" style="31" customWidth="1"/>
    <col min="15" max="15" width="16.7109375" style="31" customWidth="1"/>
    <col min="16" max="16" width="15.5703125" style="31" customWidth="1"/>
    <col min="17" max="18" width="12.5703125" style="2" bestFit="1" customWidth="1"/>
    <col min="19" max="16384" width="9.140625" style="2"/>
  </cols>
  <sheetData>
    <row r="1" spans="1:19" s="7" customFormat="1" ht="18.75" x14ac:dyDescent="0.3">
      <c r="A1" s="422" t="s">
        <v>34</v>
      </c>
      <c r="B1" s="422"/>
      <c r="C1" s="422"/>
      <c r="D1" s="422"/>
      <c r="E1" s="422"/>
      <c r="F1" s="422"/>
      <c r="G1" s="422"/>
      <c r="H1" s="422"/>
      <c r="I1" s="422"/>
      <c r="J1" s="422"/>
      <c r="K1" s="422"/>
      <c r="L1" s="422"/>
      <c r="M1" s="422"/>
      <c r="N1" s="422"/>
      <c r="O1" s="422"/>
      <c r="P1" s="422"/>
    </row>
    <row r="2" spans="1:19" s="9" customFormat="1" ht="17.25" customHeight="1" x14ac:dyDescent="0.25">
      <c r="B2" s="68"/>
      <c r="C2" s="68"/>
      <c r="D2" s="69"/>
      <c r="E2" s="425" t="s">
        <v>677</v>
      </c>
      <c r="F2" s="425"/>
      <c r="G2" s="425"/>
      <c r="H2" s="425"/>
      <c r="I2" s="425"/>
      <c r="J2" s="425"/>
      <c r="K2" s="425"/>
      <c r="L2" s="425"/>
      <c r="M2" s="70"/>
      <c r="N2" s="71"/>
      <c r="O2" s="71"/>
      <c r="P2" s="71"/>
    </row>
    <row r="3" spans="1:19" s="9" customFormat="1" ht="12.75" customHeight="1" x14ac:dyDescent="0.25">
      <c r="D3" s="70"/>
      <c r="E3" s="426" t="s">
        <v>26</v>
      </c>
      <c r="F3" s="426"/>
      <c r="G3" s="426"/>
      <c r="H3" s="426"/>
      <c r="I3" s="426"/>
      <c r="J3" s="426"/>
      <c r="K3" s="426"/>
      <c r="L3" s="426"/>
      <c r="M3" s="70"/>
      <c r="N3" s="71"/>
      <c r="O3" s="71"/>
      <c r="P3" s="71"/>
    </row>
    <row r="4" spans="1:19" s="7" customFormat="1" x14ac:dyDescent="0.25">
      <c r="D4" s="70"/>
      <c r="E4" s="70"/>
      <c r="F4" s="2"/>
      <c r="I4" s="72"/>
      <c r="J4" s="73"/>
      <c r="K4" s="74"/>
      <c r="L4" s="74"/>
      <c r="M4" s="70"/>
      <c r="N4" s="75"/>
      <c r="O4" s="75"/>
      <c r="P4" s="75"/>
    </row>
    <row r="5" spans="1:19" s="7" customFormat="1" ht="53.25" customHeight="1" x14ac:dyDescent="0.25">
      <c r="A5" s="428" t="s">
        <v>8</v>
      </c>
      <c r="B5" s="428" t="s">
        <v>35</v>
      </c>
      <c r="C5" s="428" t="s">
        <v>36</v>
      </c>
      <c r="D5" s="437" t="s">
        <v>678</v>
      </c>
      <c r="E5" s="438"/>
      <c r="F5" s="439" t="s">
        <v>37</v>
      </c>
      <c r="G5" s="428" t="s">
        <v>681</v>
      </c>
      <c r="H5" s="428" t="s">
        <v>38</v>
      </c>
      <c r="I5" s="432" t="s">
        <v>791</v>
      </c>
      <c r="J5" s="428" t="s">
        <v>682</v>
      </c>
      <c r="K5" s="427" t="s">
        <v>683</v>
      </c>
      <c r="L5" s="427" t="s">
        <v>39</v>
      </c>
      <c r="M5" s="428" t="s">
        <v>358</v>
      </c>
      <c r="N5" s="429" t="s">
        <v>40</v>
      </c>
      <c r="O5" s="430"/>
      <c r="P5" s="431"/>
    </row>
    <row r="6" spans="1:19" s="7" customFormat="1" ht="56.25" customHeight="1" x14ac:dyDescent="0.25">
      <c r="A6" s="428"/>
      <c r="B6" s="428"/>
      <c r="C6" s="428"/>
      <c r="D6" s="229" t="s">
        <v>679</v>
      </c>
      <c r="E6" s="229" t="s">
        <v>680</v>
      </c>
      <c r="F6" s="439"/>
      <c r="G6" s="428"/>
      <c r="H6" s="428"/>
      <c r="I6" s="433"/>
      <c r="J6" s="428"/>
      <c r="K6" s="427"/>
      <c r="L6" s="427"/>
      <c r="M6" s="428"/>
      <c r="N6" s="271" t="s">
        <v>684</v>
      </c>
      <c r="O6" s="271" t="s">
        <v>685</v>
      </c>
      <c r="P6" s="271" t="s">
        <v>686</v>
      </c>
    </row>
    <row r="7" spans="1:19" s="7" customFormat="1" ht="56.25" customHeight="1" x14ac:dyDescent="0.25">
      <c r="A7" s="428"/>
      <c r="B7" s="428"/>
      <c r="C7" s="428"/>
      <c r="D7" s="230"/>
      <c r="E7" s="230"/>
      <c r="F7" s="439"/>
      <c r="G7" s="428"/>
      <c r="H7" s="428"/>
      <c r="I7" s="434"/>
      <c r="J7" s="428"/>
      <c r="K7" s="427"/>
      <c r="L7" s="427"/>
      <c r="M7" s="428"/>
      <c r="N7" s="273"/>
      <c r="O7" s="273"/>
      <c r="P7" s="273"/>
    </row>
    <row r="8" spans="1:19" s="7" customFormat="1" x14ac:dyDescent="0.25">
      <c r="A8" s="76">
        <v>1</v>
      </c>
      <c r="B8" s="76">
        <v>2</v>
      </c>
      <c r="C8" s="76">
        <v>3</v>
      </c>
      <c r="D8" s="76">
        <v>4</v>
      </c>
      <c r="E8" s="76">
        <v>5</v>
      </c>
      <c r="F8" s="185">
        <v>6</v>
      </c>
      <c r="G8" s="76">
        <v>7</v>
      </c>
      <c r="H8" s="76">
        <v>8</v>
      </c>
      <c r="I8" s="76">
        <v>9</v>
      </c>
      <c r="J8" s="76">
        <v>10</v>
      </c>
      <c r="K8" s="77">
        <v>11</v>
      </c>
      <c r="L8" s="77">
        <v>12</v>
      </c>
      <c r="M8" s="76">
        <v>13</v>
      </c>
      <c r="N8" s="76">
        <v>14</v>
      </c>
      <c r="O8" s="76">
        <v>15</v>
      </c>
      <c r="P8" s="76">
        <v>16</v>
      </c>
    </row>
    <row r="9" spans="1:19" ht="15" customHeight="1" x14ac:dyDescent="0.25">
      <c r="A9" s="449" t="s">
        <v>493</v>
      </c>
      <c r="B9" s="449"/>
      <c r="C9" s="416" t="s">
        <v>2</v>
      </c>
      <c r="D9" s="316" t="s">
        <v>71</v>
      </c>
      <c r="E9" s="419" t="s">
        <v>71</v>
      </c>
      <c r="F9" s="186" t="s">
        <v>2</v>
      </c>
      <c r="G9" s="54">
        <f>SUM(G10:G13)</f>
        <v>43630700.299999997</v>
      </c>
      <c r="H9" s="54">
        <f>H14+H19+H24+H29</f>
        <v>42562179.707999997</v>
      </c>
      <c r="I9" s="54">
        <f>H9/G9*100</f>
        <v>97.55098913230141</v>
      </c>
      <c r="J9" s="450" t="s">
        <v>41</v>
      </c>
      <c r="K9" s="446" t="s">
        <v>41</v>
      </c>
      <c r="L9" s="446" t="s">
        <v>41</v>
      </c>
      <c r="M9" s="443" t="s">
        <v>41</v>
      </c>
      <c r="N9" s="443" t="s">
        <v>41</v>
      </c>
      <c r="O9" s="443" t="s">
        <v>41</v>
      </c>
      <c r="P9" s="443" t="s">
        <v>41</v>
      </c>
    </row>
    <row r="10" spans="1:19" ht="55.5" customHeight="1" x14ac:dyDescent="0.25">
      <c r="A10" s="449"/>
      <c r="B10" s="449"/>
      <c r="C10" s="417"/>
      <c r="D10" s="317"/>
      <c r="E10" s="420"/>
      <c r="F10" s="186" t="s">
        <v>494</v>
      </c>
      <c r="G10" s="54">
        <f>G15+G20+G25+G30</f>
        <v>25853466.099999998</v>
      </c>
      <c r="H10" s="54">
        <f>H15+H20+H25+H30</f>
        <v>25577137.890000004</v>
      </c>
      <c r="I10" s="54">
        <f t="shared" ref="I10:I72" si="0">H10/G10*100</f>
        <v>98.931175383094981</v>
      </c>
      <c r="J10" s="451"/>
      <c r="K10" s="447"/>
      <c r="L10" s="447"/>
      <c r="M10" s="444"/>
      <c r="N10" s="444"/>
      <c r="O10" s="444"/>
      <c r="P10" s="444"/>
      <c r="Q10" s="19"/>
      <c r="R10" s="19"/>
      <c r="S10" s="19"/>
    </row>
    <row r="11" spans="1:19" ht="78.75" customHeight="1" x14ac:dyDescent="0.25">
      <c r="A11" s="449"/>
      <c r="B11" s="449"/>
      <c r="C11" s="417"/>
      <c r="D11" s="317"/>
      <c r="E11" s="420"/>
      <c r="F11" s="186" t="s">
        <v>495</v>
      </c>
      <c r="G11" s="54">
        <f>G16+G21+G26+G31</f>
        <v>1292539.8</v>
      </c>
      <c r="H11" s="54">
        <f>H16+H21+H26+H31</f>
        <v>1163804</v>
      </c>
      <c r="I11" s="54">
        <f t="shared" si="0"/>
        <v>90.040090061443365</v>
      </c>
      <c r="J11" s="451"/>
      <c r="K11" s="447"/>
      <c r="L11" s="447"/>
      <c r="M11" s="444"/>
      <c r="N11" s="444"/>
      <c r="O11" s="444"/>
      <c r="P11" s="444"/>
    </row>
    <row r="12" spans="1:19" ht="90" customHeight="1" x14ac:dyDescent="0.25">
      <c r="A12" s="449"/>
      <c r="B12" s="449"/>
      <c r="C12" s="417"/>
      <c r="D12" s="317"/>
      <c r="E12" s="420"/>
      <c r="F12" s="186" t="s">
        <v>496</v>
      </c>
      <c r="G12" s="54">
        <f>G17+G22+G27+G32</f>
        <v>6928.2</v>
      </c>
      <c r="H12" s="54">
        <f>H17+H22+H27+H32</f>
        <v>5415.018</v>
      </c>
      <c r="I12" s="54">
        <f t="shared" si="0"/>
        <v>78.159088940850438</v>
      </c>
      <c r="J12" s="451"/>
      <c r="K12" s="447"/>
      <c r="L12" s="447"/>
      <c r="M12" s="444"/>
      <c r="N12" s="444"/>
      <c r="O12" s="444"/>
      <c r="P12" s="444"/>
    </row>
    <row r="13" spans="1:19" ht="37.5" customHeight="1" x14ac:dyDescent="0.25">
      <c r="A13" s="449"/>
      <c r="B13" s="449"/>
      <c r="C13" s="418"/>
      <c r="D13" s="318"/>
      <c r="E13" s="421"/>
      <c r="F13" s="186" t="s">
        <v>497</v>
      </c>
      <c r="G13" s="54">
        <f>G18+G23+G28+G33</f>
        <v>16477766.199999999</v>
      </c>
      <c r="H13" s="54">
        <f>H18+H23+H28+H33</f>
        <v>15815822.800000001</v>
      </c>
      <c r="I13" s="54">
        <f t="shared" si="0"/>
        <v>95.982808640651797</v>
      </c>
      <c r="J13" s="451"/>
      <c r="K13" s="447"/>
      <c r="L13" s="447"/>
      <c r="M13" s="444"/>
      <c r="N13" s="444"/>
      <c r="O13" s="444"/>
      <c r="P13" s="444"/>
    </row>
    <row r="14" spans="1:19" ht="15" customHeight="1" x14ac:dyDescent="0.25">
      <c r="A14" s="449"/>
      <c r="B14" s="449"/>
      <c r="C14" s="366" t="s">
        <v>65</v>
      </c>
      <c r="D14" s="316" t="s">
        <v>71</v>
      </c>
      <c r="E14" s="316" t="s">
        <v>71</v>
      </c>
      <c r="F14" s="186" t="s">
        <v>2</v>
      </c>
      <c r="G14" s="54">
        <f>SUM(G15:G18)</f>
        <v>25770207.899999999</v>
      </c>
      <c r="H14" s="54">
        <f>H15+H16+H17+H18</f>
        <v>25660218.000000004</v>
      </c>
      <c r="I14" s="54">
        <f t="shared" si="0"/>
        <v>99.573189706397386</v>
      </c>
      <c r="J14" s="451"/>
      <c r="K14" s="447"/>
      <c r="L14" s="447"/>
      <c r="M14" s="444"/>
      <c r="N14" s="444"/>
      <c r="O14" s="444"/>
      <c r="P14" s="444"/>
    </row>
    <row r="15" spans="1:19" x14ac:dyDescent="0.25">
      <c r="A15" s="449"/>
      <c r="B15" s="449"/>
      <c r="C15" s="367"/>
      <c r="D15" s="317"/>
      <c r="E15" s="317"/>
      <c r="F15" s="186" t="s">
        <v>5</v>
      </c>
      <c r="G15" s="54">
        <f>G35+G65+G220+G270+G285+G300+G320+G360+G380+G465+G155</f>
        <v>24454366.300000001</v>
      </c>
      <c r="H15" s="54">
        <f>H35+H65+H190+H220+H270+H300+H360+H155+H285+H320+H380+H465</f>
        <v>24442390.700000003</v>
      </c>
      <c r="I15" s="54">
        <f t="shared" si="0"/>
        <v>99.951028786217222</v>
      </c>
      <c r="J15" s="451"/>
      <c r="K15" s="447"/>
      <c r="L15" s="447"/>
      <c r="M15" s="444"/>
      <c r="N15" s="444"/>
      <c r="O15" s="444"/>
      <c r="P15" s="444"/>
    </row>
    <row r="16" spans="1:19" x14ac:dyDescent="0.25">
      <c r="A16" s="449"/>
      <c r="B16" s="449"/>
      <c r="C16" s="367"/>
      <c r="D16" s="317"/>
      <c r="E16" s="317"/>
      <c r="F16" s="186" t="s">
        <v>6</v>
      </c>
      <c r="G16" s="54">
        <f>G36+G66+G221+G271+G286+G301+G321+G361+G381+G466+G156</f>
        <v>1260318.2</v>
      </c>
      <c r="H16" s="54">
        <f>H36+H66+H191+H221+H271+H301+H361+H156+H286+H321+H381+H466</f>
        <v>1163804</v>
      </c>
      <c r="I16" s="54">
        <f t="shared" si="0"/>
        <v>92.342076786640064</v>
      </c>
      <c r="J16" s="451"/>
      <c r="K16" s="447"/>
      <c r="L16" s="447"/>
      <c r="M16" s="444"/>
      <c r="N16" s="444"/>
      <c r="O16" s="444"/>
      <c r="P16" s="444"/>
    </row>
    <row r="17" spans="1:16" x14ac:dyDescent="0.25">
      <c r="A17" s="449"/>
      <c r="B17" s="449"/>
      <c r="C17" s="367"/>
      <c r="D17" s="317"/>
      <c r="E17" s="317"/>
      <c r="F17" s="186" t="s">
        <v>23</v>
      </c>
      <c r="G17" s="54">
        <f>G37+G67+G222+G272+G287+G302+G322+G362+G382+G467+G157</f>
        <v>0</v>
      </c>
      <c r="H17" s="54">
        <f>H37+H67+H192+H222+H272+H302+H362+H157+H287+H322+H382+H467</f>
        <v>0</v>
      </c>
      <c r="I17" s="54">
        <v>0</v>
      </c>
      <c r="J17" s="451"/>
      <c r="K17" s="447"/>
      <c r="L17" s="447"/>
      <c r="M17" s="444"/>
      <c r="N17" s="444"/>
      <c r="O17" s="444"/>
      <c r="P17" s="444"/>
    </row>
    <row r="18" spans="1:16" x14ac:dyDescent="0.25">
      <c r="A18" s="449"/>
      <c r="B18" s="449"/>
      <c r="C18" s="368"/>
      <c r="D18" s="318"/>
      <c r="E18" s="318"/>
      <c r="F18" s="186" t="s">
        <v>24</v>
      </c>
      <c r="G18" s="54">
        <f>G38+G68+G223+G273+G288+G303+G323+G363+G383+G468+G158</f>
        <v>55523.4</v>
      </c>
      <c r="H18" s="54">
        <f>H38+H68+H193+H223+H273+H303+H363+H158+H288+H323+H383+H468</f>
        <v>54023.3</v>
      </c>
      <c r="I18" s="54">
        <f t="shared" si="0"/>
        <v>97.298256230706343</v>
      </c>
      <c r="J18" s="451"/>
      <c r="K18" s="447"/>
      <c r="L18" s="447"/>
      <c r="M18" s="444"/>
      <c r="N18" s="444"/>
      <c r="O18" s="444"/>
      <c r="P18" s="444"/>
    </row>
    <row r="19" spans="1:16" ht="15" customHeight="1" x14ac:dyDescent="0.25">
      <c r="A19" s="449"/>
      <c r="B19" s="449"/>
      <c r="C19" s="453" t="s">
        <v>498</v>
      </c>
      <c r="D19" s="316" t="s">
        <v>71</v>
      </c>
      <c r="E19" s="316" t="s">
        <v>71</v>
      </c>
      <c r="F19" s="186" t="s">
        <v>2</v>
      </c>
      <c r="G19" s="54">
        <f>SUM(G20:G23)</f>
        <v>16422242.799999999</v>
      </c>
      <c r="H19" s="54">
        <f>SUM(H20:H23)</f>
        <v>15761799.5</v>
      </c>
      <c r="I19" s="54">
        <f t="shared" si="0"/>
        <v>95.97836112860297</v>
      </c>
      <c r="J19" s="451"/>
      <c r="K19" s="447"/>
      <c r="L19" s="447"/>
      <c r="M19" s="444"/>
      <c r="N19" s="444"/>
      <c r="O19" s="444"/>
      <c r="P19" s="444"/>
    </row>
    <row r="20" spans="1:16" x14ac:dyDescent="0.25">
      <c r="A20" s="449"/>
      <c r="B20" s="449"/>
      <c r="C20" s="454"/>
      <c r="D20" s="317"/>
      <c r="E20" s="317"/>
      <c r="F20" s="186" t="s">
        <v>5</v>
      </c>
      <c r="G20" s="54">
        <f>G470</f>
        <v>0</v>
      </c>
      <c r="H20" s="54">
        <f>H470</f>
        <v>0</v>
      </c>
      <c r="I20" s="54">
        <v>0</v>
      </c>
      <c r="J20" s="451"/>
      <c r="K20" s="447"/>
      <c r="L20" s="447"/>
      <c r="M20" s="444"/>
      <c r="N20" s="444"/>
      <c r="O20" s="444"/>
      <c r="P20" s="444"/>
    </row>
    <row r="21" spans="1:16" x14ac:dyDescent="0.25">
      <c r="A21" s="449"/>
      <c r="B21" s="449"/>
      <c r="C21" s="454"/>
      <c r="D21" s="317"/>
      <c r="E21" s="317"/>
      <c r="F21" s="186" t="s">
        <v>6</v>
      </c>
      <c r="G21" s="54">
        <f t="shared" ref="G21:H23" si="1">G471</f>
        <v>0</v>
      </c>
      <c r="H21" s="54">
        <f t="shared" si="1"/>
        <v>0</v>
      </c>
      <c r="I21" s="54">
        <v>0</v>
      </c>
      <c r="J21" s="451"/>
      <c r="K21" s="447"/>
      <c r="L21" s="447"/>
      <c r="M21" s="444"/>
      <c r="N21" s="444"/>
      <c r="O21" s="444"/>
      <c r="P21" s="444"/>
    </row>
    <row r="22" spans="1:16" x14ac:dyDescent="0.25">
      <c r="A22" s="449"/>
      <c r="B22" s="449"/>
      <c r="C22" s="454"/>
      <c r="D22" s="317"/>
      <c r="E22" s="317"/>
      <c r="F22" s="186" t="s">
        <v>23</v>
      </c>
      <c r="G22" s="54">
        <f t="shared" si="1"/>
        <v>0</v>
      </c>
      <c r="H22" s="54">
        <f t="shared" si="1"/>
        <v>0</v>
      </c>
      <c r="I22" s="54">
        <v>0</v>
      </c>
      <c r="J22" s="451"/>
      <c r="K22" s="447"/>
      <c r="L22" s="447"/>
      <c r="M22" s="444"/>
      <c r="N22" s="444"/>
      <c r="O22" s="444"/>
      <c r="P22" s="444"/>
    </row>
    <row r="23" spans="1:16" x14ac:dyDescent="0.25">
      <c r="A23" s="449"/>
      <c r="B23" s="449"/>
      <c r="C23" s="455"/>
      <c r="D23" s="318"/>
      <c r="E23" s="318"/>
      <c r="F23" s="186" t="s">
        <v>24</v>
      </c>
      <c r="G23" s="54">
        <f t="shared" si="1"/>
        <v>16422242.799999999</v>
      </c>
      <c r="H23" s="54">
        <f t="shared" si="1"/>
        <v>15761799.5</v>
      </c>
      <c r="I23" s="54">
        <f t="shared" si="0"/>
        <v>95.97836112860297</v>
      </c>
      <c r="J23" s="451"/>
      <c r="K23" s="447"/>
      <c r="L23" s="447"/>
      <c r="M23" s="444"/>
      <c r="N23" s="444"/>
      <c r="O23" s="444"/>
      <c r="P23" s="444"/>
    </row>
    <row r="24" spans="1:16" ht="15" customHeight="1" x14ac:dyDescent="0.25">
      <c r="A24" s="449"/>
      <c r="B24" s="449"/>
      <c r="C24" s="366" t="s">
        <v>66</v>
      </c>
      <c r="D24" s="316" t="s">
        <v>71</v>
      </c>
      <c r="E24" s="316" t="s">
        <v>71</v>
      </c>
      <c r="F24" s="186" t="s">
        <v>2</v>
      </c>
      <c r="G24" s="54">
        <f>SUM(G25:G28)</f>
        <v>10330.6</v>
      </c>
      <c r="H24" s="54">
        <f>H25+H26+H27+H28</f>
        <v>8178.4079999999994</v>
      </c>
      <c r="I24" s="54">
        <f t="shared" si="0"/>
        <v>79.166824773004464</v>
      </c>
      <c r="J24" s="451"/>
      <c r="K24" s="447"/>
      <c r="L24" s="447"/>
      <c r="M24" s="444"/>
      <c r="N24" s="444"/>
      <c r="O24" s="444"/>
      <c r="P24" s="444"/>
    </row>
    <row r="25" spans="1:16" x14ac:dyDescent="0.25">
      <c r="A25" s="449"/>
      <c r="B25" s="449"/>
      <c r="C25" s="367"/>
      <c r="D25" s="317"/>
      <c r="E25" s="317"/>
      <c r="F25" s="186" t="s">
        <v>5</v>
      </c>
      <c r="G25" s="54">
        <f t="shared" ref="G25:H28" si="2">G70</f>
        <v>3402.4</v>
      </c>
      <c r="H25" s="54">
        <f t="shared" si="2"/>
        <v>2763.39</v>
      </c>
      <c r="I25" s="54">
        <f t="shared" si="0"/>
        <v>81.218845520808841</v>
      </c>
      <c r="J25" s="451"/>
      <c r="K25" s="447"/>
      <c r="L25" s="447"/>
      <c r="M25" s="444"/>
      <c r="N25" s="444"/>
      <c r="O25" s="444"/>
      <c r="P25" s="444"/>
    </row>
    <row r="26" spans="1:16" x14ac:dyDescent="0.25">
      <c r="A26" s="449"/>
      <c r="B26" s="449"/>
      <c r="C26" s="367"/>
      <c r="D26" s="317"/>
      <c r="E26" s="317"/>
      <c r="F26" s="186" t="s">
        <v>6</v>
      </c>
      <c r="G26" s="54">
        <f t="shared" si="2"/>
        <v>0</v>
      </c>
      <c r="H26" s="54">
        <f t="shared" si="2"/>
        <v>0</v>
      </c>
      <c r="I26" s="54">
        <v>0</v>
      </c>
      <c r="J26" s="451"/>
      <c r="K26" s="447"/>
      <c r="L26" s="447"/>
      <c r="M26" s="444"/>
      <c r="N26" s="444"/>
      <c r="O26" s="444"/>
      <c r="P26" s="444"/>
    </row>
    <row r="27" spans="1:16" x14ac:dyDescent="0.25">
      <c r="A27" s="449"/>
      <c r="B27" s="449"/>
      <c r="C27" s="367"/>
      <c r="D27" s="317"/>
      <c r="E27" s="317"/>
      <c r="F27" s="186" t="s">
        <v>23</v>
      </c>
      <c r="G27" s="54">
        <f t="shared" si="2"/>
        <v>6928.2</v>
      </c>
      <c r="H27" s="54">
        <f t="shared" si="2"/>
        <v>5415.018</v>
      </c>
      <c r="I27" s="54">
        <f t="shared" si="0"/>
        <v>78.159088940850438</v>
      </c>
      <c r="J27" s="451"/>
      <c r="K27" s="447"/>
      <c r="L27" s="447"/>
      <c r="M27" s="444"/>
      <c r="N27" s="444"/>
      <c r="O27" s="444"/>
      <c r="P27" s="444"/>
    </row>
    <row r="28" spans="1:16" x14ac:dyDescent="0.25">
      <c r="A28" s="449"/>
      <c r="B28" s="449"/>
      <c r="C28" s="368"/>
      <c r="D28" s="318"/>
      <c r="E28" s="318"/>
      <c r="F28" s="186" t="s">
        <v>24</v>
      </c>
      <c r="G28" s="54">
        <f t="shared" si="2"/>
        <v>0</v>
      </c>
      <c r="H28" s="54">
        <f t="shared" si="2"/>
        <v>0</v>
      </c>
      <c r="I28" s="54">
        <v>0</v>
      </c>
      <c r="J28" s="451"/>
      <c r="K28" s="447"/>
      <c r="L28" s="447"/>
      <c r="M28" s="444"/>
      <c r="N28" s="444"/>
      <c r="O28" s="444"/>
      <c r="P28" s="444"/>
    </row>
    <row r="29" spans="1:16" ht="15" customHeight="1" x14ac:dyDescent="0.25">
      <c r="A29" s="449"/>
      <c r="B29" s="449"/>
      <c r="C29" s="366" t="s">
        <v>499</v>
      </c>
      <c r="D29" s="316" t="s">
        <v>71</v>
      </c>
      <c r="E29" s="316" t="s">
        <v>71</v>
      </c>
      <c r="F29" s="186" t="s">
        <v>2</v>
      </c>
      <c r="G29" s="54">
        <f>SUM(G30:G33)</f>
        <v>1427919</v>
      </c>
      <c r="H29" s="54">
        <f>H30+H31+H32+H33</f>
        <v>1131983.8</v>
      </c>
      <c r="I29" s="54">
        <f t="shared" si="0"/>
        <v>79.275070924891395</v>
      </c>
      <c r="J29" s="451"/>
      <c r="K29" s="447"/>
      <c r="L29" s="447"/>
      <c r="M29" s="444"/>
      <c r="N29" s="444"/>
      <c r="O29" s="444"/>
      <c r="P29" s="444"/>
    </row>
    <row r="30" spans="1:16" x14ac:dyDescent="0.25">
      <c r="A30" s="449"/>
      <c r="B30" s="449"/>
      <c r="C30" s="367"/>
      <c r="D30" s="317"/>
      <c r="E30" s="317"/>
      <c r="F30" s="186" t="s">
        <v>5</v>
      </c>
      <c r="G30" s="54">
        <f>G385+G195</f>
        <v>1395697.4</v>
      </c>
      <c r="H30" s="54">
        <f>H385+H195</f>
        <v>1131983.8</v>
      </c>
      <c r="I30" s="54">
        <f t="shared" si="0"/>
        <v>81.105245306038412</v>
      </c>
      <c r="J30" s="451"/>
      <c r="K30" s="447"/>
      <c r="L30" s="447"/>
      <c r="M30" s="444"/>
      <c r="N30" s="444"/>
      <c r="O30" s="444"/>
      <c r="P30" s="444"/>
    </row>
    <row r="31" spans="1:16" x14ac:dyDescent="0.25">
      <c r="A31" s="449"/>
      <c r="B31" s="449"/>
      <c r="C31" s="367"/>
      <c r="D31" s="317"/>
      <c r="E31" s="317"/>
      <c r="F31" s="186" t="s">
        <v>6</v>
      </c>
      <c r="G31" s="54">
        <f t="shared" ref="G31:H33" si="3">G386</f>
        <v>32221.599999999999</v>
      </c>
      <c r="H31" s="54">
        <f t="shared" si="3"/>
        <v>0</v>
      </c>
      <c r="I31" s="54">
        <f t="shared" si="0"/>
        <v>0</v>
      </c>
      <c r="J31" s="451"/>
      <c r="K31" s="447"/>
      <c r="L31" s="447"/>
      <c r="M31" s="444"/>
      <c r="N31" s="444"/>
      <c r="O31" s="444"/>
      <c r="P31" s="444"/>
    </row>
    <row r="32" spans="1:16" x14ac:dyDescent="0.25">
      <c r="A32" s="449"/>
      <c r="B32" s="449"/>
      <c r="C32" s="367"/>
      <c r="D32" s="317"/>
      <c r="E32" s="317"/>
      <c r="F32" s="186" t="s">
        <v>23</v>
      </c>
      <c r="G32" s="54">
        <f t="shared" si="3"/>
        <v>0</v>
      </c>
      <c r="H32" s="54">
        <f t="shared" si="3"/>
        <v>0</v>
      </c>
      <c r="I32" s="54">
        <v>0</v>
      </c>
      <c r="J32" s="451"/>
      <c r="K32" s="447"/>
      <c r="L32" s="447"/>
      <c r="M32" s="444"/>
      <c r="N32" s="444"/>
      <c r="O32" s="444"/>
      <c r="P32" s="444"/>
    </row>
    <row r="33" spans="1:16" x14ac:dyDescent="0.25">
      <c r="A33" s="449"/>
      <c r="B33" s="449"/>
      <c r="C33" s="368"/>
      <c r="D33" s="318"/>
      <c r="E33" s="318"/>
      <c r="F33" s="186" t="s">
        <v>24</v>
      </c>
      <c r="G33" s="54">
        <f t="shared" si="3"/>
        <v>0</v>
      </c>
      <c r="H33" s="54">
        <f t="shared" si="3"/>
        <v>0</v>
      </c>
      <c r="I33" s="54">
        <v>0</v>
      </c>
      <c r="J33" s="452"/>
      <c r="K33" s="448"/>
      <c r="L33" s="448"/>
      <c r="M33" s="445"/>
      <c r="N33" s="445"/>
      <c r="O33" s="445"/>
      <c r="P33" s="445"/>
    </row>
    <row r="34" spans="1:16" ht="15" customHeight="1" x14ac:dyDescent="0.25">
      <c r="A34" s="373">
        <v>1</v>
      </c>
      <c r="B34" s="381" t="s">
        <v>69</v>
      </c>
      <c r="C34" s="381" t="s">
        <v>70</v>
      </c>
      <c r="D34" s="346" t="s">
        <v>71</v>
      </c>
      <c r="E34" s="346" t="s">
        <v>71</v>
      </c>
      <c r="F34" s="186" t="s">
        <v>2</v>
      </c>
      <c r="G34" s="54">
        <f>G35+G36+G37+G38</f>
        <v>148932.19999999998</v>
      </c>
      <c r="H34" s="54">
        <f>H35+H36+H37+H38</f>
        <v>148593.9</v>
      </c>
      <c r="I34" s="54">
        <f t="shared" si="0"/>
        <v>99.772849659106626</v>
      </c>
      <c r="J34" s="271" t="s">
        <v>71</v>
      </c>
      <c r="K34" s="297" t="s">
        <v>71</v>
      </c>
      <c r="L34" s="299" t="s">
        <v>71</v>
      </c>
      <c r="M34" s="299" t="s">
        <v>71</v>
      </c>
      <c r="N34" s="299" t="s">
        <v>71</v>
      </c>
      <c r="O34" s="299" t="s">
        <v>71</v>
      </c>
      <c r="P34" s="299" t="s">
        <v>71</v>
      </c>
    </row>
    <row r="35" spans="1:16" x14ac:dyDescent="0.25">
      <c r="A35" s="373"/>
      <c r="B35" s="381"/>
      <c r="C35" s="381"/>
      <c r="D35" s="346"/>
      <c r="E35" s="346"/>
      <c r="F35" s="186" t="s">
        <v>5</v>
      </c>
      <c r="G35" s="54">
        <f t="shared" ref="G35:H38" si="4">G40</f>
        <v>143432.19999999998</v>
      </c>
      <c r="H35" s="54">
        <f t="shared" si="4"/>
        <v>143093.9</v>
      </c>
      <c r="I35" s="54">
        <f t="shared" si="0"/>
        <v>99.764139433125905</v>
      </c>
      <c r="J35" s="272"/>
      <c r="K35" s="297" t="s">
        <v>71</v>
      </c>
      <c r="L35" s="299" t="s">
        <v>71</v>
      </c>
      <c r="M35" s="299" t="s">
        <v>71</v>
      </c>
      <c r="N35" s="299" t="s">
        <v>71</v>
      </c>
      <c r="O35" s="299" t="s">
        <v>71</v>
      </c>
      <c r="P35" s="299" t="s">
        <v>71</v>
      </c>
    </row>
    <row r="36" spans="1:16" x14ac:dyDescent="0.25">
      <c r="A36" s="373"/>
      <c r="B36" s="381"/>
      <c r="C36" s="381"/>
      <c r="D36" s="346"/>
      <c r="E36" s="346"/>
      <c r="F36" s="186" t="s">
        <v>6</v>
      </c>
      <c r="G36" s="54">
        <f t="shared" si="4"/>
        <v>5500</v>
      </c>
      <c r="H36" s="54">
        <f t="shared" si="4"/>
        <v>5500</v>
      </c>
      <c r="I36" s="54">
        <f t="shared" si="0"/>
        <v>100</v>
      </c>
      <c r="J36" s="272"/>
      <c r="K36" s="297"/>
      <c r="L36" s="299"/>
      <c r="M36" s="299"/>
      <c r="N36" s="299"/>
      <c r="O36" s="299"/>
      <c r="P36" s="299"/>
    </row>
    <row r="37" spans="1:16" x14ac:dyDescent="0.25">
      <c r="A37" s="373"/>
      <c r="B37" s="381"/>
      <c r="C37" s="381"/>
      <c r="D37" s="346"/>
      <c r="E37" s="346"/>
      <c r="F37" s="186" t="s">
        <v>23</v>
      </c>
      <c r="G37" s="54">
        <f t="shared" si="4"/>
        <v>0</v>
      </c>
      <c r="H37" s="54">
        <f t="shared" si="4"/>
        <v>0</v>
      </c>
      <c r="I37" s="54">
        <v>0</v>
      </c>
      <c r="J37" s="272"/>
      <c r="K37" s="297"/>
      <c r="L37" s="299"/>
      <c r="M37" s="299"/>
      <c r="N37" s="299"/>
      <c r="O37" s="299"/>
      <c r="P37" s="299"/>
    </row>
    <row r="38" spans="1:16" ht="22.5" customHeight="1" x14ac:dyDescent="0.25">
      <c r="A38" s="373"/>
      <c r="B38" s="381"/>
      <c r="C38" s="381"/>
      <c r="D38" s="346"/>
      <c r="E38" s="346"/>
      <c r="F38" s="179" t="s">
        <v>24</v>
      </c>
      <c r="G38" s="54">
        <f t="shared" si="4"/>
        <v>0</v>
      </c>
      <c r="H38" s="54">
        <f t="shared" si="4"/>
        <v>0</v>
      </c>
      <c r="I38" s="54">
        <v>0</v>
      </c>
      <c r="J38" s="273"/>
      <c r="K38" s="297" t="s">
        <v>71</v>
      </c>
      <c r="L38" s="299" t="s">
        <v>71</v>
      </c>
      <c r="M38" s="299" t="s">
        <v>71</v>
      </c>
      <c r="N38" s="299" t="s">
        <v>71</v>
      </c>
      <c r="O38" s="299" t="s">
        <v>71</v>
      </c>
      <c r="P38" s="299" t="s">
        <v>71</v>
      </c>
    </row>
    <row r="39" spans="1:16" ht="15" customHeight="1" x14ac:dyDescent="0.25">
      <c r="A39" s="373" t="s">
        <v>67</v>
      </c>
      <c r="B39" s="435" t="s">
        <v>794</v>
      </c>
      <c r="C39" s="435" t="s">
        <v>70</v>
      </c>
      <c r="D39" s="436" t="s">
        <v>71</v>
      </c>
      <c r="E39" s="436" t="s">
        <v>71</v>
      </c>
      <c r="F39" s="187" t="s">
        <v>2</v>
      </c>
      <c r="G39" s="54">
        <f>G40+G41+G42+G43</f>
        <v>148932.19999999998</v>
      </c>
      <c r="H39" s="54">
        <f>H40+H41+H42+H43</f>
        <v>148593.9</v>
      </c>
      <c r="I39" s="54">
        <f t="shared" si="0"/>
        <v>99.772849659106626</v>
      </c>
      <c r="J39" s="271" t="s">
        <v>71</v>
      </c>
      <c r="K39" s="297" t="s">
        <v>71</v>
      </c>
      <c r="L39" s="299" t="s">
        <v>71</v>
      </c>
      <c r="M39" s="299" t="s">
        <v>71</v>
      </c>
      <c r="N39" s="299" t="s">
        <v>71</v>
      </c>
      <c r="O39" s="299" t="s">
        <v>71</v>
      </c>
      <c r="P39" s="299" t="s">
        <v>71</v>
      </c>
    </row>
    <row r="40" spans="1:16" x14ac:dyDescent="0.25">
      <c r="A40" s="373"/>
      <c r="B40" s="435"/>
      <c r="C40" s="435"/>
      <c r="D40" s="436"/>
      <c r="E40" s="436"/>
      <c r="F40" s="187" t="s">
        <v>5</v>
      </c>
      <c r="G40" s="55">
        <f t="shared" ref="G40:H43" si="5">G45+G50+G55</f>
        <v>143432.19999999998</v>
      </c>
      <c r="H40" s="55">
        <f t="shared" si="5"/>
        <v>143093.9</v>
      </c>
      <c r="I40" s="55">
        <f t="shared" si="0"/>
        <v>99.764139433125905</v>
      </c>
      <c r="J40" s="272" t="s">
        <v>71</v>
      </c>
      <c r="K40" s="297" t="s">
        <v>71</v>
      </c>
      <c r="L40" s="299" t="s">
        <v>71</v>
      </c>
      <c r="M40" s="299" t="s">
        <v>71</v>
      </c>
      <c r="N40" s="299" t="s">
        <v>71</v>
      </c>
      <c r="O40" s="299" t="s">
        <v>71</v>
      </c>
      <c r="P40" s="299" t="s">
        <v>71</v>
      </c>
    </row>
    <row r="41" spans="1:16" ht="16.5" customHeight="1" x14ac:dyDescent="0.25">
      <c r="A41" s="373"/>
      <c r="B41" s="435"/>
      <c r="C41" s="435"/>
      <c r="D41" s="436"/>
      <c r="E41" s="436"/>
      <c r="F41" s="187" t="s">
        <v>6</v>
      </c>
      <c r="G41" s="55">
        <f t="shared" si="5"/>
        <v>5500</v>
      </c>
      <c r="H41" s="55">
        <f t="shared" si="5"/>
        <v>5500</v>
      </c>
      <c r="I41" s="55">
        <f t="shared" si="0"/>
        <v>100</v>
      </c>
      <c r="J41" s="272"/>
      <c r="K41" s="297"/>
      <c r="L41" s="299"/>
      <c r="M41" s="299"/>
      <c r="N41" s="299"/>
      <c r="O41" s="299"/>
      <c r="P41" s="299"/>
    </row>
    <row r="42" spans="1:16" x14ac:dyDescent="0.25">
      <c r="A42" s="373"/>
      <c r="B42" s="435"/>
      <c r="C42" s="435"/>
      <c r="D42" s="436"/>
      <c r="E42" s="436"/>
      <c r="F42" s="187" t="s">
        <v>23</v>
      </c>
      <c r="G42" s="55">
        <f t="shared" si="5"/>
        <v>0</v>
      </c>
      <c r="H42" s="55">
        <f t="shared" si="5"/>
        <v>0</v>
      </c>
      <c r="I42" s="55">
        <v>0</v>
      </c>
      <c r="J42" s="272"/>
      <c r="K42" s="297"/>
      <c r="L42" s="299"/>
      <c r="M42" s="299"/>
      <c r="N42" s="299"/>
      <c r="O42" s="299"/>
      <c r="P42" s="299"/>
    </row>
    <row r="43" spans="1:16" x14ac:dyDescent="0.25">
      <c r="A43" s="373"/>
      <c r="B43" s="435"/>
      <c r="C43" s="435"/>
      <c r="D43" s="436"/>
      <c r="E43" s="436"/>
      <c r="F43" s="188" t="s">
        <v>24</v>
      </c>
      <c r="G43" s="55">
        <f t="shared" si="5"/>
        <v>0</v>
      </c>
      <c r="H43" s="55">
        <f t="shared" si="5"/>
        <v>0</v>
      </c>
      <c r="I43" s="55">
        <v>0</v>
      </c>
      <c r="J43" s="273" t="s">
        <v>71</v>
      </c>
      <c r="K43" s="297" t="s">
        <v>71</v>
      </c>
      <c r="L43" s="299" t="s">
        <v>71</v>
      </c>
      <c r="M43" s="299" t="s">
        <v>71</v>
      </c>
      <c r="N43" s="299" t="s">
        <v>71</v>
      </c>
      <c r="O43" s="299" t="s">
        <v>71</v>
      </c>
      <c r="P43" s="299" t="s">
        <v>71</v>
      </c>
    </row>
    <row r="44" spans="1:16" ht="65.25" customHeight="1" x14ac:dyDescent="0.25">
      <c r="A44" s="373" t="s">
        <v>68</v>
      </c>
      <c r="B44" s="374" t="s">
        <v>500</v>
      </c>
      <c r="C44" s="282" t="s">
        <v>70</v>
      </c>
      <c r="D44" s="440" t="s">
        <v>501</v>
      </c>
      <c r="E44" s="378" t="s">
        <v>501</v>
      </c>
      <c r="F44" s="189" t="s">
        <v>2</v>
      </c>
      <c r="G44" s="54">
        <f>G45+G46+G47+G48</f>
        <v>10277</v>
      </c>
      <c r="H44" s="54">
        <f>H45+H46+H47+H48</f>
        <v>10277</v>
      </c>
      <c r="I44" s="54">
        <f t="shared" si="0"/>
        <v>100</v>
      </c>
      <c r="J44" s="64" t="s">
        <v>701</v>
      </c>
      <c r="K44" s="61">
        <v>200</v>
      </c>
      <c r="L44" s="46">
        <v>200</v>
      </c>
      <c r="M44" s="35"/>
      <c r="N44" s="35" t="s">
        <v>71</v>
      </c>
      <c r="O44" s="35" t="s">
        <v>71</v>
      </c>
      <c r="P44" s="35" t="s">
        <v>71</v>
      </c>
    </row>
    <row r="45" spans="1:16" ht="15" customHeight="1" x14ac:dyDescent="0.25">
      <c r="A45" s="373"/>
      <c r="B45" s="374"/>
      <c r="C45" s="286"/>
      <c r="D45" s="441"/>
      <c r="E45" s="379"/>
      <c r="F45" s="187" t="s">
        <v>5</v>
      </c>
      <c r="G45" s="55">
        <v>4777</v>
      </c>
      <c r="H45" s="58">
        <v>4777</v>
      </c>
      <c r="I45" s="55">
        <f t="shared" si="0"/>
        <v>100</v>
      </c>
      <c r="J45" s="244" t="s">
        <v>702</v>
      </c>
      <c r="K45" s="260">
        <v>90</v>
      </c>
      <c r="L45" s="262">
        <v>91</v>
      </c>
      <c r="M45" s="262"/>
      <c r="N45" s="262" t="s">
        <v>71</v>
      </c>
      <c r="O45" s="262" t="s">
        <v>71</v>
      </c>
      <c r="P45" s="262" t="s">
        <v>71</v>
      </c>
    </row>
    <row r="46" spans="1:16" ht="15" customHeight="1" x14ac:dyDescent="0.25">
      <c r="A46" s="373"/>
      <c r="B46" s="374"/>
      <c r="C46" s="286"/>
      <c r="D46" s="441"/>
      <c r="E46" s="379"/>
      <c r="F46" s="187" t="s">
        <v>6</v>
      </c>
      <c r="G46" s="55">
        <v>5500</v>
      </c>
      <c r="H46" s="55">
        <v>5500</v>
      </c>
      <c r="I46" s="55">
        <f t="shared" si="0"/>
        <v>100</v>
      </c>
      <c r="J46" s="259"/>
      <c r="K46" s="261"/>
      <c r="L46" s="263"/>
      <c r="M46" s="263"/>
      <c r="N46" s="263"/>
      <c r="O46" s="263"/>
      <c r="P46" s="263"/>
    </row>
    <row r="47" spans="1:16" x14ac:dyDescent="0.25">
      <c r="A47" s="373"/>
      <c r="B47" s="374"/>
      <c r="C47" s="286"/>
      <c r="D47" s="441"/>
      <c r="E47" s="379"/>
      <c r="F47" s="187" t="s">
        <v>23</v>
      </c>
      <c r="G47" s="55">
        <v>0</v>
      </c>
      <c r="H47" s="55">
        <v>0</v>
      </c>
      <c r="I47" s="55">
        <v>0</v>
      </c>
      <c r="J47" s="259"/>
      <c r="K47" s="261"/>
      <c r="L47" s="263"/>
      <c r="M47" s="263"/>
      <c r="N47" s="263"/>
      <c r="O47" s="263"/>
      <c r="P47" s="263"/>
    </row>
    <row r="48" spans="1:16" ht="37.5" customHeight="1" x14ac:dyDescent="0.25">
      <c r="A48" s="373"/>
      <c r="B48" s="374"/>
      <c r="C48" s="283"/>
      <c r="D48" s="442"/>
      <c r="E48" s="380"/>
      <c r="F48" s="188" t="s">
        <v>24</v>
      </c>
      <c r="G48" s="55">
        <v>0</v>
      </c>
      <c r="H48" s="55">
        <v>0</v>
      </c>
      <c r="I48" s="55">
        <v>0</v>
      </c>
      <c r="J48" s="245"/>
      <c r="K48" s="284"/>
      <c r="L48" s="285"/>
      <c r="M48" s="285"/>
      <c r="N48" s="285" t="s">
        <v>71</v>
      </c>
      <c r="O48" s="285" t="s">
        <v>71</v>
      </c>
      <c r="P48" s="285" t="s">
        <v>71</v>
      </c>
    </row>
    <row r="49" spans="1:16" ht="138" customHeight="1" x14ac:dyDescent="0.25">
      <c r="A49" s="292" t="s">
        <v>73</v>
      </c>
      <c r="B49" s="382" t="s">
        <v>74</v>
      </c>
      <c r="C49" s="282" t="s">
        <v>70</v>
      </c>
      <c r="D49" s="378" t="s">
        <v>501</v>
      </c>
      <c r="E49" s="378" t="s">
        <v>501</v>
      </c>
      <c r="F49" s="13" t="s">
        <v>2</v>
      </c>
      <c r="G49" s="54">
        <f>G50+G51+G52+G53</f>
        <v>131911.4</v>
      </c>
      <c r="H49" s="54">
        <f>H50+H51+H52+H53</f>
        <v>131573.1</v>
      </c>
      <c r="I49" s="54">
        <f t="shared" si="0"/>
        <v>99.743539982139538</v>
      </c>
      <c r="J49" s="64" t="s">
        <v>703</v>
      </c>
      <c r="K49" s="61">
        <v>116440</v>
      </c>
      <c r="L49" s="46">
        <v>116440</v>
      </c>
      <c r="M49" s="35"/>
      <c r="N49" s="35" t="s">
        <v>159</v>
      </c>
      <c r="O49" s="35" t="s">
        <v>159</v>
      </c>
      <c r="P49" s="35" t="s">
        <v>159</v>
      </c>
    </row>
    <row r="50" spans="1:16" ht="15" customHeight="1" x14ac:dyDescent="0.25">
      <c r="A50" s="362"/>
      <c r="B50" s="423"/>
      <c r="C50" s="286"/>
      <c r="D50" s="379"/>
      <c r="E50" s="379"/>
      <c r="F50" s="187" t="s">
        <v>5</v>
      </c>
      <c r="G50" s="55">
        <f>104862.6+27048.8</f>
        <v>131911.4</v>
      </c>
      <c r="H50" s="58">
        <v>131573.1</v>
      </c>
      <c r="I50" s="55">
        <f t="shared" si="0"/>
        <v>99.743539982139538</v>
      </c>
      <c r="J50" s="350" t="s">
        <v>804</v>
      </c>
      <c r="K50" s="300">
        <v>48</v>
      </c>
      <c r="L50" s="302">
        <v>48</v>
      </c>
      <c r="M50" s="302"/>
      <c r="N50" s="302" t="s">
        <v>159</v>
      </c>
      <c r="O50" s="302" t="s">
        <v>159</v>
      </c>
      <c r="P50" s="302" t="s">
        <v>159</v>
      </c>
    </row>
    <row r="51" spans="1:16" x14ac:dyDescent="0.25">
      <c r="A51" s="362"/>
      <c r="B51" s="423"/>
      <c r="C51" s="286"/>
      <c r="D51" s="379"/>
      <c r="E51" s="379"/>
      <c r="F51" s="187" t="s">
        <v>6</v>
      </c>
      <c r="G51" s="55">
        <v>0</v>
      </c>
      <c r="H51" s="55">
        <v>0</v>
      </c>
      <c r="I51" s="55">
        <v>0</v>
      </c>
      <c r="J51" s="350"/>
      <c r="K51" s="306"/>
      <c r="L51" s="307"/>
      <c r="M51" s="307"/>
      <c r="N51" s="307"/>
      <c r="O51" s="307"/>
      <c r="P51" s="307"/>
    </row>
    <row r="52" spans="1:16" ht="37.5" customHeight="1" x14ac:dyDescent="0.25">
      <c r="A52" s="362"/>
      <c r="B52" s="423"/>
      <c r="C52" s="286"/>
      <c r="D52" s="379"/>
      <c r="E52" s="379"/>
      <c r="F52" s="187" t="s">
        <v>23</v>
      </c>
      <c r="G52" s="55">
        <v>0</v>
      </c>
      <c r="H52" s="55">
        <v>0</v>
      </c>
      <c r="I52" s="55">
        <v>0</v>
      </c>
      <c r="J52" s="350"/>
      <c r="K52" s="301"/>
      <c r="L52" s="303"/>
      <c r="M52" s="303"/>
      <c r="N52" s="303"/>
      <c r="O52" s="303"/>
      <c r="P52" s="303"/>
    </row>
    <row r="53" spans="1:16" ht="67.5" customHeight="1" x14ac:dyDescent="0.25">
      <c r="A53" s="293"/>
      <c r="B53" s="424"/>
      <c r="C53" s="283"/>
      <c r="D53" s="380"/>
      <c r="E53" s="380"/>
      <c r="F53" s="190" t="s">
        <v>24</v>
      </c>
      <c r="G53" s="58">
        <v>0</v>
      </c>
      <c r="H53" s="55">
        <v>0</v>
      </c>
      <c r="I53" s="58">
        <v>0</v>
      </c>
      <c r="J53" s="59" t="s">
        <v>704</v>
      </c>
      <c r="K53" s="67">
        <v>16.5</v>
      </c>
      <c r="L53" s="30">
        <v>14</v>
      </c>
      <c r="M53" s="30"/>
      <c r="N53" s="30" t="s">
        <v>159</v>
      </c>
      <c r="O53" s="30" t="s">
        <v>159</v>
      </c>
      <c r="P53" s="30" t="s">
        <v>159</v>
      </c>
    </row>
    <row r="54" spans="1:16" ht="74.25" customHeight="1" x14ac:dyDescent="0.25">
      <c r="A54" s="373" t="s">
        <v>75</v>
      </c>
      <c r="B54" s="382" t="s">
        <v>76</v>
      </c>
      <c r="C54" s="282" t="s">
        <v>70</v>
      </c>
      <c r="D54" s="378" t="s">
        <v>501</v>
      </c>
      <c r="E54" s="378" t="s">
        <v>501</v>
      </c>
      <c r="F54" s="13" t="s">
        <v>2</v>
      </c>
      <c r="G54" s="54">
        <f>G55+G56+G57+G58</f>
        <v>6743.8</v>
      </c>
      <c r="H54" s="54">
        <f>H55+H56+H57+H58</f>
        <v>6743.8</v>
      </c>
      <c r="I54" s="54">
        <f t="shared" si="0"/>
        <v>100</v>
      </c>
      <c r="J54" s="60" t="s">
        <v>705</v>
      </c>
      <c r="K54" s="61">
        <v>4</v>
      </c>
      <c r="L54" s="46">
        <v>4</v>
      </c>
      <c r="M54" s="35"/>
      <c r="N54" s="35" t="s">
        <v>159</v>
      </c>
      <c r="O54" s="35" t="s">
        <v>159</v>
      </c>
      <c r="P54" s="35" t="s">
        <v>159</v>
      </c>
    </row>
    <row r="55" spans="1:16" ht="15" customHeight="1" x14ac:dyDescent="0.25">
      <c r="A55" s="373"/>
      <c r="B55" s="423"/>
      <c r="C55" s="286"/>
      <c r="D55" s="379"/>
      <c r="E55" s="379"/>
      <c r="F55" s="187" t="s">
        <v>5</v>
      </c>
      <c r="G55" s="55">
        <v>6743.8</v>
      </c>
      <c r="H55" s="58">
        <v>6743.8</v>
      </c>
      <c r="I55" s="55">
        <f t="shared" si="0"/>
        <v>100</v>
      </c>
      <c r="J55" s="351" t="s">
        <v>706</v>
      </c>
      <c r="K55" s="246">
        <v>100</v>
      </c>
      <c r="L55" s="239">
        <v>100</v>
      </c>
      <c r="M55" s="239"/>
      <c r="N55" s="239" t="s">
        <v>159</v>
      </c>
      <c r="O55" s="239" t="s">
        <v>159</v>
      </c>
      <c r="P55" s="239" t="s">
        <v>159</v>
      </c>
    </row>
    <row r="56" spans="1:16" x14ac:dyDescent="0.25">
      <c r="A56" s="373"/>
      <c r="B56" s="423"/>
      <c r="C56" s="286"/>
      <c r="D56" s="379"/>
      <c r="E56" s="379"/>
      <c r="F56" s="187" t="s">
        <v>6</v>
      </c>
      <c r="G56" s="55">
        <v>0</v>
      </c>
      <c r="H56" s="55">
        <v>0</v>
      </c>
      <c r="I56" s="55">
        <v>0</v>
      </c>
      <c r="J56" s="352"/>
      <c r="K56" s="270"/>
      <c r="L56" s="240"/>
      <c r="M56" s="240"/>
      <c r="N56" s="240"/>
      <c r="O56" s="240"/>
      <c r="P56" s="240"/>
    </row>
    <row r="57" spans="1:16" x14ac:dyDescent="0.25">
      <c r="A57" s="373"/>
      <c r="B57" s="423"/>
      <c r="C57" s="286"/>
      <c r="D57" s="379"/>
      <c r="E57" s="379"/>
      <c r="F57" s="187" t="s">
        <v>23</v>
      </c>
      <c r="G57" s="55">
        <v>0</v>
      </c>
      <c r="H57" s="55">
        <v>0</v>
      </c>
      <c r="I57" s="55">
        <v>0</v>
      </c>
      <c r="J57" s="352"/>
      <c r="K57" s="270"/>
      <c r="L57" s="240"/>
      <c r="M57" s="240"/>
      <c r="N57" s="240"/>
      <c r="O57" s="240"/>
      <c r="P57" s="240"/>
    </row>
    <row r="58" spans="1:16" ht="87" customHeight="1" x14ac:dyDescent="0.25">
      <c r="A58" s="373"/>
      <c r="B58" s="424"/>
      <c r="C58" s="283"/>
      <c r="D58" s="380"/>
      <c r="E58" s="380"/>
      <c r="F58" s="188" t="s">
        <v>24</v>
      </c>
      <c r="G58" s="55">
        <v>0</v>
      </c>
      <c r="H58" s="55">
        <v>0</v>
      </c>
      <c r="I58" s="55">
        <v>0</v>
      </c>
      <c r="J58" s="353"/>
      <c r="K58" s="247"/>
      <c r="L58" s="241"/>
      <c r="M58" s="241"/>
      <c r="N58" s="241"/>
      <c r="O58" s="241"/>
      <c r="P58" s="241"/>
    </row>
    <row r="59" spans="1:16" s="3" customFormat="1" ht="15" customHeight="1" x14ac:dyDescent="0.25">
      <c r="A59" s="343" t="s">
        <v>77</v>
      </c>
      <c r="B59" s="381" t="s">
        <v>78</v>
      </c>
      <c r="C59" s="366" t="s">
        <v>2</v>
      </c>
      <c r="D59" s="346" t="s">
        <v>71</v>
      </c>
      <c r="E59" s="346" t="s">
        <v>71</v>
      </c>
      <c r="F59" s="186" t="s">
        <v>2</v>
      </c>
      <c r="G59" s="54">
        <f>SUM(G60:G63)</f>
        <v>5658869.5000000009</v>
      </c>
      <c r="H59" s="54">
        <f>H60+H61+H62+H63</f>
        <v>5653765.3080000002</v>
      </c>
      <c r="I59" s="54">
        <f t="shared" si="0"/>
        <v>99.909801913615411</v>
      </c>
      <c r="J59" s="415" t="s">
        <v>71</v>
      </c>
      <c r="K59" s="279" t="s">
        <v>71</v>
      </c>
      <c r="L59" s="267" t="s">
        <v>71</v>
      </c>
      <c r="M59" s="267" t="s">
        <v>71</v>
      </c>
      <c r="N59" s="267" t="s">
        <v>71</v>
      </c>
      <c r="O59" s="267" t="s">
        <v>71</v>
      </c>
      <c r="P59" s="267" t="s">
        <v>71</v>
      </c>
    </row>
    <row r="60" spans="1:16" s="3" customFormat="1" x14ac:dyDescent="0.25">
      <c r="A60" s="343"/>
      <c r="B60" s="381"/>
      <c r="C60" s="367"/>
      <c r="D60" s="346"/>
      <c r="E60" s="346"/>
      <c r="F60" s="186" t="s">
        <v>5</v>
      </c>
      <c r="G60" s="54">
        <f t="shared" ref="G60:H63" si="6">G65+G70</f>
        <v>5433497.4000000004</v>
      </c>
      <c r="H60" s="54">
        <f t="shared" si="6"/>
        <v>5429906.3899999997</v>
      </c>
      <c r="I60" s="54">
        <f t="shared" si="0"/>
        <v>99.933909787092176</v>
      </c>
      <c r="J60" s="415" t="s">
        <v>71</v>
      </c>
      <c r="K60" s="280"/>
      <c r="L60" s="268"/>
      <c r="M60" s="268"/>
      <c r="N60" s="268"/>
      <c r="O60" s="268"/>
      <c r="P60" s="268"/>
    </row>
    <row r="61" spans="1:16" s="3" customFormat="1" x14ac:dyDescent="0.25">
      <c r="A61" s="343"/>
      <c r="B61" s="381"/>
      <c r="C61" s="367"/>
      <c r="D61" s="346"/>
      <c r="E61" s="346"/>
      <c r="F61" s="186" t="s">
        <v>6</v>
      </c>
      <c r="G61" s="54">
        <f t="shared" si="6"/>
        <v>218443.9</v>
      </c>
      <c r="H61" s="54">
        <f t="shared" si="6"/>
        <v>218443.9</v>
      </c>
      <c r="I61" s="54">
        <f t="shared" si="0"/>
        <v>100</v>
      </c>
      <c r="J61" s="415" t="s">
        <v>71</v>
      </c>
      <c r="K61" s="280"/>
      <c r="L61" s="268"/>
      <c r="M61" s="268"/>
      <c r="N61" s="268"/>
      <c r="O61" s="268"/>
      <c r="P61" s="268"/>
    </row>
    <row r="62" spans="1:16" s="3" customFormat="1" ht="15" customHeight="1" x14ac:dyDescent="0.25">
      <c r="A62" s="343"/>
      <c r="B62" s="381"/>
      <c r="C62" s="367"/>
      <c r="D62" s="346"/>
      <c r="E62" s="346"/>
      <c r="F62" s="186" t="s">
        <v>23</v>
      </c>
      <c r="G62" s="54">
        <f t="shared" si="6"/>
        <v>6928.2</v>
      </c>
      <c r="H62" s="54">
        <f t="shared" si="6"/>
        <v>5415.018</v>
      </c>
      <c r="I62" s="54">
        <f t="shared" si="0"/>
        <v>78.159088940850438</v>
      </c>
      <c r="J62" s="415"/>
      <c r="K62" s="280"/>
      <c r="L62" s="268"/>
      <c r="M62" s="268"/>
      <c r="N62" s="268"/>
      <c r="O62" s="268"/>
      <c r="P62" s="268"/>
    </row>
    <row r="63" spans="1:16" s="3" customFormat="1" x14ac:dyDescent="0.25">
      <c r="A63" s="343"/>
      <c r="B63" s="381"/>
      <c r="C63" s="368"/>
      <c r="D63" s="346"/>
      <c r="E63" s="346"/>
      <c r="F63" s="191" t="s">
        <v>24</v>
      </c>
      <c r="G63" s="54">
        <f t="shared" si="6"/>
        <v>0</v>
      </c>
      <c r="H63" s="54">
        <f t="shared" si="6"/>
        <v>0</v>
      </c>
      <c r="I63" s="54">
        <v>0</v>
      </c>
      <c r="J63" s="415" t="s">
        <v>71</v>
      </c>
      <c r="K63" s="281"/>
      <c r="L63" s="269"/>
      <c r="M63" s="269"/>
      <c r="N63" s="269"/>
      <c r="O63" s="269"/>
      <c r="P63" s="269"/>
    </row>
    <row r="64" spans="1:16" s="3" customFormat="1" ht="15" customHeight="1" x14ac:dyDescent="0.25">
      <c r="A64" s="343"/>
      <c r="B64" s="381"/>
      <c r="C64" s="381" t="s">
        <v>70</v>
      </c>
      <c r="D64" s="346" t="s">
        <v>71</v>
      </c>
      <c r="E64" s="346" t="s">
        <v>71</v>
      </c>
      <c r="F64" s="186" t="s">
        <v>2</v>
      </c>
      <c r="G64" s="54">
        <f>SUM(G65:G68)</f>
        <v>5648538.9000000004</v>
      </c>
      <c r="H64" s="54">
        <f>H65+H66+H67+H68</f>
        <v>5645586.9000000004</v>
      </c>
      <c r="I64" s="54">
        <f t="shared" si="0"/>
        <v>99.947738697524059</v>
      </c>
      <c r="J64" s="415" t="s">
        <v>71</v>
      </c>
      <c r="K64" s="279" t="s">
        <v>71</v>
      </c>
      <c r="L64" s="267" t="s">
        <v>71</v>
      </c>
      <c r="M64" s="267" t="s">
        <v>71</v>
      </c>
      <c r="N64" s="267" t="s">
        <v>71</v>
      </c>
      <c r="O64" s="267" t="s">
        <v>71</v>
      </c>
      <c r="P64" s="267" t="s">
        <v>71</v>
      </c>
    </row>
    <row r="65" spans="1:16" s="3" customFormat="1" x14ac:dyDescent="0.25">
      <c r="A65" s="343"/>
      <c r="B65" s="381"/>
      <c r="C65" s="381"/>
      <c r="D65" s="346"/>
      <c r="E65" s="346"/>
      <c r="F65" s="186" t="s">
        <v>5</v>
      </c>
      <c r="G65" s="54">
        <f>G75+G135+G120</f>
        <v>5430095</v>
      </c>
      <c r="H65" s="54">
        <f>H75+H120+H135</f>
        <v>5427143</v>
      </c>
      <c r="I65" s="54">
        <f t="shared" si="0"/>
        <v>99.945636310230299</v>
      </c>
      <c r="J65" s="415" t="s">
        <v>71</v>
      </c>
      <c r="K65" s="280"/>
      <c r="L65" s="268"/>
      <c r="M65" s="268"/>
      <c r="N65" s="268"/>
      <c r="O65" s="268"/>
      <c r="P65" s="268"/>
    </row>
    <row r="66" spans="1:16" s="3" customFormat="1" x14ac:dyDescent="0.25">
      <c r="A66" s="343"/>
      <c r="B66" s="381"/>
      <c r="C66" s="381"/>
      <c r="D66" s="346"/>
      <c r="E66" s="346"/>
      <c r="F66" s="186" t="s">
        <v>6</v>
      </c>
      <c r="G66" s="54">
        <f>G76+G136+G121</f>
        <v>218443.9</v>
      </c>
      <c r="H66" s="54">
        <f>H76+H121+H136</f>
        <v>218443.9</v>
      </c>
      <c r="I66" s="54">
        <f t="shared" si="0"/>
        <v>100</v>
      </c>
      <c r="J66" s="415" t="s">
        <v>71</v>
      </c>
      <c r="K66" s="280"/>
      <c r="L66" s="268"/>
      <c r="M66" s="268"/>
      <c r="N66" s="268"/>
      <c r="O66" s="268"/>
      <c r="P66" s="268"/>
    </row>
    <row r="67" spans="1:16" s="3" customFormat="1" x14ac:dyDescent="0.25">
      <c r="A67" s="343"/>
      <c r="B67" s="381"/>
      <c r="C67" s="381"/>
      <c r="D67" s="346"/>
      <c r="E67" s="346"/>
      <c r="F67" s="186" t="s">
        <v>23</v>
      </c>
      <c r="G67" s="54">
        <f>G77+G137+G122</f>
        <v>0</v>
      </c>
      <c r="H67" s="54">
        <f>H77+H122+H137</f>
        <v>0</v>
      </c>
      <c r="I67" s="54">
        <v>0</v>
      </c>
      <c r="J67" s="415"/>
      <c r="K67" s="280"/>
      <c r="L67" s="268"/>
      <c r="M67" s="268"/>
      <c r="N67" s="268"/>
      <c r="O67" s="268"/>
      <c r="P67" s="268"/>
    </row>
    <row r="68" spans="1:16" s="3" customFormat="1" x14ac:dyDescent="0.25">
      <c r="A68" s="343"/>
      <c r="B68" s="381"/>
      <c r="C68" s="381"/>
      <c r="D68" s="346"/>
      <c r="E68" s="346"/>
      <c r="F68" s="191" t="s">
        <v>24</v>
      </c>
      <c r="G68" s="54">
        <f>G78+G138+G123</f>
        <v>0</v>
      </c>
      <c r="H68" s="54">
        <f>H78+H123+H138</f>
        <v>0</v>
      </c>
      <c r="I68" s="54">
        <v>0</v>
      </c>
      <c r="J68" s="415" t="s">
        <v>71</v>
      </c>
      <c r="K68" s="281"/>
      <c r="L68" s="269"/>
      <c r="M68" s="269"/>
      <c r="N68" s="269"/>
      <c r="O68" s="269"/>
      <c r="P68" s="269"/>
    </row>
    <row r="69" spans="1:16" s="3" customFormat="1" ht="15" customHeight="1" x14ac:dyDescent="0.25">
      <c r="A69" s="343"/>
      <c r="B69" s="381"/>
      <c r="C69" s="381" t="s">
        <v>79</v>
      </c>
      <c r="D69" s="346" t="s">
        <v>71</v>
      </c>
      <c r="E69" s="346" t="s">
        <v>71</v>
      </c>
      <c r="F69" s="186" t="s">
        <v>2</v>
      </c>
      <c r="G69" s="54">
        <f>SUM(G70:G73)</f>
        <v>10330.6</v>
      </c>
      <c r="H69" s="54">
        <f>H70+H71+H72+H73</f>
        <v>8178.4079999999994</v>
      </c>
      <c r="I69" s="54">
        <f t="shared" si="0"/>
        <v>79.166824773004464</v>
      </c>
      <c r="J69" s="415" t="s">
        <v>71</v>
      </c>
      <c r="K69" s="279" t="s">
        <v>71</v>
      </c>
      <c r="L69" s="267" t="s">
        <v>71</v>
      </c>
      <c r="M69" s="267" t="s">
        <v>71</v>
      </c>
      <c r="N69" s="267" t="s">
        <v>71</v>
      </c>
      <c r="O69" s="267" t="s">
        <v>71</v>
      </c>
      <c r="P69" s="267" t="s">
        <v>71</v>
      </c>
    </row>
    <row r="70" spans="1:16" s="3" customFormat="1" x14ac:dyDescent="0.25">
      <c r="A70" s="343"/>
      <c r="B70" s="381"/>
      <c r="C70" s="381"/>
      <c r="D70" s="346"/>
      <c r="E70" s="346"/>
      <c r="F70" s="186" t="s">
        <v>5</v>
      </c>
      <c r="G70" s="54">
        <f>G145</f>
        <v>3402.4</v>
      </c>
      <c r="H70" s="54">
        <f>H145</f>
        <v>2763.39</v>
      </c>
      <c r="I70" s="54">
        <f t="shared" si="0"/>
        <v>81.218845520808841</v>
      </c>
      <c r="J70" s="415" t="s">
        <v>71</v>
      </c>
      <c r="K70" s="280"/>
      <c r="L70" s="268"/>
      <c r="M70" s="268"/>
      <c r="N70" s="268"/>
      <c r="O70" s="268"/>
      <c r="P70" s="268"/>
    </row>
    <row r="71" spans="1:16" s="3" customFormat="1" x14ac:dyDescent="0.25">
      <c r="A71" s="343"/>
      <c r="B71" s="381"/>
      <c r="C71" s="381"/>
      <c r="D71" s="346"/>
      <c r="E71" s="346"/>
      <c r="F71" s="186" t="s">
        <v>6</v>
      </c>
      <c r="G71" s="54">
        <f t="shared" ref="G71:H73" si="7">G146</f>
        <v>0</v>
      </c>
      <c r="H71" s="54">
        <f t="shared" si="7"/>
        <v>0</v>
      </c>
      <c r="I71" s="54">
        <v>0</v>
      </c>
      <c r="J71" s="415" t="s">
        <v>71</v>
      </c>
      <c r="K71" s="280"/>
      <c r="L71" s="268"/>
      <c r="M71" s="268"/>
      <c r="N71" s="268"/>
      <c r="O71" s="268"/>
      <c r="P71" s="268"/>
    </row>
    <row r="72" spans="1:16" s="3" customFormat="1" x14ac:dyDescent="0.25">
      <c r="A72" s="343"/>
      <c r="B72" s="381"/>
      <c r="C72" s="381"/>
      <c r="D72" s="346"/>
      <c r="E72" s="346"/>
      <c r="F72" s="186" t="s">
        <v>23</v>
      </c>
      <c r="G72" s="54">
        <f t="shared" si="7"/>
        <v>6928.2</v>
      </c>
      <c r="H72" s="54">
        <f t="shared" si="7"/>
        <v>5415.018</v>
      </c>
      <c r="I72" s="54">
        <f t="shared" si="0"/>
        <v>78.159088940850438</v>
      </c>
      <c r="J72" s="415"/>
      <c r="K72" s="280"/>
      <c r="L72" s="268"/>
      <c r="M72" s="268"/>
      <c r="N72" s="268"/>
      <c r="O72" s="268"/>
      <c r="P72" s="268"/>
    </row>
    <row r="73" spans="1:16" s="3" customFormat="1" x14ac:dyDescent="0.25">
      <c r="A73" s="343"/>
      <c r="B73" s="381"/>
      <c r="C73" s="381"/>
      <c r="D73" s="346"/>
      <c r="E73" s="346"/>
      <c r="F73" s="191" t="s">
        <v>24</v>
      </c>
      <c r="G73" s="54">
        <f t="shared" si="7"/>
        <v>0</v>
      </c>
      <c r="H73" s="54">
        <f t="shared" si="7"/>
        <v>0</v>
      </c>
      <c r="I73" s="54">
        <v>0</v>
      </c>
      <c r="J73" s="415" t="s">
        <v>71</v>
      </c>
      <c r="K73" s="281"/>
      <c r="L73" s="269"/>
      <c r="M73" s="269"/>
      <c r="N73" s="269"/>
      <c r="O73" s="269"/>
      <c r="P73" s="269"/>
    </row>
    <row r="74" spans="1:16" s="3" customFormat="1" ht="15" customHeight="1" x14ac:dyDescent="0.25">
      <c r="A74" s="343" t="s">
        <v>80</v>
      </c>
      <c r="B74" s="381" t="s">
        <v>502</v>
      </c>
      <c r="C74" s="369" t="s">
        <v>70</v>
      </c>
      <c r="D74" s="346" t="s">
        <v>71</v>
      </c>
      <c r="E74" s="346" t="s">
        <v>71</v>
      </c>
      <c r="F74" s="186" t="s">
        <v>2</v>
      </c>
      <c r="G74" s="54">
        <f>SUM(G75:G78)</f>
        <v>5066906.4000000004</v>
      </c>
      <c r="H74" s="54">
        <f>H75+H76+H77+H78</f>
        <v>5063954.4000000004</v>
      </c>
      <c r="I74" s="54">
        <f t="shared" ref="I74:I135" si="8">H74/G74*100</f>
        <v>99.941739598742146</v>
      </c>
      <c r="J74" s="264" t="s">
        <v>71</v>
      </c>
      <c r="K74" s="279" t="s">
        <v>71</v>
      </c>
      <c r="L74" s="267" t="s">
        <v>71</v>
      </c>
      <c r="M74" s="267" t="s">
        <v>71</v>
      </c>
      <c r="N74" s="267" t="s">
        <v>71</v>
      </c>
      <c r="O74" s="267" t="s">
        <v>71</v>
      </c>
      <c r="P74" s="267" t="s">
        <v>71</v>
      </c>
    </row>
    <row r="75" spans="1:16" s="3" customFormat="1" x14ac:dyDescent="0.25">
      <c r="A75" s="343"/>
      <c r="B75" s="381"/>
      <c r="C75" s="370"/>
      <c r="D75" s="346"/>
      <c r="E75" s="346"/>
      <c r="F75" s="186" t="s">
        <v>5</v>
      </c>
      <c r="G75" s="54">
        <f>G80+G100+G105+G110+G115+G85+G90+G95</f>
        <v>4848462.5</v>
      </c>
      <c r="H75" s="54">
        <f>H80+H85+H90+H100+H105+H110+H115+H95</f>
        <v>4845510.5</v>
      </c>
      <c r="I75" s="54">
        <f t="shared" si="8"/>
        <v>99.939114719356908</v>
      </c>
      <c r="J75" s="265"/>
      <c r="K75" s="280" t="s">
        <v>71</v>
      </c>
      <c r="L75" s="268" t="s">
        <v>71</v>
      </c>
      <c r="M75" s="268" t="s">
        <v>71</v>
      </c>
      <c r="N75" s="268" t="s">
        <v>71</v>
      </c>
      <c r="O75" s="268" t="s">
        <v>71</v>
      </c>
      <c r="P75" s="268" t="s">
        <v>71</v>
      </c>
    </row>
    <row r="76" spans="1:16" s="3" customFormat="1" x14ac:dyDescent="0.25">
      <c r="A76" s="343"/>
      <c r="B76" s="381"/>
      <c r="C76" s="370"/>
      <c r="D76" s="346"/>
      <c r="E76" s="346"/>
      <c r="F76" s="186" t="s">
        <v>6</v>
      </c>
      <c r="G76" s="54">
        <f>G81+G101+G106+G111+G116+G86+G91+G96</f>
        <v>218443.9</v>
      </c>
      <c r="H76" s="54">
        <f>H81+H86+H91+H101+H106+H111+H116+H121+H96</f>
        <v>218443.9</v>
      </c>
      <c r="I76" s="54">
        <f t="shared" si="8"/>
        <v>100</v>
      </c>
      <c r="J76" s="265"/>
      <c r="K76" s="280"/>
      <c r="L76" s="268"/>
      <c r="M76" s="268"/>
      <c r="N76" s="268"/>
      <c r="O76" s="268"/>
      <c r="P76" s="268"/>
    </row>
    <row r="77" spans="1:16" s="3" customFormat="1" x14ac:dyDescent="0.25">
      <c r="A77" s="343"/>
      <c r="B77" s="381"/>
      <c r="C77" s="370"/>
      <c r="D77" s="346"/>
      <c r="E77" s="346"/>
      <c r="F77" s="186" t="s">
        <v>23</v>
      </c>
      <c r="G77" s="54">
        <f>G82+G102+G107+G112+G117+G87+G92+G97</f>
        <v>0</v>
      </c>
      <c r="H77" s="54">
        <f>H82+H87+H92+H102+H107+H112+H117+H122</f>
        <v>0</v>
      </c>
      <c r="I77" s="54">
        <v>0</v>
      </c>
      <c r="J77" s="265"/>
      <c r="K77" s="280"/>
      <c r="L77" s="268"/>
      <c r="M77" s="268"/>
      <c r="N77" s="268"/>
      <c r="O77" s="268"/>
      <c r="P77" s="268"/>
    </row>
    <row r="78" spans="1:16" s="3" customFormat="1" ht="33" customHeight="1" x14ac:dyDescent="0.25">
      <c r="A78" s="343"/>
      <c r="B78" s="381"/>
      <c r="C78" s="371"/>
      <c r="D78" s="346"/>
      <c r="E78" s="346"/>
      <c r="F78" s="191" t="s">
        <v>24</v>
      </c>
      <c r="G78" s="54">
        <f>G83+G103+G108+G113+G118+G88+G93+G98</f>
        <v>0</v>
      </c>
      <c r="H78" s="54">
        <f>H83+H88+H93+H103+H108+H113+H118+H123</f>
        <v>0</v>
      </c>
      <c r="I78" s="54">
        <v>0</v>
      </c>
      <c r="J78" s="266"/>
      <c r="K78" s="280" t="s">
        <v>71</v>
      </c>
      <c r="L78" s="268" t="s">
        <v>71</v>
      </c>
      <c r="M78" s="268" t="s">
        <v>71</v>
      </c>
      <c r="N78" s="268" t="s">
        <v>71</v>
      </c>
      <c r="O78" s="268" t="s">
        <v>71</v>
      </c>
      <c r="P78" s="268" t="s">
        <v>71</v>
      </c>
    </row>
    <row r="79" spans="1:16" ht="70.5" customHeight="1" x14ac:dyDescent="0.25">
      <c r="A79" s="373" t="s">
        <v>81</v>
      </c>
      <c r="B79" s="374" t="s">
        <v>503</v>
      </c>
      <c r="C79" s="282" t="s">
        <v>70</v>
      </c>
      <c r="D79" s="378" t="s">
        <v>501</v>
      </c>
      <c r="E79" s="378" t="s">
        <v>501</v>
      </c>
      <c r="F79" s="189" t="s">
        <v>2</v>
      </c>
      <c r="G79" s="54">
        <f>SUM(G80:G83)</f>
        <v>699730.2</v>
      </c>
      <c r="H79" s="54">
        <f>H80+H81+H82+H83</f>
        <v>699730.2</v>
      </c>
      <c r="I79" s="54">
        <f t="shared" si="8"/>
        <v>100</v>
      </c>
      <c r="J79" s="60" t="s">
        <v>707</v>
      </c>
      <c r="K79" s="61">
        <v>3468</v>
      </c>
      <c r="L79" s="46">
        <v>3468</v>
      </c>
      <c r="M79" s="35"/>
      <c r="N79" s="35" t="s">
        <v>159</v>
      </c>
      <c r="O79" s="35" t="s">
        <v>159</v>
      </c>
      <c r="P79" s="35" t="s">
        <v>159</v>
      </c>
    </row>
    <row r="80" spans="1:16" ht="15" customHeight="1" x14ac:dyDescent="0.25">
      <c r="A80" s="373"/>
      <c r="B80" s="374"/>
      <c r="C80" s="286"/>
      <c r="D80" s="379"/>
      <c r="E80" s="379"/>
      <c r="F80" s="187" t="s">
        <v>5</v>
      </c>
      <c r="G80" s="55">
        <v>566991.4</v>
      </c>
      <c r="H80" s="58">
        <v>566991.4</v>
      </c>
      <c r="I80" s="55">
        <f t="shared" si="8"/>
        <v>100</v>
      </c>
      <c r="J80" s="244" t="s">
        <v>732</v>
      </c>
      <c r="K80" s="304">
        <v>5</v>
      </c>
      <c r="L80" s="400">
        <v>0</v>
      </c>
      <c r="M80" s="400"/>
      <c r="N80" s="400" t="s">
        <v>159</v>
      </c>
      <c r="O80" s="400" t="s">
        <v>159</v>
      </c>
      <c r="P80" s="400" t="s">
        <v>159</v>
      </c>
    </row>
    <row r="81" spans="1:16" x14ac:dyDescent="0.25">
      <c r="A81" s="373"/>
      <c r="B81" s="374"/>
      <c r="C81" s="286"/>
      <c r="D81" s="379"/>
      <c r="E81" s="379"/>
      <c r="F81" s="187" t="s">
        <v>6</v>
      </c>
      <c r="G81" s="55">
        <v>132738.79999999999</v>
      </c>
      <c r="H81" s="58">
        <v>132738.79999999999</v>
      </c>
      <c r="I81" s="55">
        <f t="shared" si="8"/>
        <v>100</v>
      </c>
      <c r="J81" s="259"/>
      <c r="K81" s="251"/>
      <c r="L81" s="400"/>
      <c r="M81" s="400"/>
      <c r="N81" s="400"/>
      <c r="O81" s="400"/>
      <c r="P81" s="400"/>
    </row>
    <row r="82" spans="1:16" x14ac:dyDescent="0.25">
      <c r="A82" s="373"/>
      <c r="B82" s="374"/>
      <c r="C82" s="286"/>
      <c r="D82" s="379"/>
      <c r="E82" s="379"/>
      <c r="F82" s="187" t="s">
        <v>23</v>
      </c>
      <c r="G82" s="55">
        <v>0</v>
      </c>
      <c r="H82" s="55">
        <v>0</v>
      </c>
      <c r="I82" s="55">
        <v>0</v>
      </c>
      <c r="J82" s="259"/>
      <c r="K82" s="251"/>
      <c r="L82" s="400"/>
      <c r="M82" s="400"/>
      <c r="N82" s="400"/>
      <c r="O82" s="400"/>
      <c r="P82" s="400"/>
    </row>
    <row r="83" spans="1:16" ht="65.25" customHeight="1" x14ac:dyDescent="0.25">
      <c r="A83" s="373"/>
      <c r="B83" s="374"/>
      <c r="C83" s="283"/>
      <c r="D83" s="380"/>
      <c r="E83" s="380"/>
      <c r="F83" s="13" t="s">
        <v>24</v>
      </c>
      <c r="G83" s="55">
        <v>0</v>
      </c>
      <c r="H83" s="55">
        <v>0</v>
      </c>
      <c r="I83" s="55">
        <v>0</v>
      </c>
      <c r="J83" s="245"/>
      <c r="K83" s="252"/>
      <c r="L83" s="400"/>
      <c r="M83" s="400"/>
      <c r="N83" s="400"/>
      <c r="O83" s="400"/>
      <c r="P83" s="400"/>
    </row>
    <row r="84" spans="1:16" ht="41.25" customHeight="1" x14ac:dyDescent="0.25">
      <c r="A84" s="373" t="s">
        <v>82</v>
      </c>
      <c r="B84" s="374" t="s">
        <v>606</v>
      </c>
      <c r="C84" s="282" t="s">
        <v>70</v>
      </c>
      <c r="D84" s="378" t="s">
        <v>501</v>
      </c>
      <c r="E84" s="378" t="s">
        <v>501</v>
      </c>
      <c r="F84" s="192" t="s">
        <v>2</v>
      </c>
      <c r="G84" s="54">
        <f>G85+G86+G87+G88</f>
        <v>85074.6</v>
      </c>
      <c r="H84" s="54">
        <f>H85+H86+H87+H88</f>
        <v>85074.6</v>
      </c>
      <c r="I84" s="54">
        <f t="shared" si="8"/>
        <v>100</v>
      </c>
      <c r="J84" s="244" t="s">
        <v>708</v>
      </c>
      <c r="K84" s="246">
        <v>650000</v>
      </c>
      <c r="L84" s="239">
        <v>696217</v>
      </c>
      <c r="M84" s="239" t="s">
        <v>876</v>
      </c>
      <c r="N84" s="239" t="s">
        <v>159</v>
      </c>
      <c r="O84" s="239" t="s">
        <v>159</v>
      </c>
      <c r="P84" s="239" t="s">
        <v>159</v>
      </c>
    </row>
    <row r="85" spans="1:16" ht="42.75" customHeight="1" x14ac:dyDescent="0.25">
      <c r="A85" s="373"/>
      <c r="B85" s="374"/>
      <c r="C85" s="286"/>
      <c r="D85" s="379"/>
      <c r="E85" s="379"/>
      <c r="F85" s="187" t="s">
        <v>5</v>
      </c>
      <c r="G85" s="55">
        <v>28074.6</v>
      </c>
      <c r="H85" s="58">
        <v>28074.6</v>
      </c>
      <c r="I85" s="55">
        <f t="shared" si="8"/>
        <v>100</v>
      </c>
      <c r="J85" s="245"/>
      <c r="K85" s="247"/>
      <c r="L85" s="241"/>
      <c r="M85" s="241"/>
      <c r="N85" s="241"/>
      <c r="O85" s="241"/>
      <c r="P85" s="241"/>
    </row>
    <row r="86" spans="1:16" ht="17.25" customHeight="1" x14ac:dyDescent="0.25">
      <c r="A86" s="373"/>
      <c r="B86" s="374"/>
      <c r="C86" s="286"/>
      <c r="D86" s="379"/>
      <c r="E86" s="379"/>
      <c r="F86" s="187" t="s">
        <v>6</v>
      </c>
      <c r="G86" s="55">
        <v>57000</v>
      </c>
      <c r="H86" s="58">
        <v>57000</v>
      </c>
      <c r="I86" s="55">
        <f t="shared" si="8"/>
        <v>100</v>
      </c>
      <c r="J86" s="347" t="s">
        <v>709</v>
      </c>
      <c r="K86" s="246">
        <v>74</v>
      </c>
      <c r="L86" s="262">
        <v>88.7</v>
      </c>
      <c r="M86" s="262" t="s">
        <v>877</v>
      </c>
      <c r="N86" s="262" t="s">
        <v>159</v>
      </c>
      <c r="O86" s="262" t="s">
        <v>159</v>
      </c>
      <c r="P86" s="262" t="s">
        <v>159</v>
      </c>
    </row>
    <row r="87" spans="1:16" ht="38.25" customHeight="1" x14ac:dyDescent="0.25">
      <c r="A87" s="373"/>
      <c r="B87" s="374"/>
      <c r="C87" s="286"/>
      <c r="D87" s="379"/>
      <c r="E87" s="379"/>
      <c r="F87" s="187" t="s">
        <v>23</v>
      </c>
      <c r="G87" s="55">
        <v>0</v>
      </c>
      <c r="H87" s="55">
        <v>0</v>
      </c>
      <c r="I87" s="55">
        <v>0</v>
      </c>
      <c r="J87" s="348"/>
      <c r="K87" s="270"/>
      <c r="L87" s="263"/>
      <c r="M87" s="263"/>
      <c r="N87" s="263"/>
      <c r="O87" s="263"/>
      <c r="P87" s="263"/>
    </row>
    <row r="88" spans="1:16" ht="63" customHeight="1" x14ac:dyDescent="0.25">
      <c r="A88" s="373"/>
      <c r="B88" s="374"/>
      <c r="C88" s="283"/>
      <c r="D88" s="380"/>
      <c r="E88" s="380"/>
      <c r="F88" s="13" t="s">
        <v>24</v>
      </c>
      <c r="G88" s="55">
        <v>0</v>
      </c>
      <c r="H88" s="55">
        <v>0</v>
      </c>
      <c r="I88" s="55">
        <v>0</v>
      </c>
      <c r="J88" s="349"/>
      <c r="K88" s="247"/>
      <c r="L88" s="285"/>
      <c r="M88" s="285"/>
      <c r="N88" s="285"/>
      <c r="O88" s="285"/>
      <c r="P88" s="285"/>
    </row>
    <row r="89" spans="1:16" ht="68.25" customHeight="1" x14ac:dyDescent="0.25">
      <c r="A89" s="373" t="s">
        <v>83</v>
      </c>
      <c r="B89" s="374" t="s">
        <v>504</v>
      </c>
      <c r="C89" s="282" t="s">
        <v>70</v>
      </c>
      <c r="D89" s="378" t="s">
        <v>501</v>
      </c>
      <c r="E89" s="378" t="s">
        <v>501</v>
      </c>
      <c r="F89" s="192" t="s">
        <v>2</v>
      </c>
      <c r="G89" s="54">
        <f>G90+G91+G92+G93</f>
        <v>41350.899999999994</v>
      </c>
      <c r="H89" s="54">
        <f>H90+H91+H92+H93</f>
        <v>41350.899999999994</v>
      </c>
      <c r="I89" s="54">
        <f t="shared" si="8"/>
        <v>100</v>
      </c>
      <c r="J89" s="282" t="s">
        <v>878</v>
      </c>
      <c r="K89" s="239">
        <v>900</v>
      </c>
      <c r="L89" s="239">
        <v>960</v>
      </c>
      <c r="M89" s="239" t="s">
        <v>974</v>
      </c>
      <c r="N89" s="239" t="s">
        <v>159</v>
      </c>
      <c r="O89" s="239" t="s">
        <v>159</v>
      </c>
      <c r="P89" s="239" t="s">
        <v>159</v>
      </c>
    </row>
    <row r="90" spans="1:16" ht="27" customHeight="1" x14ac:dyDescent="0.25">
      <c r="A90" s="373"/>
      <c r="B90" s="374"/>
      <c r="C90" s="286"/>
      <c r="D90" s="379"/>
      <c r="E90" s="379"/>
      <c r="F90" s="187" t="s">
        <v>5</v>
      </c>
      <c r="G90" s="55">
        <v>13645.8</v>
      </c>
      <c r="H90" s="58">
        <v>13645.8</v>
      </c>
      <c r="I90" s="55">
        <f t="shared" si="8"/>
        <v>100</v>
      </c>
      <c r="J90" s="283"/>
      <c r="K90" s="241"/>
      <c r="L90" s="241"/>
      <c r="M90" s="241"/>
      <c r="N90" s="241"/>
      <c r="O90" s="241"/>
      <c r="P90" s="241"/>
    </row>
    <row r="91" spans="1:16" ht="48.75" customHeight="1" x14ac:dyDescent="0.25">
      <c r="A91" s="373"/>
      <c r="B91" s="374"/>
      <c r="C91" s="286"/>
      <c r="D91" s="379"/>
      <c r="E91" s="379"/>
      <c r="F91" s="187" t="s">
        <v>6</v>
      </c>
      <c r="G91" s="55">
        <v>27705.1</v>
      </c>
      <c r="H91" s="58">
        <v>27705.1</v>
      </c>
      <c r="I91" s="55">
        <f t="shared" si="8"/>
        <v>100</v>
      </c>
      <c r="J91" s="347" t="s">
        <v>710</v>
      </c>
      <c r="K91" s="246">
        <v>95</v>
      </c>
      <c r="L91" s="262">
        <v>98.6</v>
      </c>
      <c r="M91" s="262"/>
      <c r="N91" s="262" t="s">
        <v>159</v>
      </c>
      <c r="O91" s="262" t="s">
        <v>159</v>
      </c>
      <c r="P91" s="262" t="s">
        <v>159</v>
      </c>
    </row>
    <row r="92" spans="1:16" ht="15" customHeight="1" x14ac:dyDescent="0.25">
      <c r="A92" s="373"/>
      <c r="B92" s="374"/>
      <c r="C92" s="286"/>
      <c r="D92" s="379"/>
      <c r="E92" s="379"/>
      <c r="F92" s="187" t="s">
        <v>23</v>
      </c>
      <c r="G92" s="55">
        <v>0</v>
      </c>
      <c r="H92" s="55">
        <v>0</v>
      </c>
      <c r="I92" s="55">
        <v>0</v>
      </c>
      <c r="J92" s="348"/>
      <c r="K92" s="270"/>
      <c r="L92" s="263"/>
      <c r="M92" s="263"/>
      <c r="N92" s="263"/>
      <c r="O92" s="263"/>
      <c r="P92" s="263"/>
    </row>
    <row r="93" spans="1:16" ht="133.5" customHeight="1" x14ac:dyDescent="0.25">
      <c r="A93" s="373"/>
      <c r="B93" s="374"/>
      <c r="C93" s="283"/>
      <c r="D93" s="380"/>
      <c r="E93" s="380"/>
      <c r="F93" s="13" t="s">
        <v>24</v>
      </c>
      <c r="G93" s="55">
        <v>0</v>
      </c>
      <c r="H93" s="55">
        <v>0</v>
      </c>
      <c r="I93" s="55">
        <v>0</v>
      </c>
      <c r="J93" s="349"/>
      <c r="K93" s="247"/>
      <c r="L93" s="285"/>
      <c r="M93" s="285"/>
      <c r="N93" s="285"/>
      <c r="O93" s="285"/>
      <c r="P93" s="285"/>
    </row>
    <row r="94" spans="1:16" ht="66.75" customHeight="1" x14ac:dyDescent="0.25">
      <c r="A94" s="373" t="s">
        <v>84</v>
      </c>
      <c r="B94" s="374" t="s">
        <v>795</v>
      </c>
      <c r="C94" s="282" t="s">
        <v>70</v>
      </c>
      <c r="D94" s="378" t="s">
        <v>501</v>
      </c>
      <c r="E94" s="378" t="s">
        <v>501</v>
      </c>
      <c r="F94" s="192" t="s">
        <v>2</v>
      </c>
      <c r="G94" s="54">
        <f>G95+G96+G97+G98</f>
        <v>1492.5</v>
      </c>
      <c r="H94" s="102">
        <f>H95+H96+H97+H98</f>
        <v>1492.5</v>
      </c>
      <c r="I94" s="102">
        <f t="shared" ref="I94:I95" si="9">H94/G94*100</f>
        <v>100</v>
      </c>
      <c r="J94" s="12" t="s">
        <v>711</v>
      </c>
      <c r="K94" s="66">
        <v>8</v>
      </c>
      <c r="L94" s="52">
        <v>7</v>
      </c>
      <c r="M94" s="113" t="s">
        <v>656</v>
      </c>
      <c r="N94" s="37" t="s">
        <v>159</v>
      </c>
      <c r="O94" s="37" t="s">
        <v>159</v>
      </c>
      <c r="P94" s="37" t="s">
        <v>159</v>
      </c>
    </row>
    <row r="95" spans="1:16" ht="78.75" customHeight="1" x14ac:dyDescent="0.25">
      <c r="A95" s="373"/>
      <c r="B95" s="374"/>
      <c r="C95" s="286"/>
      <c r="D95" s="379"/>
      <c r="E95" s="379"/>
      <c r="F95" s="187" t="s">
        <v>5</v>
      </c>
      <c r="G95" s="55">
        <v>492.5</v>
      </c>
      <c r="H95" s="103">
        <v>492.5</v>
      </c>
      <c r="I95" s="103">
        <f t="shared" si="9"/>
        <v>100</v>
      </c>
      <c r="J95" s="57" t="s">
        <v>712</v>
      </c>
      <c r="K95" s="56">
        <v>70</v>
      </c>
      <c r="L95" s="43">
        <v>100</v>
      </c>
      <c r="M95" s="20"/>
      <c r="N95" s="37" t="s">
        <v>159</v>
      </c>
      <c r="O95" s="37" t="s">
        <v>159</v>
      </c>
      <c r="P95" s="37" t="s">
        <v>159</v>
      </c>
    </row>
    <row r="96" spans="1:16" ht="48.75" customHeight="1" x14ac:dyDescent="0.25">
      <c r="A96" s="373"/>
      <c r="B96" s="374"/>
      <c r="C96" s="286"/>
      <c r="D96" s="379"/>
      <c r="E96" s="379"/>
      <c r="F96" s="187" t="s">
        <v>6</v>
      </c>
      <c r="G96" s="55">
        <v>1000</v>
      </c>
      <c r="H96" s="55">
        <v>1000</v>
      </c>
      <c r="I96" s="55">
        <f t="shared" si="8"/>
        <v>100</v>
      </c>
      <c r="J96" s="351" t="s">
        <v>713</v>
      </c>
      <c r="K96" s="354" t="s">
        <v>545</v>
      </c>
      <c r="L96" s="239">
        <v>0</v>
      </c>
      <c r="M96" s="239"/>
      <c r="N96" s="239" t="s">
        <v>159</v>
      </c>
      <c r="O96" s="239" t="s">
        <v>159</v>
      </c>
      <c r="P96" s="239" t="s">
        <v>159</v>
      </c>
    </row>
    <row r="97" spans="1:16" ht="15" customHeight="1" x14ac:dyDescent="0.25">
      <c r="A97" s="373"/>
      <c r="B97" s="374"/>
      <c r="C97" s="286"/>
      <c r="D97" s="379"/>
      <c r="E97" s="379"/>
      <c r="F97" s="187" t="s">
        <v>23</v>
      </c>
      <c r="G97" s="55">
        <v>0</v>
      </c>
      <c r="H97" s="55">
        <v>0</v>
      </c>
      <c r="I97" s="55">
        <v>0</v>
      </c>
      <c r="J97" s="352"/>
      <c r="K97" s="355"/>
      <c r="L97" s="240"/>
      <c r="M97" s="240"/>
      <c r="N97" s="240"/>
      <c r="O97" s="240"/>
      <c r="P97" s="240"/>
    </row>
    <row r="98" spans="1:16" ht="21.75" customHeight="1" x14ac:dyDescent="0.25">
      <c r="A98" s="373"/>
      <c r="B98" s="374"/>
      <c r="C98" s="283"/>
      <c r="D98" s="380"/>
      <c r="E98" s="380"/>
      <c r="F98" s="13" t="s">
        <v>24</v>
      </c>
      <c r="G98" s="55">
        <v>0</v>
      </c>
      <c r="H98" s="55">
        <v>0</v>
      </c>
      <c r="I98" s="55">
        <v>0</v>
      </c>
      <c r="J98" s="353"/>
      <c r="K98" s="356"/>
      <c r="L98" s="241"/>
      <c r="M98" s="241"/>
      <c r="N98" s="241"/>
      <c r="O98" s="241"/>
      <c r="P98" s="241"/>
    </row>
    <row r="99" spans="1:16" ht="23.25" customHeight="1" x14ac:dyDescent="0.25">
      <c r="A99" s="373" t="s">
        <v>85</v>
      </c>
      <c r="B99" s="374" t="s">
        <v>86</v>
      </c>
      <c r="C99" s="282" t="s">
        <v>70</v>
      </c>
      <c r="D99" s="378" t="s">
        <v>501</v>
      </c>
      <c r="E99" s="378" t="s">
        <v>501</v>
      </c>
      <c r="F99" s="192" t="s">
        <v>2</v>
      </c>
      <c r="G99" s="54">
        <f>G100+G101+G102+G103</f>
        <v>206292</v>
      </c>
      <c r="H99" s="54">
        <f>H100+H101+H102+H103</f>
        <v>206292</v>
      </c>
      <c r="I99" s="54">
        <f t="shared" si="8"/>
        <v>100</v>
      </c>
      <c r="J99" s="244" t="s">
        <v>714</v>
      </c>
      <c r="K99" s="246">
        <v>50500</v>
      </c>
      <c r="L99" s="239">
        <v>70266</v>
      </c>
      <c r="M99" s="239" t="s">
        <v>879</v>
      </c>
      <c r="N99" s="239" t="s">
        <v>159</v>
      </c>
      <c r="O99" s="239" t="s">
        <v>159</v>
      </c>
      <c r="P99" s="239" t="s">
        <v>159</v>
      </c>
    </row>
    <row r="100" spans="1:16" ht="41.25" customHeight="1" x14ac:dyDescent="0.25">
      <c r="A100" s="373"/>
      <c r="B100" s="374"/>
      <c r="C100" s="286"/>
      <c r="D100" s="379"/>
      <c r="E100" s="379"/>
      <c r="F100" s="187" t="s">
        <v>5</v>
      </c>
      <c r="G100" s="55">
        <v>206292</v>
      </c>
      <c r="H100" s="58">
        <v>206292</v>
      </c>
      <c r="I100" s="55">
        <f t="shared" si="8"/>
        <v>100</v>
      </c>
      <c r="J100" s="245"/>
      <c r="K100" s="247"/>
      <c r="L100" s="241"/>
      <c r="M100" s="241"/>
      <c r="N100" s="241"/>
      <c r="O100" s="241"/>
      <c r="P100" s="241"/>
    </row>
    <row r="101" spans="1:16" ht="100.5" customHeight="1" x14ac:dyDescent="0.25">
      <c r="A101" s="373"/>
      <c r="B101" s="374"/>
      <c r="C101" s="286"/>
      <c r="D101" s="379"/>
      <c r="E101" s="379"/>
      <c r="F101" s="187" t="s">
        <v>6</v>
      </c>
      <c r="G101" s="55">
        <v>0</v>
      </c>
      <c r="H101" s="55">
        <v>0</v>
      </c>
      <c r="I101" s="55">
        <v>0</v>
      </c>
      <c r="J101" s="63" t="s">
        <v>715</v>
      </c>
      <c r="K101" s="56">
        <v>610000</v>
      </c>
      <c r="L101" s="43">
        <v>859206</v>
      </c>
      <c r="M101" s="110" t="s">
        <v>877</v>
      </c>
      <c r="N101" s="38" t="s">
        <v>159</v>
      </c>
      <c r="O101" s="38" t="s">
        <v>159</v>
      </c>
      <c r="P101" s="38" t="s">
        <v>159</v>
      </c>
    </row>
    <row r="102" spans="1:16" ht="15" customHeight="1" x14ac:dyDescent="0.25">
      <c r="A102" s="373"/>
      <c r="B102" s="374"/>
      <c r="C102" s="286"/>
      <c r="D102" s="379"/>
      <c r="E102" s="379"/>
      <c r="F102" s="187" t="s">
        <v>23</v>
      </c>
      <c r="G102" s="55">
        <v>0</v>
      </c>
      <c r="H102" s="55">
        <v>0</v>
      </c>
      <c r="I102" s="55">
        <v>0</v>
      </c>
      <c r="J102" s="244" t="s">
        <v>805</v>
      </c>
      <c r="K102" s="246">
        <v>10327</v>
      </c>
      <c r="L102" s="239">
        <v>11637</v>
      </c>
      <c r="M102" s="239" t="s">
        <v>880</v>
      </c>
      <c r="N102" s="239" t="s">
        <v>159</v>
      </c>
      <c r="O102" s="239" t="s">
        <v>159</v>
      </c>
      <c r="P102" s="239" t="s">
        <v>159</v>
      </c>
    </row>
    <row r="103" spans="1:16" ht="72" customHeight="1" x14ac:dyDescent="0.25">
      <c r="A103" s="373"/>
      <c r="B103" s="374"/>
      <c r="C103" s="283"/>
      <c r="D103" s="380"/>
      <c r="E103" s="380"/>
      <c r="F103" s="13" t="s">
        <v>24</v>
      </c>
      <c r="G103" s="55">
        <v>0</v>
      </c>
      <c r="H103" s="55">
        <v>0</v>
      </c>
      <c r="I103" s="55">
        <v>0</v>
      </c>
      <c r="J103" s="245"/>
      <c r="K103" s="247"/>
      <c r="L103" s="241"/>
      <c r="M103" s="241"/>
      <c r="N103" s="241"/>
      <c r="O103" s="241"/>
      <c r="P103" s="241"/>
    </row>
    <row r="104" spans="1:16" ht="122.25" customHeight="1" x14ac:dyDescent="0.25">
      <c r="A104" s="373" t="s">
        <v>87</v>
      </c>
      <c r="B104" s="374" t="s">
        <v>89</v>
      </c>
      <c r="C104" s="282" t="s">
        <v>70</v>
      </c>
      <c r="D104" s="378" t="s">
        <v>501</v>
      </c>
      <c r="E104" s="378" t="s">
        <v>501</v>
      </c>
      <c r="F104" s="189" t="s">
        <v>2</v>
      </c>
      <c r="G104" s="54">
        <f>G105+G106+G107+G108</f>
        <v>801391.4</v>
      </c>
      <c r="H104" s="54">
        <f>H105+H106+H107+H108</f>
        <v>801391.4</v>
      </c>
      <c r="I104" s="54">
        <f t="shared" si="8"/>
        <v>100</v>
      </c>
      <c r="J104" s="60" t="s">
        <v>716</v>
      </c>
      <c r="K104" s="61" t="s">
        <v>619</v>
      </c>
      <c r="L104" s="46" t="s">
        <v>620</v>
      </c>
      <c r="M104" s="109" t="s">
        <v>881</v>
      </c>
      <c r="N104" s="39" t="s">
        <v>159</v>
      </c>
      <c r="O104" s="39" t="s">
        <v>159</v>
      </c>
      <c r="P104" s="39" t="s">
        <v>159</v>
      </c>
    </row>
    <row r="105" spans="1:16" ht="120" customHeight="1" x14ac:dyDescent="0.25">
      <c r="A105" s="373"/>
      <c r="B105" s="374"/>
      <c r="C105" s="286"/>
      <c r="D105" s="379"/>
      <c r="E105" s="379"/>
      <c r="F105" s="187" t="s">
        <v>5</v>
      </c>
      <c r="G105" s="55">
        <v>801391.4</v>
      </c>
      <c r="H105" s="58">
        <v>801391.4</v>
      </c>
      <c r="I105" s="55">
        <f t="shared" si="8"/>
        <v>100</v>
      </c>
      <c r="J105" s="57" t="s">
        <v>717</v>
      </c>
      <c r="K105" s="65">
        <v>211550</v>
      </c>
      <c r="L105" s="45">
        <v>217600</v>
      </c>
      <c r="M105" s="109" t="s">
        <v>881</v>
      </c>
      <c r="N105" s="39" t="s">
        <v>159</v>
      </c>
      <c r="O105" s="39" t="s">
        <v>159</v>
      </c>
      <c r="P105" s="39" t="s">
        <v>159</v>
      </c>
    </row>
    <row r="106" spans="1:16" ht="68.25" customHeight="1" x14ac:dyDescent="0.25">
      <c r="A106" s="373"/>
      <c r="B106" s="374"/>
      <c r="C106" s="286"/>
      <c r="D106" s="379"/>
      <c r="E106" s="379"/>
      <c r="F106" s="187" t="s">
        <v>6</v>
      </c>
      <c r="G106" s="55">
        <v>0</v>
      </c>
      <c r="H106" s="55">
        <v>0</v>
      </c>
      <c r="I106" s="55">
        <v>0</v>
      </c>
      <c r="J106" s="57" t="s">
        <v>718</v>
      </c>
      <c r="K106" s="65">
        <v>6406</v>
      </c>
      <c r="L106" s="45">
        <v>7376</v>
      </c>
      <c r="M106" s="109" t="s">
        <v>882</v>
      </c>
      <c r="N106" s="39" t="s">
        <v>159</v>
      </c>
      <c r="O106" s="39" t="s">
        <v>159</v>
      </c>
      <c r="P106" s="39" t="s">
        <v>159</v>
      </c>
    </row>
    <row r="107" spans="1:16" ht="15" customHeight="1" x14ac:dyDescent="0.25">
      <c r="A107" s="373"/>
      <c r="B107" s="374"/>
      <c r="C107" s="286"/>
      <c r="D107" s="379"/>
      <c r="E107" s="379"/>
      <c r="F107" s="187" t="s">
        <v>23</v>
      </c>
      <c r="G107" s="55">
        <v>0</v>
      </c>
      <c r="H107" s="55">
        <v>0</v>
      </c>
      <c r="I107" s="55">
        <v>0</v>
      </c>
      <c r="J107" s="282" t="s">
        <v>806</v>
      </c>
      <c r="K107" s="304">
        <v>5</v>
      </c>
      <c r="L107" s="401">
        <v>1.5</v>
      </c>
      <c r="M107" s="340"/>
      <c r="N107" s="239" t="s">
        <v>159</v>
      </c>
      <c r="O107" s="239" t="s">
        <v>159</v>
      </c>
      <c r="P107" s="239" t="s">
        <v>159</v>
      </c>
    </row>
    <row r="108" spans="1:16" ht="95.25" customHeight="1" x14ac:dyDescent="0.25">
      <c r="A108" s="373"/>
      <c r="B108" s="374"/>
      <c r="C108" s="283"/>
      <c r="D108" s="380"/>
      <c r="E108" s="380"/>
      <c r="F108" s="13" t="s">
        <v>24</v>
      </c>
      <c r="G108" s="55">
        <v>0</v>
      </c>
      <c r="H108" s="55">
        <v>0</v>
      </c>
      <c r="I108" s="55">
        <v>0</v>
      </c>
      <c r="J108" s="283"/>
      <c r="K108" s="252"/>
      <c r="L108" s="402"/>
      <c r="M108" s="342"/>
      <c r="N108" s="241"/>
      <c r="O108" s="241"/>
      <c r="P108" s="241"/>
    </row>
    <row r="109" spans="1:16" ht="33.75" customHeight="1" x14ac:dyDescent="0.25">
      <c r="A109" s="373" t="s">
        <v>88</v>
      </c>
      <c r="B109" s="374" t="s">
        <v>91</v>
      </c>
      <c r="C109" s="282" t="s">
        <v>70</v>
      </c>
      <c r="D109" s="378" t="s">
        <v>501</v>
      </c>
      <c r="E109" s="378" t="s">
        <v>501</v>
      </c>
      <c r="F109" s="192" t="s">
        <v>2</v>
      </c>
      <c r="G109" s="54">
        <f>G110+G111+G112+G113</f>
        <v>53861.599999999999</v>
      </c>
      <c r="H109" s="54">
        <f>H110+H111+H112+H113</f>
        <v>53845.1</v>
      </c>
      <c r="I109" s="54">
        <f t="shared" si="8"/>
        <v>99.969365930458807</v>
      </c>
      <c r="J109" s="282" t="s">
        <v>719</v>
      </c>
      <c r="K109" s="246">
        <v>5903</v>
      </c>
      <c r="L109" s="239">
        <v>5938</v>
      </c>
      <c r="M109" s="239"/>
      <c r="N109" s="239" t="s">
        <v>159</v>
      </c>
      <c r="O109" s="239" t="s">
        <v>159</v>
      </c>
      <c r="P109" s="239" t="s">
        <v>159</v>
      </c>
    </row>
    <row r="110" spans="1:16" ht="30" customHeight="1" x14ac:dyDescent="0.25">
      <c r="A110" s="373"/>
      <c r="B110" s="374"/>
      <c r="C110" s="286"/>
      <c r="D110" s="379"/>
      <c r="E110" s="379"/>
      <c r="F110" s="187" t="s">
        <v>5</v>
      </c>
      <c r="G110" s="55">
        <v>53861.599999999999</v>
      </c>
      <c r="H110" s="58">
        <v>53845.1</v>
      </c>
      <c r="I110" s="55">
        <f t="shared" si="8"/>
        <v>99.969365930458807</v>
      </c>
      <c r="J110" s="283"/>
      <c r="K110" s="247"/>
      <c r="L110" s="241"/>
      <c r="M110" s="241"/>
      <c r="N110" s="241"/>
      <c r="O110" s="241"/>
      <c r="P110" s="241"/>
    </row>
    <row r="111" spans="1:16" ht="15" customHeight="1" x14ac:dyDescent="0.25">
      <c r="A111" s="373"/>
      <c r="B111" s="374"/>
      <c r="C111" s="286"/>
      <c r="D111" s="379"/>
      <c r="E111" s="379"/>
      <c r="F111" s="187" t="s">
        <v>6</v>
      </c>
      <c r="G111" s="55">
        <v>0</v>
      </c>
      <c r="H111" s="55">
        <v>0</v>
      </c>
      <c r="I111" s="55">
        <v>0</v>
      </c>
      <c r="J111" s="282" t="s">
        <v>732</v>
      </c>
      <c r="K111" s="304">
        <v>5</v>
      </c>
      <c r="L111" s="305">
        <v>0</v>
      </c>
      <c r="M111" s="340"/>
      <c r="N111" s="239" t="s">
        <v>159</v>
      </c>
      <c r="O111" s="239" t="s">
        <v>159</v>
      </c>
      <c r="P111" s="239" t="s">
        <v>159</v>
      </c>
    </row>
    <row r="112" spans="1:16" x14ac:dyDescent="0.25">
      <c r="A112" s="373"/>
      <c r="B112" s="374"/>
      <c r="C112" s="286"/>
      <c r="D112" s="379"/>
      <c r="E112" s="379"/>
      <c r="F112" s="187" t="s">
        <v>23</v>
      </c>
      <c r="G112" s="55">
        <v>0</v>
      </c>
      <c r="H112" s="55">
        <v>0</v>
      </c>
      <c r="I112" s="55">
        <v>0</v>
      </c>
      <c r="J112" s="286"/>
      <c r="K112" s="251"/>
      <c r="L112" s="253"/>
      <c r="M112" s="341"/>
      <c r="N112" s="240"/>
      <c r="O112" s="240"/>
      <c r="P112" s="240"/>
    </row>
    <row r="113" spans="1:16" ht="72" customHeight="1" x14ac:dyDescent="0.25">
      <c r="A113" s="373"/>
      <c r="B113" s="374"/>
      <c r="C113" s="283"/>
      <c r="D113" s="380"/>
      <c r="E113" s="380"/>
      <c r="F113" s="13" t="s">
        <v>24</v>
      </c>
      <c r="G113" s="55">
        <v>0</v>
      </c>
      <c r="H113" s="55">
        <v>0</v>
      </c>
      <c r="I113" s="55">
        <v>0</v>
      </c>
      <c r="J113" s="283"/>
      <c r="K113" s="252"/>
      <c r="L113" s="254"/>
      <c r="M113" s="342"/>
      <c r="N113" s="241"/>
      <c r="O113" s="241"/>
      <c r="P113" s="241"/>
    </row>
    <row r="114" spans="1:16" ht="18.75" customHeight="1" x14ac:dyDescent="0.25">
      <c r="A114" s="373" t="s">
        <v>90</v>
      </c>
      <c r="B114" s="374" t="s">
        <v>92</v>
      </c>
      <c r="C114" s="282" t="s">
        <v>70</v>
      </c>
      <c r="D114" s="378" t="s">
        <v>501</v>
      </c>
      <c r="E114" s="378" t="s">
        <v>501</v>
      </c>
      <c r="F114" s="189" t="s">
        <v>2</v>
      </c>
      <c r="G114" s="54">
        <f>G115+G116+G117+G118</f>
        <v>3177713.2</v>
      </c>
      <c r="H114" s="54">
        <f>H115+H116+H117+H118</f>
        <v>3174777.7</v>
      </c>
      <c r="I114" s="54">
        <f t="shared" si="8"/>
        <v>99.907622248603175</v>
      </c>
      <c r="J114" s="413" t="s">
        <v>707</v>
      </c>
      <c r="K114" s="246">
        <v>42668</v>
      </c>
      <c r="L114" s="239">
        <v>44262</v>
      </c>
      <c r="M114" s="239"/>
      <c r="N114" s="239" t="s">
        <v>159</v>
      </c>
      <c r="O114" s="239" t="s">
        <v>159</v>
      </c>
      <c r="P114" s="239" t="s">
        <v>159</v>
      </c>
    </row>
    <row r="115" spans="1:16" ht="38.25" customHeight="1" x14ac:dyDescent="0.25">
      <c r="A115" s="373"/>
      <c r="B115" s="374"/>
      <c r="C115" s="286"/>
      <c r="D115" s="379"/>
      <c r="E115" s="379"/>
      <c r="F115" s="187" t="s">
        <v>5</v>
      </c>
      <c r="G115" s="55">
        <v>3177713.2</v>
      </c>
      <c r="H115" s="58">
        <v>3174777.7</v>
      </c>
      <c r="I115" s="55">
        <f t="shared" si="8"/>
        <v>99.907622248603175</v>
      </c>
      <c r="J115" s="414"/>
      <c r="K115" s="247"/>
      <c r="L115" s="241"/>
      <c r="M115" s="241"/>
      <c r="N115" s="241"/>
      <c r="O115" s="241"/>
      <c r="P115" s="241"/>
    </row>
    <row r="116" spans="1:16" ht="15" customHeight="1" x14ac:dyDescent="0.25">
      <c r="A116" s="373"/>
      <c r="B116" s="374"/>
      <c r="C116" s="286"/>
      <c r="D116" s="379"/>
      <c r="E116" s="379"/>
      <c r="F116" s="187" t="s">
        <v>6</v>
      </c>
      <c r="G116" s="55">
        <v>0</v>
      </c>
      <c r="H116" s="55">
        <v>0</v>
      </c>
      <c r="I116" s="55">
        <v>0</v>
      </c>
      <c r="J116" s="282" t="s">
        <v>732</v>
      </c>
      <c r="K116" s="304">
        <v>5</v>
      </c>
      <c r="L116" s="305">
        <v>3</v>
      </c>
      <c r="M116" s="340"/>
      <c r="N116" s="305" t="s">
        <v>159</v>
      </c>
      <c r="O116" s="305" t="s">
        <v>159</v>
      </c>
      <c r="P116" s="305" t="s">
        <v>159</v>
      </c>
    </row>
    <row r="117" spans="1:16" x14ac:dyDescent="0.25">
      <c r="A117" s="373"/>
      <c r="B117" s="374"/>
      <c r="C117" s="286"/>
      <c r="D117" s="379"/>
      <c r="E117" s="379"/>
      <c r="F117" s="187" t="s">
        <v>23</v>
      </c>
      <c r="G117" s="55">
        <v>0</v>
      </c>
      <c r="H117" s="55">
        <v>0</v>
      </c>
      <c r="I117" s="55">
        <v>0</v>
      </c>
      <c r="J117" s="286"/>
      <c r="K117" s="251"/>
      <c r="L117" s="253"/>
      <c r="M117" s="341"/>
      <c r="N117" s="253"/>
      <c r="O117" s="253"/>
      <c r="P117" s="253"/>
    </row>
    <row r="118" spans="1:16" ht="72.75" customHeight="1" x14ac:dyDescent="0.25">
      <c r="A118" s="373"/>
      <c r="B118" s="374"/>
      <c r="C118" s="283"/>
      <c r="D118" s="380"/>
      <c r="E118" s="380"/>
      <c r="F118" s="13" t="s">
        <v>24</v>
      </c>
      <c r="G118" s="55">
        <v>0</v>
      </c>
      <c r="H118" s="55">
        <v>0</v>
      </c>
      <c r="I118" s="55">
        <v>0</v>
      </c>
      <c r="J118" s="283"/>
      <c r="K118" s="252"/>
      <c r="L118" s="254"/>
      <c r="M118" s="342"/>
      <c r="N118" s="254"/>
      <c r="O118" s="254"/>
      <c r="P118" s="254"/>
    </row>
    <row r="119" spans="1:16" s="3" customFormat="1" ht="26.25" customHeight="1" x14ac:dyDescent="0.25">
      <c r="A119" s="343" t="s">
        <v>93</v>
      </c>
      <c r="B119" s="381" t="s">
        <v>94</v>
      </c>
      <c r="C119" s="369" t="s">
        <v>70</v>
      </c>
      <c r="D119" s="346" t="s">
        <v>71</v>
      </c>
      <c r="E119" s="346" t="s">
        <v>71</v>
      </c>
      <c r="F119" s="186" t="s">
        <v>2</v>
      </c>
      <c r="G119" s="54">
        <f>G120+G121+G122+G123</f>
        <v>229537.5</v>
      </c>
      <c r="H119" s="54">
        <f>H120+H121+H122+H123</f>
        <v>229537.5</v>
      </c>
      <c r="I119" s="54">
        <f t="shared" si="8"/>
        <v>100</v>
      </c>
      <c r="J119" s="233" t="s">
        <v>71</v>
      </c>
      <c r="K119" s="232" t="s">
        <v>71</v>
      </c>
      <c r="L119" s="231" t="s">
        <v>71</v>
      </c>
      <c r="M119" s="231" t="s">
        <v>71</v>
      </c>
      <c r="N119" s="231" t="s">
        <v>71</v>
      </c>
      <c r="O119" s="231" t="s">
        <v>71</v>
      </c>
      <c r="P119" s="231" t="s">
        <v>71</v>
      </c>
    </row>
    <row r="120" spans="1:16" s="3" customFormat="1" ht="18" customHeight="1" x14ac:dyDescent="0.25">
      <c r="A120" s="343"/>
      <c r="B120" s="381"/>
      <c r="C120" s="370"/>
      <c r="D120" s="346"/>
      <c r="E120" s="346"/>
      <c r="F120" s="186" t="s">
        <v>5</v>
      </c>
      <c r="G120" s="54">
        <f>G125+G130</f>
        <v>229537.5</v>
      </c>
      <c r="H120" s="54">
        <f>H125+H130</f>
        <v>229537.5</v>
      </c>
      <c r="I120" s="54">
        <f t="shared" si="8"/>
        <v>100</v>
      </c>
      <c r="J120" s="234"/>
      <c r="K120" s="232"/>
      <c r="L120" s="231"/>
      <c r="M120" s="231"/>
      <c r="N120" s="231"/>
      <c r="O120" s="231"/>
      <c r="P120" s="231"/>
    </row>
    <row r="121" spans="1:16" s="3" customFormat="1" ht="17.25" customHeight="1" x14ac:dyDescent="0.25">
      <c r="A121" s="343"/>
      <c r="B121" s="381"/>
      <c r="C121" s="370"/>
      <c r="D121" s="346"/>
      <c r="E121" s="346"/>
      <c r="F121" s="186" t="s">
        <v>6</v>
      </c>
      <c r="G121" s="54">
        <f t="shared" ref="G121:H123" si="10">G126+G131</f>
        <v>0</v>
      </c>
      <c r="H121" s="54">
        <f t="shared" si="10"/>
        <v>0</v>
      </c>
      <c r="I121" s="54">
        <v>0</v>
      </c>
      <c r="J121" s="234"/>
      <c r="K121" s="232"/>
      <c r="L121" s="231"/>
      <c r="M121" s="231"/>
      <c r="N121" s="231"/>
      <c r="O121" s="231"/>
      <c r="P121" s="231"/>
    </row>
    <row r="122" spans="1:16" s="3" customFormat="1" ht="17.25" customHeight="1" x14ac:dyDescent="0.25">
      <c r="A122" s="343"/>
      <c r="B122" s="381"/>
      <c r="C122" s="370"/>
      <c r="D122" s="346"/>
      <c r="E122" s="346"/>
      <c r="F122" s="186" t="s">
        <v>23</v>
      </c>
      <c r="G122" s="54">
        <f t="shared" si="10"/>
        <v>0</v>
      </c>
      <c r="H122" s="54">
        <f t="shared" si="10"/>
        <v>0</v>
      </c>
      <c r="I122" s="54">
        <v>0</v>
      </c>
      <c r="J122" s="234"/>
      <c r="K122" s="232"/>
      <c r="L122" s="231"/>
      <c r="M122" s="231"/>
      <c r="N122" s="231"/>
      <c r="O122" s="231"/>
      <c r="P122" s="231"/>
    </row>
    <row r="123" spans="1:16" s="3" customFormat="1" ht="24.75" customHeight="1" x14ac:dyDescent="0.25">
      <c r="A123" s="343"/>
      <c r="B123" s="381"/>
      <c r="C123" s="371"/>
      <c r="D123" s="346"/>
      <c r="E123" s="346"/>
      <c r="F123" s="191" t="s">
        <v>24</v>
      </c>
      <c r="G123" s="54">
        <f t="shared" si="10"/>
        <v>0</v>
      </c>
      <c r="H123" s="54">
        <f t="shared" si="10"/>
        <v>0</v>
      </c>
      <c r="I123" s="54">
        <v>0</v>
      </c>
      <c r="J123" s="235"/>
      <c r="K123" s="232"/>
      <c r="L123" s="231"/>
      <c r="M123" s="231"/>
      <c r="N123" s="231"/>
      <c r="O123" s="231"/>
      <c r="P123" s="231"/>
    </row>
    <row r="124" spans="1:16" ht="51.75" customHeight="1" x14ac:dyDescent="0.25">
      <c r="A124" s="373" t="s">
        <v>95</v>
      </c>
      <c r="B124" s="374" t="s">
        <v>96</v>
      </c>
      <c r="C124" s="282" t="s">
        <v>70</v>
      </c>
      <c r="D124" s="378" t="s">
        <v>501</v>
      </c>
      <c r="E124" s="378" t="s">
        <v>501</v>
      </c>
      <c r="F124" s="187" t="s">
        <v>2</v>
      </c>
      <c r="G124" s="54">
        <f>G125+G126+G127+G128</f>
        <v>125186.2</v>
      </c>
      <c r="H124" s="54">
        <f>H125+H126+H127+H128</f>
        <v>125186.2</v>
      </c>
      <c r="I124" s="54">
        <f t="shared" si="8"/>
        <v>100</v>
      </c>
      <c r="J124" s="282" t="s">
        <v>707</v>
      </c>
      <c r="K124" s="239">
        <v>88950</v>
      </c>
      <c r="L124" s="239">
        <v>86520</v>
      </c>
      <c r="M124" s="239" t="s">
        <v>883</v>
      </c>
      <c r="N124" s="239" t="s">
        <v>159</v>
      </c>
      <c r="O124" s="239" t="s">
        <v>159</v>
      </c>
      <c r="P124" s="239" t="s">
        <v>159</v>
      </c>
    </row>
    <row r="125" spans="1:16" ht="51.75" customHeight="1" x14ac:dyDescent="0.25">
      <c r="A125" s="373"/>
      <c r="B125" s="374"/>
      <c r="C125" s="286"/>
      <c r="D125" s="379"/>
      <c r="E125" s="379"/>
      <c r="F125" s="187" t="s">
        <v>5</v>
      </c>
      <c r="G125" s="55">
        <v>125186.2</v>
      </c>
      <c r="H125" s="58">
        <v>125186.2</v>
      </c>
      <c r="I125" s="55">
        <f t="shared" si="8"/>
        <v>100</v>
      </c>
      <c r="J125" s="283"/>
      <c r="K125" s="241"/>
      <c r="L125" s="241"/>
      <c r="M125" s="241"/>
      <c r="N125" s="241"/>
      <c r="O125" s="241"/>
      <c r="P125" s="241"/>
    </row>
    <row r="126" spans="1:16" x14ac:dyDescent="0.25">
      <c r="A126" s="373"/>
      <c r="B126" s="374"/>
      <c r="C126" s="286"/>
      <c r="D126" s="379"/>
      <c r="E126" s="379"/>
      <c r="F126" s="187" t="s">
        <v>6</v>
      </c>
      <c r="G126" s="55">
        <v>0</v>
      </c>
      <c r="H126" s="55">
        <v>0</v>
      </c>
      <c r="I126" s="55">
        <v>0</v>
      </c>
      <c r="J126" s="244" t="s">
        <v>720</v>
      </c>
      <c r="K126" s="326" t="s">
        <v>546</v>
      </c>
      <c r="L126" s="329">
        <v>2.7</v>
      </c>
      <c r="M126" s="337"/>
      <c r="N126" s="337" t="s">
        <v>159</v>
      </c>
      <c r="O126" s="337" t="s">
        <v>159</v>
      </c>
      <c r="P126" s="337" t="s">
        <v>159</v>
      </c>
    </row>
    <row r="127" spans="1:16" x14ac:dyDescent="0.25">
      <c r="A127" s="373"/>
      <c r="B127" s="374"/>
      <c r="C127" s="286"/>
      <c r="D127" s="379"/>
      <c r="E127" s="379"/>
      <c r="F127" s="187" t="s">
        <v>23</v>
      </c>
      <c r="G127" s="55">
        <v>0</v>
      </c>
      <c r="H127" s="55">
        <v>0</v>
      </c>
      <c r="I127" s="55">
        <v>0</v>
      </c>
      <c r="J127" s="259"/>
      <c r="K127" s="327"/>
      <c r="L127" s="330"/>
      <c r="M127" s="338"/>
      <c r="N127" s="338"/>
      <c r="O127" s="338"/>
      <c r="P127" s="338"/>
    </row>
    <row r="128" spans="1:16" ht="44.25" customHeight="1" x14ac:dyDescent="0.25">
      <c r="A128" s="373"/>
      <c r="B128" s="374"/>
      <c r="C128" s="283"/>
      <c r="D128" s="380"/>
      <c r="E128" s="380"/>
      <c r="F128" s="13" t="s">
        <v>24</v>
      </c>
      <c r="G128" s="55">
        <v>0</v>
      </c>
      <c r="H128" s="55">
        <v>0</v>
      </c>
      <c r="I128" s="55">
        <v>0</v>
      </c>
      <c r="J128" s="245"/>
      <c r="K128" s="328"/>
      <c r="L128" s="331"/>
      <c r="M128" s="339"/>
      <c r="N128" s="339"/>
      <c r="O128" s="339"/>
      <c r="P128" s="339"/>
    </row>
    <row r="129" spans="1:16" ht="15" customHeight="1" x14ac:dyDescent="0.25">
      <c r="A129" s="373" t="s">
        <v>97</v>
      </c>
      <c r="B129" s="374" t="s">
        <v>98</v>
      </c>
      <c r="C129" s="282" t="s">
        <v>70</v>
      </c>
      <c r="D129" s="378" t="s">
        <v>501</v>
      </c>
      <c r="E129" s="378" t="s">
        <v>501</v>
      </c>
      <c r="F129" s="187" t="s">
        <v>2</v>
      </c>
      <c r="G129" s="54">
        <f>G130+G131+G132+G133</f>
        <v>104351.3</v>
      </c>
      <c r="H129" s="54">
        <f>H130+H131+H132+H133</f>
        <v>104351.3</v>
      </c>
      <c r="I129" s="54">
        <f t="shared" si="8"/>
        <v>100</v>
      </c>
      <c r="J129" s="244" t="s">
        <v>721</v>
      </c>
      <c r="K129" s="246">
        <v>350</v>
      </c>
      <c r="L129" s="239">
        <v>353</v>
      </c>
      <c r="M129" s="239"/>
      <c r="N129" s="239" t="s">
        <v>159</v>
      </c>
      <c r="O129" s="239" t="s">
        <v>159</v>
      </c>
      <c r="P129" s="239" t="s">
        <v>159</v>
      </c>
    </row>
    <row r="130" spans="1:16" ht="58.5" customHeight="1" x14ac:dyDescent="0.25">
      <c r="A130" s="373"/>
      <c r="B130" s="374"/>
      <c r="C130" s="286"/>
      <c r="D130" s="379"/>
      <c r="E130" s="379"/>
      <c r="F130" s="187" t="s">
        <v>5</v>
      </c>
      <c r="G130" s="55">
        <v>104351.3</v>
      </c>
      <c r="H130" s="58">
        <v>104351.3</v>
      </c>
      <c r="I130" s="55">
        <f t="shared" si="8"/>
        <v>100</v>
      </c>
      <c r="J130" s="245"/>
      <c r="K130" s="247"/>
      <c r="L130" s="241"/>
      <c r="M130" s="241"/>
      <c r="N130" s="241"/>
      <c r="O130" s="241"/>
      <c r="P130" s="241"/>
    </row>
    <row r="131" spans="1:16" ht="15" customHeight="1" x14ac:dyDescent="0.25">
      <c r="A131" s="373"/>
      <c r="B131" s="374"/>
      <c r="C131" s="286"/>
      <c r="D131" s="379"/>
      <c r="E131" s="379"/>
      <c r="F131" s="187" t="s">
        <v>6</v>
      </c>
      <c r="G131" s="55">
        <f>79492.4-79492.4</f>
        <v>0</v>
      </c>
      <c r="H131" s="55">
        <v>0</v>
      </c>
      <c r="I131" s="55">
        <v>0</v>
      </c>
      <c r="J131" s="244" t="s">
        <v>722</v>
      </c>
      <c r="K131" s="326" t="s">
        <v>547</v>
      </c>
      <c r="L131" s="329">
        <v>0</v>
      </c>
      <c r="M131" s="332"/>
      <c r="N131" s="218" t="s">
        <v>159</v>
      </c>
      <c r="O131" s="218" t="s">
        <v>159</v>
      </c>
      <c r="P131" s="218" t="s">
        <v>159</v>
      </c>
    </row>
    <row r="132" spans="1:16" x14ac:dyDescent="0.25">
      <c r="A132" s="373"/>
      <c r="B132" s="374"/>
      <c r="C132" s="286"/>
      <c r="D132" s="379"/>
      <c r="E132" s="379"/>
      <c r="F132" s="187" t="s">
        <v>23</v>
      </c>
      <c r="G132" s="55">
        <v>0</v>
      </c>
      <c r="H132" s="55">
        <v>0</v>
      </c>
      <c r="I132" s="55">
        <v>0</v>
      </c>
      <c r="J132" s="259"/>
      <c r="K132" s="327"/>
      <c r="L132" s="330"/>
      <c r="M132" s="334"/>
      <c r="N132" s="335"/>
      <c r="O132" s="335"/>
      <c r="P132" s="335"/>
    </row>
    <row r="133" spans="1:16" ht="24.75" customHeight="1" x14ac:dyDescent="0.25">
      <c r="A133" s="373"/>
      <c r="B133" s="374"/>
      <c r="C133" s="283"/>
      <c r="D133" s="380"/>
      <c r="E133" s="380"/>
      <c r="F133" s="13" t="s">
        <v>24</v>
      </c>
      <c r="G133" s="55">
        <v>0</v>
      </c>
      <c r="H133" s="55">
        <v>0</v>
      </c>
      <c r="I133" s="55">
        <v>0</v>
      </c>
      <c r="J133" s="245"/>
      <c r="K133" s="328"/>
      <c r="L133" s="331"/>
      <c r="M133" s="333"/>
      <c r="N133" s="219"/>
      <c r="O133" s="219"/>
      <c r="P133" s="219"/>
    </row>
    <row r="134" spans="1:16" s="3" customFormat="1" ht="17.25" customHeight="1" x14ac:dyDescent="0.25">
      <c r="A134" s="343" t="s">
        <v>99</v>
      </c>
      <c r="B134" s="381" t="s">
        <v>100</v>
      </c>
      <c r="C134" s="369" t="s">
        <v>70</v>
      </c>
      <c r="D134" s="346" t="s">
        <v>71</v>
      </c>
      <c r="E134" s="346" t="s">
        <v>71</v>
      </c>
      <c r="F134" s="186" t="s">
        <v>2</v>
      </c>
      <c r="G134" s="54">
        <f>G135+G136+G137+G138</f>
        <v>352095</v>
      </c>
      <c r="H134" s="54">
        <f>H135+H136+H137+H138</f>
        <v>352095</v>
      </c>
      <c r="I134" s="54">
        <f t="shared" si="8"/>
        <v>100</v>
      </c>
      <c r="J134" s="264" t="s">
        <v>71</v>
      </c>
      <c r="K134" s="232" t="s">
        <v>71</v>
      </c>
      <c r="L134" s="231" t="s">
        <v>71</v>
      </c>
      <c r="M134" s="231" t="s">
        <v>71</v>
      </c>
      <c r="N134" s="231" t="s">
        <v>71</v>
      </c>
      <c r="O134" s="231" t="s">
        <v>71</v>
      </c>
      <c r="P134" s="231" t="s">
        <v>71</v>
      </c>
    </row>
    <row r="135" spans="1:16" s="3" customFormat="1" ht="23.25" customHeight="1" x14ac:dyDescent="0.25">
      <c r="A135" s="343"/>
      <c r="B135" s="381"/>
      <c r="C135" s="370"/>
      <c r="D135" s="346"/>
      <c r="E135" s="346"/>
      <c r="F135" s="186" t="s">
        <v>5</v>
      </c>
      <c r="G135" s="54">
        <f t="shared" ref="G135:H138" si="11">G140</f>
        <v>352095</v>
      </c>
      <c r="H135" s="54">
        <f>H140</f>
        <v>352095</v>
      </c>
      <c r="I135" s="54">
        <f t="shared" si="8"/>
        <v>100</v>
      </c>
      <c r="J135" s="265"/>
      <c r="K135" s="232"/>
      <c r="L135" s="231"/>
      <c r="M135" s="231"/>
      <c r="N135" s="231"/>
      <c r="O135" s="231"/>
      <c r="P135" s="231"/>
    </row>
    <row r="136" spans="1:16" s="3" customFormat="1" ht="15" customHeight="1" x14ac:dyDescent="0.25">
      <c r="A136" s="343"/>
      <c r="B136" s="381"/>
      <c r="C136" s="370"/>
      <c r="D136" s="346"/>
      <c r="E136" s="346"/>
      <c r="F136" s="186" t="s">
        <v>6</v>
      </c>
      <c r="G136" s="54">
        <f t="shared" si="11"/>
        <v>0</v>
      </c>
      <c r="H136" s="54">
        <f t="shared" si="11"/>
        <v>0</v>
      </c>
      <c r="I136" s="54">
        <v>0</v>
      </c>
      <c r="J136" s="265"/>
      <c r="K136" s="232"/>
      <c r="L136" s="231"/>
      <c r="M136" s="231"/>
      <c r="N136" s="231"/>
      <c r="O136" s="231"/>
      <c r="P136" s="231"/>
    </row>
    <row r="137" spans="1:16" s="3" customFormat="1" x14ac:dyDescent="0.25">
      <c r="A137" s="343"/>
      <c r="B137" s="381"/>
      <c r="C137" s="370"/>
      <c r="D137" s="346"/>
      <c r="E137" s="346"/>
      <c r="F137" s="186" t="s">
        <v>23</v>
      </c>
      <c r="G137" s="54">
        <f t="shared" si="11"/>
        <v>0</v>
      </c>
      <c r="H137" s="54">
        <f t="shared" si="11"/>
        <v>0</v>
      </c>
      <c r="I137" s="54">
        <v>0</v>
      </c>
      <c r="J137" s="265"/>
      <c r="K137" s="232"/>
      <c r="L137" s="231"/>
      <c r="M137" s="231"/>
      <c r="N137" s="231"/>
      <c r="O137" s="231"/>
      <c r="P137" s="231"/>
    </row>
    <row r="138" spans="1:16" s="3" customFormat="1" x14ac:dyDescent="0.25">
      <c r="A138" s="343"/>
      <c r="B138" s="381"/>
      <c r="C138" s="371"/>
      <c r="D138" s="346"/>
      <c r="E138" s="346"/>
      <c r="F138" s="191" t="s">
        <v>24</v>
      </c>
      <c r="G138" s="54">
        <f t="shared" si="11"/>
        <v>0</v>
      </c>
      <c r="H138" s="54">
        <f t="shared" si="11"/>
        <v>0</v>
      </c>
      <c r="I138" s="54">
        <v>0</v>
      </c>
      <c r="J138" s="266"/>
      <c r="K138" s="232"/>
      <c r="L138" s="231"/>
      <c r="M138" s="231"/>
      <c r="N138" s="231"/>
      <c r="O138" s="231"/>
      <c r="P138" s="231"/>
    </row>
    <row r="139" spans="1:16" ht="15" customHeight="1" x14ac:dyDescent="0.25">
      <c r="A139" s="373" t="s">
        <v>101</v>
      </c>
      <c r="B139" s="374" t="s">
        <v>102</v>
      </c>
      <c r="C139" s="282" t="s">
        <v>70</v>
      </c>
      <c r="D139" s="378" t="s">
        <v>501</v>
      </c>
      <c r="E139" s="378" t="s">
        <v>501</v>
      </c>
      <c r="F139" s="187" t="s">
        <v>2</v>
      </c>
      <c r="G139" s="54">
        <f>G140</f>
        <v>352095</v>
      </c>
      <c r="H139" s="54">
        <f>H140+H141+H142+H143</f>
        <v>352095</v>
      </c>
      <c r="I139" s="54">
        <f>H139/G139*100</f>
        <v>100</v>
      </c>
      <c r="J139" s="244" t="s">
        <v>723</v>
      </c>
      <c r="K139" s="246">
        <v>31850</v>
      </c>
      <c r="L139" s="262">
        <v>38580.800000000003</v>
      </c>
      <c r="M139" s="340"/>
      <c r="N139" s="305" t="s">
        <v>159</v>
      </c>
      <c r="O139" s="305" t="s">
        <v>159</v>
      </c>
      <c r="P139" s="305" t="s">
        <v>159</v>
      </c>
    </row>
    <row r="140" spans="1:16" x14ac:dyDescent="0.25">
      <c r="A140" s="373"/>
      <c r="B140" s="374"/>
      <c r="C140" s="286"/>
      <c r="D140" s="379"/>
      <c r="E140" s="379"/>
      <c r="F140" s="187" t="s">
        <v>5</v>
      </c>
      <c r="G140" s="55">
        <v>352095</v>
      </c>
      <c r="H140" s="58">
        <v>352095</v>
      </c>
      <c r="I140" s="55">
        <f>H140/G140*100</f>
        <v>100</v>
      </c>
      <c r="J140" s="259"/>
      <c r="K140" s="270"/>
      <c r="L140" s="263"/>
      <c r="M140" s="341"/>
      <c r="N140" s="253"/>
      <c r="O140" s="253"/>
      <c r="P140" s="253"/>
    </row>
    <row r="141" spans="1:16" ht="49.5" customHeight="1" x14ac:dyDescent="0.25">
      <c r="A141" s="373"/>
      <c r="B141" s="374"/>
      <c r="C141" s="286"/>
      <c r="D141" s="379"/>
      <c r="E141" s="379"/>
      <c r="F141" s="187" t="s">
        <v>6</v>
      </c>
      <c r="G141" s="55">
        <v>0</v>
      </c>
      <c r="H141" s="55">
        <v>0</v>
      </c>
      <c r="I141" s="55">
        <v>0</v>
      </c>
      <c r="J141" s="245"/>
      <c r="K141" s="247"/>
      <c r="L141" s="285"/>
      <c r="M141" s="342"/>
      <c r="N141" s="254"/>
      <c r="O141" s="254"/>
      <c r="P141" s="254"/>
    </row>
    <row r="142" spans="1:16" x14ac:dyDescent="0.25">
      <c r="A142" s="373"/>
      <c r="B142" s="374"/>
      <c r="C142" s="286"/>
      <c r="D142" s="379"/>
      <c r="E142" s="379"/>
      <c r="F142" s="187" t="s">
        <v>23</v>
      </c>
      <c r="G142" s="55">
        <v>0</v>
      </c>
      <c r="H142" s="55">
        <v>0</v>
      </c>
      <c r="I142" s="55">
        <v>0</v>
      </c>
      <c r="J142" s="244" t="s">
        <v>724</v>
      </c>
      <c r="K142" s="246" t="s">
        <v>548</v>
      </c>
      <c r="L142" s="239">
        <v>100</v>
      </c>
      <c r="M142" s="239"/>
      <c r="N142" s="305" t="s">
        <v>159</v>
      </c>
      <c r="O142" s="305" t="s">
        <v>159</v>
      </c>
      <c r="P142" s="305" t="s">
        <v>159</v>
      </c>
    </row>
    <row r="143" spans="1:16" ht="155.25" customHeight="1" x14ac:dyDescent="0.25">
      <c r="A143" s="373"/>
      <c r="B143" s="374"/>
      <c r="C143" s="283"/>
      <c r="D143" s="380"/>
      <c r="E143" s="380"/>
      <c r="F143" s="13" t="s">
        <v>24</v>
      </c>
      <c r="G143" s="55">
        <v>0</v>
      </c>
      <c r="H143" s="55">
        <v>0</v>
      </c>
      <c r="I143" s="55">
        <v>0</v>
      </c>
      <c r="J143" s="245"/>
      <c r="K143" s="247"/>
      <c r="L143" s="241"/>
      <c r="M143" s="241"/>
      <c r="N143" s="254"/>
      <c r="O143" s="254"/>
      <c r="P143" s="254"/>
    </row>
    <row r="144" spans="1:16" s="3" customFormat="1" ht="26.25" customHeight="1" x14ac:dyDescent="0.25">
      <c r="A144" s="343" t="s">
        <v>103</v>
      </c>
      <c r="B144" s="381" t="s">
        <v>104</v>
      </c>
      <c r="C144" s="369" t="s">
        <v>79</v>
      </c>
      <c r="D144" s="346" t="s">
        <v>71</v>
      </c>
      <c r="E144" s="346" t="s">
        <v>71</v>
      </c>
      <c r="F144" s="186" t="s">
        <v>2</v>
      </c>
      <c r="G144" s="54">
        <f>G145+G146+G147+G148</f>
        <v>10330.6</v>
      </c>
      <c r="H144" s="102">
        <f>H145+H146+H147+H148</f>
        <v>8178.4079999999994</v>
      </c>
      <c r="I144" s="102">
        <f>H144/G144*100</f>
        <v>79.166824773004464</v>
      </c>
      <c r="J144" s="233" t="s">
        <v>71</v>
      </c>
      <c r="K144" s="298" t="s">
        <v>71</v>
      </c>
      <c r="L144" s="291" t="s">
        <v>71</v>
      </c>
      <c r="M144" s="291" t="s">
        <v>71</v>
      </c>
      <c r="N144" s="291" t="s">
        <v>71</v>
      </c>
      <c r="O144" s="291" t="s">
        <v>71</v>
      </c>
      <c r="P144" s="291" t="s">
        <v>71</v>
      </c>
    </row>
    <row r="145" spans="1:16" s="3" customFormat="1" ht="27" customHeight="1" x14ac:dyDescent="0.25">
      <c r="A145" s="343"/>
      <c r="B145" s="381"/>
      <c r="C145" s="370"/>
      <c r="D145" s="346"/>
      <c r="E145" s="346"/>
      <c r="F145" s="186" t="s">
        <v>5</v>
      </c>
      <c r="G145" s="54">
        <f>G150</f>
        <v>3402.4</v>
      </c>
      <c r="H145" s="102">
        <f>H150</f>
        <v>2763.39</v>
      </c>
      <c r="I145" s="102">
        <f>H145/G145*100</f>
        <v>81.218845520808841</v>
      </c>
      <c r="J145" s="234"/>
      <c r="K145" s="298" t="s">
        <v>71</v>
      </c>
      <c r="L145" s="291" t="s">
        <v>71</v>
      </c>
      <c r="M145" s="291" t="s">
        <v>71</v>
      </c>
      <c r="N145" s="291" t="s">
        <v>71</v>
      </c>
      <c r="O145" s="291" t="s">
        <v>71</v>
      </c>
      <c r="P145" s="291" t="s">
        <v>71</v>
      </c>
    </row>
    <row r="146" spans="1:16" s="3" customFormat="1" ht="23.25" customHeight="1" x14ac:dyDescent="0.25">
      <c r="A146" s="343"/>
      <c r="B146" s="381"/>
      <c r="C146" s="370"/>
      <c r="D146" s="346"/>
      <c r="E146" s="346"/>
      <c r="F146" s="186" t="s">
        <v>6</v>
      </c>
      <c r="G146" s="54">
        <f t="shared" ref="G146:H148" si="12">G151</f>
        <v>0</v>
      </c>
      <c r="H146" s="102">
        <f t="shared" si="12"/>
        <v>0</v>
      </c>
      <c r="I146" s="102">
        <v>0</v>
      </c>
      <c r="J146" s="234"/>
      <c r="K146" s="298"/>
      <c r="L146" s="291"/>
      <c r="M146" s="291"/>
      <c r="N146" s="291"/>
      <c r="O146" s="291"/>
      <c r="P146" s="291"/>
    </row>
    <row r="147" spans="1:16" s="3" customFormat="1" ht="23.25" customHeight="1" x14ac:dyDescent="0.25">
      <c r="A147" s="343"/>
      <c r="B147" s="381"/>
      <c r="C147" s="370"/>
      <c r="D147" s="346"/>
      <c r="E147" s="346"/>
      <c r="F147" s="186" t="s">
        <v>23</v>
      </c>
      <c r="G147" s="54">
        <f t="shared" si="12"/>
        <v>6928.2</v>
      </c>
      <c r="H147" s="102">
        <f t="shared" si="12"/>
        <v>5415.018</v>
      </c>
      <c r="I147" s="102">
        <f>H147/G147*100</f>
        <v>78.159088940850438</v>
      </c>
      <c r="J147" s="234"/>
      <c r="K147" s="298"/>
      <c r="L147" s="291"/>
      <c r="M147" s="291"/>
      <c r="N147" s="291"/>
      <c r="O147" s="291"/>
      <c r="P147" s="291"/>
    </row>
    <row r="148" spans="1:16" s="3" customFormat="1" ht="24.75" customHeight="1" x14ac:dyDescent="0.25">
      <c r="A148" s="343"/>
      <c r="B148" s="381"/>
      <c r="C148" s="371"/>
      <c r="D148" s="346"/>
      <c r="E148" s="346"/>
      <c r="F148" s="191" t="s">
        <v>24</v>
      </c>
      <c r="G148" s="54">
        <f t="shared" si="12"/>
        <v>0</v>
      </c>
      <c r="H148" s="102">
        <f t="shared" si="12"/>
        <v>0</v>
      </c>
      <c r="I148" s="102">
        <v>0</v>
      </c>
      <c r="J148" s="235"/>
      <c r="K148" s="298" t="s">
        <v>71</v>
      </c>
      <c r="L148" s="291" t="s">
        <v>71</v>
      </c>
      <c r="M148" s="291" t="s">
        <v>71</v>
      </c>
      <c r="N148" s="291" t="s">
        <v>71</v>
      </c>
      <c r="O148" s="291" t="s">
        <v>71</v>
      </c>
      <c r="P148" s="291" t="s">
        <v>71</v>
      </c>
    </row>
    <row r="149" spans="1:16" ht="15" customHeight="1" x14ac:dyDescent="0.25">
      <c r="A149" s="373" t="s">
        <v>105</v>
      </c>
      <c r="B149" s="374" t="s">
        <v>796</v>
      </c>
      <c r="C149" s="282" t="s">
        <v>79</v>
      </c>
      <c r="D149" s="378" t="s">
        <v>501</v>
      </c>
      <c r="E149" s="378" t="s">
        <v>501</v>
      </c>
      <c r="F149" s="189" t="s">
        <v>2</v>
      </c>
      <c r="G149" s="54">
        <f>G150+G151+G152+G153</f>
        <v>10330.6</v>
      </c>
      <c r="H149" s="54">
        <f>H150+H151+H152+H153</f>
        <v>8178.4079999999994</v>
      </c>
      <c r="I149" s="54">
        <f>H149/G149*100</f>
        <v>79.166824773004464</v>
      </c>
      <c r="J149" s="282" t="s">
        <v>725</v>
      </c>
      <c r="K149" s="246">
        <v>9</v>
      </c>
      <c r="L149" s="239">
        <v>9</v>
      </c>
      <c r="M149" s="239" t="s">
        <v>884</v>
      </c>
      <c r="N149" s="256" t="s">
        <v>549</v>
      </c>
      <c r="O149" s="256" t="s">
        <v>700</v>
      </c>
      <c r="P149" s="256" t="s">
        <v>550</v>
      </c>
    </row>
    <row r="150" spans="1:16" x14ac:dyDescent="0.25">
      <c r="A150" s="373"/>
      <c r="B150" s="374"/>
      <c r="C150" s="286"/>
      <c r="D150" s="379"/>
      <c r="E150" s="379"/>
      <c r="F150" s="187" t="s">
        <v>5</v>
      </c>
      <c r="G150" s="55">
        <v>3402.4</v>
      </c>
      <c r="H150" s="55">
        <v>2763.39</v>
      </c>
      <c r="I150" s="55">
        <f>H150/G150*100</f>
        <v>81.218845520808841</v>
      </c>
      <c r="J150" s="286"/>
      <c r="K150" s="270"/>
      <c r="L150" s="240"/>
      <c r="M150" s="240"/>
      <c r="N150" s="257"/>
      <c r="O150" s="257"/>
      <c r="P150" s="257"/>
    </row>
    <row r="151" spans="1:16" x14ac:dyDescent="0.25">
      <c r="A151" s="373"/>
      <c r="B151" s="374"/>
      <c r="C151" s="286"/>
      <c r="D151" s="379"/>
      <c r="E151" s="379"/>
      <c r="F151" s="187" t="s">
        <v>6</v>
      </c>
      <c r="G151" s="55">
        <v>0</v>
      </c>
      <c r="H151" s="55">
        <v>0</v>
      </c>
      <c r="I151" s="55">
        <v>0</v>
      </c>
      <c r="J151" s="286"/>
      <c r="K151" s="270"/>
      <c r="L151" s="240"/>
      <c r="M151" s="240"/>
      <c r="N151" s="257"/>
      <c r="O151" s="257"/>
      <c r="P151" s="257"/>
    </row>
    <row r="152" spans="1:16" ht="53.25" customHeight="1" x14ac:dyDescent="0.25">
      <c r="A152" s="373"/>
      <c r="B152" s="374"/>
      <c r="C152" s="286"/>
      <c r="D152" s="379"/>
      <c r="E152" s="379"/>
      <c r="F152" s="187" t="s">
        <v>23</v>
      </c>
      <c r="G152" s="55">
        <v>6928.2</v>
      </c>
      <c r="H152" s="55">
        <v>5415.018</v>
      </c>
      <c r="I152" s="55">
        <f>H152/G152*100</f>
        <v>78.159088940850438</v>
      </c>
      <c r="J152" s="283"/>
      <c r="K152" s="247"/>
      <c r="L152" s="241"/>
      <c r="M152" s="240"/>
      <c r="N152" s="257"/>
      <c r="O152" s="257"/>
      <c r="P152" s="257"/>
    </row>
    <row r="153" spans="1:16" ht="160.5" customHeight="1" x14ac:dyDescent="0.25">
      <c r="A153" s="373"/>
      <c r="B153" s="374"/>
      <c r="C153" s="283"/>
      <c r="D153" s="380"/>
      <c r="E153" s="380"/>
      <c r="F153" s="13" t="s">
        <v>24</v>
      </c>
      <c r="G153" s="55">
        <v>0</v>
      </c>
      <c r="H153" s="55">
        <v>0</v>
      </c>
      <c r="I153" s="55">
        <v>0</v>
      </c>
      <c r="J153" s="13" t="s">
        <v>726</v>
      </c>
      <c r="K153" s="61">
        <v>100</v>
      </c>
      <c r="L153" s="46">
        <v>100</v>
      </c>
      <c r="M153" s="241"/>
      <c r="N153" s="258"/>
      <c r="O153" s="258"/>
      <c r="P153" s="258"/>
    </row>
    <row r="154" spans="1:16" s="3" customFormat="1" ht="15" customHeight="1" x14ac:dyDescent="0.25">
      <c r="A154" s="375">
        <v>3</v>
      </c>
      <c r="B154" s="366" t="s">
        <v>792</v>
      </c>
      <c r="C154" s="366" t="s">
        <v>70</v>
      </c>
      <c r="D154" s="316" t="s">
        <v>71</v>
      </c>
      <c r="E154" s="316" t="s">
        <v>71</v>
      </c>
      <c r="F154" s="186" t="s">
        <v>2</v>
      </c>
      <c r="G154" s="54">
        <f>G155+G156+G157+G158</f>
        <v>114256.7</v>
      </c>
      <c r="H154" s="54">
        <f>H155+H156+H157+H158</f>
        <v>112756.6</v>
      </c>
      <c r="I154" s="54">
        <f>H154/G154*100</f>
        <v>98.687079182227393</v>
      </c>
      <c r="J154" s="233" t="s">
        <v>159</v>
      </c>
      <c r="K154" s="298" t="s">
        <v>159</v>
      </c>
      <c r="L154" s="291" t="s">
        <v>159</v>
      </c>
      <c r="M154" s="336" t="s">
        <v>159</v>
      </c>
      <c r="N154" s="291" t="s">
        <v>159</v>
      </c>
      <c r="O154" s="291" t="s">
        <v>159</v>
      </c>
      <c r="P154" s="291" t="s">
        <v>159</v>
      </c>
    </row>
    <row r="155" spans="1:16" s="3" customFormat="1" x14ac:dyDescent="0.25">
      <c r="A155" s="376"/>
      <c r="B155" s="367"/>
      <c r="C155" s="367"/>
      <c r="D155" s="317"/>
      <c r="E155" s="317"/>
      <c r="F155" s="186" t="s">
        <v>5</v>
      </c>
      <c r="G155" s="54">
        <f t="shared" ref="G155:H158" si="13">G160+G175</f>
        <v>33264.300000000003</v>
      </c>
      <c r="H155" s="54">
        <f>H160+H175</f>
        <v>33264.300000000003</v>
      </c>
      <c r="I155" s="54">
        <f>H155/G155*100</f>
        <v>100</v>
      </c>
      <c r="J155" s="234"/>
      <c r="K155" s="298"/>
      <c r="L155" s="291"/>
      <c r="M155" s="336"/>
      <c r="N155" s="291"/>
      <c r="O155" s="291"/>
      <c r="P155" s="291"/>
    </row>
    <row r="156" spans="1:16" s="3" customFormat="1" x14ac:dyDescent="0.25">
      <c r="A156" s="376"/>
      <c r="B156" s="367"/>
      <c r="C156" s="367"/>
      <c r="D156" s="317"/>
      <c r="E156" s="317"/>
      <c r="F156" s="186" t="s">
        <v>6</v>
      </c>
      <c r="G156" s="54">
        <f t="shared" si="13"/>
        <v>79492.399999999994</v>
      </c>
      <c r="H156" s="54">
        <f t="shared" si="13"/>
        <v>79492.3</v>
      </c>
      <c r="I156" s="54">
        <f>H156/G156*100</f>
        <v>99.999874201810499</v>
      </c>
      <c r="J156" s="234"/>
      <c r="K156" s="298"/>
      <c r="L156" s="291"/>
      <c r="M156" s="336"/>
      <c r="N156" s="291"/>
      <c r="O156" s="291"/>
      <c r="P156" s="291"/>
    </row>
    <row r="157" spans="1:16" s="3" customFormat="1" ht="36" customHeight="1" x14ac:dyDescent="0.25">
      <c r="A157" s="376"/>
      <c r="B157" s="367"/>
      <c r="C157" s="367"/>
      <c r="D157" s="317"/>
      <c r="E157" s="317"/>
      <c r="F157" s="186" t="s">
        <v>23</v>
      </c>
      <c r="G157" s="54">
        <f t="shared" si="13"/>
        <v>0</v>
      </c>
      <c r="H157" s="54">
        <f t="shared" si="13"/>
        <v>0</v>
      </c>
      <c r="I157" s="54">
        <v>0</v>
      </c>
      <c r="J157" s="234"/>
      <c r="K157" s="298"/>
      <c r="L157" s="291"/>
      <c r="M157" s="336"/>
      <c r="N157" s="291"/>
      <c r="O157" s="291"/>
      <c r="P157" s="291"/>
    </row>
    <row r="158" spans="1:16" s="3" customFormat="1" ht="62.25" customHeight="1" x14ac:dyDescent="0.25">
      <c r="A158" s="377"/>
      <c r="B158" s="368"/>
      <c r="C158" s="368"/>
      <c r="D158" s="318"/>
      <c r="E158" s="318"/>
      <c r="F158" s="186" t="s">
        <v>24</v>
      </c>
      <c r="G158" s="54">
        <f t="shared" si="13"/>
        <v>1500</v>
      </c>
      <c r="H158" s="54">
        <f t="shared" si="13"/>
        <v>0</v>
      </c>
      <c r="I158" s="54">
        <f>H158/G158*100</f>
        <v>0</v>
      </c>
      <c r="J158" s="235"/>
      <c r="K158" s="298"/>
      <c r="L158" s="291"/>
      <c r="M158" s="336"/>
      <c r="N158" s="291"/>
      <c r="O158" s="291"/>
      <c r="P158" s="291"/>
    </row>
    <row r="159" spans="1:16" s="3" customFormat="1" ht="24.75" customHeight="1" x14ac:dyDescent="0.25">
      <c r="A159" s="393" t="s">
        <v>506</v>
      </c>
      <c r="B159" s="397" t="s">
        <v>799</v>
      </c>
      <c r="C159" s="366" t="s">
        <v>70</v>
      </c>
      <c r="D159" s="316" t="s">
        <v>159</v>
      </c>
      <c r="E159" s="316" t="s">
        <v>159</v>
      </c>
      <c r="F159" s="186" t="s">
        <v>2</v>
      </c>
      <c r="G159" s="54">
        <f>G160+G161+G162+G163</f>
        <v>112756.7</v>
      </c>
      <c r="H159" s="102">
        <f>H160+H161+H162+H163</f>
        <v>112756.6</v>
      </c>
      <c r="I159" s="102">
        <f>H159/G159*100</f>
        <v>99.999911313474072</v>
      </c>
      <c r="J159" s="316" t="s">
        <v>159</v>
      </c>
      <c r="K159" s="320" t="s">
        <v>159</v>
      </c>
      <c r="L159" s="291" t="s">
        <v>159</v>
      </c>
      <c r="M159" s="336" t="s">
        <v>159</v>
      </c>
      <c r="N159" s="291" t="s">
        <v>159</v>
      </c>
      <c r="O159" s="291" t="s">
        <v>159</v>
      </c>
      <c r="P159" s="291" t="s">
        <v>159</v>
      </c>
    </row>
    <row r="160" spans="1:16" s="3" customFormat="1" ht="20.25" customHeight="1" x14ac:dyDescent="0.25">
      <c r="A160" s="394"/>
      <c r="B160" s="398"/>
      <c r="C160" s="367"/>
      <c r="D160" s="317"/>
      <c r="E160" s="317"/>
      <c r="F160" s="186" t="s">
        <v>5</v>
      </c>
      <c r="G160" s="54">
        <f t="shared" ref="G160:H163" si="14">G165+G170</f>
        <v>33264.300000000003</v>
      </c>
      <c r="H160" s="104">
        <f>H165+H170</f>
        <v>33264.300000000003</v>
      </c>
      <c r="I160" s="102">
        <f>H160/G160*100</f>
        <v>100</v>
      </c>
      <c r="J160" s="317"/>
      <c r="K160" s="320"/>
      <c r="L160" s="291"/>
      <c r="M160" s="336"/>
      <c r="N160" s="291"/>
      <c r="O160" s="291"/>
      <c r="P160" s="291"/>
    </row>
    <row r="161" spans="1:16" s="3" customFormat="1" ht="21.75" customHeight="1" x14ac:dyDescent="0.25">
      <c r="A161" s="394"/>
      <c r="B161" s="398"/>
      <c r="C161" s="367"/>
      <c r="D161" s="317"/>
      <c r="E161" s="317"/>
      <c r="F161" s="186" t="s">
        <v>6</v>
      </c>
      <c r="G161" s="54">
        <f t="shared" si="14"/>
        <v>79492.399999999994</v>
      </c>
      <c r="H161" s="104">
        <f t="shared" si="14"/>
        <v>79492.3</v>
      </c>
      <c r="I161" s="102">
        <f>H161/G161*100</f>
        <v>99.999874201810499</v>
      </c>
      <c r="J161" s="317"/>
      <c r="K161" s="320"/>
      <c r="L161" s="291"/>
      <c r="M161" s="336"/>
      <c r="N161" s="291"/>
      <c r="O161" s="291"/>
      <c r="P161" s="291"/>
    </row>
    <row r="162" spans="1:16" s="3" customFormat="1" ht="27" customHeight="1" x14ac:dyDescent="0.25">
      <c r="A162" s="394"/>
      <c r="B162" s="398"/>
      <c r="C162" s="367"/>
      <c r="D162" s="317"/>
      <c r="E162" s="317"/>
      <c r="F162" s="186" t="s">
        <v>23</v>
      </c>
      <c r="G162" s="54">
        <f t="shared" si="14"/>
        <v>0</v>
      </c>
      <c r="H162" s="104">
        <f t="shared" si="14"/>
        <v>0</v>
      </c>
      <c r="I162" s="102">
        <v>0</v>
      </c>
      <c r="J162" s="317"/>
      <c r="K162" s="320"/>
      <c r="L162" s="291"/>
      <c r="M162" s="336"/>
      <c r="N162" s="291"/>
      <c r="O162" s="291"/>
      <c r="P162" s="291"/>
    </row>
    <row r="163" spans="1:16" s="3" customFormat="1" ht="41.25" customHeight="1" x14ac:dyDescent="0.25">
      <c r="A163" s="395"/>
      <c r="B163" s="399"/>
      <c r="C163" s="368"/>
      <c r="D163" s="318"/>
      <c r="E163" s="318"/>
      <c r="F163" s="191" t="s">
        <v>24</v>
      </c>
      <c r="G163" s="54">
        <f t="shared" si="14"/>
        <v>0</v>
      </c>
      <c r="H163" s="104">
        <f t="shared" si="14"/>
        <v>0</v>
      </c>
      <c r="I163" s="102">
        <v>0</v>
      </c>
      <c r="J163" s="318"/>
      <c r="K163" s="321"/>
      <c r="L163" s="291"/>
      <c r="M163" s="336"/>
      <c r="N163" s="291"/>
      <c r="O163" s="291"/>
      <c r="P163" s="291"/>
    </row>
    <row r="164" spans="1:16" ht="36.75" customHeight="1" x14ac:dyDescent="0.25">
      <c r="A164" s="406" t="s">
        <v>507</v>
      </c>
      <c r="B164" s="409" t="s">
        <v>508</v>
      </c>
      <c r="C164" s="322" t="s">
        <v>70</v>
      </c>
      <c r="D164" s="357" t="s">
        <v>509</v>
      </c>
      <c r="E164" s="357" t="s">
        <v>509</v>
      </c>
      <c r="F164" s="187" t="s">
        <v>2</v>
      </c>
      <c r="G164" s="54">
        <f>G165+G166+G167+G168</f>
        <v>107970.7</v>
      </c>
      <c r="H164" s="54">
        <f>H165+H166+H167+H168</f>
        <v>107970.6</v>
      </c>
      <c r="I164" s="54">
        <f>H164/G164*100</f>
        <v>99.999907382280568</v>
      </c>
      <c r="J164" s="282" t="s">
        <v>721</v>
      </c>
      <c r="K164" s="246">
        <v>70</v>
      </c>
      <c r="L164" s="314">
        <v>70</v>
      </c>
      <c r="M164" s="332"/>
      <c r="N164" s="218" t="s">
        <v>159</v>
      </c>
      <c r="O164" s="218" t="s">
        <v>159</v>
      </c>
      <c r="P164" s="218" t="s">
        <v>159</v>
      </c>
    </row>
    <row r="165" spans="1:16" ht="54.75" customHeight="1" x14ac:dyDescent="0.25">
      <c r="A165" s="407"/>
      <c r="B165" s="410"/>
      <c r="C165" s="396"/>
      <c r="D165" s="358"/>
      <c r="E165" s="358"/>
      <c r="F165" s="187" t="s">
        <v>5</v>
      </c>
      <c r="G165" s="55">
        <v>28478.3</v>
      </c>
      <c r="H165" s="55">
        <f>19241.8+9236.5</f>
        <v>28478.3</v>
      </c>
      <c r="I165" s="55">
        <f>H165/G165*100</f>
        <v>100</v>
      </c>
      <c r="J165" s="283"/>
      <c r="K165" s="247"/>
      <c r="L165" s="315"/>
      <c r="M165" s="333"/>
      <c r="N165" s="219"/>
      <c r="O165" s="219"/>
      <c r="P165" s="219"/>
    </row>
    <row r="166" spans="1:16" ht="54.75" customHeight="1" x14ac:dyDescent="0.25">
      <c r="A166" s="407"/>
      <c r="B166" s="410"/>
      <c r="C166" s="396"/>
      <c r="D166" s="358"/>
      <c r="E166" s="358"/>
      <c r="F166" s="187" t="s">
        <v>6</v>
      </c>
      <c r="G166" s="55">
        <v>79492.399999999994</v>
      </c>
      <c r="H166" s="55">
        <v>79492.3</v>
      </c>
      <c r="I166" s="55">
        <f>H166/G166*100</f>
        <v>99.999874201810499</v>
      </c>
      <c r="J166" s="282" t="s">
        <v>722</v>
      </c>
      <c r="K166" s="326" t="s">
        <v>547</v>
      </c>
      <c r="L166" s="329">
        <v>0</v>
      </c>
      <c r="M166" s="332"/>
      <c r="N166" s="218" t="s">
        <v>159</v>
      </c>
      <c r="O166" s="218" t="s">
        <v>159</v>
      </c>
      <c r="P166" s="218" t="s">
        <v>159</v>
      </c>
    </row>
    <row r="167" spans="1:16" ht="15" customHeight="1" x14ac:dyDescent="0.25">
      <c r="A167" s="407"/>
      <c r="B167" s="410"/>
      <c r="C167" s="396"/>
      <c r="D167" s="358"/>
      <c r="E167" s="358"/>
      <c r="F167" s="187" t="s">
        <v>23</v>
      </c>
      <c r="G167" s="55">
        <v>0</v>
      </c>
      <c r="H167" s="55">
        <v>0</v>
      </c>
      <c r="I167" s="55">
        <v>0</v>
      </c>
      <c r="J167" s="286"/>
      <c r="K167" s="327"/>
      <c r="L167" s="330"/>
      <c r="M167" s="334"/>
      <c r="N167" s="335"/>
      <c r="O167" s="335"/>
      <c r="P167" s="335"/>
    </row>
    <row r="168" spans="1:16" x14ac:dyDescent="0.25">
      <c r="A168" s="408"/>
      <c r="B168" s="411"/>
      <c r="C168" s="323"/>
      <c r="D168" s="359"/>
      <c r="E168" s="359"/>
      <c r="F168" s="13" t="s">
        <v>24</v>
      </c>
      <c r="G168" s="55">
        <v>0</v>
      </c>
      <c r="H168" s="55">
        <v>0</v>
      </c>
      <c r="I168" s="55">
        <v>0</v>
      </c>
      <c r="J168" s="283"/>
      <c r="K168" s="328"/>
      <c r="L168" s="331"/>
      <c r="M168" s="333"/>
      <c r="N168" s="219"/>
      <c r="O168" s="219"/>
      <c r="P168" s="219"/>
    </row>
    <row r="169" spans="1:16" x14ac:dyDescent="0.25">
      <c r="A169" s="406" t="s">
        <v>510</v>
      </c>
      <c r="B169" s="409" t="s">
        <v>511</v>
      </c>
      <c r="C169" s="322" t="s">
        <v>70</v>
      </c>
      <c r="D169" s="357" t="s">
        <v>509</v>
      </c>
      <c r="E169" s="357" t="s">
        <v>509</v>
      </c>
      <c r="F169" s="187" t="s">
        <v>2</v>
      </c>
      <c r="G169" s="54">
        <f>G170+G171+G172+G173</f>
        <v>4786</v>
      </c>
      <c r="H169" s="102">
        <f>H170</f>
        <v>4786</v>
      </c>
      <c r="I169" s="102">
        <f>H169/G169*100</f>
        <v>100</v>
      </c>
      <c r="J169" s="282" t="s">
        <v>721</v>
      </c>
      <c r="K169" s="246">
        <v>18</v>
      </c>
      <c r="L169" s="239">
        <v>18</v>
      </c>
      <c r="M169" s="332"/>
      <c r="N169" s="218" t="s">
        <v>159</v>
      </c>
      <c r="O169" s="218" t="s">
        <v>159</v>
      </c>
      <c r="P169" s="218" t="s">
        <v>159</v>
      </c>
    </row>
    <row r="170" spans="1:16" ht="63" customHeight="1" x14ac:dyDescent="0.25">
      <c r="A170" s="407"/>
      <c r="B170" s="410"/>
      <c r="C170" s="396"/>
      <c r="D170" s="358"/>
      <c r="E170" s="358"/>
      <c r="F170" s="187" t="s">
        <v>5</v>
      </c>
      <c r="G170" s="55">
        <v>4786</v>
      </c>
      <c r="H170" s="103">
        <v>4786</v>
      </c>
      <c r="I170" s="103">
        <f>H170/G170*100</f>
        <v>100</v>
      </c>
      <c r="J170" s="283"/>
      <c r="K170" s="247"/>
      <c r="L170" s="241"/>
      <c r="M170" s="334"/>
      <c r="N170" s="335"/>
      <c r="O170" s="335"/>
      <c r="P170" s="335"/>
    </row>
    <row r="171" spans="1:16" x14ac:dyDescent="0.25">
      <c r="A171" s="407"/>
      <c r="B171" s="410"/>
      <c r="C171" s="396"/>
      <c r="D171" s="358"/>
      <c r="E171" s="358"/>
      <c r="F171" s="187" t="s">
        <v>6</v>
      </c>
      <c r="G171" s="55">
        <v>0</v>
      </c>
      <c r="H171" s="55">
        <f>H176+H191</f>
        <v>0</v>
      </c>
      <c r="I171" s="55">
        <v>0</v>
      </c>
      <c r="J171" s="282" t="s">
        <v>722</v>
      </c>
      <c r="K171" s="326" t="s">
        <v>547</v>
      </c>
      <c r="L171" s="329">
        <v>0</v>
      </c>
      <c r="M171" s="332"/>
      <c r="N171" s="218" t="s">
        <v>159</v>
      </c>
      <c r="O171" s="218" t="s">
        <v>159</v>
      </c>
      <c r="P171" s="218" t="s">
        <v>159</v>
      </c>
    </row>
    <row r="172" spans="1:16" ht="15" customHeight="1" x14ac:dyDescent="0.25">
      <c r="A172" s="407"/>
      <c r="B172" s="410"/>
      <c r="C172" s="396"/>
      <c r="D172" s="358"/>
      <c r="E172" s="358"/>
      <c r="F172" s="187" t="s">
        <v>23</v>
      </c>
      <c r="G172" s="55">
        <v>0</v>
      </c>
      <c r="H172" s="55">
        <f>H173+H174+H175+H176</f>
        <v>0</v>
      </c>
      <c r="I172" s="55">
        <v>0</v>
      </c>
      <c r="J172" s="286"/>
      <c r="K172" s="327"/>
      <c r="L172" s="330"/>
      <c r="M172" s="334"/>
      <c r="N172" s="335"/>
      <c r="O172" s="335"/>
      <c r="P172" s="335"/>
    </row>
    <row r="173" spans="1:16" ht="45.75" customHeight="1" x14ac:dyDescent="0.25">
      <c r="A173" s="408"/>
      <c r="B173" s="411"/>
      <c r="C173" s="323"/>
      <c r="D173" s="359"/>
      <c r="E173" s="359"/>
      <c r="F173" s="13" t="s">
        <v>24</v>
      </c>
      <c r="G173" s="55">
        <v>0</v>
      </c>
      <c r="H173" s="55">
        <f>H178+H183</f>
        <v>0</v>
      </c>
      <c r="I173" s="55">
        <v>0</v>
      </c>
      <c r="J173" s="283"/>
      <c r="K173" s="328"/>
      <c r="L173" s="331"/>
      <c r="M173" s="333"/>
      <c r="N173" s="219"/>
      <c r="O173" s="219"/>
      <c r="P173" s="219"/>
    </row>
    <row r="174" spans="1:16" s="3" customFormat="1" x14ac:dyDescent="0.25">
      <c r="A174" s="393" t="s">
        <v>512</v>
      </c>
      <c r="B174" s="397" t="s">
        <v>800</v>
      </c>
      <c r="C174" s="366" t="s">
        <v>70</v>
      </c>
      <c r="D174" s="316" t="s">
        <v>159</v>
      </c>
      <c r="E174" s="316" t="s">
        <v>159</v>
      </c>
      <c r="F174" s="186" t="s">
        <v>2</v>
      </c>
      <c r="G174" s="54">
        <f>G175+G176+G177+G178</f>
        <v>1500</v>
      </c>
      <c r="H174" s="54">
        <f>H175+H176+H177+H178</f>
        <v>0</v>
      </c>
      <c r="I174" s="54">
        <f>H174/G174*100</f>
        <v>0</v>
      </c>
      <c r="J174" s="316" t="s">
        <v>159</v>
      </c>
      <c r="K174" s="319" t="s">
        <v>159</v>
      </c>
      <c r="L174" s="316" t="s">
        <v>159</v>
      </c>
      <c r="M174" s="316" t="s">
        <v>159</v>
      </c>
      <c r="N174" s="233" t="s">
        <v>71</v>
      </c>
      <c r="O174" s="233" t="s">
        <v>71</v>
      </c>
      <c r="P174" s="233" t="s">
        <v>71</v>
      </c>
    </row>
    <row r="175" spans="1:16" s="3" customFormat="1" x14ac:dyDescent="0.25">
      <c r="A175" s="394"/>
      <c r="B175" s="398"/>
      <c r="C175" s="367"/>
      <c r="D175" s="317"/>
      <c r="E175" s="317"/>
      <c r="F175" s="186" t="s">
        <v>5</v>
      </c>
      <c r="G175" s="54">
        <f t="shared" ref="G175:H178" si="15">G180</f>
        <v>0</v>
      </c>
      <c r="H175" s="54">
        <f t="shared" si="15"/>
        <v>0</v>
      </c>
      <c r="I175" s="54">
        <v>0</v>
      </c>
      <c r="J175" s="317"/>
      <c r="K175" s="320"/>
      <c r="L175" s="317"/>
      <c r="M175" s="317"/>
      <c r="N175" s="234" t="s">
        <v>71</v>
      </c>
      <c r="O175" s="234" t="s">
        <v>71</v>
      </c>
      <c r="P175" s="234" t="s">
        <v>71</v>
      </c>
    </row>
    <row r="176" spans="1:16" s="3" customFormat="1" x14ac:dyDescent="0.25">
      <c r="A176" s="394"/>
      <c r="B176" s="398"/>
      <c r="C176" s="367"/>
      <c r="D176" s="317"/>
      <c r="E176" s="317"/>
      <c r="F176" s="186" t="s">
        <v>6</v>
      </c>
      <c r="G176" s="54">
        <f t="shared" si="15"/>
        <v>0</v>
      </c>
      <c r="H176" s="54">
        <f t="shared" si="15"/>
        <v>0</v>
      </c>
      <c r="I176" s="54">
        <v>0</v>
      </c>
      <c r="J176" s="317"/>
      <c r="K176" s="320"/>
      <c r="L176" s="317"/>
      <c r="M176" s="317"/>
      <c r="N176" s="234"/>
      <c r="O176" s="234"/>
      <c r="P176" s="234"/>
    </row>
    <row r="177" spans="1:16" s="3" customFormat="1" ht="23.25" customHeight="1" x14ac:dyDescent="0.25">
      <c r="A177" s="394"/>
      <c r="B177" s="398"/>
      <c r="C177" s="367"/>
      <c r="D177" s="317"/>
      <c r="E177" s="317"/>
      <c r="F177" s="186" t="s">
        <v>23</v>
      </c>
      <c r="G177" s="54">
        <f t="shared" si="15"/>
        <v>0</v>
      </c>
      <c r="H177" s="54">
        <f t="shared" si="15"/>
        <v>0</v>
      </c>
      <c r="I177" s="54">
        <v>0</v>
      </c>
      <c r="J177" s="317"/>
      <c r="K177" s="320"/>
      <c r="L177" s="317"/>
      <c r="M177" s="317"/>
      <c r="N177" s="234"/>
      <c r="O177" s="234"/>
      <c r="P177" s="234"/>
    </row>
    <row r="178" spans="1:16" s="3" customFormat="1" ht="21.75" customHeight="1" x14ac:dyDescent="0.25">
      <c r="A178" s="395"/>
      <c r="B178" s="399"/>
      <c r="C178" s="368"/>
      <c r="D178" s="318"/>
      <c r="E178" s="318"/>
      <c r="F178" s="191" t="s">
        <v>24</v>
      </c>
      <c r="G178" s="54">
        <f t="shared" si="15"/>
        <v>1500</v>
      </c>
      <c r="H178" s="54">
        <f t="shared" si="15"/>
        <v>0</v>
      </c>
      <c r="I178" s="54">
        <f>H178/G178*100</f>
        <v>0</v>
      </c>
      <c r="J178" s="318"/>
      <c r="K178" s="321"/>
      <c r="L178" s="318"/>
      <c r="M178" s="318"/>
      <c r="N178" s="235" t="s">
        <v>71</v>
      </c>
      <c r="O178" s="235" t="s">
        <v>71</v>
      </c>
      <c r="P178" s="235" t="s">
        <v>71</v>
      </c>
    </row>
    <row r="179" spans="1:16" ht="21.75" customHeight="1" x14ac:dyDescent="0.25">
      <c r="A179" s="406" t="s">
        <v>513</v>
      </c>
      <c r="B179" s="322" t="s">
        <v>514</v>
      </c>
      <c r="C179" s="322" t="s">
        <v>70</v>
      </c>
      <c r="D179" s="357" t="s">
        <v>509</v>
      </c>
      <c r="E179" s="357" t="s">
        <v>509</v>
      </c>
      <c r="F179" s="187" t="s">
        <v>2</v>
      </c>
      <c r="G179" s="54">
        <f>G180+G181+G182+G183</f>
        <v>1500</v>
      </c>
      <c r="H179" s="54">
        <f>H180+H181+H182+H183</f>
        <v>0</v>
      </c>
      <c r="I179" s="54">
        <f>H179/G179*100</f>
        <v>0</v>
      </c>
      <c r="J179" s="322" t="s">
        <v>727</v>
      </c>
      <c r="K179" s="403">
        <v>1</v>
      </c>
      <c r="L179" s="311">
        <v>1</v>
      </c>
      <c r="M179" s="311" t="s">
        <v>885</v>
      </c>
      <c r="N179" s="311" t="s">
        <v>159</v>
      </c>
      <c r="O179" s="311" t="s">
        <v>159</v>
      </c>
      <c r="P179" s="311" t="s">
        <v>159</v>
      </c>
    </row>
    <row r="180" spans="1:16" ht="21" customHeight="1" x14ac:dyDescent="0.25">
      <c r="A180" s="407"/>
      <c r="B180" s="396"/>
      <c r="C180" s="396"/>
      <c r="D180" s="358"/>
      <c r="E180" s="358"/>
      <c r="F180" s="187" t="s">
        <v>5</v>
      </c>
      <c r="G180" s="55">
        <v>0</v>
      </c>
      <c r="H180" s="55">
        <v>0</v>
      </c>
      <c r="I180" s="55">
        <v>0</v>
      </c>
      <c r="J180" s="396"/>
      <c r="K180" s="404"/>
      <c r="L180" s="312"/>
      <c r="M180" s="312"/>
      <c r="N180" s="312"/>
      <c r="O180" s="312"/>
      <c r="P180" s="312"/>
    </row>
    <row r="181" spans="1:16" ht="38.25" customHeight="1" x14ac:dyDescent="0.25">
      <c r="A181" s="407"/>
      <c r="B181" s="396"/>
      <c r="C181" s="396"/>
      <c r="D181" s="358"/>
      <c r="E181" s="358"/>
      <c r="F181" s="187" t="s">
        <v>6</v>
      </c>
      <c r="G181" s="55">
        <v>0</v>
      </c>
      <c r="H181" s="55">
        <v>0</v>
      </c>
      <c r="I181" s="55">
        <v>0</v>
      </c>
      <c r="J181" s="323"/>
      <c r="K181" s="405"/>
      <c r="L181" s="313"/>
      <c r="M181" s="312"/>
      <c r="N181" s="313"/>
      <c r="O181" s="313"/>
      <c r="P181" s="313"/>
    </row>
    <row r="182" spans="1:16" ht="15" customHeight="1" x14ac:dyDescent="0.25">
      <c r="A182" s="407"/>
      <c r="B182" s="396"/>
      <c r="C182" s="396"/>
      <c r="D182" s="358"/>
      <c r="E182" s="358"/>
      <c r="F182" s="187" t="s">
        <v>23</v>
      </c>
      <c r="G182" s="55">
        <v>0</v>
      </c>
      <c r="H182" s="55">
        <v>0</v>
      </c>
      <c r="I182" s="55">
        <v>0</v>
      </c>
      <c r="J182" s="322" t="s">
        <v>728</v>
      </c>
      <c r="K182" s="324">
        <v>1</v>
      </c>
      <c r="L182" s="314">
        <v>1</v>
      </c>
      <c r="M182" s="312"/>
      <c r="N182" s="314" t="s">
        <v>159</v>
      </c>
      <c r="O182" s="314" t="s">
        <v>159</v>
      </c>
      <c r="P182" s="314" t="s">
        <v>159</v>
      </c>
    </row>
    <row r="183" spans="1:16" ht="51.75" customHeight="1" x14ac:dyDescent="0.25">
      <c r="A183" s="408"/>
      <c r="B183" s="323"/>
      <c r="C183" s="323"/>
      <c r="D183" s="359"/>
      <c r="E183" s="359"/>
      <c r="F183" s="13" t="s">
        <v>24</v>
      </c>
      <c r="G183" s="55">
        <v>1500</v>
      </c>
      <c r="H183" s="55">
        <v>0</v>
      </c>
      <c r="I183" s="55">
        <f>H183/G183*100</f>
        <v>0</v>
      </c>
      <c r="J183" s="323"/>
      <c r="K183" s="325"/>
      <c r="L183" s="315"/>
      <c r="M183" s="313"/>
      <c r="N183" s="315"/>
      <c r="O183" s="315"/>
      <c r="P183" s="315"/>
    </row>
    <row r="184" spans="1:16" s="3" customFormat="1" x14ac:dyDescent="0.25">
      <c r="A184" s="375" t="s">
        <v>117</v>
      </c>
      <c r="B184" s="366" t="s">
        <v>515</v>
      </c>
      <c r="C184" s="366" t="s">
        <v>516</v>
      </c>
      <c r="D184" s="316" t="s">
        <v>71</v>
      </c>
      <c r="E184" s="316" t="s">
        <v>71</v>
      </c>
      <c r="F184" s="186" t="s">
        <v>2</v>
      </c>
      <c r="G184" s="54">
        <f>G185+G186</f>
        <v>175000</v>
      </c>
      <c r="H184" s="54">
        <f>H185+H186</f>
        <v>0</v>
      </c>
      <c r="I184" s="54">
        <f>H184/G184*100</f>
        <v>0</v>
      </c>
      <c r="J184" s="264" t="s">
        <v>159</v>
      </c>
      <c r="K184" s="264" t="s">
        <v>159</v>
      </c>
      <c r="L184" s="233" t="s">
        <v>159</v>
      </c>
      <c r="M184" s="233" t="s">
        <v>159</v>
      </c>
      <c r="N184" s="267" t="s">
        <v>71</v>
      </c>
      <c r="O184" s="267" t="s">
        <v>71</v>
      </c>
      <c r="P184" s="267" t="s">
        <v>71</v>
      </c>
    </row>
    <row r="185" spans="1:16" s="3" customFormat="1" ht="15" customHeight="1" x14ac:dyDescent="0.25">
      <c r="A185" s="376"/>
      <c r="B185" s="367"/>
      <c r="C185" s="367"/>
      <c r="D185" s="317"/>
      <c r="E185" s="317"/>
      <c r="F185" s="186" t="s">
        <v>5</v>
      </c>
      <c r="G185" s="54">
        <f>G190+G195</f>
        <v>175000</v>
      </c>
      <c r="H185" s="54">
        <f>H190+H195</f>
        <v>0</v>
      </c>
      <c r="I185" s="54">
        <f>H185/G185*100</f>
        <v>0</v>
      </c>
      <c r="J185" s="265"/>
      <c r="K185" s="265"/>
      <c r="L185" s="234"/>
      <c r="M185" s="234"/>
      <c r="N185" s="268"/>
      <c r="O185" s="268"/>
      <c r="P185" s="268"/>
    </row>
    <row r="186" spans="1:16" s="3" customFormat="1" ht="56.25" customHeight="1" x14ac:dyDescent="0.25">
      <c r="A186" s="376"/>
      <c r="B186" s="367"/>
      <c r="C186" s="367"/>
      <c r="D186" s="317"/>
      <c r="E186" s="317"/>
      <c r="F186" s="186" t="s">
        <v>6</v>
      </c>
      <c r="G186" s="54">
        <f t="shared" ref="G186:H188" si="16">G191+G196</f>
        <v>0</v>
      </c>
      <c r="H186" s="54">
        <f t="shared" si="16"/>
        <v>0</v>
      </c>
      <c r="I186" s="54">
        <v>0</v>
      </c>
      <c r="J186" s="265"/>
      <c r="K186" s="265"/>
      <c r="L186" s="234"/>
      <c r="M186" s="234"/>
      <c r="N186" s="268"/>
      <c r="O186" s="268"/>
      <c r="P186" s="268"/>
    </row>
    <row r="187" spans="1:16" s="3" customFormat="1" ht="15" customHeight="1" x14ac:dyDescent="0.25">
      <c r="A187" s="376"/>
      <c r="B187" s="367"/>
      <c r="C187" s="367"/>
      <c r="D187" s="317"/>
      <c r="E187" s="317"/>
      <c r="F187" s="186" t="s">
        <v>23</v>
      </c>
      <c r="G187" s="54">
        <f t="shared" si="16"/>
        <v>0</v>
      </c>
      <c r="H187" s="54">
        <f t="shared" si="16"/>
        <v>0</v>
      </c>
      <c r="I187" s="54">
        <v>0</v>
      </c>
      <c r="J187" s="265"/>
      <c r="K187" s="265"/>
      <c r="L187" s="234"/>
      <c r="M187" s="234"/>
      <c r="N187" s="268"/>
      <c r="O187" s="268"/>
      <c r="P187" s="268"/>
    </row>
    <row r="188" spans="1:16" s="3" customFormat="1" x14ac:dyDescent="0.25">
      <c r="A188" s="376"/>
      <c r="B188" s="367"/>
      <c r="C188" s="368"/>
      <c r="D188" s="318"/>
      <c r="E188" s="318"/>
      <c r="F188" s="186" t="s">
        <v>24</v>
      </c>
      <c r="G188" s="54">
        <f t="shared" si="16"/>
        <v>0</v>
      </c>
      <c r="H188" s="54">
        <f t="shared" si="16"/>
        <v>0</v>
      </c>
      <c r="I188" s="54">
        <v>0</v>
      </c>
      <c r="J188" s="265"/>
      <c r="K188" s="265"/>
      <c r="L188" s="234"/>
      <c r="M188" s="234"/>
      <c r="N188" s="268"/>
      <c r="O188" s="268"/>
      <c r="P188" s="268"/>
    </row>
    <row r="189" spans="1:16" s="3" customFormat="1" x14ac:dyDescent="0.25">
      <c r="A189" s="376"/>
      <c r="B189" s="367"/>
      <c r="C189" s="366" t="s">
        <v>70</v>
      </c>
      <c r="D189" s="316" t="s">
        <v>71</v>
      </c>
      <c r="E189" s="316" t="s">
        <v>71</v>
      </c>
      <c r="F189" s="186" t="s">
        <v>2</v>
      </c>
      <c r="G189" s="54">
        <f>G190+G191</f>
        <v>0</v>
      </c>
      <c r="H189" s="54">
        <f>H190+H191</f>
        <v>0</v>
      </c>
      <c r="I189" s="54">
        <v>0</v>
      </c>
      <c r="J189" s="265"/>
      <c r="K189" s="265"/>
      <c r="L189" s="234"/>
      <c r="M189" s="234"/>
      <c r="N189" s="268"/>
      <c r="O189" s="268"/>
      <c r="P189" s="268"/>
    </row>
    <row r="190" spans="1:16" s="3" customFormat="1" x14ac:dyDescent="0.25">
      <c r="A190" s="376"/>
      <c r="B190" s="367"/>
      <c r="C190" s="367"/>
      <c r="D190" s="317"/>
      <c r="E190" s="317"/>
      <c r="F190" s="186" t="s">
        <v>5</v>
      </c>
      <c r="G190" s="54">
        <f>G210</f>
        <v>0</v>
      </c>
      <c r="H190" s="54">
        <f>H210</f>
        <v>0</v>
      </c>
      <c r="I190" s="54">
        <v>0</v>
      </c>
      <c r="J190" s="265"/>
      <c r="K190" s="265"/>
      <c r="L190" s="234"/>
      <c r="M190" s="234"/>
      <c r="N190" s="268"/>
      <c r="O190" s="268"/>
      <c r="P190" s="268"/>
    </row>
    <row r="191" spans="1:16" s="3" customFormat="1" x14ac:dyDescent="0.25">
      <c r="A191" s="376"/>
      <c r="B191" s="367"/>
      <c r="C191" s="367"/>
      <c r="D191" s="317"/>
      <c r="E191" s="317"/>
      <c r="F191" s="186" t="s">
        <v>6</v>
      </c>
      <c r="G191" s="54">
        <f t="shared" ref="G191:H193" si="17">G211</f>
        <v>0</v>
      </c>
      <c r="H191" s="54">
        <f t="shared" si="17"/>
        <v>0</v>
      </c>
      <c r="I191" s="54">
        <v>0</v>
      </c>
      <c r="J191" s="265"/>
      <c r="K191" s="265"/>
      <c r="L191" s="234"/>
      <c r="M191" s="234"/>
      <c r="N191" s="268"/>
      <c r="O191" s="268"/>
      <c r="P191" s="268"/>
    </row>
    <row r="192" spans="1:16" s="3" customFormat="1" ht="15" customHeight="1" x14ac:dyDescent="0.25">
      <c r="A192" s="376"/>
      <c r="B192" s="367"/>
      <c r="C192" s="367"/>
      <c r="D192" s="317"/>
      <c r="E192" s="317"/>
      <c r="F192" s="186" t="s">
        <v>23</v>
      </c>
      <c r="G192" s="54">
        <f t="shared" si="17"/>
        <v>0</v>
      </c>
      <c r="H192" s="54">
        <f t="shared" si="17"/>
        <v>0</v>
      </c>
      <c r="I192" s="54">
        <v>0</v>
      </c>
      <c r="J192" s="265"/>
      <c r="K192" s="265"/>
      <c r="L192" s="234"/>
      <c r="M192" s="234"/>
      <c r="N192" s="268"/>
      <c r="O192" s="268"/>
      <c r="P192" s="268"/>
    </row>
    <row r="193" spans="1:16" s="3" customFormat="1" ht="18.75" customHeight="1" x14ac:dyDescent="0.25">
      <c r="A193" s="376"/>
      <c r="B193" s="367"/>
      <c r="C193" s="368"/>
      <c r="D193" s="318"/>
      <c r="E193" s="318"/>
      <c r="F193" s="186" t="s">
        <v>24</v>
      </c>
      <c r="G193" s="54">
        <f t="shared" si="17"/>
        <v>0</v>
      </c>
      <c r="H193" s="54">
        <f t="shared" si="17"/>
        <v>0</v>
      </c>
      <c r="I193" s="54">
        <v>0</v>
      </c>
      <c r="J193" s="265"/>
      <c r="K193" s="265"/>
      <c r="L193" s="234"/>
      <c r="M193" s="234"/>
      <c r="N193" s="268"/>
      <c r="O193" s="268"/>
      <c r="P193" s="268"/>
    </row>
    <row r="194" spans="1:16" s="3" customFormat="1" ht="15" customHeight="1" x14ac:dyDescent="0.25">
      <c r="A194" s="376"/>
      <c r="B194" s="367"/>
      <c r="C194" s="366" t="s">
        <v>517</v>
      </c>
      <c r="D194" s="316" t="s">
        <v>71</v>
      </c>
      <c r="E194" s="316" t="s">
        <v>71</v>
      </c>
      <c r="F194" s="186" t="s">
        <v>2</v>
      </c>
      <c r="G194" s="54">
        <f>G195+G196</f>
        <v>175000</v>
      </c>
      <c r="H194" s="54">
        <f>H195+H196</f>
        <v>0</v>
      </c>
      <c r="I194" s="54">
        <f>H194/G194*100</f>
        <v>0</v>
      </c>
      <c r="J194" s="265"/>
      <c r="K194" s="265"/>
      <c r="L194" s="234"/>
      <c r="M194" s="234"/>
      <c r="N194" s="268"/>
      <c r="O194" s="268"/>
      <c r="P194" s="268"/>
    </row>
    <row r="195" spans="1:16" s="3" customFormat="1" x14ac:dyDescent="0.25">
      <c r="A195" s="376"/>
      <c r="B195" s="367"/>
      <c r="C195" s="367"/>
      <c r="D195" s="317"/>
      <c r="E195" s="317"/>
      <c r="F195" s="186" t="s">
        <v>5</v>
      </c>
      <c r="G195" s="54">
        <f>G200</f>
        <v>175000</v>
      </c>
      <c r="H195" s="54">
        <f>H200</f>
        <v>0</v>
      </c>
      <c r="I195" s="54">
        <f>H195/G195*100</f>
        <v>0</v>
      </c>
      <c r="J195" s="265"/>
      <c r="K195" s="265"/>
      <c r="L195" s="234"/>
      <c r="M195" s="234"/>
      <c r="N195" s="268"/>
      <c r="O195" s="268"/>
      <c r="P195" s="268"/>
    </row>
    <row r="196" spans="1:16" s="3" customFormat="1" ht="19.5" customHeight="1" x14ac:dyDescent="0.25">
      <c r="A196" s="376"/>
      <c r="B196" s="367"/>
      <c r="C196" s="367"/>
      <c r="D196" s="317"/>
      <c r="E196" s="317"/>
      <c r="F196" s="186" t="s">
        <v>6</v>
      </c>
      <c r="G196" s="54">
        <f t="shared" ref="G196:H198" si="18">G201</f>
        <v>0</v>
      </c>
      <c r="H196" s="54">
        <f t="shared" si="18"/>
        <v>0</v>
      </c>
      <c r="I196" s="54">
        <v>0</v>
      </c>
      <c r="J196" s="265"/>
      <c r="K196" s="265"/>
      <c r="L196" s="234"/>
      <c r="M196" s="234"/>
      <c r="N196" s="268"/>
      <c r="O196" s="268"/>
      <c r="P196" s="268"/>
    </row>
    <row r="197" spans="1:16" s="3" customFormat="1" ht="15" customHeight="1" x14ac:dyDescent="0.25">
      <c r="A197" s="376"/>
      <c r="B197" s="367"/>
      <c r="C197" s="367"/>
      <c r="D197" s="317"/>
      <c r="E197" s="317"/>
      <c r="F197" s="186" t="s">
        <v>23</v>
      </c>
      <c r="G197" s="54">
        <f t="shared" si="18"/>
        <v>0</v>
      </c>
      <c r="H197" s="54">
        <f t="shared" si="18"/>
        <v>0</v>
      </c>
      <c r="I197" s="54">
        <v>0</v>
      </c>
      <c r="J197" s="265"/>
      <c r="K197" s="265"/>
      <c r="L197" s="234"/>
      <c r="M197" s="234"/>
      <c r="N197" s="268"/>
      <c r="O197" s="268"/>
      <c r="P197" s="268"/>
    </row>
    <row r="198" spans="1:16" s="3" customFormat="1" ht="21.75" customHeight="1" x14ac:dyDescent="0.25">
      <c r="A198" s="377"/>
      <c r="B198" s="368"/>
      <c r="C198" s="368"/>
      <c r="D198" s="318"/>
      <c r="E198" s="318"/>
      <c r="F198" s="186" t="s">
        <v>24</v>
      </c>
      <c r="G198" s="54">
        <f t="shared" si="18"/>
        <v>0</v>
      </c>
      <c r="H198" s="54">
        <f t="shared" si="18"/>
        <v>0</v>
      </c>
      <c r="I198" s="54">
        <v>0</v>
      </c>
      <c r="J198" s="266"/>
      <c r="K198" s="266"/>
      <c r="L198" s="235"/>
      <c r="M198" s="235"/>
      <c r="N198" s="269"/>
      <c r="O198" s="269"/>
      <c r="P198" s="269"/>
    </row>
    <row r="199" spans="1:16" s="3" customFormat="1" ht="15" customHeight="1" x14ac:dyDescent="0.25">
      <c r="A199" s="393" t="s">
        <v>119</v>
      </c>
      <c r="B199" s="366" t="s">
        <v>518</v>
      </c>
      <c r="C199" s="366" t="s">
        <v>517</v>
      </c>
      <c r="D199" s="316" t="s">
        <v>71</v>
      </c>
      <c r="E199" s="316" t="s">
        <v>71</v>
      </c>
      <c r="F199" s="186" t="s">
        <v>2</v>
      </c>
      <c r="G199" s="54">
        <f>G200+G201</f>
        <v>175000</v>
      </c>
      <c r="H199" s="54">
        <f>H200+H201</f>
        <v>0</v>
      </c>
      <c r="I199" s="54">
        <f>H199/G199*100</f>
        <v>0</v>
      </c>
      <c r="J199" s="264" t="s">
        <v>159</v>
      </c>
      <c r="K199" s="264" t="s">
        <v>159</v>
      </c>
      <c r="L199" s="233" t="s">
        <v>159</v>
      </c>
      <c r="M199" s="233" t="s">
        <v>159</v>
      </c>
      <c r="N199" s="233" t="s">
        <v>71</v>
      </c>
      <c r="O199" s="233" t="s">
        <v>71</v>
      </c>
      <c r="P199" s="233" t="s">
        <v>71</v>
      </c>
    </row>
    <row r="200" spans="1:16" s="3" customFormat="1" x14ac:dyDescent="0.25">
      <c r="A200" s="394"/>
      <c r="B200" s="367"/>
      <c r="C200" s="367"/>
      <c r="D200" s="317"/>
      <c r="E200" s="317"/>
      <c r="F200" s="186" t="s">
        <v>5</v>
      </c>
      <c r="G200" s="54">
        <f>G205</f>
        <v>175000</v>
      </c>
      <c r="H200" s="54">
        <f>H205</f>
        <v>0</v>
      </c>
      <c r="I200" s="54">
        <f>H200/G200*100</f>
        <v>0</v>
      </c>
      <c r="J200" s="265"/>
      <c r="K200" s="265"/>
      <c r="L200" s="234"/>
      <c r="M200" s="234"/>
      <c r="N200" s="234" t="s">
        <v>71</v>
      </c>
      <c r="O200" s="234" t="s">
        <v>71</v>
      </c>
      <c r="P200" s="234" t="s">
        <v>71</v>
      </c>
    </row>
    <row r="201" spans="1:16" s="3" customFormat="1" ht="20.25" customHeight="1" x14ac:dyDescent="0.25">
      <c r="A201" s="394"/>
      <c r="B201" s="367"/>
      <c r="C201" s="367"/>
      <c r="D201" s="317"/>
      <c r="E201" s="317"/>
      <c r="F201" s="186" t="s">
        <v>6</v>
      </c>
      <c r="G201" s="54">
        <f t="shared" ref="G201:H203" si="19">G206</f>
        <v>0</v>
      </c>
      <c r="H201" s="54">
        <f t="shared" si="19"/>
        <v>0</v>
      </c>
      <c r="I201" s="54">
        <v>0</v>
      </c>
      <c r="J201" s="265"/>
      <c r="K201" s="265"/>
      <c r="L201" s="234"/>
      <c r="M201" s="234"/>
      <c r="N201" s="234"/>
      <c r="O201" s="234"/>
      <c r="P201" s="234"/>
    </row>
    <row r="202" spans="1:16" s="3" customFormat="1" ht="18" customHeight="1" x14ac:dyDescent="0.25">
      <c r="A202" s="394"/>
      <c r="B202" s="367"/>
      <c r="C202" s="367"/>
      <c r="D202" s="317"/>
      <c r="E202" s="317"/>
      <c r="F202" s="186" t="s">
        <v>23</v>
      </c>
      <c r="G202" s="54">
        <f t="shared" si="19"/>
        <v>0</v>
      </c>
      <c r="H202" s="54">
        <f t="shared" si="19"/>
        <v>0</v>
      </c>
      <c r="I202" s="54">
        <v>0</v>
      </c>
      <c r="J202" s="265"/>
      <c r="K202" s="265"/>
      <c r="L202" s="234"/>
      <c r="M202" s="234"/>
      <c r="N202" s="234"/>
      <c r="O202" s="234"/>
      <c r="P202" s="234"/>
    </row>
    <row r="203" spans="1:16" s="3" customFormat="1" ht="20.25" customHeight="1" x14ac:dyDescent="0.25">
      <c r="A203" s="395"/>
      <c r="B203" s="368"/>
      <c r="C203" s="368"/>
      <c r="D203" s="318"/>
      <c r="E203" s="318"/>
      <c r="F203" s="186" t="s">
        <v>24</v>
      </c>
      <c r="G203" s="54">
        <f t="shared" si="19"/>
        <v>0</v>
      </c>
      <c r="H203" s="54">
        <f t="shared" si="19"/>
        <v>0</v>
      </c>
      <c r="I203" s="54">
        <v>0</v>
      </c>
      <c r="J203" s="266"/>
      <c r="K203" s="266"/>
      <c r="L203" s="235"/>
      <c r="M203" s="235"/>
      <c r="N203" s="235" t="s">
        <v>71</v>
      </c>
      <c r="O203" s="235" t="s">
        <v>71</v>
      </c>
      <c r="P203" s="235" t="s">
        <v>71</v>
      </c>
    </row>
    <row r="204" spans="1:16" ht="15" customHeight="1" x14ac:dyDescent="0.25">
      <c r="A204" s="384" t="s">
        <v>121</v>
      </c>
      <c r="B204" s="387" t="s">
        <v>184</v>
      </c>
      <c r="C204" s="387" t="s">
        <v>517</v>
      </c>
      <c r="D204" s="357" t="s">
        <v>509</v>
      </c>
      <c r="E204" s="390" t="s">
        <v>501</v>
      </c>
      <c r="F204" s="187" t="s">
        <v>2</v>
      </c>
      <c r="G204" s="54">
        <f>G205+G206</f>
        <v>175000</v>
      </c>
      <c r="H204" s="54">
        <f>H205+H206</f>
        <v>0</v>
      </c>
      <c r="I204" s="55">
        <f>H204/G204*100</f>
        <v>0</v>
      </c>
      <c r="J204" s="308" t="s">
        <v>727</v>
      </c>
      <c r="K204" s="309">
        <v>1</v>
      </c>
      <c r="L204" s="310">
        <v>0</v>
      </c>
      <c r="M204" s="311" t="s">
        <v>886</v>
      </c>
      <c r="N204" s="310" t="s">
        <v>159</v>
      </c>
      <c r="O204" s="310" t="s">
        <v>159</v>
      </c>
      <c r="P204" s="310" t="s">
        <v>159</v>
      </c>
    </row>
    <row r="205" spans="1:16" ht="26.25" customHeight="1" x14ac:dyDescent="0.25">
      <c r="A205" s="385"/>
      <c r="B205" s="388"/>
      <c r="C205" s="388"/>
      <c r="D205" s="358"/>
      <c r="E205" s="391"/>
      <c r="F205" s="187" t="s">
        <v>5</v>
      </c>
      <c r="G205" s="55">
        <v>175000</v>
      </c>
      <c r="H205" s="55">
        <v>0</v>
      </c>
      <c r="I205" s="55">
        <f>H205/G205*100</f>
        <v>0</v>
      </c>
      <c r="J205" s="308"/>
      <c r="K205" s="309"/>
      <c r="L205" s="310"/>
      <c r="M205" s="312"/>
      <c r="N205" s="310"/>
      <c r="O205" s="310"/>
      <c r="P205" s="310"/>
    </row>
    <row r="206" spans="1:16" ht="32.25" customHeight="1" x14ac:dyDescent="0.25">
      <c r="A206" s="385"/>
      <c r="B206" s="388"/>
      <c r="C206" s="388"/>
      <c r="D206" s="358"/>
      <c r="E206" s="391"/>
      <c r="F206" s="187" t="s">
        <v>6</v>
      </c>
      <c r="G206" s="55">
        <v>0</v>
      </c>
      <c r="H206" s="55">
        <v>0</v>
      </c>
      <c r="I206" s="55">
        <v>0</v>
      </c>
      <c r="J206" s="308"/>
      <c r="K206" s="309"/>
      <c r="L206" s="310"/>
      <c r="M206" s="312"/>
      <c r="N206" s="310"/>
      <c r="O206" s="310"/>
      <c r="P206" s="310"/>
    </row>
    <row r="207" spans="1:16" ht="15" customHeight="1" x14ac:dyDescent="0.25">
      <c r="A207" s="385"/>
      <c r="B207" s="388"/>
      <c r="C207" s="388"/>
      <c r="D207" s="358"/>
      <c r="E207" s="391"/>
      <c r="F207" s="187" t="s">
        <v>23</v>
      </c>
      <c r="G207" s="55">
        <v>0</v>
      </c>
      <c r="H207" s="55">
        <v>0</v>
      </c>
      <c r="I207" s="55">
        <v>0</v>
      </c>
      <c r="J207" s="308" t="s">
        <v>729</v>
      </c>
      <c r="K207" s="309">
        <v>10</v>
      </c>
      <c r="L207" s="310">
        <v>0</v>
      </c>
      <c r="M207" s="312"/>
      <c r="N207" s="310" t="s">
        <v>159</v>
      </c>
      <c r="O207" s="310" t="s">
        <v>159</v>
      </c>
      <c r="P207" s="310" t="s">
        <v>159</v>
      </c>
    </row>
    <row r="208" spans="1:16" ht="38.25" customHeight="1" x14ac:dyDescent="0.25">
      <c r="A208" s="386"/>
      <c r="B208" s="389"/>
      <c r="C208" s="389"/>
      <c r="D208" s="359"/>
      <c r="E208" s="392"/>
      <c r="F208" s="187" t="s">
        <v>24</v>
      </c>
      <c r="G208" s="55">
        <v>0</v>
      </c>
      <c r="H208" s="55">
        <v>0</v>
      </c>
      <c r="I208" s="55">
        <v>0</v>
      </c>
      <c r="J208" s="308"/>
      <c r="K208" s="309"/>
      <c r="L208" s="310"/>
      <c r="M208" s="313"/>
      <c r="N208" s="310"/>
      <c r="O208" s="310"/>
      <c r="P208" s="310"/>
    </row>
    <row r="209" spans="1:16" s="3" customFormat="1" x14ac:dyDescent="0.25">
      <c r="A209" s="393" t="s">
        <v>448</v>
      </c>
      <c r="B209" s="366" t="s">
        <v>631</v>
      </c>
      <c r="C209" s="366" t="s">
        <v>70</v>
      </c>
      <c r="D209" s="316" t="s">
        <v>71</v>
      </c>
      <c r="E209" s="316" t="s">
        <v>71</v>
      </c>
      <c r="F209" s="186" t="s">
        <v>2</v>
      </c>
      <c r="G209" s="54">
        <f>G210+G211</f>
        <v>0</v>
      </c>
      <c r="H209" s="54">
        <f>H210+H211</f>
        <v>0</v>
      </c>
      <c r="I209" s="54">
        <v>0</v>
      </c>
      <c r="J209" s="264" t="s">
        <v>159</v>
      </c>
      <c r="K209" s="264" t="s">
        <v>159</v>
      </c>
      <c r="L209" s="233" t="s">
        <v>159</v>
      </c>
      <c r="M209" s="233" t="s">
        <v>159</v>
      </c>
      <c r="N209" s="233" t="s">
        <v>71</v>
      </c>
      <c r="O209" s="233" t="s">
        <v>71</v>
      </c>
      <c r="P209" s="233" t="s">
        <v>71</v>
      </c>
    </row>
    <row r="210" spans="1:16" s="3" customFormat="1" ht="15" customHeight="1" x14ac:dyDescent="0.25">
      <c r="A210" s="394"/>
      <c r="B210" s="367"/>
      <c r="C210" s="367"/>
      <c r="D210" s="317"/>
      <c r="E210" s="317"/>
      <c r="F210" s="186" t="s">
        <v>5</v>
      </c>
      <c r="G210" s="54">
        <f>G215</f>
        <v>0</v>
      </c>
      <c r="H210" s="54">
        <v>0</v>
      </c>
      <c r="I210" s="54">
        <v>0</v>
      </c>
      <c r="J210" s="265"/>
      <c r="K210" s="265"/>
      <c r="L210" s="234"/>
      <c r="M210" s="234"/>
      <c r="N210" s="234" t="s">
        <v>71</v>
      </c>
      <c r="O210" s="234" t="s">
        <v>71</v>
      </c>
      <c r="P210" s="234" t="s">
        <v>71</v>
      </c>
    </row>
    <row r="211" spans="1:16" s="3" customFormat="1" ht="30" customHeight="1" x14ac:dyDescent="0.25">
      <c r="A211" s="394"/>
      <c r="B211" s="367"/>
      <c r="C211" s="367"/>
      <c r="D211" s="317"/>
      <c r="E211" s="317"/>
      <c r="F211" s="186" t="s">
        <v>6</v>
      </c>
      <c r="G211" s="54">
        <f>G221</f>
        <v>0</v>
      </c>
      <c r="H211" s="54">
        <v>0</v>
      </c>
      <c r="I211" s="54">
        <v>0</v>
      </c>
      <c r="J211" s="265"/>
      <c r="K211" s="265"/>
      <c r="L211" s="234"/>
      <c r="M211" s="234"/>
      <c r="N211" s="234"/>
      <c r="O211" s="234"/>
      <c r="P211" s="234"/>
    </row>
    <row r="212" spans="1:16" s="3" customFormat="1" ht="23.25" customHeight="1" x14ac:dyDescent="0.25">
      <c r="A212" s="394"/>
      <c r="B212" s="367"/>
      <c r="C212" s="367"/>
      <c r="D212" s="317"/>
      <c r="E212" s="317"/>
      <c r="F212" s="186" t="s">
        <v>23</v>
      </c>
      <c r="G212" s="54">
        <v>0</v>
      </c>
      <c r="H212" s="54">
        <v>0</v>
      </c>
      <c r="I212" s="54">
        <v>0</v>
      </c>
      <c r="J212" s="265"/>
      <c r="K212" s="265"/>
      <c r="L212" s="234"/>
      <c r="M212" s="234"/>
      <c r="N212" s="234"/>
      <c r="O212" s="234"/>
      <c r="P212" s="234"/>
    </row>
    <row r="213" spans="1:16" s="3" customFormat="1" ht="22.5" customHeight="1" x14ac:dyDescent="0.25">
      <c r="A213" s="395"/>
      <c r="B213" s="368"/>
      <c r="C213" s="368"/>
      <c r="D213" s="318"/>
      <c r="E213" s="318"/>
      <c r="F213" s="186" t="s">
        <v>24</v>
      </c>
      <c r="G213" s="54">
        <v>0</v>
      </c>
      <c r="H213" s="54">
        <v>0</v>
      </c>
      <c r="I213" s="54">
        <v>0</v>
      </c>
      <c r="J213" s="266"/>
      <c r="K213" s="266"/>
      <c r="L213" s="235"/>
      <c r="M213" s="235"/>
      <c r="N213" s="235" t="s">
        <v>71</v>
      </c>
      <c r="O213" s="235" t="s">
        <v>71</v>
      </c>
      <c r="P213" s="235" t="s">
        <v>71</v>
      </c>
    </row>
    <row r="214" spans="1:16" ht="14.25" customHeight="1" x14ac:dyDescent="0.25">
      <c r="A214" s="384" t="s">
        <v>449</v>
      </c>
      <c r="B214" s="387" t="s">
        <v>519</v>
      </c>
      <c r="C214" s="387" t="s">
        <v>70</v>
      </c>
      <c r="D214" s="357" t="s">
        <v>509</v>
      </c>
      <c r="E214" s="390" t="s">
        <v>501</v>
      </c>
      <c r="F214" s="187" t="s">
        <v>2</v>
      </c>
      <c r="G214" s="54">
        <f>G215+G216</f>
        <v>0</v>
      </c>
      <c r="H214" s="54">
        <v>0</v>
      </c>
      <c r="I214" s="55">
        <v>0</v>
      </c>
      <c r="J214" s="308" t="s">
        <v>807</v>
      </c>
      <c r="K214" s="309">
        <v>8</v>
      </c>
      <c r="L214" s="310">
        <v>8</v>
      </c>
      <c r="M214" s="310"/>
      <c r="N214" s="310" t="s">
        <v>159</v>
      </c>
      <c r="O214" s="310" t="s">
        <v>159</v>
      </c>
      <c r="P214" s="310" t="s">
        <v>159</v>
      </c>
    </row>
    <row r="215" spans="1:16" ht="26.25" customHeight="1" x14ac:dyDescent="0.25">
      <c r="A215" s="385"/>
      <c r="B215" s="388"/>
      <c r="C215" s="388"/>
      <c r="D215" s="358"/>
      <c r="E215" s="391"/>
      <c r="F215" s="187" t="s">
        <v>5</v>
      </c>
      <c r="G215" s="55">
        <f>G223</f>
        <v>0</v>
      </c>
      <c r="H215" s="55">
        <v>0</v>
      </c>
      <c r="I215" s="55">
        <v>0</v>
      </c>
      <c r="J215" s="308"/>
      <c r="K215" s="309"/>
      <c r="L215" s="310"/>
      <c r="M215" s="310"/>
      <c r="N215" s="310"/>
      <c r="O215" s="310"/>
      <c r="P215" s="310"/>
    </row>
    <row r="216" spans="1:16" ht="33.75" customHeight="1" x14ac:dyDescent="0.25">
      <c r="A216" s="385"/>
      <c r="B216" s="388"/>
      <c r="C216" s="388"/>
      <c r="D216" s="358"/>
      <c r="E216" s="391"/>
      <c r="F216" s="187" t="s">
        <v>6</v>
      </c>
      <c r="G216" s="55">
        <v>0</v>
      </c>
      <c r="H216" s="55">
        <v>0</v>
      </c>
      <c r="I216" s="55">
        <v>0</v>
      </c>
      <c r="J216" s="308"/>
      <c r="K216" s="309"/>
      <c r="L216" s="310"/>
      <c r="M216" s="310"/>
      <c r="N216" s="310"/>
      <c r="O216" s="310"/>
      <c r="P216" s="310"/>
    </row>
    <row r="217" spans="1:16" ht="15" customHeight="1" x14ac:dyDescent="0.25">
      <c r="A217" s="385"/>
      <c r="B217" s="388"/>
      <c r="C217" s="388"/>
      <c r="D217" s="358"/>
      <c r="E217" s="391"/>
      <c r="F217" s="187" t="s">
        <v>23</v>
      </c>
      <c r="G217" s="55">
        <v>0</v>
      </c>
      <c r="H217" s="55">
        <v>0</v>
      </c>
      <c r="I217" s="55">
        <v>0</v>
      </c>
      <c r="J217" s="308" t="s">
        <v>730</v>
      </c>
      <c r="K217" s="309">
        <v>100</v>
      </c>
      <c r="L217" s="310">
        <v>100</v>
      </c>
      <c r="M217" s="310"/>
      <c r="N217" s="310" t="s">
        <v>159</v>
      </c>
      <c r="O217" s="310" t="s">
        <v>159</v>
      </c>
      <c r="P217" s="310" t="s">
        <v>159</v>
      </c>
    </row>
    <row r="218" spans="1:16" ht="48" customHeight="1" x14ac:dyDescent="0.25">
      <c r="A218" s="386"/>
      <c r="B218" s="389"/>
      <c r="C218" s="389"/>
      <c r="D218" s="359"/>
      <c r="E218" s="392"/>
      <c r="F218" s="187" t="s">
        <v>24</v>
      </c>
      <c r="G218" s="55">
        <v>0</v>
      </c>
      <c r="H218" s="55">
        <v>0</v>
      </c>
      <c r="I218" s="55">
        <v>0</v>
      </c>
      <c r="J218" s="308"/>
      <c r="K218" s="309"/>
      <c r="L218" s="310"/>
      <c r="M218" s="310"/>
      <c r="N218" s="310"/>
      <c r="O218" s="310"/>
      <c r="P218" s="310"/>
    </row>
    <row r="219" spans="1:16" s="3" customFormat="1" x14ac:dyDescent="0.25">
      <c r="A219" s="343" t="s">
        <v>123</v>
      </c>
      <c r="B219" s="381" t="s">
        <v>108</v>
      </c>
      <c r="C219" s="369" t="s">
        <v>70</v>
      </c>
      <c r="D219" s="346" t="s">
        <v>71</v>
      </c>
      <c r="E219" s="346" t="s">
        <v>71</v>
      </c>
      <c r="F219" s="186" t="s">
        <v>2</v>
      </c>
      <c r="G219" s="54">
        <f>G220+G221+G222+G223</f>
        <v>637522.89999999991</v>
      </c>
      <c r="H219" s="54">
        <f>H220+H221+H222+H223</f>
        <v>630756.39999999991</v>
      </c>
      <c r="I219" s="54">
        <f>H219/G219*100</f>
        <v>98.938626361500113</v>
      </c>
      <c r="J219" s="264" t="s">
        <v>71</v>
      </c>
      <c r="K219" s="264" t="s">
        <v>71</v>
      </c>
      <c r="L219" s="233" t="s">
        <v>71</v>
      </c>
      <c r="M219" s="233" t="s">
        <v>71</v>
      </c>
      <c r="N219" s="233" t="s">
        <v>71</v>
      </c>
      <c r="O219" s="233" t="s">
        <v>71</v>
      </c>
      <c r="P219" s="233" t="s">
        <v>71</v>
      </c>
    </row>
    <row r="220" spans="1:16" s="3" customFormat="1" x14ac:dyDescent="0.25">
      <c r="A220" s="343"/>
      <c r="B220" s="381"/>
      <c r="C220" s="370"/>
      <c r="D220" s="346"/>
      <c r="E220" s="346"/>
      <c r="F220" s="186" t="s">
        <v>5</v>
      </c>
      <c r="G220" s="54">
        <f t="shared" ref="G220:H223" si="20">G225+G240</f>
        <v>637522.89999999991</v>
      </c>
      <c r="H220" s="54">
        <f t="shared" si="20"/>
        <v>630756.39999999991</v>
      </c>
      <c r="I220" s="54">
        <f>H220/G220*100</f>
        <v>98.938626361500113</v>
      </c>
      <c r="J220" s="265"/>
      <c r="K220" s="265" t="s">
        <v>71</v>
      </c>
      <c r="L220" s="234" t="s">
        <v>71</v>
      </c>
      <c r="M220" s="234" t="s">
        <v>71</v>
      </c>
      <c r="N220" s="234" t="s">
        <v>71</v>
      </c>
      <c r="O220" s="234" t="s">
        <v>71</v>
      </c>
      <c r="P220" s="234" t="s">
        <v>71</v>
      </c>
    </row>
    <row r="221" spans="1:16" s="3" customFormat="1" x14ac:dyDescent="0.25">
      <c r="A221" s="343"/>
      <c r="B221" s="381"/>
      <c r="C221" s="370"/>
      <c r="D221" s="346"/>
      <c r="E221" s="346"/>
      <c r="F221" s="186" t="s">
        <v>6</v>
      </c>
      <c r="G221" s="54">
        <f t="shared" si="20"/>
        <v>0</v>
      </c>
      <c r="H221" s="54">
        <f t="shared" si="20"/>
        <v>0</v>
      </c>
      <c r="I221" s="54">
        <v>0</v>
      </c>
      <c r="J221" s="265"/>
      <c r="K221" s="265"/>
      <c r="L221" s="234"/>
      <c r="M221" s="234"/>
      <c r="N221" s="234"/>
      <c r="O221" s="234"/>
      <c r="P221" s="234"/>
    </row>
    <row r="222" spans="1:16" s="3" customFormat="1" ht="15" customHeight="1" x14ac:dyDescent="0.25">
      <c r="A222" s="343"/>
      <c r="B222" s="381"/>
      <c r="C222" s="370"/>
      <c r="D222" s="346"/>
      <c r="E222" s="346"/>
      <c r="F222" s="186" t="s">
        <v>23</v>
      </c>
      <c r="G222" s="54">
        <f t="shared" si="20"/>
        <v>0</v>
      </c>
      <c r="H222" s="54">
        <f t="shared" si="20"/>
        <v>0</v>
      </c>
      <c r="I222" s="54">
        <v>0</v>
      </c>
      <c r="J222" s="265"/>
      <c r="K222" s="265"/>
      <c r="L222" s="234"/>
      <c r="M222" s="234"/>
      <c r="N222" s="234"/>
      <c r="O222" s="234"/>
      <c r="P222" s="234"/>
    </row>
    <row r="223" spans="1:16" s="3" customFormat="1" x14ac:dyDescent="0.25">
      <c r="A223" s="343"/>
      <c r="B223" s="381"/>
      <c r="C223" s="371"/>
      <c r="D223" s="346"/>
      <c r="E223" s="346"/>
      <c r="F223" s="191" t="s">
        <v>24</v>
      </c>
      <c r="G223" s="54">
        <f t="shared" si="20"/>
        <v>0</v>
      </c>
      <c r="H223" s="54">
        <f t="shared" si="20"/>
        <v>0</v>
      </c>
      <c r="I223" s="54">
        <v>0</v>
      </c>
      <c r="J223" s="266"/>
      <c r="K223" s="266" t="s">
        <v>71</v>
      </c>
      <c r="L223" s="235" t="s">
        <v>71</v>
      </c>
      <c r="M223" s="235" t="s">
        <v>71</v>
      </c>
      <c r="N223" s="235" t="s">
        <v>71</v>
      </c>
      <c r="O223" s="235" t="s">
        <v>71</v>
      </c>
      <c r="P223" s="235" t="s">
        <v>71</v>
      </c>
    </row>
    <row r="224" spans="1:16" s="3" customFormat="1" x14ac:dyDescent="0.25">
      <c r="A224" s="343" t="s">
        <v>125</v>
      </c>
      <c r="B224" s="381" t="s">
        <v>109</v>
      </c>
      <c r="C224" s="369" t="s">
        <v>70</v>
      </c>
      <c r="D224" s="346" t="s">
        <v>71</v>
      </c>
      <c r="E224" s="346" t="s">
        <v>71</v>
      </c>
      <c r="F224" s="186" t="s">
        <v>2</v>
      </c>
      <c r="G224" s="54">
        <f>G225+G226+G227+G228</f>
        <v>63243</v>
      </c>
      <c r="H224" s="54">
        <f>H225+H226+H227+H228</f>
        <v>63243</v>
      </c>
      <c r="I224" s="54">
        <f>H224/G224*100</f>
        <v>100</v>
      </c>
      <c r="J224" s="264" t="s">
        <v>71</v>
      </c>
      <c r="K224" s="264" t="s">
        <v>71</v>
      </c>
      <c r="L224" s="233" t="s">
        <v>71</v>
      </c>
      <c r="M224" s="233" t="s">
        <v>71</v>
      </c>
      <c r="N224" s="233" t="s">
        <v>71</v>
      </c>
      <c r="O224" s="233" t="s">
        <v>71</v>
      </c>
      <c r="P224" s="233" t="s">
        <v>71</v>
      </c>
    </row>
    <row r="225" spans="1:16" s="3" customFormat="1" x14ac:dyDescent="0.25">
      <c r="A225" s="343"/>
      <c r="B225" s="381"/>
      <c r="C225" s="370"/>
      <c r="D225" s="346"/>
      <c r="E225" s="346"/>
      <c r="F225" s="186" t="s">
        <v>5</v>
      </c>
      <c r="G225" s="54">
        <f>G230+G235</f>
        <v>63243</v>
      </c>
      <c r="H225" s="54">
        <f>H230+H235</f>
        <v>63243</v>
      </c>
      <c r="I225" s="54">
        <f>H225/G225*100</f>
        <v>100</v>
      </c>
      <c r="J225" s="265"/>
      <c r="K225" s="265" t="s">
        <v>71</v>
      </c>
      <c r="L225" s="234" t="s">
        <v>71</v>
      </c>
      <c r="M225" s="234" t="s">
        <v>71</v>
      </c>
      <c r="N225" s="234" t="s">
        <v>71</v>
      </c>
      <c r="O225" s="234" t="s">
        <v>71</v>
      </c>
      <c r="P225" s="234" t="s">
        <v>71</v>
      </c>
    </row>
    <row r="226" spans="1:16" s="3" customFormat="1" x14ac:dyDescent="0.25">
      <c r="A226" s="343"/>
      <c r="B226" s="381"/>
      <c r="C226" s="370"/>
      <c r="D226" s="346"/>
      <c r="E226" s="346"/>
      <c r="F226" s="186" t="s">
        <v>6</v>
      </c>
      <c r="G226" s="54">
        <f t="shared" ref="G226:H228" si="21">G231+G236</f>
        <v>0</v>
      </c>
      <c r="H226" s="54">
        <f t="shared" si="21"/>
        <v>0</v>
      </c>
      <c r="I226" s="54">
        <v>0</v>
      </c>
      <c r="J226" s="265"/>
      <c r="K226" s="265"/>
      <c r="L226" s="234"/>
      <c r="M226" s="234"/>
      <c r="N226" s="234"/>
      <c r="O226" s="234"/>
      <c r="P226" s="234"/>
    </row>
    <row r="227" spans="1:16" s="3" customFormat="1" ht="19.5" customHeight="1" x14ac:dyDescent="0.25">
      <c r="A227" s="343"/>
      <c r="B227" s="381"/>
      <c r="C227" s="370"/>
      <c r="D227" s="346"/>
      <c r="E227" s="346"/>
      <c r="F227" s="186" t="s">
        <v>23</v>
      </c>
      <c r="G227" s="54">
        <f t="shared" si="21"/>
        <v>0</v>
      </c>
      <c r="H227" s="54">
        <f t="shared" si="21"/>
        <v>0</v>
      </c>
      <c r="I227" s="54">
        <v>0</v>
      </c>
      <c r="J227" s="265"/>
      <c r="K227" s="265"/>
      <c r="L227" s="234"/>
      <c r="M227" s="234"/>
      <c r="N227" s="234"/>
      <c r="O227" s="234"/>
      <c r="P227" s="234"/>
    </row>
    <row r="228" spans="1:16" s="3" customFormat="1" ht="21.75" customHeight="1" x14ac:dyDescent="0.25">
      <c r="A228" s="343"/>
      <c r="B228" s="381"/>
      <c r="C228" s="371"/>
      <c r="D228" s="346"/>
      <c r="E228" s="346"/>
      <c r="F228" s="191" t="s">
        <v>24</v>
      </c>
      <c r="G228" s="54">
        <f t="shared" si="21"/>
        <v>0</v>
      </c>
      <c r="H228" s="54">
        <f t="shared" si="21"/>
        <v>0</v>
      </c>
      <c r="I228" s="54">
        <v>0</v>
      </c>
      <c r="J228" s="266"/>
      <c r="K228" s="266" t="s">
        <v>71</v>
      </c>
      <c r="L228" s="235" t="s">
        <v>71</v>
      </c>
      <c r="M228" s="235" t="s">
        <v>71</v>
      </c>
      <c r="N228" s="235" t="s">
        <v>71</v>
      </c>
      <c r="O228" s="235" t="s">
        <v>71</v>
      </c>
      <c r="P228" s="235" t="s">
        <v>71</v>
      </c>
    </row>
    <row r="229" spans="1:16" ht="18" customHeight="1" x14ac:dyDescent="0.25">
      <c r="A229" s="373" t="s">
        <v>127</v>
      </c>
      <c r="B229" s="374" t="s">
        <v>110</v>
      </c>
      <c r="C229" s="282" t="s">
        <v>70</v>
      </c>
      <c r="D229" s="357" t="s">
        <v>509</v>
      </c>
      <c r="E229" s="378" t="s">
        <v>501</v>
      </c>
      <c r="F229" s="187" t="s">
        <v>2</v>
      </c>
      <c r="G229" s="54">
        <f>G230+G231+G232+G233</f>
        <v>58806.8</v>
      </c>
      <c r="H229" s="54">
        <f>H230+H231+H232+H233</f>
        <v>58806.8</v>
      </c>
      <c r="I229" s="54">
        <f>H229/G229*100</f>
        <v>100</v>
      </c>
      <c r="J229" s="244" t="s">
        <v>731</v>
      </c>
      <c r="K229" s="246">
        <v>1339</v>
      </c>
      <c r="L229" s="239">
        <v>1340</v>
      </c>
      <c r="M229" s="239"/>
      <c r="N229" s="239" t="s">
        <v>159</v>
      </c>
      <c r="O229" s="239" t="s">
        <v>159</v>
      </c>
      <c r="P229" s="239" t="s">
        <v>159</v>
      </c>
    </row>
    <row r="230" spans="1:16" ht="53.25" customHeight="1" x14ac:dyDescent="0.25">
      <c r="A230" s="373"/>
      <c r="B230" s="374"/>
      <c r="C230" s="286"/>
      <c r="D230" s="358"/>
      <c r="E230" s="379"/>
      <c r="F230" s="187" t="s">
        <v>5</v>
      </c>
      <c r="G230" s="55">
        <v>58806.8</v>
      </c>
      <c r="H230" s="58">
        <v>58806.8</v>
      </c>
      <c r="I230" s="55">
        <f>H230/G230*100</f>
        <v>100</v>
      </c>
      <c r="J230" s="245"/>
      <c r="K230" s="247"/>
      <c r="L230" s="241"/>
      <c r="M230" s="241"/>
      <c r="N230" s="241"/>
      <c r="O230" s="241"/>
      <c r="P230" s="241"/>
    </row>
    <row r="231" spans="1:16" ht="22.5" customHeight="1" x14ac:dyDescent="0.25">
      <c r="A231" s="373"/>
      <c r="B231" s="374"/>
      <c r="C231" s="286"/>
      <c r="D231" s="358"/>
      <c r="E231" s="379"/>
      <c r="F231" s="187" t="s">
        <v>6</v>
      </c>
      <c r="G231" s="55">
        <v>0</v>
      </c>
      <c r="H231" s="55">
        <v>0</v>
      </c>
      <c r="I231" s="55">
        <v>0</v>
      </c>
      <c r="J231" s="244" t="s">
        <v>732</v>
      </c>
      <c r="K231" s="304">
        <v>5</v>
      </c>
      <c r="L231" s="305">
        <v>5</v>
      </c>
      <c r="M231" s="305"/>
      <c r="N231" s="305" t="s">
        <v>159</v>
      </c>
      <c r="O231" s="305" t="s">
        <v>159</v>
      </c>
      <c r="P231" s="305" t="s">
        <v>159</v>
      </c>
    </row>
    <row r="232" spans="1:16" ht="15" customHeight="1" x14ac:dyDescent="0.25">
      <c r="A232" s="373"/>
      <c r="B232" s="374"/>
      <c r="C232" s="286"/>
      <c r="D232" s="358"/>
      <c r="E232" s="379"/>
      <c r="F232" s="187" t="s">
        <v>23</v>
      </c>
      <c r="G232" s="55">
        <v>0</v>
      </c>
      <c r="H232" s="55">
        <v>0</v>
      </c>
      <c r="I232" s="55">
        <v>0</v>
      </c>
      <c r="J232" s="259"/>
      <c r="K232" s="251"/>
      <c r="L232" s="253"/>
      <c r="M232" s="253"/>
      <c r="N232" s="253"/>
      <c r="O232" s="253"/>
      <c r="P232" s="253"/>
    </row>
    <row r="233" spans="1:16" ht="70.5" customHeight="1" x14ac:dyDescent="0.25">
      <c r="A233" s="373"/>
      <c r="B233" s="374"/>
      <c r="C233" s="283"/>
      <c r="D233" s="359"/>
      <c r="E233" s="380"/>
      <c r="F233" s="13" t="s">
        <v>24</v>
      </c>
      <c r="G233" s="55">
        <v>0</v>
      </c>
      <c r="H233" s="55">
        <v>0</v>
      </c>
      <c r="I233" s="55">
        <v>0</v>
      </c>
      <c r="J233" s="245"/>
      <c r="K233" s="252"/>
      <c r="L233" s="254"/>
      <c r="M233" s="254"/>
      <c r="N233" s="254"/>
      <c r="O233" s="254"/>
      <c r="P233" s="254"/>
    </row>
    <row r="234" spans="1:16" ht="15" customHeight="1" x14ac:dyDescent="0.25">
      <c r="A234" s="373" t="s">
        <v>520</v>
      </c>
      <c r="B234" s="374" t="s">
        <v>111</v>
      </c>
      <c r="C234" s="282" t="s">
        <v>70</v>
      </c>
      <c r="D234" s="357" t="s">
        <v>509</v>
      </c>
      <c r="E234" s="378" t="s">
        <v>501</v>
      </c>
      <c r="F234" s="187" t="s">
        <v>2</v>
      </c>
      <c r="G234" s="54">
        <f>G235+G236+G237+G238</f>
        <v>4436.2</v>
      </c>
      <c r="H234" s="54">
        <f>H235+H236+H237+H238</f>
        <v>4436.2</v>
      </c>
      <c r="I234" s="54">
        <f>H234/G234*100</f>
        <v>100</v>
      </c>
      <c r="J234" s="282" t="s">
        <v>707</v>
      </c>
      <c r="K234" s="239">
        <v>139</v>
      </c>
      <c r="L234" s="239">
        <v>135</v>
      </c>
      <c r="M234" s="239" t="s">
        <v>887</v>
      </c>
      <c r="N234" s="239" t="s">
        <v>159</v>
      </c>
      <c r="O234" s="239" t="s">
        <v>159</v>
      </c>
      <c r="P234" s="239" t="s">
        <v>159</v>
      </c>
    </row>
    <row r="235" spans="1:16" x14ac:dyDescent="0.25">
      <c r="A235" s="373"/>
      <c r="B235" s="374"/>
      <c r="C235" s="286"/>
      <c r="D235" s="358"/>
      <c r="E235" s="379"/>
      <c r="F235" s="187" t="s">
        <v>5</v>
      </c>
      <c r="G235" s="55">
        <v>4436.2</v>
      </c>
      <c r="H235" s="58">
        <v>4436.2</v>
      </c>
      <c r="I235" s="55">
        <f>H235/G235*100</f>
        <v>100</v>
      </c>
      <c r="J235" s="286"/>
      <c r="K235" s="240"/>
      <c r="L235" s="240"/>
      <c r="M235" s="240"/>
      <c r="N235" s="240"/>
      <c r="O235" s="240"/>
      <c r="P235" s="240"/>
    </row>
    <row r="236" spans="1:16" ht="36" customHeight="1" x14ac:dyDescent="0.25">
      <c r="A236" s="373"/>
      <c r="B236" s="374"/>
      <c r="C236" s="286"/>
      <c r="D236" s="358"/>
      <c r="E236" s="379"/>
      <c r="F236" s="187" t="s">
        <v>6</v>
      </c>
      <c r="G236" s="55">
        <v>0</v>
      </c>
      <c r="H236" s="55">
        <v>0</v>
      </c>
      <c r="I236" s="55">
        <v>0</v>
      </c>
      <c r="J236" s="283"/>
      <c r="K236" s="241"/>
      <c r="L236" s="241"/>
      <c r="M236" s="241"/>
      <c r="N236" s="241"/>
      <c r="O236" s="241"/>
      <c r="P236" s="241"/>
    </row>
    <row r="237" spans="1:16" ht="15" customHeight="1" x14ac:dyDescent="0.25">
      <c r="A237" s="373"/>
      <c r="B237" s="374"/>
      <c r="C237" s="286"/>
      <c r="D237" s="358"/>
      <c r="E237" s="379"/>
      <c r="F237" s="187" t="s">
        <v>23</v>
      </c>
      <c r="G237" s="55">
        <v>0</v>
      </c>
      <c r="H237" s="55">
        <v>0</v>
      </c>
      <c r="I237" s="55">
        <v>0</v>
      </c>
      <c r="J237" s="244" t="s">
        <v>733</v>
      </c>
      <c r="K237" s="246" t="s">
        <v>551</v>
      </c>
      <c r="L237" s="239">
        <v>25</v>
      </c>
      <c r="M237" s="239"/>
      <c r="N237" s="239" t="s">
        <v>159</v>
      </c>
      <c r="O237" s="239" t="s">
        <v>159</v>
      </c>
      <c r="P237" s="239" t="s">
        <v>159</v>
      </c>
    </row>
    <row r="238" spans="1:16" ht="77.25" customHeight="1" x14ac:dyDescent="0.25">
      <c r="A238" s="373"/>
      <c r="B238" s="374"/>
      <c r="C238" s="283"/>
      <c r="D238" s="359"/>
      <c r="E238" s="380"/>
      <c r="F238" s="13" t="s">
        <v>24</v>
      </c>
      <c r="G238" s="55">
        <v>0</v>
      </c>
      <c r="H238" s="55">
        <v>0</v>
      </c>
      <c r="I238" s="55">
        <v>0</v>
      </c>
      <c r="J238" s="245"/>
      <c r="K238" s="247"/>
      <c r="L238" s="241"/>
      <c r="M238" s="241"/>
      <c r="N238" s="241"/>
      <c r="O238" s="241"/>
      <c r="P238" s="241"/>
    </row>
    <row r="239" spans="1:16" s="3" customFormat="1" x14ac:dyDescent="0.25">
      <c r="A239" s="343" t="s">
        <v>521</v>
      </c>
      <c r="B239" s="344" t="s">
        <v>478</v>
      </c>
      <c r="C239" s="369" t="s">
        <v>70</v>
      </c>
      <c r="D239" s="346" t="s">
        <v>71</v>
      </c>
      <c r="E239" s="346" t="s">
        <v>71</v>
      </c>
      <c r="F239" s="186" t="s">
        <v>2</v>
      </c>
      <c r="G239" s="54">
        <f>G240+G241+G242+G243</f>
        <v>574279.89999999991</v>
      </c>
      <c r="H239" s="54">
        <f>H240+H241+H242+H243</f>
        <v>567513.39999999991</v>
      </c>
      <c r="I239" s="54">
        <f>H239/G239*100</f>
        <v>98.821741802211776</v>
      </c>
      <c r="J239" s="264" t="s">
        <v>71</v>
      </c>
      <c r="K239" s="232" t="s">
        <v>71</v>
      </c>
      <c r="L239" s="233" t="s">
        <v>71</v>
      </c>
      <c r="M239" s="233" t="s">
        <v>71</v>
      </c>
      <c r="N239" s="291" t="s">
        <v>159</v>
      </c>
      <c r="O239" s="291" t="s">
        <v>71</v>
      </c>
      <c r="P239" s="291" t="s">
        <v>71</v>
      </c>
    </row>
    <row r="240" spans="1:16" s="3" customFormat="1" x14ac:dyDescent="0.25">
      <c r="A240" s="343"/>
      <c r="B240" s="344"/>
      <c r="C240" s="370"/>
      <c r="D240" s="346"/>
      <c r="E240" s="346"/>
      <c r="F240" s="186" t="s">
        <v>5</v>
      </c>
      <c r="G240" s="54">
        <f>G245+G250+G255+G260+G265</f>
        <v>574279.89999999991</v>
      </c>
      <c r="H240" s="54">
        <f>H245+H250+H255+H260+H265</f>
        <v>567513.39999999991</v>
      </c>
      <c r="I240" s="54">
        <f>H240/G240*100</f>
        <v>98.821741802211776</v>
      </c>
      <c r="J240" s="265"/>
      <c r="K240" s="232"/>
      <c r="L240" s="234" t="s">
        <v>71</v>
      </c>
      <c r="M240" s="234" t="s">
        <v>71</v>
      </c>
      <c r="N240" s="291"/>
      <c r="O240" s="291"/>
      <c r="P240" s="291"/>
    </row>
    <row r="241" spans="1:16" s="3" customFormat="1" x14ac:dyDescent="0.25">
      <c r="A241" s="343"/>
      <c r="B241" s="344"/>
      <c r="C241" s="370"/>
      <c r="D241" s="346"/>
      <c r="E241" s="346"/>
      <c r="F241" s="186" t="s">
        <v>6</v>
      </c>
      <c r="G241" s="54">
        <f t="shared" ref="G241:H243" si="22">G246+G251+G256+G261+G266</f>
        <v>0</v>
      </c>
      <c r="H241" s="54">
        <f t="shared" si="22"/>
        <v>0</v>
      </c>
      <c r="I241" s="54">
        <v>0</v>
      </c>
      <c r="J241" s="265"/>
      <c r="K241" s="232"/>
      <c r="L241" s="234"/>
      <c r="M241" s="234"/>
      <c r="N241" s="291"/>
      <c r="O241" s="291"/>
      <c r="P241" s="291"/>
    </row>
    <row r="242" spans="1:16" s="3" customFormat="1" ht="21" customHeight="1" x14ac:dyDescent="0.25">
      <c r="A242" s="343"/>
      <c r="B242" s="344"/>
      <c r="C242" s="370"/>
      <c r="D242" s="346"/>
      <c r="E242" s="346"/>
      <c r="F242" s="186" t="s">
        <v>23</v>
      </c>
      <c r="G242" s="54">
        <f t="shared" si="22"/>
        <v>0</v>
      </c>
      <c r="H242" s="54">
        <f t="shared" si="22"/>
        <v>0</v>
      </c>
      <c r="I242" s="54">
        <v>0</v>
      </c>
      <c r="J242" s="265"/>
      <c r="K242" s="232"/>
      <c r="L242" s="234"/>
      <c r="M242" s="234"/>
      <c r="N242" s="291" t="s">
        <v>71</v>
      </c>
      <c r="O242" s="291" t="s">
        <v>71</v>
      </c>
      <c r="P242" s="291" t="s">
        <v>71</v>
      </c>
    </row>
    <row r="243" spans="1:16" s="3" customFormat="1" ht="21.75" customHeight="1" x14ac:dyDescent="0.25">
      <c r="A243" s="343"/>
      <c r="B243" s="344"/>
      <c r="C243" s="371"/>
      <c r="D243" s="346"/>
      <c r="E243" s="346"/>
      <c r="F243" s="191" t="s">
        <v>24</v>
      </c>
      <c r="G243" s="54">
        <f t="shared" si="22"/>
        <v>0</v>
      </c>
      <c r="H243" s="54">
        <f t="shared" si="22"/>
        <v>0</v>
      </c>
      <c r="I243" s="54">
        <v>0</v>
      </c>
      <c r="J243" s="266"/>
      <c r="K243" s="232"/>
      <c r="L243" s="235" t="s">
        <v>71</v>
      </c>
      <c r="M243" s="235" t="s">
        <v>71</v>
      </c>
      <c r="N243" s="291" t="s">
        <v>71</v>
      </c>
      <c r="O243" s="291" t="s">
        <v>71</v>
      </c>
      <c r="P243" s="291" t="s">
        <v>71</v>
      </c>
    </row>
    <row r="244" spans="1:16" ht="15" customHeight="1" x14ac:dyDescent="0.25">
      <c r="A244" s="373" t="s">
        <v>522</v>
      </c>
      <c r="B244" s="374" t="s">
        <v>112</v>
      </c>
      <c r="C244" s="282" t="s">
        <v>70</v>
      </c>
      <c r="D244" s="357" t="s">
        <v>509</v>
      </c>
      <c r="E244" s="378" t="s">
        <v>501</v>
      </c>
      <c r="F244" s="187" t="s">
        <v>2</v>
      </c>
      <c r="G244" s="54">
        <f>G245+G246+G247+G248</f>
        <v>28496.1</v>
      </c>
      <c r="H244" s="54">
        <f>H245+H246+H247+H248</f>
        <v>27684.799999999999</v>
      </c>
      <c r="I244" s="54">
        <f>H244/G244*100</f>
        <v>97.152943736160395</v>
      </c>
      <c r="J244" s="244" t="s">
        <v>734</v>
      </c>
      <c r="K244" s="300">
        <v>8112</v>
      </c>
      <c r="L244" s="302">
        <v>8112</v>
      </c>
      <c r="M244" s="256" t="s">
        <v>888</v>
      </c>
      <c r="N244" s="302" t="s">
        <v>159</v>
      </c>
      <c r="O244" s="302" t="s">
        <v>159</v>
      </c>
      <c r="P244" s="302" t="s">
        <v>159</v>
      </c>
    </row>
    <row r="245" spans="1:16" ht="69" customHeight="1" x14ac:dyDescent="0.25">
      <c r="A245" s="373"/>
      <c r="B245" s="374"/>
      <c r="C245" s="286"/>
      <c r="D245" s="358"/>
      <c r="E245" s="379"/>
      <c r="F245" s="187" t="s">
        <v>5</v>
      </c>
      <c r="G245" s="55">
        <v>28496.1</v>
      </c>
      <c r="H245" s="58">
        <v>27684.799999999999</v>
      </c>
      <c r="I245" s="55">
        <f>H245/G245*100</f>
        <v>97.152943736160395</v>
      </c>
      <c r="J245" s="245"/>
      <c r="K245" s="301"/>
      <c r="L245" s="303"/>
      <c r="M245" s="257"/>
      <c r="N245" s="303"/>
      <c r="O245" s="303"/>
      <c r="P245" s="303"/>
    </row>
    <row r="246" spans="1:16" ht="23.25" customHeight="1" x14ac:dyDescent="0.25">
      <c r="A246" s="373"/>
      <c r="B246" s="374"/>
      <c r="C246" s="286"/>
      <c r="D246" s="358"/>
      <c r="E246" s="379"/>
      <c r="F246" s="187" t="s">
        <v>6</v>
      </c>
      <c r="G246" s="55">
        <v>0</v>
      </c>
      <c r="H246" s="55">
        <v>0</v>
      </c>
      <c r="I246" s="55">
        <v>0</v>
      </c>
      <c r="J246" s="244" t="s">
        <v>735</v>
      </c>
      <c r="K246" s="300">
        <v>100</v>
      </c>
      <c r="L246" s="302">
        <v>100</v>
      </c>
      <c r="M246" s="257"/>
      <c r="N246" s="302" t="s">
        <v>159</v>
      </c>
      <c r="O246" s="302" t="s">
        <v>159</v>
      </c>
      <c r="P246" s="302" t="s">
        <v>159</v>
      </c>
    </row>
    <row r="247" spans="1:16" ht="15" customHeight="1" x14ac:dyDescent="0.25">
      <c r="A247" s="373"/>
      <c r="B247" s="374"/>
      <c r="C247" s="286"/>
      <c r="D247" s="358"/>
      <c r="E247" s="379"/>
      <c r="F247" s="187" t="s">
        <v>23</v>
      </c>
      <c r="G247" s="55">
        <v>0</v>
      </c>
      <c r="H247" s="55">
        <v>0</v>
      </c>
      <c r="I247" s="55">
        <v>0</v>
      </c>
      <c r="J247" s="259"/>
      <c r="K247" s="306"/>
      <c r="L247" s="307"/>
      <c r="M247" s="257"/>
      <c r="N247" s="307"/>
      <c r="O247" s="307"/>
      <c r="P247" s="307"/>
    </row>
    <row r="248" spans="1:16" ht="108.75" customHeight="1" x14ac:dyDescent="0.25">
      <c r="A248" s="373"/>
      <c r="B248" s="374"/>
      <c r="C248" s="283"/>
      <c r="D248" s="359"/>
      <c r="E248" s="380"/>
      <c r="F248" s="13" t="s">
        <v>24</v>
      </c>
      <c r="G248" s="55">
        <v>0</v>
      </c>
      <c r="H248" s="55">
        <v>0</v>
      </c>
      <c r="I248" s="55">
        <v>0</v>
      </c>
      <c r="J248" s="245"/>
      <c r="K248" s="301"/>
      <c r="L248" s="303"/>
      <c r="M248" s="258"/>
      <c r="N248" s="303"/>
      <c r="O248" s="303"/>
      <c r="P248" s="303"/>
    </row>
    <row r="249" spans="1:16" x14ac:dyDescent="0.25">
      <c r="A249" s="373" t="s">
        <v>523</v>
      </c>
      <c r="B249" s="374" t="s">
        <v>113</v>
      </c>
      <c r="C249" s="282" t="s">
        <v>70</v>
      </c>
      <c r="D249" s="357" t="s">
        <v>509</v>
      </c>
      <c r="E249" s="378" t="s">
        <v>501</v>
      </c>
      <c r="F249" s="187" t="s">
        <v>2</v>
      </c>
      <c r="G249" s="54">
        <f>G250+G251+G252+G253</f>
        <v>20100</v>
      </c>
      <c r="H249" s="54">
        <f>H250+H251+H252+H253</f>
        <v>19447.099999999999</v>
      </c>
      <c r="I249" s="54">
        <f>H249/G249*100</f>
        <v>96.751741293532334</v>
      </c>
      <c r="J249" s="244" t="s">
        <v>734</v>
      </c>
      <c r="K249" s="300">
        <v>4987</v>
      </c>
      <c r="L249" s="302">
        <v>4987</v>
      </c>
      <c r="M249" s="256" t="s">
        <v>888</v>
      </c>
      <c r="N249" s="299" t="s">
        <v>159</v>
      </c>
      <c r="O249" s="299" t="s">
        <v>159</v>
      </c>
      <c r="P249" s="299" t="s">
        <v>159</v>
      </c>
    </row>
    <row r="250" spans="1:16" ht="62.25" customHeight="1" x14ac:dyDescent="0.25">
      <c r="A250" s="373"/>
      <c r="B250" s="374"/>
      <c r="C250" s="286"/>
      <c r="D250" s="358"/>
      <c r="E250" s="379"/>
      <c r="F250" s="187" t="s">
        <v>5</v>
      </c>
      <c r="G250" s="55">
        <v>20100</v>
      </c>
      <c r="H250" s="58">
        <v>19447.099999999999</v>
      </c>
      <c r="I250" s="55">
        <f>H250/G250*100</f>
        <v>96.751741293532334</v>
      </c>
      <c r="J250" s="245"/>
      <c r="K250" s="301"/>
      <c r="L250" s="303"/>
      <c r="M250" s="257"/>
      <c r="N250" s="299"/>
      <c r="O250" s="299"/>
      <c r="P250" s="299"/>
    </row>
    <row r="251" spans="1:16" x14ac:dyDescent="0.25">
      <c r="A251" s="373"/>
      <c r="B251" s="374"/>
      <c r="C251" s="286"/>
      <c r="D251" s="358"/>
      <c r="E251" s="379"/>
      <c r="F251" s="187" t="s">
        <v>6</v>
      </c>
      <c r="G251" s="55">
        <v>0</v>
      </c>
      <c r="H251" s="55">
        <v>0</v>
      </c>
      <c r="I251" s="55">
        <v>0</v>
      </c>
      <c r="J251" s="244" t="s">
        <v>736</v>
      </c>
      <c r="K251" s="246">
        <v>100</v>
      </c>
      <c r="L251" s="239">
        <v>100</v>
      </c>
      <c r="M251" s="257"/>
      <c r="N251" s="299"/>
      <c r="O251" s="299"/>
      <c r="P251" s="299"/>
    </row>
    <row r="252" spans="1:16" ht="15" customHeight="1" x14ac:dyDescent="0.25">
      <c r="A252" s="373"/>
      <c r="B252" s="374"/>
      <c r="C252" s="286"/>
      <c r="D252" s="358"/>
      <c r="E252" s="379"/>
      <c r="F252" s="187" t="s">
        <v>23</v>
      </c>
      <c r="G252" s="55">
        <v>0</v>
      </c>
      <c r="H252" s="55">
        <v>0</v>
      </c>
      <c r="I252" s="55">
        <v>0</v>
      </c>
      <c r="J252" s="259"/>
      <c r="K252" s="270"/>
      <c r="L252" s="240"/>
      <c r="M252" s="257"/>
      <c r="N252" s="299"/>
      <c r="O252" s="299"/>
      <c r="P252" s="299"/>
    </row>
    <row r="253" spans="1:16" ht="82.5" customHeight="1" x14ac:dyDescent="0.25">
      <c r="A253" s="373"/>
      <c r="B253" s="374"/>
      <c r="C253" s="283"/>
      <c r="D253" s="359"/>
      <c r="E253" s="380"/>
      <c r="F253" s="13" t="s">
        <v>24</v>
      </c>
      <c r="G253" s="55">
        <v>0</v>
      </c>
      <c r="H253" s="55">
        <v>0</v>
      </c>
      <c r="I253" s="55">
        <v>0</v>
      </c>
      <c r="J253" s="245"/>
      <c r="K253" s="247"/>
      <c r="L253" s="241"/>
      <c r="M253" s="258"/>
      <c r="N253" s="299"/>
      <c r="O253" s="299"/>
      <c r="P253" s="299"/>
    </row>
    <row r="254" spans="1:16" ht="84.75" customHeight="1" x14ac:dyDescent="0.25">
      <c r="A254" s="373" t="s">
        <v>524</v>
      </c>
      <c r="B254" s="374" t="s">
        <v>114</v>
      </c>
      <c r="C254" s="282" t="s">
        <v>70</v>
      </c>
      <c r="D254" s="357" t="s">
        <v>509</v>
      </c>
      <c r="E254" s="378" t="s">
        <v>501</v>
      </c>
      <c r="F254" s="187" t="s">
        <v>2</v>
      </c>
      <c r="G254" s="54">
        <f>G255+G256+G257+G258</f>
        <v>495765.5</v>
      </c>
      <c r="H254" s="54">
        <f>H255+H256+H257+H258</f>
        <v>490463.2</v>
      </c>
      <c r="I254" s="54">
        <f>H254/G254*100</f>
        <v>98.930482254210915</v>
      </c>
      <c r="J254" s="244" t="s">
        <v>737</v>
      </c>
      <c r="K254" s="246">
        <v>163452</v>
      </c>
      <c r="L254" s="239">
        <v>88474</v>
      </c>
      <c r="M254" s="239" t="s">
        <v>889</v>
      </c>
      <c r="N254" s="239" t="s">
        <v>159</v>
      </c>
      <c r="O254" s="239" t="s">
        <v>159</v>
      </c>
      <c r="P254" s="239" t="s">
        <v>159</v>
      </c>
    </row>
    <row r="255" spans="1:16" ht="160.5" customHeight="1" x14ac:dyDescent="0.25">
      <c r="A255" s="373"/>
      <c r="B255" s="374"/>
      <c r="C255" s="286"/>
      <c r="D255" s="358"/>
      <c r="E255" s="379"/>
      <c r="F255" s="187" t="s">
        <v>5</v>
      </c>
      <c r="G255" s="55">
        <v>495765.5</v>
      </c>
      <c r="H255" s="58">
        <v>490463.2</v>
      </c>
      <c r="I255" s="55">
        <f>H255/G255*100</f>
        <v>98.930482254210915</v>
      </c>
      <c r="J255" s="245"/>
      <c r="K255" s="247"/>
      <c r="L255" s="241"/>
      <c r="M255" s="241"/>
      <c r="N255" s="241"/>
      <c r="O255" s="241"/>
      <c r="P255" s="241"/>
    </row>
    <row r="256" spans="1:16" x14ac:dyDescent="0.25">
      <c r="A256" s="373"/>
      <c r="B256" s="374"/>
      <c r="C256" s="286"/>
      <c r="D256" s="358"/>
      <c r="E256" s="379"/>
      <c r="F256" s="187" t="s">
        <v>6</v>
      </c>
      <c r="G256" s="55">
        <v>0</v>
      </c>
      <c r="H256" s="55">
        <v>0</v>
      </c>
      <c r="I256" s="55">
        <v>0</v>
      </c>
      <c r="J256" s="244" t="s">
        <v>738</v>
      </c>
      <c r="K256" s="246">
        <v>100</v>
      </c>
      <c r="L256" s="239">
        <v>100</v>
      </c>
      <c r="M256" s="239"/>
      <c r="N256" s="239" t="s">
        <v>159</v>
      </c>
      <c r="O256" s="239" t="s">
        <v>159</v>
      </c>
      <c r="P256" s="239" t="s">
        <v>159</v>
      </c>
    </row>
    <row r="257" spans="1:16" ht="46.5" customHeight="1" x14ac:dyDescent="0.25">
      <c r="A257" s="373"/>
      <c r="B257" s="374"/>
      <c r="C257" s="286"/>
      <c r="D257" s="358"/>
      <c r="E257" s="379"/>
      <c r="F257" s="187" t="s">
        <v>23</v>
      </c>
      <c r="G257" s="55">
        <v>0</v>
      </c>
      <c r="H257" s="55">
        <v>0</v>
      </c>
      <c r="I257" s="55">
        <v>0</v>
      </c>
      <c r="J257" s="245"/>
      <c r="K257" s="247"/>
      <c r="L257" s="241"/>
      <c r="M257" s="241"/>
      <c r="N257" s="241"/>
      <c r="O257" s="241"/>
      <c r="P257" s="241"/>
    </row>
    <row r="258" spans="1:16" ht="69" customHeight="1" x14ac:dyDescent="0.25">
      <c r="A258" s="373"/>
      <c r="B258" s="374"/>
      <c r="C258" s="283"/>
      <c r="D258" s="359"/>
      <c r="E258" s="380"/>
      <c r="F258" s="13" t="s">
        <v>24</v>
      </c>
      <c r="G258" s="55">
        <v>0</v>
      </c>
      <c r="H258" s="55">
        <v>0</v>
      </c>
      <c r="I258" s="55">
        <v>0</v>
      </c>
      <c r="J258" s="64" t="s">
        <v>739</v>
      </c>
      <c r="K258" s="61">
        <v>300</v>
      </c>
      <c r="L258" s="46">
        <v>387</v>
      </c>
      <c r="M258" s="35"/>
      <c r="N258" s="35" t="s">
        <v>159</v>
      </c>
      <c r="O258" s="35" t="s">
        <v>159</v>
      </c>
      <c r="P258" s="35" t="s">
        <v>159</v>
      </c>
    </row>
    <row r="259" spans="1:16" ht="18" customHeight="1" x14ac:dyDescent="0.25">
      <c r="A259" s="373" t="s">
        <v>525</v>
      </c>
      <c r="B259" s="374" t="s">
        <v>115</v>
      </c>
      <c r="C259" s="236" t="s">
        <v>70</v>
      </c>
      <c r="D259" s="357" t="s">
        <v>509</v>
      </c>
      <c r="E259" s="378" t="s">
        <v>501</v>
      </c>
      <c r="F259" s="187" t="s">
        <v>2</v>
      </c>
      <c r="G259" s="54">
        <f>G260+G261+G262+G263</f>
        <v>4378.7</v>
      </c>
      <c r="H259" s="54">
        <f>H260+H261+H262+H263</f>
        <v>4378.7</v>
      </c>
      <c r="I259" s="54">
        <f>H259/G259*100</f>
        <v>100</v>
      </c>
      <c r="J259" s="244" t="s">
        <v>731</v>
      </c>
      <c r="K259" s="246">
        <v>2652</v>
      </c>
      <c r="L259" s="239">
        <v>2888</v>
      </c>
      <c r="M259" s="239"/>
      <c r="N259" s="239" t="s">
        <v>159</v>
      </c>
      <c r="O259" s="239" t="s">
        <v>159</v>
      </c>
      <c r="P259" s="239" t="s">
        <v>159</v>
      </c>
    </row>
    <row r="260" spans="1:16" ht="22.5" customHeight="1" x14ac:dyDescent="0.25">
      <c r="A260" s="373"/>
      <c r="B260" s="374"/>
      <c r="C260" s="236"/>
      <c r="D260" s="358"/>
      <c r="E260" s="379"/>
      <c r="F260" s="187" t="s">
        <v>5</v>
      </c>
      <c r="G260" s="55">
        <v>4378.7</v>
      </c>
      <c r="H260" s="58">
        <v>4378.7</v>
      </c>
      <c r="I260" s="55">
        <f>H260/G260*100</f>
        <v>100</v>
      </c>
      <c r="J260" s="259"/>
      <c r="K260" s="270"/>
      <c r="L260" s="240"/>
      <c r="M260" s="240"/>
      <c r="N260" s="240"/>
      <c r="O260" s="240"/>
      <c r="P260" s="240"/>
    </row>
    <row r="261" spans="1:16" ht="22.5" customHeight="1" x14ac:dyDescent="0.25">
      <c r="A261" s="373"/>
      <c r="B261" s="374"/>
      <c r="C261" s="236"/>
      <c r="D261" s="358"/>
      <c r="E261" s="379"/>
      <c r="F261" s="187" t="s">
        <v>6</v>
      </c>
      <c r="G261" s="55">
        <v>0</v>
      </c>
      <c r="H261" s="55">
        <v>0</v>
      </c>
      <c r="I261" s="55">
        <v>0</v>
      </c>
      <c r="J261" s="245"/>
      <c r="K261" s="247"/>
      <c r="L261" s="241"/>
      <c r="M261" s="241"/>
      <c r="N261" s="241"/>
      <c r="O261" s="241"/>
      <c r="P261" s="241"/>
    </row>
    <row r="262" spans="1:16" ht="24.75" customHeight="1" x14ac:dyDescent="0.25">
      <c r="A262" s="373"/>
      <c r="B262" s="374"/>
      <c r="C262" s="236"/>
      <c r="D262" s="358"/>
      <c r="E262" s="379"/>
      <c r="F262" s="187" t="s">
        <v>23</v>
      </c>
      <c r="G262" s="55">
        <v>0</v>
      </c>
      <c r="H262" s="55">
        <v>0</v>
      </c>
      <c r="I262" s="55">
        <v>0</v>
      </c>
      <c r="J262" s="244" t="s">
        <v>740</v>
      </c>
      <c r="K262" s="246">
        <v>20</v>
      </c>
      <c r="L262" s="239">
        <v>20</v>
      </c>
      <c r="M262" s="239"/>
      <c r="N262" s="239" t="s">
        <v>159</v>
      </c>
      <c r="O262" s="239" t="s">
        <v>159</v>
      </c>
      <c r="P262" s="239" t="s">
        <v>159</v>
      </c>
    </row>
    <row r="263" spans="1:16" ht="27" customHeight="1" x14ac:dyDescent="0.25">
      <c r="A263" s="373"/>
      <c r="B263" s="374"/>
      <c r="C263" s="236"/>
      <c r="D263" s="359"/>
      <c r="E263" s="380"/>
      <c r="F263" s="13" t="s">
        <v>24</v>
      </c>
      <c r="G263" s="55">
        <v>0</v>
      </c>
      <c r="H263" s="55">
        <v>0</v>
      </c>
      <c r="I263" s="55">
        <v>0</v>
      </c>
      <c r="J263" s="245"/>
      <c r="K263" s="247"/>
      <c r="L263" s="241"/>
      <c r="M263" s="241"/>
      <c r="N263" s="241"/>
      <c r="O263" s="241"/>
      <c r="P263" s="241"/>
    </row>
    <row r="264" spans="1:16" ht="15" customHeight="1" x14ac:dyDescent="0.25">
      <c r="A264" s="373" t="s">
        <v>526</v>
      </c>
      <c r="B264" s="374" t="s">
        <v>116</v>
      </c>
      <c r="C264" s="236" t="s">
        <v>70</v>
      </c>
      <c r="D264" s="357" t="s">
        <v>509</v>
      </c>
      <c r="E264" s="378" t="s">
        <v>501</v>
      </c>
      <c r="F264" s="187" t="s">
        <v>2</v>
      </c>
      <c r="G264" s="54">
        <f>G265+G266+G267+G268</f>
        <v>25539.599999999999</v>
      </c>
      <c r="H264" s="54">
        <f>H265+H266+H267+H268</f>
        <v>25539.599999999999</v>
      </c>
      <c r="I264" s="54">
        <f>H264/G264*100</f>
        <v>100</v>
      </c>
      <c r="J264" s="244" t="s">
        <v>741</v>
      </c>
      <c r="K264" s="246">
        <v>719</v>
      </c>
      <c r="L264" s="239">
        <v>737</v>
      </c>
      <c r="M264" s="239"/>
      <c r="N264" s="239" t="s">
        <v>159</v>
      </c>
      <c r="O264" s="239" t="s">
        <v>159</v>
      </c>
      <c r="P264" s="239" t="s">
        <v>159</v>
      </c>
    </row>
    <row r="265" spans="1:16" x14ac:dyDescent="0.25">
      <c r="A265" s="373"/>
      <c r="B265" s="374"/>
      <c r="C265" s="236"/>
      <c r="D265" s="358"/>
      <c r="E265" s="379"/>
      <c r="F265" s="187" t="s">
        <v>5</v>
      </c>
      <c r="G265" s="55">
        <v>25539.599999999999</v>
      </c>
      <c r="H265" s="55">
        <v>25539.599999999999</v>
      </c>
      <c r="I265" s="55">
        <f>H265/G265*100</f>
        <v>100</v>
      </c>
      <c r="J265" s="259"/>
      <c r="K265" s="270"/>
      <c r="L265" s="240"/>
      <c r="M265" s="240"/>
      <c r="N265" s="240"/>
      <c r="O265" s="240"/>
      <c r="P265" s="240"/>
    </row>
    <row r="266" spans="1:16" ht="23.25" customHeight="1" x14ac:dyDescent="0.25">
      <c r="A266" s="373"/>
      <c r="B266" s="374"/>
      <c r="C266" s="236"/>
      <c r="D266" s="358"/>
      <c r="E266" s="379"/>
      <c r="F266" s="187" t="s">
        <v>6</v>
      </c>
      <c r="G266" s="55">
        <v>0</v>
      </c>
      <c r="H266" s="55">
        <v>0</v>
      </c>
      <c r="I266" s="55">
        <v>0</v>
      </c>
      <c r="J266" s="245"/>
      <c r="K266" s="247"/>
      <c r="L266" s="241"/>
      <c r="M266" s="241"/>
      <c r="N266" s="241"/>
      <c r="O266" s="241"/>
      <c r="P266" s="241"/>
    </row>
    <row r="267" spans="1:16" ht="15" customHeight="1" x14ac:dyDescent="0.25">
      <c r="A267" s="373"/>
      <c r="B267" s="374"/>
      <c r="C267" s="236"/>
      <c r="D267" s="358"/>
      <c r="E267" s="379"/>
      <c r="F267" s="187" t="s">
        <v>23</v>
      </c>
      <c r="G267" s="55">
        <v>0</v>
      </c>
      <c r="H267" s="55">
        <v>0</v>
      </c>
      <c r="I267" s="55">
        <v>0</v>
      </c>
      <c r="J267" s="244" t="s">
        <v>742</v>
      </c>
      <c r="K267" s="246" t="s">
        <v>552</v>
      </c>
      <c r="L267" s="239">
        <v>80</v>
      </c>
      <c r="M267" s="239"/>
      <c r="N267" s="239" t="s">
        <v>159</v>
      </c>
      <c r="O267" s="239" t="s">
        <v>159</v>
      </c>
      <c r="P267" s="239" t="s">
        <v>159</v>
      </c>
    </row>
    <row r="268" spans="1:16" ht="65.25" customHeight="1" x14ac:dyDescent="0.25">
      <c r="A268" s="373"/>
      <c r="B268" s="374"/>
      <c r="C268" s="236"/>
      <c r="D268" s="359"/>
      <c r="E268" s="380"/>
      <c r="F268" s="13" t="s">
        <v>24</v>
      </c>
      <c r="G268" s="55">
        <v>0</v>
      </c>
      <c r="H268" s="55">
        <v>0</v>
      </c>
      <c r="I268" s="55">
        <v>0</v>
      </c>
      <c r="J268" s="245"/>
      <c r="K268" s="247"/>
      <c r="L268" s="241"/>
      <c r="M268" s="241"/>
      <c r="N268" s="241"/>
      <c r="O268" s="241"/>
      <c r="P268" s="241"/>
    </row>
    <row r="269" spans="1:16" x14ac:dyDescent="0.25">
      <c r="A269" s="373" t="s">
        <v>129</v>
      </c>
      <c r="B269" s="381" t="s">
        <v>118</v>
      </c>
      <c r="C269" s="369" t="s">
        <v>70</v>
      </c>
      <c r="D269" s="346" t="s">
        <v>71</v>
      </c>
      <c r="E269" s="346" t="s">
        <v>71</v>
      </c>
      <c r="F269" s="186" t="s">
        <v>2</v>
      </c>
      <c r="G269" s="54">
        <f>G270+G271+G272+G273</f>
        <v>5459</v>
      </c>
      <c r="H269" s="54">
        <f>H270+H271+H272+H273</f>
        <v>5459</v>
      </c>
      <c r="I269" s="54">
        <f t="shared" ref="I269:I329" si="23">H269/G269*100</f>
        <v>100</v>
      </c>
      <c r="J269" s="271" t="s">
        <v>71</v>
      </c>
      <c r="K269" s="297" t="s">
        <v>71</v>
      </c>
      <c r="L269" s="299" t="s">
        <v>71</v>
      </c>
      <c r="M269" s="299" t="s">
        <v>71</v>
      </c>
      <c r="N269" s="299" t="s">
        <v>71</v>
      </c>
      <c r="O269" s="299" t="s">
        <v>71</v>
      </c>
      <c r="P269" s="299" t="s">
        <v>71</v>
      </c>
    </row>
    <row r="270" spans="1:16" x14ac:dyDescent="0.25">
      <c r="A270" s="373"/>
      <c r="B270" s="381"/>
      <c r="C270" s="370"/>
      <c r="D270" s="346"/>
      <c r="E270" s="346"/>
      <c r="F270" s="186" t="s">
        <v>5</v>
      </c>
      <c r="G270" s="54">
        <f>G275</f>
        <v>5459</v>
      </c>
      <c r="H270" s="54">
        <f>H275</f>
        <v>5459</v>
      </c>
      <c r="I270" s="54">
        <f t="shared" si="23"/>
        <v>100</v>
      </c>
      <c r="J270" s="272"/>
      <c r="K270" s="297"/>
      <c r="L270" s="299"/>
      <c r="M270" s="299"/>
      <c r="N270" s="299"/>
      <c r="O270" s="299"/>
      <c r="P270" s="299"/>
    </row>
    <row r="271" spans="1:16" x14ac:dyDescent="0.25">
      <c r="A271" s="373"/>
      <c r="B271" s="381"/>
      <c r="C271" s="370"/>
      <c r="D271" s="346"/>
      <c r="E271" s="346"/>
      <c r="F271" s="186" t="s">
        <v>6</v>
      </c>
      <c r="G271" s="54">
        <f t="shared" ref="G271:H273" si="24">G276</f>
        <v>0</v>
      </c>
      <c r="H271" s="54">
        <f t="shared" si="24"/>
        <v>0</v>
      </c>
      <c r="I271" s="54">
        <v>0</v>
      </c>
      <c r="J271" s="272"/>
      <c r="K271" s="297"/>
      <c r="L271" s="299"/>
      <c r="M271" s="299"/>
      <c r="N271" s="299"/>
      <c r="O271" s="299"/>
      <c r="P271" s="299"/>
    </row>
    <row r="272" spans="1:16" ht="15" customHeight="1" x14ac:dyDescent="0.25">
      <c r="A272" s="373"/>
      <c r="B272" s="381"/>
      <c r="C272" s="370"/>
      <c r="D272" s="346"/>
      <c r="E272" s="346"/>
      <c r="F272" s="186" t="s">
        <v>23</v>
      </c>
      <c r="G272" s="54">
        <f t="shared" si="24"/>
        <v>0</v>
      </c>
      <c r="H272" s="54">
        <f t="shared" si="24"/>
        <v>0</v>
      </c>
      <c r="I272" s="54">
        <v>0</v>
      </c>
      <c r="J272" s="272" t="s">
        <v>71</v>
      </c>
      <c r="K272" s="297" t="s">
        <v>71</v>
      </c>
      <c r="L272" s="299" t="s">
        <v>71</v>
      </c>
      <c r="M272" s="299" t="s">
        <v>71</v>
      </c>
      <c r="N272" s="299" t="s">
        <v>71</v>
      </c>
      <c r="O272" s="299" t="s">
        <v>71</v>
      </c>
      <c r="P272" s="299" t="s">
        <v>71</v>
      </c>
    </row>
    <row r="273" spans="1:16" x14ac:dyDescent="0.25">
      <c r="A273" s="373"/>
      <c r="B273" s="381"/>
      <c r="C273" s="371"/>
      <c r="D273" s="346"/>
      <c r="E273" s="346"/>
      <c r="F273" s="191" t="s">
        <v>24</v>
      </c>
      <c r="G273" s="54">
        <f t="shared" si="24"/>
        <v>0</v>
      </c>
      <c r="H273" s="54">
        <f t="shared" si="24"/>
        <v>0</v>
      </c>
      <c r="I273" s="54">
        <v>0</v>
      </c>
      <c r="J273" s="273" t="s">
        <v>71</v>
      </c>
      <c r="K273" s="297" t="s">
        <v>71</v>
      </c>
      <c r="L273" s="299" t="s">
        <v>71</v>
      </c>
      <c r="M273" s="299" t="s">
        <v>71</v>
      </c>
      <c r="N273" s="299" t="s">
        <v>71</v>
      </c>
      <c r="O273" s="299" t="s">
        <v>71</v>
      </c>
      <c r="P273" s="299" t="s">
        <v>71</v>
      </c>
    </row>
    <row r="274" spans="1:16" s="3" customFormat="1" x14ac:dyDescent="0.25">
      <c r="A274" s="343" t="s">
        <v>131</v>
      </c>
      <c r="B274" s="381" t="s">
        <v>120</v>
      </c>
      <c r="C274" s="369" t="s">
        <v>70</v>
      </c>
      <c r="D274" s="346" t="s">
        <v>71</v>
      </c>
      <c r="E274" s="346" t="s">
        <v>71</v>
      </c>
      <c r="F274" s="186" t="s">
        <v>2</v>
      </c>
      <c r="G274" s="54">
        <f>G275+G276+G277+G278</f>
        <v>5459</v>
      </c>
      <c r="H274" s="54">
        <f>H275+H276+H277+H278</f>
        <v>5459</v>
      </c>
      <c r="I274" s="54">
        <f t="shared" si="23"/>
        <v>100</v>
      </c>
      <c r="J274" s="264" t="s">
        <v>71</v>
      </c>
      <c r="K274" s="298" t="s">
        <v>71</v>
      </c>
      <c r="L274" s="291" t="s">
        <v>71</v>
      </c>
      <c r="M274" s="291" t="s">
        <v>71</v>
      </c>
      <c r="N274" s="291" t="s">
        <v>71</v>
      </c>
      <c r="O274" s="291" t="s">
        <v>71</v>
      </c>
      <c r="P274" s="291" t="s">
        <v>71</v>
      </c>
    </row>
    <row r="275" spans="1:16" s="3" customFormat="1" x14ac:dyDescent="0.25">
      <c r="A275" s="343"/>
      <c r="B275" s="381"/>
      <c r="C275" s="370"/>
      <c r="D275" s="346"/>
      <c r="E275" s="346"/>
      <c r="F275" s="186" t="s">
        <v>5</v>
      </c>
      <c r="G275" s="54">
        <f>G280</f>
        <v>5459</v>
      </c>
      <c r="H275" s="54">
        <f>H280</f>
        <v>5459</v>
      </c>
      <c r="I275" s="54">
        <f t="shared" si="23"/>
        <v>100</v>
      </c>
      <c r="J275" s="265"/>
      <c r="K275" s="298"/>
      <c r="L275" s="291"/>
      <c r="M275" s="291"/>
      <c r="N275" s="291"/>
      <c r="O275" s="291"/>
      <c r="P275" s="291"/>
    </row>
    <row r="276" spans="1:16" s="3" customFormat="1" ht="32.25" customHeight="1" x14ac:dyDescent="0.25">
      <c r="A276" s="343"/>
      <c r="B276" s="381"/>
      <c r="C276" s="370"/>
      <c r="D276" s="346"/>
      <c r="E276" s="346"/>
      <c r="F276" s="186" t="s">
        <v>6</v>
      </c>
      <c r="G276" s="54">
        <f t="shared" ref="G276:H278" si="25">G281</f>
        <v>0</v>
      </c>
      <c r="H276" s="54">
        <f t="shared" si="25"/>
        <v>0</v>
      </c>
      <c r="I276" s="54">
        <v>0</v>
      </c>
      <c r="J276" s="265"/>
      <c r="K276" s="298"/>
      <c r="L276" s="291"/>
      <c r="M276" s="291"/>
      <c r="N276" s="291"/>
      <c r="O276" s="291"/>
      <c r="P276" s="291"/>
    </row>
    <row r="277" spans="1:16" s="3" customFormat="1" ht="15" customHeight="1" x14ac:dyDescent="0.25">
      <c r="A277" s="343"/>
      <c r="B277" s="381"/>
      <c r="C277" s="370"/>
      <c r="D277" s="346"/>
      <c r="E277" s="346"/>
      <c r="F277" s="186" t="s">
        <v>23</v>
      </c>
      <c r="G277" s="54">
        <f t="shared" si="25"/>
        <v>0</v>
      </c>
      <c r="H277" s="54">
        <f t="shared" si="25"/>
        <v>0</v>
      </c>
      <c r="I277" s="54">
        <v>0</v>
      </c>
      <c r="J277" s="265" t="s">
        <v>71</v>
      </c>
      <c r="K277" s="298" t="s">
        <v>71</v>
      </c>
      <c r="L277" s="291" t="s">
        <v>71</v>
      </c>
      <c r="M277" s="291" t="s">
        <v>71</v>
      </c>
      <c r="N277" s="291" t="s">
        <v>71</v>
      </c>
      <c r="O277" s="291" t="s">
        <v>71</v>
      </c>
      <c r="P277" s="291" t="s">
        <v>71</v>
      </c>
    </row>
    <row r="278" spans="1:16" s="3" customFormat="1" ht="24" customHeight="1" x14ac:dyDescent="0.25">
      <c r="A278" s="343"/>
      <c r="B278" s="381"/>
      <c r="C278" s="371"/>
      <c r="D278" s="346"/>
      <c r="E278" s="346"/>
      <c r="F278" s="191" t="s">
        <v>24</v>
      </c>
      <c r="G278" s="54">
        <f t="shared" si="25"/>
        <v>0</v>
      </c>
      <c r="H278" s="54">
        <f t="shared" si="25"/>
        <v>0</v>
      </c>
      <c r="I278" s="54">
        <v>0</v>
      </c>
      <c r="J278" s="266" t="s">
        <v>71</v>
      </c>
      <c r="K278" s="298" t="s">
        <v>71</v>
      </c>
      <c r="L278" s="291" t="s">
        <v>71</v>
      </c>
      <c r="M278" s="291" t="s">
        <v>71</v>
      </c>
      <c r="N278" s="291" t="s">
        <v>71</v>
      </c>
      <c r="O278" s="291" t="s">
        <v>71</v>
      </c>
      <c r="P278" s="291" t="s">
        <v>71</v>
      </c>
    </row>
    <row r="279" spans="1:16" ht="42" customHeight="1" x14ac:dyDescent="0.25">
      <c r="A279" s="373" t="s">
        <v>133</v>
      </c>
      <c r="B279" s="374" t="s">
        <v>122</v>
      </c>
      <c r="C279" s="282" t="s">
        <v>70</v>
      </c>
      <c r="D279" s="357" t="s">
        <v>509</v>
      </c>
      <c r="E279" s="378" t="s">
        <v>501</v>
      </c>
      <c r="F279" s="187" t="s">
        <v>2</v>
      </c>
      <c r="G279" s="54">
        <f>G280+G281+G282+G283</f>
        <v>5459</v>
      </c>
      <c r="H279" s="54">
        <f>H280+H281+H282+H283</f>
        <v>5459</v>
      </c>
      <c r="I279" s="54">
        <f t="shared" si="23"/>
        <v>100</v>
      </c>
      <c r="J279" s="244" t="s">
        <v>737</v>
      </c>
      <c r="K279" s="246">
        <v>1750</v>
      </c>
      <c r="L279" s="239">
        <v>1785</v>
      </c>
      <c r="M279" s="246"/>
      <c r="N279" s="239" t="s">
        <v>159</v>
      </c>
      <c r="O279" s="239" t="s">
        <v>159</v>
      </c>
      <c r="P279" s="239" t="s">
        <v>159</v>
      </c>
    </row>
    <row r="280" spans="1:16" ht="15" customHeight="1" x14ac:dyDescent="0.25">
      <c r="A280" s="373"/>
      <c r="B280" s="374"/>
      <c r="C280" s="286"/>
      <c r="D280" s="358"/>
      <c r="E280" s="379"/>
      <c r="F280" s="187" t="s">
        <v>5</v>
      </c>
      <c r="G280" s="55">
        <v>5459</v>
      </c>
      <c r="H280" s="55">
        <v>5459</v>
      </c>
      <c r="I280" s="55">
        <f t="shared" si="23"/>
        <v>100</v>
      </c>
      <c r="J280" s="245"/>
      <c r="K280" s="247"/>
      <c r="L280" s="241"/>
      <c r="M280" s="247"/>
      <c r="N280" s="241"/>
      <c r="O280" s="241"/>
      <c r="P280" s="241"/>
    </row>
    <row r="281" spans="1:16" ht="52.5" customHeight="1" x14ac:dyDescent="0.25">
      <c r="A281" s="373"/>
      <c r="B281" s="374"/>
      <c r="C281" s="286"/>
      <c r="D281" s="358"/>
      <c r="E281" s="379"/>
      <c r="F281" s="187" t="s">
        <v>6</v>
      </c>
      <c r="G281" s="55">
        <v>0</v>
      </c>
      <c r="H281" s="55">
        <v>0</v>
      </c>
      <c r="I281" s="55">
        <v>0</v>
      </c>
      <c r="J281" s="244" t="s">
        <v>743</v>
      </c>
      <c r="K281" s="246">
        <v>250</v>
      </c>
      <c r="L281" s="239">
        <v>255</v>
      </c>
      <c r="M281" s="246"/>
      <c r="N281" s="239" t="s">
        <v>159</v>
      </c>
      <c r="O281" s="239" t="s">
        <v>159</v>
      </c>
      <c r="P281" s="239" t="s">
        <v>159</v>
      </c>
    </row>
    <row r="282" spans="1:16" ht="15" customHeight="1" x14ac:dyDescent="0.25">
      <c r="A282" s="373"/>
      <c r="B282" s="374"/>
      <c r="C282" s="286"/>
      <c r="D282" s="358"/>
      <c r="E282" s="379"/>
      <c r="F282" s="187" t="s">
        <v>23</v>
      </c>
      <c r="G282" s="55">
        <v>0</v>
      </c>
      <c r="H282" s="55">
        <v>0</v>
      </c>
      <c r="I282" s="55">
        <v>0</v>
      </c>
      <c r="J282" s="259"/>
      <c r="K282" s="270"/>
      <c r="L282" s="240"/>
      <c r="M282" s="270"/>
      <c r="N282" s="240"/>
      <c r="O282" s="240"/>
      <c r="P282" s="240"/>
    </row>
    <row r="283" spans="1:16" ht="18.75" customHeight="1" x14ac:dyDescent="0.25">
      <c r="A283" s="373"/>
      <c r="B283" s="374"/>
      <c r="C283" s="283"/>
      <c r="D283" s="359"/>
      <c r="E283" s="380"/>
      <c r="F283" s="13" t="s">
        <v>24</v>
      </c>
      <c r="G283" s="55">
        <v>0</v>
      </c>
      <c r="H283" s="55">
        <v>0</v>
      </c>
      <c r="I283" s="55">
        <v>0</v>
      </c>
      <c r="J283" s="245"/>
      <c r="K283" s="247"/>
      <c r="L283" s="241"/>
      <c r="M283" s="247"/>
      <c r="N283" s="241"/>
      <c r="O283" s="241"/>
      <c r="P283" s="241"/>
    </row>
    <row r="284" spans="1:16" x14ac:dyDescent="0.25">
      <c r="A284" s="373" t="s">
        <v>136</v>
      </c>
      <c r="B284" s="381" t="s">
        <v>124</v>
      </c>
      <c r="C284" s="369" t="s">
        <v>70</v>
      </c>
      <c r="D284" s="346" t="s">
        <v>71</v>
      </c>
      <c r="E284" s="346" t="s">
        <v>71</v>
      </c>
      <c r="F284" s="186" t="s">
        <v>2</v>
      </c>
      <c r="G284" s="54">
        <f>G285+G286+G287+G288</f>
        <v>206458.1</v>
      </c>
      <c r="H284" s="54">
        <f>H285+H286+H287+H288</f>
        <v>206458.1</v>
      </c>
      <c r="I284" s="54">
        <f t="shared" si="23"/>
        <v>100</v>
      </c>
      <c r="J284" s="271" t="s">
        <v>71</v>
      </c>
      <c r="K284" s="297" t="s">
        <v>71</v>
      </c>
      <c r="L284" s="299" t="s">
        <v>71</v>
      </c>
      <c r="M284" s="299" t="s">
        <v>71</v>
      </c>
      <c r="N284" s="275" t="s">
        <v>71</v>
      </c>
      <c r="O284" s="275" t="s">
        <v>71</v>
      </c>
      <c r="P284" s="275" t="s">
        <v>71</v>
      </c>
    </row>
    <row r="285" spans="1:16" ht="27" customHeight="1" x14ac:dyDescent="0.25">
      <c r="A285" s="373"/>
      <c r="B285" s="381"/>
      <c r="C285" s="370"/>
      <c r="D285" s="346"/>
      <c r="E285" s="346"/>
      <c r="F285" s="186" t="s">
        <v>5</v>
      </c>
      <c r="G285" s="54">
        <f>G290</f>
        <v>206458.1</v>
      </c>
      <c r="H285" s="54">
        <f>H290</f>
        <v>206458.1</v>
      </c>
      <c r="I285" s="54">
        <f t="shared" si="23"/>
        <v>100</v>
      </c>
      <c r="J285" s="272"/>
      <c r="K285" s="297"/>
      <c r="L285" s="299"/>
      <c r="M285" s="299"/>
      <c r="N285" s="275"/>
      <c r="O285" s="275"/>
      <c r="P285" s="275"/>
    </row>
    <row r="286" spans="1:16" ht="24" customHeight="1" x14ac:dyDescent="0.25">
      <c r="A286" s="373"/>
      <c r="B286" s="381"/>
      <c r="C286" s="370"/>
      <c r="D286" s="346"/>
      <c r="E286" s="346"/>
      <c r="F286" s="186" t="s">
        <v>6</v>
      </c>
      <c r="G286" s="54">
        <f t="shared" ref="G286:H288" si="26">G291</f>
        <v>0</v>
      </c>
      <c r="H286" s="54">
        <f t="shared" si="26"/>
        <v>0</v>
      </c>
      <c r="I286" s="54">
        <v>0</v>
      </c>
      <c r="J286" s="272"/>
      <c r="K286" s="297"/>
      <c r="L286" s="299"/>
      <c r="M286" s="299"/>
      <c r="N286" s="275"/>
      <c r="O286" s="275"/>
      <c r="P286" s="275"/>
    </row>
    <row r="287" spans="1:16" ht="15" customHeight="1" x14ac:dyDescent="0.25">
      <c r="A287" s="373"/>
      <c r="B287" s="381"/>
      <c r="C287" s="370"/>
      <c r="D287" s="346"/>
      <c r="E287" s="346"/>
      <c r="F287" s="186" t="s">
        <v>23</v>
      </c>
      <c r="G287" s="54">
        <f t="shared" si="26"/>
        <v>0</v>
      </c>
      <c r="H287" s="54">
        <f t="shared" si="26"/>
        <v>0</v>
      </c>
      <c r="I287" s="54">
        <v>0</v>
      </c>
      <c r="J287" s="272" t="s">
        <v>71</v>
      </c>
      <c r="K287" s="297" t="s">
        <v>71</v>
      </c>
      <c r="L287" s="299" t="s">
        <v>71</v>
      </c>
      <c r="M287" s="299" t="s">
        <v>71</v>
      </c>
      <c r="N287" s="275"/>
      <c r="O287" s="275"/>
      <c r="P287" s="275"/>
    </row>
    <row r="288" spans="1:16" ht="24" customHeight="1" x14ac:dyDescent="0.25">
      <c r="A288" s="373"/>
      <c r="B288" s="381"/>
      <c r="C288" s="371"/>
      <c r="D288" s="346"/>
      <c r="E288" s="346"/>
      <c r="F288" s="191" t="s">
        <v>24</v>
      </c>
      <c r="G288" s="54">
        <f t="shared" si="26"/>
        <v>0</v>
      </c>
      <c r="H288" s="54">
        <f t="shared" si="26"/>
        <v>0</v>
      </c>
      <c r="I288" s="54">
        <v>0</v>
      </c>
      <c r="J288" s="273" t="s">
        <v>71</v>
      </c>
      <c r="K288" s="297" t="s">
        <v>71</v>
      </c>
      <c r="L288" s="299" t="s">
        <v>71</v>
      </c>
      <c r="M288" s="299" t="s">
        <v>71</v>
      </c>
      <c r="N288" s="275"/>
      <c r="O288" s="275"/>
      <c r="P288" s="275"/>
    </row>
    <row r="289" spans="1:16" s="3" customFormat="1" ht="15" customHeight="1" x14ac:dyDescent="0.25">
      <c r="A289" s="343" t="s">
        <v>138</v>
      </c>
      <c r="B289" s="381" t="s">
        <v>126</v>
      </c>
      <c r="C289" s="369" t="s">
        <v>70</v>
      </c>
      <c r="D289" s="346" t="s">
        <v>71</v>
      </c>
      <c r="E289" s="346" t="s">
        <v>71</v>
      </c>
      <c r="F289" s="186" t="s">
        <v>2</v>
      </c>
      <c r="G289" s="54">
        <f>G290+G291+G292+G293</f>
        <v>206458.1</v>
      </c>
      <c r="H289" s="54">
        <f>H290+H291+H292+H293</f>
        <v>206458.1</v>
      </c>
      <c r="I289" s="54">
        <f t="shared" si="23"/>
        <v>100</v>
      </c>
      <c r="J289" s="264" t="s">
        <v>71</v>
      </c>
      <c r="K289" s="298" t="s">
        <v>71</v>
      </c>
      <c r="L289" s="291" t="s">
        <v>71</v>
      </c>
      <c r="M289" s="291" t="s">
        <v>71</v>
      </c>
      <c r="N289" s="231" t="s">
        <v>71</v>
      </c>
      <c r="O289" s="231" t="s">
        <v>71</v>
      </c>
      <c r="P289" s="231" t="s">
        <v>71</v>
      </c>
    </row>
    <row r="290" spans="1:16" s="3" customFormat="1" x14ac:dyDescent="0.25">
      <c r="A290" s="343"/>
      <c r="B290" s="381"/>
      <c r="C290" s="370"/>
      <c r="D290" s="346"/>
      <c r="E290" s="346"/>
      <c r="F290" s="186" t="s">
        <v>5</v>
      </c>
      <c r="G290" s="54">
        <f>G295</f>
        <v>206458.1</v>
      </c>
      <c r="H290" s="54">
        <f>H295</f>
        <v>206458.1</v>
      </c>
      <c r="I290" s="54">
        <f t="shared" si="23"/>
        <v>100</v>
      </c>
      <c r="J290" s="265"/>
      <c r="K290" s="298"/>
      <c r="L290" s="291"/>
      <c r="M290" s="291"/>
      <c r="N290" s="231"/>
      <c r="O290" s="231"/>
      <c r="P290" s="231"/>
    </row>
    <row r="291" spans="1:16" s="3" customFormat="1" ht="24.75" customHeight="1" x14ac:dyDescent="0.25">
      <c r="A291" s="343"/>
      <c r="B291" s="381"/>
      <c r="C291" s="370"/>
      <c r="D291" s="346"/>
      <c r="E291" s="346"/>
      <c r="F291" s="186" t="s">
        <v>6</v>
      </c>
      <c r="G291" s="54">
        <f t="shared" ref="G291:H293" si="27">G296</f>
        <v>0</v>
      </c>
      <c r="H291" s="54">
        <f t="shared" si="27"/>
        <v>0</v>
      </c>
      <c r="I291" s="54">
        <v>0</v>
      </c>
      <c r="J291" s="265"/>
      <c r="K291" s="298"/>
      <c r="L291" s="291"/>
      <c r="M291" s="291"/>
      <c r="N291" s="231"/>
      <c r="O291" s="231"/>
      <c r="P291" s="231"/>
    </row>
    <row r="292" spans="1:16" s="3" customFormat="1" ht="19.5" customHeight="1" x14ac:dyDescent="0.25">
      <c r="A292" s="343"/>
      <c r="B292" s="381"/>
      <c r="C292" s="370"/>
      <c r="D292" s="346"/>
      <c r="E292" s="346"/>
      <c r="F292" s="186" t="s">
        <v>23</v>
      </c>
      <c r="G292" s="54">
        <f t="shared" si="27"/>
        <v>0</v>
      </c>
      <c r="H292" s="54">
        <f t="shared" si="27"/>
        <v>0</v>
      </c>
      <c r="I292" s="54">
        <v>0</v>
      </c>
      <c r="J292" s="265" t="s">
        <v>71</v>
      </c>
      <c r="K292" s="298" t="s">
        <v>71</v>
      </c>
      <c r="L292" s="291" t="s">
        <v>71</v>
      </c>
      <c r="M292" s="291" t="s">
        <v>71</v>
      </c>
      <c r="N292" s="231"/>
      <c r="O292" s="231"/>
      <c r="P292" s="231"/>
    </row>
    <row r="293" spans="1:16" s="3" customFormat="1" ht="24.75" customHeight="1" x14ac:dyDescent="0.25">
      <c r="A293" s="343"/>
      <c r="B293" s="381"/>
      <c r="C293" s="371"/>
      <c r="D293" s="346"/>
      <c r="E293" s="346"/>
      <c r="F293" s="191" t="s">
        <v>24</v>
      </c>
      <c r="G293" s="54">
        <f t="shared" si="27"/>
        <v>0</v>
      </c>
      <c r="H293" s="54">
        <f t="shared" si="27"/>
        <v>0</v>
      </c>
      <c r="I293" s="54">
        <v>0</v>
      </c>
      <c r="J293" s="266" t="s">
        <v>71</v>
      </c>
      <c r="K293" s="298" t="s">
        <v>71</v>
      </c>
      <c r="L293" s="291" t="s">
        <v>71</v>
      </c>
      <c r="M293" s="291" t="s">
        <v>71</v>
      </c>
      <c r="N293" s="231"/>
      <c r="O293" s="231"/>
      <c r="P293" s="231"/>
    </row>
    <row r="294" spans="1:16" ht="34.5" customHeight="1" x14ac:dyDescent="0.25">
      <c r="A294" s="373" t="s">
        <v>140</v>
      </c>
      <c r="B294" s="374" t="s">
        <v>128</v>
      </c>
      <c r="C294" s="282" t="s">
        <v>70</v>
      </c>
      <c r="D294" s="357" t="s">
        <v>509</v>
      </c>
      <c r="E294" s="378" t="s">
        <v>501</v>
      </c>
      <c r="F294" s="187" t="s">
        <v>2</v>
      </c>
      <c r="G294" s="54">
        <f>G295+G296+G297+G298</f>
        <v>206458.1</v>
      </c>
      <c r="H294" s="54">
        <f>H295+H296+H297+H298</f>
        <v>206458.1</v>
      </c>
      <c r="I294" s="54">
        <f t="shared" si="23"/>
        <v>100</v>
      </c>
      <c r="J294" s="244" t="s">
        <v>744</v>
      </c>
      <c r="K294" s="246">
        <v>120230</v>
      </c>
      <c r="L294" s="239">
        <v>118951</v>
      </c>
      <c r="M294" s="239" t="s">
        <v>890</v>
      </c>
      <c r="N294" s="239" t="s">
        <v>159</v>
      </c>
      <c r="O294" s="239" t="s">
        <v>159</v>
      </c>
      <c r="P294" s="239" t="s">
        <v>159</v>
      </c>
    </row>
    <row r="295" spans="1:16" ht="66" customHeight="1" x14ac:dyDescent="0.25">
      <c r="A295" s="373"/>
      <c r="B295" s="374"/>
      <c r="C295" s="286"/>
      <c r="D295" s="358"/>
      <c r="E295" s="379"/>
      <c r="F295" s="187" t="s">
        <v>5</v>
      </c>
      <c r="G295" s="55">
        <v>206458.1</v>
      </c>
      <c r="H295" s="55">
        <v>206458.1</v>
      </c>
      <c r="I295" s="55">
        <f t="shared" si="23"/>
        <v>100</v>
      </c>
      <c r="J295" s="245"/>
      <c r="K295" s="247"/>
      <c r="L295" s="241"/>
      <c r="M295" s="241"/>
      <c r="N295" s="241"/>
      <c r="O295" s="241"/>
      <c r="P295" s="241"/>
    </row>
    <row r="296" spans="1:16" ht="53.25" customHeight="1" x14ac:dyDescent="0.25">
      <c r="A296" s="373"/>
      <c r="B296" s="374"/>
      <c r="C296" s="286"/>
      <c r="D296" s="358"/>
      <c r="E296" s="379"/>
      <c r="F296" s="187" t="s">
        <v>6</v>
      </c>
      <c r="G296" s="55">
        <v>0</v>
      </c>
      <c r="H296" s="55">
        <v>0</v>
      </c>
      <c r="I296" s="55">
        <v>0</v>
      </c>
      <c r="J296" s="63" t="s">
        <v>731</v>
      </c>
      <c r="K296" s="56">
        <v>15</v>
      </c>
      <c r="L296" s="43">
        <v>17</v>
      </c>
      <c r="M296" s="56"/>
      <c r="N296" s="36" t="s">
        <v>159</v>
      </c>
      <c r="O296" s="36" t="s">
        <v>159</v>
      </c>
      <c r="P296" s="36" t="s">
        <v>159</v>
      </c>
    </row>
    <row r="297" spans="1:16" ht="22.5" customHeight="1" x14ac:dyDescent="0.25">
      <c r="A297" s="373"/>
      <c r="B297" s="374"/>
      <c r="C297" s="286"/>
      <c r="D297" s="358"/>
      <c r="E297" s="379"/>
      <c r="F297" s="187" t="s">
        <v>23</v>
      </c>
      <c r="G297" s="55">
        <v>0</v>
      </c>
      <c r="H297" s="55">
        <v>0</v>
      </c>
      <c r="I297" s="55">
        <v>0</v>
      </c>
      <c r="J297" s="244" t="s">
        <v>745</v>
      </c>
      <c r="K297" s="246">
        <v>20</v>
      </c>
      <c r="L297" s="239">
        <v>22</v>
      </c>
      <c r="M297" s="246"/>
      <c r="N297" s="292" t="s">
        <v>159</v>
      </c>
      <c r="O297" s="292" t="s">
        <v>159</v>
      </c>
      <c r="P297" s="292" t="s">
        <v>159</v>
      </c>
    </row>
    <row r="298" spans="1:16" ht="40.5" customHeight="1" x14ac:dyDescent="0.25">
      <c r="A298" s="373"/>
      <c r="B298" s="374"/>
      <c r="C298" s="283"/>
      <c r="D298" s="359"/>
      <c r="E298" s="380"/>
      <c r="F298" s="13" t="s">
        <v>24</v>
      </c>
      <c r="G298" s="55">
        <v>0</v>
      </c>
      <c r="H298" s="55">
        <v>0</v>
      </c>
      <c r="I298" s="55">
        <v>0</v>
      </c>
      <c r="J298" s="245"/>
      <c r="K298" s="247"/>
      <c r="L298" s="241"/>
      <c r="M298" s="247"/>
      <c r="N298" s="293"/>
      <c r="O298" s="293"/>
      <c r="P298" s="293"/>
    </row>
    <row r="299" spans="1:16" ht="38.25" customHeight="1" x14ac:dyDescent="0.25">
      <c r="A299" s="412" t="s">
        <v>145</v>
      </c>
      <c r="B299" s="381" t="s">
        <v>130</v>
      </c>
      <c r="C299" s="369" t="s">
        <v>70</v>
      </c>
      <c r="D299" s="346" t="s">
        <v>71</v>
      </c>
      <c r="E299" s="346" t="s">
        <v>71</v>
      </c>
      <c r="F299" s="186" t="s">
        <v>2</v>
      </c>
      <c r="G299" s="54">
        <f>G300+G301+G302+G303</f>
        <v>99399.1</v>
      </c>
      <c r="H299" s="54">
        <f>H300+H301+H302+H303</f>
        <v>99382.200000000012</v>
      </c>
      <c r="I299" s="54">
        <f t="shared" si="23"/>
        <v>99.982997833984427</v>
      </c>
      <c r="J299" s="271" t="s">
        <v>71</v>
      </c>
      <c r="K299" s="297" t="s">
        <v>71</v>
      </c>
      <c r="L299" s="299" t="s">
        <v>71</v>
      </c>
      <c r="M299" s="299" t="s">
        <v>71</v>
      </c>
      <c r="N299" s="275" t="s">
        <v>159</v>
      </c>
      <c r="O299" s="275" t="s">
        <v>71</v>
      </c>
      <c r="P299" s="275" t="s">
        <v>71</v>
      </c>
    </row>
    <row r="300" spans="1:16" ht="22.5" customHeight="1" x14ac:dyDescent="0.25">
      <c r="A300" s="373"/>
      <c r="B300" s="381"/>
      <c r="C300" s="370"/>
      <c r="D300" s="346"/>
      <c r="E300" s="346"/>
      <c r="F300" s="186" t="s">
        <v>5</v>
      </c>
      <c r="G300" s="54">
        <f>G305</f>
        <v>45375.7</v>
      </c>
      <c r="H300" s="54">
        <f>H305</f>
        <v>45358.9</v>
      </c>
      <c r="I300" s="54">
        <f t="shared" si="23"/>
        <v>99.962975777784152</v>
      </c>
      <c r="J300" s="272"/>
      <c r="K300" s="297"/>
      <c r="L300" s="299"/>
      <c r="M300" s="299"/>
      <c r="N300" s="275"/>
      <c r="O300" s="275"/>
      <c r="P300" s="275"/>
    </row>
    <row r="301" spans="1:16" ht="24" customHeight="1" x14ac:dyDescent="0.25">
      <c r="A301" s="373"/>
      <c r="B301" s="381"/>
      <c r="C301" s="370"/>
      <c r="D301" s="346"/>
      <c r="E301" s="346"/>
      <c r="F301" s="186" t="s">
        <v>6</v>
      </c>
      <c r="G301" s="54">
        <f t="shared" ref="G301:H303" si="28">G306</f>
        <v>0</v>
      </c>
      <c r="H301" s="54">
        <f t="shared" si="28"/>
        <v>0</v>
      </c>
      <c r="I301" s="54">
        <v>0</v>
      </c>
      <c r="J301" s="272"/>
      <c r="K301" s="297"/>
      <c r="L301" s="299"/>
      <c r="M301" s="299"/>
      <c r="N301" s="275"/>
      <c r="O301" s="275"/>
      <c r="P301" s="275"/>
    </row>
    <row r="302" spans="1:16" ht="21" customHeight="1" x14ac:dyDescent="0.25">
      <c r="A302" s="373"/>
      <c r="B302" s="381"/>
      <c r="C302" s="370"/>
      <c r="D302" s="346"/>
      <c r="E302" s="346"/>
      <c r="F302" s="186" t="s">
        <v>23</v>
      </c>
      <c r="G302" s="54">
        <f t="shared" si="28"/>
        <v>0</v>
      </c>
      <c r="H302" s="54">
        <f t="shared" si="28"/>
        <v>0</v>
      </c>
      <c r="I302" s="54">
        <v>0</v>
      </c>
      <c r="J302" s="272"/>
      <c r="K302" s="297" t="s">
        <v>71</v>
      </c>
      <c r="L302" s="299" t="s">
        <v>71</v>
      </c>
      <c r="M302" s="299" t="s">
        <v>71</v>
      </c>
      <c r="N302" s="275"/>
      <c r="O302" s="275"/>
      <c r="P302" s="275"/>
    </row>
    <row r="303" spans="1:16" ht="21" customHeight="1" x14ac:dyDescent="0.25">
      <c r="A303" s="373"/>
      <c r="B303" s="381"/>
      <c r="C303" s="371"/>
      <c r="D303" s="346"/>
      <c r="E303" s="346"/>
      <c r="F303" s="191" t="s">
        <v>24</v>
      </c>
      <c r="G303" s="54">
        <f t="shared" si="28"/>
        <v>54023.4</v>
      </c>
      <c r="H303" s="54">
        <f t="shared" si="28"/>
        <v>54023.3</v>
      </c>
      <c r="I303" s="54">
        <f t="shared" si="23"/>
        <v>99.999814895026972</v>
      </c>
      <c r="J303" s="273"/>
      <c r="K303" s="297" t="s">
        <v>71</v>
      </c>
      <c r="L303" s="299" t="s">
        <v>71</v>
      </c>
      <c r="M303" s="299" t="s">
        <v>71</v>
      </c>
      <c r="N303" s="275"/>
      <c r="O303" s="275"/>
      <c r="P303" s="275"/>
    </row>
    <row r="304" spans="1:16" s="3" customFormat="1" ht="30.75" customHeight="1" x14ac:dyDescent="0.25">
      <c r="A304" s="343" t="s">
        <v>147</v>
      </c>
      <c r="B304" s="381" t="s">
        <v>132</v>
      </c>
      <c r="C304" s="369" t="s">
        <v>70</v>
      </c>
      <c r="D304" s="346" t="s">
        <v>71</v>
      </c>
      <c r="E304" s="346" t="s">
        <v>71</v>
      </c>
      <c r="F304" s="186" t="s">
        <v>2</v>
      </c>
      <c r="G304" s="54">
        <f>G305+G306+G307+G308</f>
        <v>99399.1</v>
      </c>
      <c r="H304" s="54">
        <f>H305+H306+H307+H308</f>
        <v>99382.200000000012</v>
      </c>
      <c r="I304" s="54">
        <f t="shared" si="23"/>
        <v>99.982997833984427</v>
      </c>
      <c r="J304" s="264" t="s">
        <v>71</v>
      </c>
      <c r="K304" s="298" t="s">
        <v>71</v>
      </c>
      <c r="L304" s="291" t="s">
        <v>71</v>
      </c>
      <c r="M304" s="291" t="s">
        <v>71</v>
      </c>
      <c r="N304" s="231" t="s">
        <v>71</v>
      </c>
      <c r="O304" s="231" t="s">
        <v>71</v>
      </c>
      <c r="P304" s="231" t="s">
        <v>71</v>
      </c>
    </row>
    <row r="305" spans="1:16" s="3" customFormat="1" ht="18" customHeight="1" x14ac:dyDescent="0.25">
      <c r="A305" s="343"/>
      <c r="B305" s="381"/>
      <c r="C305" s="370"/>
      <c r="D305" s="346"/>
      <c r="E305" s="346"/>
      <c r="F305" s="186" t="s">
        <v>5</v>
      </c>
      <c r="G305" s="54">
        <f t="shared" ref="G305:H308" si="29">G310+G315</f>
        <v>45375.7</v>
      </c>
      <c r="H305" s="54">
        <f t="shared" si="29"/>
        <v>45358.9</v>
      </c>
      <c r="I305" s="54">
        <f t="shared" si="23"/>
        <v>99.962975777784152</v>
      </c>
      <c r="J305" s="265"/>
      <c r="K305" s="298"/>
      <c r="L305" s="291"/>
      <c r="M305" s="291"/>
      <c r="N305" s="231"/>
      <c r="O305" s="231"/>
      <c r="P305" s="231"/>
    </row>
    <row r="306" spans="1:16" s="3" customFormat="1" ht="19.5" customHeight="1" x14ac:dyDescent="0.25">
      <c r="A306" s="343"/>
      <c r="B306" s="381"/>
      <c r="C306" s="370"/>
      <c r="D306" s="346"/>
      <c r="E306" s="346"/>
      <c r="F306" s="186" t="s">
        <v>6</v>
      </c>
      <c r="G306" s="54">
        <f t="shared" si="29"/>
        <v>0</v>
      </c>
      <c r="H306" s="54">
        <f t="shared" si="29"/>
        <v>0</v>
      </c>
      <c r="I306" s="54">
        <v>0</v>
      </c>
      <c r="J306" s="265"/>
      <c r="K306" s="298"/>
      <c r="L306" s="291"/>
      <c r="M306" s="291"/>
      <c r="N306" s="231"/>
      <c r="O306" s="231"/>
      <c r="P306" s="231"/>
    </row>
    <row r="307" spans="1:16" s="3" customFormat="1" ht="15" customHeight="1" x14ac:dyDescent="0.25">
      <c r="A307" s="343"/>
      <c r="B307" s="381"/>
      <c r="C307" s="370"/>
      <c r="D307" s="346"/>
      <c r="E307" s="346"/>
      <c r="F307" s="186" t="s">
        <v>23</v>
      </c>
      <c r="G307" s="54">
        <f t="shared" si="29"/>
        <v>0</v>
      </c>
      <c r="H307" s="54">
        <f t="shared" si="29"/>
        <v>0</v>
      </c>
      <c r="I307" s="54">
        <v>0</v>
      </c>
      <c r="J307" s="265" t="s">
        <v>71</v>
      </c>
      <c r="K307" s="298" t="s">
        <v>71</v>
      </c>
      <c r="L307" s="291" t="s">
        <v>71</v>
      </c>
      <c r="M307" s="291" t="s">
        <v>71</v>
      </c>
      <c r="N307" s="231"/>
      <c r="O307" s="231"/>
      <c r="P307" s="231"/>
    </row>
    <row r="308" spans="1:16" s="3" customFormat="1" x14ac:dyDescent="0.25">
      <c r="A308" s="343"/>
      <c r="B308" s="381"/>
      <c r="C308" s="371"/>
      <c r="D308" s="346"/>
      <c r="E308" s="346"/>
      <c r="F308" s="191" t="s">
        <v>24</v>
      </c>
      <c r="G308" s="54">
        <f t="shared" si="29"/>
        <v>54023.4</v>
      </c>
      <c r="H308" s="54">
        <f t="shared" si="29"/>
        <v>54023.3</v>
      </c>
      <c r="I308" s="54">
        <f t="shared" si="23"/>
        <v>99.999814895026972</v>
      </c>
      <c r="J308" s="266" t="s">
        <v>71</v>
      </c>
      <c r="K308" s="298" t="s">
        <v>71</v>
      </c>
      <c r="L308" s="291" t="s">
        <v>71</v>
      </c>
      <c r="M308" s="291" t="s">
        <v>71</v>
      </c>
      <c r="N308" s="231"/>
      <c r="O308" s="231"/>
      <c r="P308" s="231"/>
    </row>
    <row r="309" spans="1:16" x14ac:dyDescent="0.25">
      <c r="A309" s="373" t="s">
        <v>149</v>
      </c>
      <c r="B309" s="374" t="s">
        <v>134</v>
      </c>
      <c r="C309" s="282" t="s">
        <v>70</v>
      </c>
      <c r="D309" s="357" t="s">
        <v>509</v>
      </c>
      <c r="E309" s="378" t="s">
        <v>501</v>
      </c>
      <c r="F309" s="187" t="s">
        <v>2</v>
      </c>
      <c r="G309" s="54">
        <f>G310+G311+G312+G313</f>
        <v>9360.1</v>
      </c>
      <c r="H309" s="54">
        <f>H310+H311+H312+H313</f>
        <v>9343.4</v>
      </c>
      <c r="I309" s="54">
        <f t="shared" si="23"/>
        <v>99.821583102744626</v>
      </c>
      <c r="J309" s="244" t="s">
        <v>746</v>
      </c>
      <c r="K309" s="246">
        <v>700</v>
      </c>
      <c r="L309" s="239">
        <v>2866</v>
      </c>
      <c r="M309" s="239" t="s">
        <v>891</v>
      </c>
      <c r="N309" s="239" t="s">
        <v>159</v>
      </c>
      <c r="O309" s="239" t="s">
        <v>159</v>
      </c>
      <c r="P309" s="239" t="s">
        <v>159</v>
      </c>
    </row>
    <row r="310" spans="1:16" ht="87.75" customHeight="1" x14ac:dyDescent="0.25">
      <c r="A310" s="373"/>
      <c r="B310" s="374"/>
      <c r="C310" s="286"/>
      <c r="D310" s="358"/>
      <c r="E310" s="379"/>
      <c r="F310" s="187" t="s">
        <v>5</v>
      </c>
      <c r="G310" s="55">
        <v>9360.1</v>
      </c>
      <c r="H310" s="55">
        <v>9343.4</v>
      </c>
      <c r="I310" s="55">
        <f t="shared" si="23"/>
        <v>99.821583102744626</v>
      </c>
      <c r="J310" s="245"/>
      <c r="K310" s="247"/>
      <c r="L310" s="241"/>
      <c r="M310" s="241"/>
      <c r="N310" s="241"/>
      <c r="O310" s="241"/>
      <c r="P310" s="241"/>
    </row>
    <row r="311" spans="1:16" x14ac:dyDescent="0.25">
      <c r="A311" s="373"/>
      <c r="B311" s="374"/>
      <c r="C311" s="286"/>
      <c r="D311" s="358"/>
      <c r="E311" s="379"/>
      <c r="F311" s="187" t="s">
        <v>6</v>
      </c>
      <c r="G311" s="55">
        <v>0</v>
      </c>
      <c r="H311" s="55">
        <v>0</v>
      </c>
      <c r="I311" s="55">
        <v>0</v>
      </c>
      <c r="J311" s="244" t="s">
        <v>747</v>
      </c>
      <c r="K311" s="246">
        <v>30</v>
      </c>
      <c r="L311" s="262">
        <v>31.3</v>
      </c>
      <c r="M311" s="262" t="s">
        <v>892</v>
      </c>
      <c r="N311" s="262" t="s">
        <v>159</v>
      </c>
      <c r="O311" s="262" t="s">
        <v>159</v>
      </c>
      <c r="P311" s="262" t="s">
        <v>159</v>
      </c>
    </row>
    <row r="312" spans="1:16" ht="15" customHeight="1" x14ac:dyDescent="0.25">
      <c r="A312" s="373"/>
      <c r="B312" s="374"/>
      <c r="C312" s="286"/>
      <c r="D312" s="358"/>
      <c r="E312" s="379"/>
      <c r="F312" s="187" t="s">
        <v>23</v>
      </c>
      <c r="G312" s="55">
        <v>0</v>
      </c>
      <c r="H312" s="55">
        <v>0</v>
      </c>
      <c r="I312" s="55">
        <v>0</v>
      </c>
      <c r="J312" s="259"/>
      <c r="K312" s="270"/>
      <c r="L312" s="263"/>
      <c r="M312" s="263"/>
      <c r="N312" s="263"/>
      <c r="O312" s="263"/>
      <c r="P312" s="263"/>
    </row>
    <row r="313" spans="1:16" ht="111.75" customHeight="1" x14ac:dyDescent="0.25">
      <c r="A313" s="373"/>
      <c r="B313" s="374"/>
      <c r="C313" s="283"/>
      <c r="D313" s="359"/>
      <c r="E313" s="380"/>
      <c r="F313" s="13" t="s">
        <v>24</v>
      </c>
      <c r="G313" s="55">
        <v>0</v>
      </c>
      <c r="H313" s="55">
        <v>0</v>
      </c>
      <c r="I313" s="55">
        <v>0</v>
      </c>
      <c r="J313" s="245"/>
      <c r="K313" s="247"/>
      <c r="L313" s="285"/>
      <c r="M313" s="285"/>
      <c r="N313" s="285"/>
      <c r="O313" s="285"/>
      <c r="P313" s="285"/>
    </row>
    <row r="314" spans="1:16" x14ac:dyDescent="0.25">
      <c r="A314" s="373" t="s">
        <v>450</v>
      </c>
      <c r="B314" s="374" t="s">
        <v>135</v>
      </c>
      <c r="C314" s="282" t="s">
        <v>70</v>
      </c>
      <c r="D314" s="357" t="s">
        <v>509</v>
      </c>
      <c r="E314" s="378" t="s">
        <v>501</v>
      </c>
      <c r="F314" s="187" t="s">
        <v>2</v>
      </c>
      <c r="G314" s="54">
        <f>G315+G316+G317+G318</f>
        <v>90039</v>
      </c>
      <c r="H314" s="54">
        <f>H315+H316+H317+H318</f>
        <v>90038.8</v>
      </c>
      <c r="I314" s="54">
        <f t="shared" si="23"/>
        <v>99.999777874032375</v>
      </c>
      <c r="J314" s="244" t="s">
        <v>748</v>
      </c>
      <c r="K314" s="246">
        <v>90</v>
      </c>
      <c r="L314" s="239">
        <v>90</v>
      </c>
      <c r="M314" s="239"/>
      <c r="N314" s="239" t="s">
        <v>159</v>
      </c>
      <c r="O314" s="239" t="s">
        <v>159</v>
      </c>
      <c r="P314" s="239" t="s">
        <v>159</v>
      </c>
    </row>
    <row r="315" spans="1:16" ht="42" customHeight="1" x14ac:dyDescent="0.25">
      <c r="A315" s="373"/>
      <c r="B315" s="374"/>
      <c r="C315" s="286"/>
      <c r="D315" s="358"/>
      <c r="E315" s="379"/>
      <c r="F315" s="187" t="s">
        <v>5</v>
      </c>
      <c r="G315" s="55">
        <v>36015.599999999999</v>
      </c>
      <c r="H315" s="55">
        <v>36015.5</v>
      </c>
      <c r="I315" s="55">
        <f t="shared" si="23"/>
        <v>99.999722342540451</v>
      </c>
      <c r="J315" s="245"/>
      <c r="K315" s="247"/>
      <c r="L315" s="241"/>
      <c r="M315" s="241"/>
      <c r="N315" s="241"/>
      <c r="O315" s="241"/>
      <c r="P315" s="241"/>
    </row>
    <row r="316" spans="1:16" x14ac:dyDescent="0.25">
      <c r="A316" s="373"/>
      <c r="B316" s="374"/>
      <c r="C316" s="286"/>
      <c r="D316" s="358"/>
      <c r="E316" s="379"/>
      <c r="F316" s="187" t="s">
        <v>6</v>
      </c>
      <c r="G316" s="55">
        <v>0</v>
      </c>
      <c r="H316" s="55">
        <v>0</v>
      </c>
      <c r="I316" s="55">
        <v>0</v>
      </c>
      <c r="J316" s="244" t="s">
        <v>808</v>
      </c>
      <c r="K316" s="246">
        <v>11.3</v>
      </c>
      <c r="L316" s="239">
        <v>12</v>
      </c>
      <c r="M316" s="262"/>
      <c r="N316" s="262" t="s">
        <v>159</v>
      </c>
      <c r="O316" s="262" t="s">
        <v>159</v>
      </c>
      <c r="P316" s="262" t="s">
        <v>159</v>
      </c>
    </row>
    <row r="317" spans="1:16" ht="15" customHeight="1" x14ac:dyDescent="0.25">
      <c r="A317" s="373"/>
      <c r="B317" s="374"/>
      <c r="C317" s="286"/>
      <c r="D317" s="358"/>
      <c r="E317" s="379"/>
      <c r="F317" s="187" t="s">
        <v>23</v>
      </c>
      <c r="G317" s="55">
        <v>0</v>
      </c>
      <c r="H317" s="55">
        <v>0</v>
      </c>
      <c r="I317" s="55">
        <v>0</v>
      </c>
      <c r="J317" s="259"/>
      <c r="K317" s="270"/>
      <c r="L317" s="240"/>
      <c r="M317" s="263"/>
      <c r="N317" s="263"/>
      <c r="O317" s="263"/>
      <c r="P317" s="263"/>
    </row>
    <row r="318" spans="1:16" ht="45.75" customHeight="1" x14ac:dyDescent="0.25">
      <c r="A318" s="373"/>
      <c r="B318" s="374"/>
      <c r="C318" s="283"/>
      <c r="D318" s="359"/>
      <c r="E318" s="380"/>
      <c r="F318" s="13" t="s">
        <v>24</v>
      </c>
      <c r="G318" s="55">
        <v>54023.4</v>
      </c>
      <c r="H318" s="55">
        <v>54023.3</v>
      </c>
      <c r="I318" s="55">
        <f t="shared" si="23"/>
        <v>99.999814895026972</v>
      </c>
      <c r="J318" s="245"/>
      <c r="K318" s="247"/>
      <c r="L318" s="241"/>
      <c r="M318" s="285"/>
      <c r="N318" s="285"/>
      <c r="O318" s="285"/>
      <c r="P318" s="285"/>
    </row>
    <row r="319" spans="1:16" s="3" customFormat="1" ht="15" customHeight="1" x14ac:dyDescent="0.25">
      <c r="A319" s="343" t="s">
        <v>151</v>
      </c>
      <c r="B319" s="381" t="s">
        <v>137</v>
      </c>
      <c r="C319" s="369" t="s">
        <v>70</v>
      </c>
      <c r="D319" s="346" t="s">
        <v>71</v>
      </c>
      <c r="E319" s="346" t="s">
        <v>71</v>
      </c>
      <c r="F319" s="186" t="s">
        <v>2</v>
      </c>
      <c r="G319" s="54">
        <f>SUM(G320:G323)</f>
        <v>1733190</v>
      </c>
      <c r="H319" s="54">
        <f>SUM(H320:H323)</f>
        <v>1636638.5</v>
      </c>
      <c r="I319" s="54">
        <f t="shared" si="23"/>
        <v>94.429260496541062</v>
      </c>
      <c r="J319" s="264" t="s">
        <v>71</v>
      </c>
      <c r="K319" s="232" t="s">
        <v>71</v>
      </c>
      <c r="L319" s="233" t="s">
        <v>71</v>
      </c>
      <c r="M319" s="233" t="s">
        <v>71</v>
      </c>
      <c r="N319" s="231" t="s">
        <v>71</v>
      </c>
      <c r="O319" s="231" t="s">
        <v>71</v>
      </c>
      <c r="P319" s="231" t="s">
        <v>71</v>
      </c>
    </row>
    <row r="320" spans="1:16" s="3" customFormat="1" x14ac:dyDescent="0.25">
      <c r="A320" s="343"/>
      <c r="B320" s="381"/>
      <c r="C320" s="370"/>
      <c r="D320" s="346"/>
      <c r="E320" s="346"/>
      <c r="F320" s="186" t="s">
        <v>5</v>
      </c>
      <c r="G320" s="54">
        <f>G325</f>
        <v>779196.89999999991</v>
      </c>
      <c r="H320" s="54">
        <f>H325</f>
        <v>779096.8</v>
      </c>
      <c r="I320" s="54">
        <f t="shared" si="23"/>
        <v>99.987153439650513</v>
      </c>
      <c r="J320" s="265"/>
      <c r="K320" s="232"/>
      <c r="L320" s="234" t="s">
        <v>71</v>
      </c>
      <c r="M320" s="234" t="s">
        <v>71</v>
      </c>
      <c r="N320" s="231"/>
      <c r="O320" s="231"/>
      <c r="P320" s="231"/>
    </row>
    <row r="321" spans="1:16" s="3" customFormat="1" x14ac:dyDescent="0.25">
      <c r="A321" s="343"/>
      <c r="B321" s="381"/>
      <c r="C321" s="370"/>
      <c r="D321" s="346"/>
      <c r="E321" s="346"/>
      <c r="F321" s="186" t="s">
        <v>6</v>
      </c>
      <c r="G321" s="54">
        <f t="shared" ref="G321:H323" si="30">G326</f>
        <v>953993.1</v>
      </c>
      <c r="H321" s="54">
        <f t="shared" si="30"/>
        <v>857541.7</v>
      </c>
      <c r="I321" s="54">
        <f t="shared" si="23"/>
        <v>89.889717231707436</v>
      </c>
      <c r="J321" s="265"/>
      <c r="K321" s="232"/>
      <c r="L321" s="234"/>
      <c r="M321" s="234"/>
      <c r="N321" s="231"/>
      <c r="O321" s="231"/>
      <c r="P321" s="231"/>
    </row>
    <row r="322" spans="1:16" s="3" customFormat="1" ht="23.25" customHeight="1" x14ac:dyDescent="0.25">
      <c r="A322" s="343"/>
      <c r="B322" s="381"/>
      <c r="C322" s="370"/>
      <c r="D322" s="346"/>
      <c r="E322" s="346"/>
      <c r="F322" s="186" t="s">
        <v>23</v>
      </c>
      <c r="G322" s="54">
        <f t="shared" si="30"/>
        <v>0</v>
      </c>
      <c r="H322" s="54">
        <f t="shared" si="30"/>
        <v>0</v>
      </c>
      <c r="I322" s="54">
        <v>0</v>
      </c>
      <c r="J322" s="265"/>
      <c r="K322" s="232"/>
      <c r="L322" s="234"/>
      <c r="M322" s="234"/>
      <c r="N322" s="231"/>
      <c r="O322" s="231"/>
      <c r="P322" s="231"/>
    </row>
    <row r="323" spans="1:16" s="3" customFormat="1" ht="19.5" customHeight="1" x14ac:dyDescent="0.25">
      <c r="A323" s="343"/>
      <c r="B323" s="381"/>
      <c r="C323" s="371"/>
      <c r="D323" s="346"/>
      <c r="E323" s="346"/>
      <c r="F323" s="191" t="s">
        <v>24</v>
      </c>
      <c r="G323" s="54">
        <f t="shared" si="30"/>
        <v>0</v>
      </c>
      <c r="H323" s="54">
        <f t="shared" si="30"/>
        <v>0</v>
      </c>
      <c r="I323" s="54">
        <v>0</v>
      </c>
      <c r="J323" s="266"/>
      <c r="K323" s="232"/>
      <c r="L323" s="235" t="s">
        <v>71</v>
      </c>
      <c r="M323" s="235" t="s">
        <v>71</v>
      </c>
      <c r="N323" s="231"/>
      <c r="O323" s="231"/>
      <c r="P323" s="231"/>
    </row>
    <row r="324" spans="1:16" s="3" customFormat="1" ht="19.5" customHeight="1" x14ac:dyDescent="0.25">
      <c r="A324" s="343" t="s">
        <v>153</v>
      </c>
      <c r="B324" s="381" t="s">
        <v>139</v>
      </c>
      <c r="C324" s="369" t="s">
        <v>70</v>
      </c>
      <c r="D324" s="346" t="s">
        <v>71</v>
      </c>
      <c r="E324" s="346" t="s">
        <v>71</v>
      </c>
      <c r="F324" s="186" t="s">
        <v>2</v>
      </c>
      <c r="G324" s="54">
        <f>SUM(G325:G328)</f>
        <v>1733190</v>
      </c>
      <c r="H324" s="54">
        <f>SUM(H325:H328)</f>
        <v>1636638.5</v>
      </c>
      <c r="I324" s="54">
        <f t="shared" si="23"/>
        <v>94.429260496541062</v>
      </c>
      <c r="J324" s="264" t="s">
        <v>71</v>
      </c>
      <c r="K324" s="232" t="s">
        <v>71</v>
      </c>
      <c r="L324" s="233" t="s">
        <v>71</v>
      </c>
      <c r="M324" s="233" t="s">
        <v>71</v>
      </c>
      <c r="N324" s="291" t="s">
        <v>71</v>
      </c>
      <c r="O324" s="291" t="s">
        <v>71</v>
      </c>
      <c r="P324" s="291" t="s">
        <v>71</v>
      </c>
    </row>
    <row r="325" spans="1:16" s="3" customFormat="1" ht="21.75" customHeight="1" x14ac:dyDescent="0.25">
      <c r="A325" s="343"/>
      <c r="B325" s="381"/>
      <c r="C325" s="370"/>
      <c r="D325" s="346"/>
      <c r="E325" s="346"/>
      <c r="F325" s="186" t="s">
        <v>5</v>
      </c>
      <c r="G325" s="54">
        <f>G330+G335+G340+G345+G350+G355</f>
        <v>779196.89999999991</v>
      </c>
      <c r="H325" s="54">
        <f>H330+H335+H340+H345+H350+H355</f>
        <v>779096.8</v>
      </c>
      <c r="I325" s="54">
        <f t="shared" si="23"/>
        <v>99.987153439650513</v>
      </c>
      <c r="J325" s="265"/>
      <c r="K325" s="232"/>
      <c r="L325" s="234" t="s">
        <v>71</v>
      </c>
      <c r="M325" s="234" t="s">
        <v>71</v>
      </c>
      <c r="N325" s="291"/>
      <c r="O325" s="291"/>
      <c r="P325" s="291"/>
    </row>
    <row r="326" spans="1:16" s="3" customFormat="1" ht="22.5" customHeight="1" x14ac:dyDescent="0.25">
      <c r="A326" s="343"/>
      <c r="B326" s="381"/>
      <c r="C326" s="370"/>
      <c r="D326" s="346"/>
      <c r="E326" s="346"/>
      <c r="F326" s="186" t="s">
        <v>6</v>
      </c>
      <c r="G326" s="54">
        <f t="shared" ref="G326:H328" si="31">G331+G336+G341+G346+G351+G356</f>
        <v>953993.1</v>
      </c>
      <c r="H326" s="54">
        <f t="shared" si="31"/>
        <v>857541.7</v>
      </c>
      <c r="I326" s="54">
        <f t="shared" si="23"/>
        <v>89.889717231707436</v>
      </c>
      <c r="J326" s="265"/>
      <c r="K326" s="232"/>
      <c r="L326" s="234"/>
      <c r="M326" s="234"/>
      <c r="N326" s="291"/>
      <c r="O326" s="291"/>
      <c r="P326" s="291"/>
    </row>
    <row r="327" spans="1:16" s="3" customFormat="1" ht="15" customHeight="1" x14ac:dyDescent="0.25">
      <c r="A327" s="343"/>
      <c r="B327" s="381"/>
      <c r="C327" s="370"/>
      <c r="D327" s="346"/>
      <c r="E327" s="346"/>
      <c r="F327" s="186" t="s">
        <v>23</v>
      </c>
      <c r="G327" s="54">
        <f t="shared" si="31"/>
        <v>0</v>
      </c>
      <c r="H327" s="54">
        <f t="shared" si="31"/>
        <v>0</v>
      </c>
      <c r="I327" s="54">
        <v>0</v>
      </c>
      <c r="J327" s="265"/>
      <c r="K327" s="232"/>
      <c r="L327" s="234"/>
      <c r="M327" s="234"/>
      <c r="N327" s="291" t="s">
        <v>71</v>
      </c>
      <c r="O327" s="291" t="s">
        <v>71</v>
      </c>
      <c r="P327" s="291" t="s">
        <v>71</v>
      </c>
    </row>
    <row r="328" spans="1:16" s="3" customFormat="1" x14ac:dyDescent="0.25">
      <c r="A328" s="343"/>
      <c r="B328" s="381"/>
      <c r="C328" s="371"/>
      <c r="D328" s="346"/>
      <c r="E328" s="346"/>
      <c r="F328" s="191" t="s">
        <v>24</v>
      </c>
      <c r="G328" s="54">
        <f t="shared" si="31"/>
        <v>0</v>
      </c>
      <c r="H328" s="54">
        <f t="shared" si="31"/>
        <v>0</v>
      </c>
      <c r="I328" s="54">
        <v>0</v>
      </c>
      <c r="J328" s="266"/>
      <c r="K328" s="232"/>
      <c r="L328" s="235" t="s">
        <v>71</v>
      </c>
      <c r="M328" s="235" t="s">
        <v>71</v>
      </c>
      <c r="N328" s="291" t="s">
        <v>71</v>
      </c>
      <c r="O328" s="291" t="s">
        <v>71</v>
      </c>
      <c r="P328" s="291" t="s">
        <v>71</v>
      </c>
    </row>
    <row r="329" spans="1:16" ht="19.5" customHeight="1" x14ac:dyDescent="0.25">
      <c r="A329" s="373" t="s">
        <v>155</v>
      </c>
      <c r="B329" s="374" t="s">
        <v>141</v>
      </c>
      <c r="C329" s="282" t="s">
        <v>70</v>
      </c>
      <c r="D329" s="357" t="s">
        <v>509</v>
      </c>
      <c r="E329" s="378" t="s">
        <v>501</v>
      </c>
      <c r="F329" s="187" t="s">
        <v>2</v>
      </c>
      <c r="G329" s="54">
        <f>G330+G331+G332+G333</f>
        <v>681084.1</v>
      </c>
      <c r="H329" s="54">
        <f>H330+H331+H332+H333</f>
        <v>680984.4</v>
      </c>
      <c r="I329" s="54">
        <f t="shared" si="23"/>
        <v>99.98536157282193</v>
      </c>
      <c r="J329" s="244" t="s">
        <v>749</v>
      </c>
      <c r="K329" s="246">
        <v>64446</v>
      </c>
      <c r="L329" s="239">
        <v>64275</v>
      </c>
      <c r="M329" s="246"/>
      <c r="N329" s="239" t="s">
        <v>159</v>
      </c>
      <c r="O329" s="239" t="s">
        <v>159</v>
      </c>
      <c r="P329" s="239" t="s">
        <v>159</v>
      </c>
    </row>
    <row r="330" spans="1:16" ht="27" customHeight="1" x14ac:dyDescent="0.25">
      <c r="A330" s="373"/>
      <c r="B330" s="374"/>
      <c r="C330" s="286"/>
      <c r="D330" s="358"/>
      <c r="E330" s="379"/>
      <c r="F330" s="187" t="s">
        <v>5</v>
      </c>
      <c r="G330" s="55">
        <f>284123.1+396961</f>
        <v>681084.1</v>
      </c>
      <c r="H330" s="55">
        <v>680984.4</v>
      </c>
      <c r="I330" s="55">
        <f>H330/G330*100</f>
        <v>99.98536157282193</v>
      </c>
      <c r="J330" s="259"/>
      <c r="K330" s="270"/>
      <c r="L330" s="240"/>
      <c r="M330" s="270"/>
      <c r="N330" s="240"/>
      <c r="O330" s="240"/>
      <c r="P330" s="240"/>
    </row>
    <row r="331" spans="1:16" ht="36.75" customHeight="1" x14ac:dyDescent="0.25">
      <c r="A331" s="373"/>
      <c r="B331" s="374"/>
      <c r="C331" s="286"/>
      <c r="D331" s="358"/>
      <c r="E331" s="379"/>
      <c r="F331" s="187" t="s">
        <v>6</v>
      </c>
      <c r="G331" s="55">
        <v>0</v>
      </c>
      <c r="H331" s="55">
        <v>0</v>
      </c>
      <c r="I331" s="55">
        <v>0</v>
      </c>
      <c r="J331" s="245"/>
      <c r="K331" s="247"/>
      <c r="L331" s="241"/>
      <c r="M331" s="247"/>
      <c r="N331" s="241"/>
      <c r="O331" s="241"/>
      <c r="P331" s="241"/>
    </row>
    <row r="332" spans="1:16" ht="21.75" customHeight="1" x14ac:dyDescent="0.25">
      <c r="A332" s="373"/>
      <c r="B332" s="374"/>
      <c r="C332" s="286"/>
      <c r="D332" s="358"/>
      <c r="E332" s="379"/>
      <c r="F332" s="187" t="s">
        <v>23</v>
      </c>
      <c r="G332" s="55">
        <v>0</v>
      </c>
      <c r="H332" s="55">
        <v>0</v>
      </c>
      <c r="I332" s="55">
        <v>0</v>
      </c>
      <c r="J332" s="244" t="s">
        <v>750</v>
      </c>
      <c r="K332" s="260">
        <v>95.5</v>
      </c>
      <c r="L332" s="262">
        <v>99.9</v>
      </c>
      <c r="M332" s="262"/>
      <c r="N332" s="262" t="s">
        <v>159</v>
      </c>
      <c r="O332" s="262" t="s">
        <v>159</v>
      </c>
      <c r="P332" s="262" t="s">
        <v>159</v>
      </c>
    </row>
    <row r="333" spans="1:16" ht="66" customHeight="1" x14ac:dyDescent="0.25">
      <c r="A333" s="373"/>
      <c r="B333" s="374"/>
      <c r="C333" s="283"/>
      <c r="D333" s="359"/>
      <c r="E333" s="380"/>
      <c r="F333" s="13" t="s">
        <v>24</v>
      </c>
      <c r="G333" s="55">
        <v>0</v>
      </c>
      <c r="H333" s="55">
        <v>0</v>
      </c>
      <c r="I333" s="55">
        <v>0</v>
      </c>
      <c r="J333" s="245"/>
      <c r="K333" s="284"/>
      <c r="L333" s="285"/>
      <c r="M333" s="285"/>
      <c r="N333" s="285"/>
      <c r="O333" s="285"/>
      <c r="P333" s="285"/>
    </row>
    <row r="334" spans="1:16" ht="15" customHeight="1" x14ac:dyDescent="0.25">
      <c r="A334" s="373" t="s">
        <v>527</v>
      </c>
      <c r="B334" s="374" t="s">
        <v>142</v>
      </c>
      <c r="C334" s="282" t="s">
        <v>70</v>
      </c>
      <c r="D334" s="357" t="s">
        <v>509</v>
      </c>
      <c r="E334" s="378" t="s">
        <v>501</v>
      </c>
      <c r="F334" s="187" t="s">
        <v>2</v>
      </c>
      <c r="G334" s="54">
        <f>G335+G336+G337+G338</f>
        <v>7771.2</v>
      </c>
      <c r="H334" s="54">
        <f>H335+H336+H337+H338</f>
        <v>7771.2</v>
      </c>
      <c r="I334" s="54">
        <f>H334/G334*100</f>
        <v>100</v>
      </c>
      <c r="J334" s="244" t="s">
        <v>751</v>
      </c>
      <c r="K334" s="246">
        <v>4000</v>
      </c>
      <c r="L334" s="239">
        <v>4174</v>
      </c>
      <c r="M334" s="239" t="s">
        <v>901</v>
      </c>
      <c r="N334" s="239" t="s">
        <v>159</v>
      </c>
      <c r="O334" s="239" t="s">
        <v>159</v>
      </c>
      <c r="P334" s="239" t="s">
        <v>159</v>
      </c>
    </row>
    <row r="335" spans="1:16" x14ac:dyDescent="0.25">
      <c r="A335" s="373"/>
      <c r="B335" s="374"/>
      <c r="C335" s="286"/>
      <c r="D335" s="358"/>
      <c r="E335" s="379"/>
      <c r="F335" s="187" t="s">
        <v>5</v>
      </c>
      <c r="G335" s="55">
        <v>7771.2</v>
      </c>
      <c r="H335" s="55">
        <v>7771.2</v>
      </c>
      <c r="I335" s="55">
        <f>H335/G335*100</f>
        <v>100</v>
      </c>
      <c r="J335" s="259"/>
      <c r="K335" s="270"/>
      <c r="L335" s="240"/>
      <c r="M335" s="240"/>
      <c r="N335" s="240"/>
      <c r="O335" s="240"/>
      <c r="P335" s="240"/>
    </row>
    <row r="336" spans="1:16" ht="23.25" customHeight="1" x14ac:dyDescent="0.25">
      <c r="A336" s="373"/>
      <c r="B336" s="374"/>
      <c r="C336" s="286"/>
      <c r="D336" s="358"/>
      <c r="E336" s="379"/>
      <c r="F336" s="187" t="s">
        <v>6</v>
      </c>
      <c r="G336" s="55">
        <v>0</v>
      </c>
      <c r="H336" s="55">
        <v>0</v>
      </c>
      <c r="I336" s="55">
        <v>0</v>
      </c>
      <c r="J336" s="245"/>
      <c r="K336" s="247"/>
      <c r="L336" s="241"/>
      <c r="M336" s="241"/>
      <c r="N336" s="241"/>
      <c r="O336" s="241"/>
      <c r="P336" s="241"/>
    </row>
    <row r="337" spans="1:16" ht="55.5" customHeight="1" x14ac:dyDescent="0.25">
      <c r="A337" s="373"/>
      <c r="B337" s="374"/>
      <c r="C337" s="286"/>
      <c r="D337" s="358"/>
      <c r="E337" s="379"/>
      <c r="F337" s="187" t="s">
        <v>23</v>
      </c>
      <c r="G337" s="55">
        <v>0</v>
      </c>
      <c r="H337" s="55">
        <v>0</v>
      </c>
      <c r="I337" s="55">
        <v>0</v>
      </c>
      <c r="J337" s="244" t="s">
        <v>752</v>
      </c>
      <c r="K337" s="246" t="s">
        <v>548</v>
      </c>
      <c r="L337" s="239">
        <v>100</v>
      </c>
      <c r="M337" s="239"/>
      <c r="N337" s="239" t="s">
        <v>159</v>
      </c>
      <c r="O337" s="239" t="s">
        <v>159</v>
      </c>
      <c r="P337" s="239" t="s">
        <v>159</v>
      </c>
    </row>
    <row r="338" spans="1:16" ht="51.75" customHeight="1" x14ac:dyDescent="0.25">
      <c r="A338" s="373"/>
      <c r="B338" s="374"/>
      <c r="C338" s="283"/>
      <c r="D338" s="359"/>
      <c r="E338" s="380"/>
      <c r="F338" s="13" t="s">
        <v>24</v>
      </c>
      <c r="G338" s="55">
        <v>0</v>
      </c>
      <c r="H338" s="55">
        <v>0</v>
      </c>
      <c r="I338" s="55">
        <v>0</v>
      </c>
      <c r="J338" s="245"/>
      <c r="K338" s="247"/>
      <c r="L338" s="241"/>
      <c r="M338" s="241"/>
      <c r="N338" s="241"/>
      <c r="O338" s="241"/>
      <c r="P338" s="241"/>
    </row>
    <row r="339" spans="1:16" ht="39" customHeight="1" x14ac:dyDescent="0.25">
      <c r="A339" s="373" t="s">
        <v>528</v>
      </c>
      <c r="B339" s="374" t="s">
        <v>143</v>
      </c>
      <c r="C339" s="282" t="s">
        <v>70</v>
      </c>
      <c r="D339" s="357" t="s">
        <v>509</v>
      </c>
      <c r="E339" s="378" t="s">
        <v>501</v>
      </c>
      <c r="F339" s="187" t="s">
        <v>2</v>
      </c>
      <c r="G339" s="54">
        <f>G340+G341+G342+G343</f>
        <v>87965.6</v>
      </c>
      <c r="H339" s="54">
        <f>H340+H341+H342+H343</f>
        <v>87965.4</v>
      </c>
      <c r="I339" s="54">
        <f>H339/G339*100</f>
        <v>99.999772638394987</v>
      </c>
      <c r="J339" s="244" t="s">
        <v>753</v>
      </c>
      <c r="K339" s="246">
        <v>72</v>
      </c>
      <c r="L339" s="239">
        <v>74</v>
      </c>
      <c r="M339" s="239"/>
      <c r="N339" s="239" t="s">
        <v>71</v>
      </c>
      <c r="O339" s="239" t="s">
        <v>71</v>
      </c>
      <c r="P339" s="239" t="s">
        <v>71</v>
      </c>
    </row>
    <row r="340" spans="1:16" ht="43.5" customHeight="1" x14ac:dyDescent="0.25">
      <c r="A340" s="373"/>
      <c r="B340" s="374"/>
      <c r="C340" s="286"/>
      <c r="D340" s="358"/>
      <c r="E340" s="379"/>
      <c r="F340" s="187" t="s">
        <v>5</v>
      </c>
      <c r="G340" s="55">
        <v>87965.6</v>
      </c>
      <c r="H340" s="55">
        <v>87965.4</v>
      </c>
      <c r="I340" s="55">
        <f>H340/G340*100</f>
        <v>99.999772638394987</v>
      </c>
      <c r="J340" s="245"/>
      <c r="K340" s="247"/>
      <c r="L340" s="241"/>
      <c r="M340" s="241"/>
      <c r="N340" s="241"/>
      <c r="O340" s="241"/>
      <c r="P340" s="241"/>
    </row>
    <row r="341" spans="1:16" ht="36" customHeight="1" x14ac:dyDescent="0.25">
      <c r="A341" s="373"/>
      <c r="B341" s="374"/>
      <c r="C341" s="286"/>
      <c r="D341" s="358"/>
      <c r="E341" s="379"/>
      <c r="F341" s="187" t="s">
        <v>6</v>
      </c>
      <c r="G341" s="55">
        <v>0</v>
      </c>
      <c r="H341" s="55">
        <v>0</v>
      </c>
      <c r="I341" s="55">
        <v>0</v>
      </c>
      <c r="J341" s="244" t="s">
        <v>750</v>
      </c>
      <c r="K341" s="260">
        <v>95</v>
      </c>
      <c r="L341" s="262">
        <v>99.9</v>
      </c>
      <c r="M341" s="262"/>
      <c r="N341" s="262" t="s">
        <v>159</v>
      </c>
      <c r="O341" s="262" t="s">
        <v>159</v>
      </c>
      <c r="P341" s="262" t="s">
        <v>159</v>
      </c>
    </row>
    <row r="342" spans="1:16" ht="24.75" customHeight="1" x14ac:dyDescent="0.25">
      <c r="A342" s="373"/>
      <c r="B342" s="374"/>
      <c r="C342" s="286"/>
      <c r="D342" s="358"/>
      <c r="E342" s="379"/>
      <c r="F342" s="187" t="s">
        <v>23</v>
      </c>
      <c r="G342" s="55">
        <v>0</v>
      </c>
      <c r="H342" s="55">
        <v>0</v>
      </c>
      <c r="I342" s="55">
        <v>0</v>
      </c>
      <c r="J342" s="259"/>
      <c r="K342" s="261"/>
      <c r="L342" s="263"/>
      <c r="M342" s="263"/>
      <c r="N342" s="263"/>
      <c r="O342" s="263"/>
      <c r="P342" s="263"/>
    </row>
    <row r="343" spans="1:16" ht="27" customHeight="1" x14ac:dyDescent="0.25">
      <c r="A343" s="373"/>
      <c r="B343" s="374"/>
      <c r="C343" s="283"/>
      <c r="D343" s="359"/>
      <c r="E343" s="380"/>
      <c r="F343" s="13" t="s">
        <v>24</v>
      </c>
      <c r="G343" s="55">
        <v>0</v>
      </c>
      <c r="H343" s="55">
        <v>0</v>
      </c>
      <c r="I343" s="55">
        <v>0</v>
      </c>
      <c r="J343" s="245"/>
      <c r="K343" s="284"/>
      <c r="L343" s="285"/>
      <c r="M343" s="285"/>
      <c r="N343" s="285"/>
      <c r="O343" s="285"/>
      <c r="P343" s="285"/>
    </row>
    <row r="344" spans="1:16" ht="28.5" customHeight="1" x14ac:dyDescent="0.25">
      <c r="A344" s="373" t="s">
        <v>529</v>
      </c>
      <c r="B344" s="374" t="s">
        <v>144</v>
      </c>
      <c r="C344" s="282" t="s">
        <v>70</v>
      </c>
      <c r="D344" s="357" t="s">
        <v>509</v>
      </c>
      <c r="E344" s="378" t="s">
        <v>501</v>
      </c>
      <c r="F344" s="187" t="s">
        <v>2</v>
      </c>
      <c r="G344" s="54">
        <f>G345+G346+G347+G348</f>
        <v>241674.1</v>
      </c>
      <c r="H344" s="54">
        <f>H345+H346+H347+H348</f>
        <v>221856.3</v>
      </c>
      <c r="I344" s="54">
        <f>H344/G344*100</f>
        <v>91.799783261838968</v>
      </c>
      <c r="J344" s="255" t="s">
        <v>749</v>
      </c>
      <c r="K344" s="246">
        <v>26978</v>
      </c>
      <c r="L344" s="239">
        <v>26970</v>
      </c>
      <c r="M344" s="239" t="s">
        <v>893</v>
      </c>
      <c r="N344" s="239" t="s">
        <v>159</v>
      </c>
      <c r="O344" s="239" t="s">
        <v>159</v>
      </c>
      <c r="P344" s="239" t="s">
        <v>159</v>
      </c>
    </row>
    <row r="345" spans="1:16" ht="39.75" customHeight="1" x14ac:dyDescent="0.25">
      <c r="A345" s="373"/>
      <c r="B345" s="374"/>
      <c r="C345" s="286"/>
      <c r="D345" s="358"/>
      <c r="E345" s="379"/>
      <c r="F345" s="187" t="s">
        <v>5</v>
      </c>
      <c r="G345" s="55">
        <v>0</v>
      </c>
      <c r="H345" s="55">
        <v>0</v>
      </c>
      <c r="I345" s="55">
        <v>0</v>
      </c>
      <c r="J345" s="255"/>
      <c r="K345" s="270"/>
      <c r="L345" s="240"/>
      <c r="M345" s="240"/>
      <c r="N345" s="240"/>
      <c r="O345" s="240"/>
      <c r="P345" s="240"/>
    </row>
    <row r="346" spans="1:16" ht="58.5" customHeight="1" x14ac:dyDescent="0.25">
      <c r="A346" s="373"/>
      <c r="B346" s="374"/>
      <c r="C346" s="286"/>
      <c r="D346" s="358"/>
      <c r="E346" s="379"/>
      <c r="F346" s="187" t="s">
        <v>6</v>
      </c>
      <c r="G346" s="55">
        <v>241674.1</v>
      </c>
      <c r="H346" s="58">
        <v>221856.3</v>
      </c>
      <c r="I346" s="55">
        <f>H346/G346*100</f>
        <v>91.799783261838968</v>
      </c>
      <c r="J346" s="255"/>
      <c r="K346" s="247"/>
      <c r="L346" s="241"/>
      <c r="M346" s="241"/>
      <c r="N346" s="241"/>
      <c r="O346" s="241"/>
      <c r="P346" s="241"/>
    </row>
    <row r="347" spans="1:16" ht="15" customHeight="1" x14ac:dyDescent="0.25">
      <c r="A347" s="373"/>
      <c r="B347" s="374"/>
      <c r="C347" s="286"/>
      <c r="D347" s="358"/>
      <c r="E347" s="379"/>
      <c r="F347" s="187" t="s">
        <v>23</v>
      </c>
      <c r="G347" s="55">
        <v>0</v>
      </c>
      <c r="H347" s="55">
        <v>0</v>
      </c>
      <c r="I347" s="55">
        <v>0</v>
      </c>
      <c r="J347" s="255" t="s">
        <v>754</v>
      </c>
      <c r="K347" s="260">
        <v>95.5</v>
      </c>
      <c r="L347" s="262">
        <v>99.9</v>
      </c>
      <c r="M347" s="262"/>
      <c r="N347" s="262" t="s">
        <v>159</v>
      </c>
      <c r="O347" s="262" t="s">
        <v>159</v>
      </c>
      <c r="P347" s="262" t="s">
        <v>159</v>
      </c>
    </row>
    <row r="348" spans="1:16" ht="119.25" customHeight="1" x14ac:dyDescent="0.25">
      <c r="A348" s="373"/>
      <c r="B348" s="374"/>
      <c r="C348" s="283"/>
      <c r="D348" s="359"/>
      <c r="E348" s="380"/>
      <c r="F348" s="13" t="s">
        <v>24</v>
      </c>
      <c r="G348" s="55">
        <v>0</v>
      </c>
      <c r="H348" s="55">
        <v>0</v>
      </c>
      <c r="I348" s="55">
        <v>0</v>
      </c>
      <c r="J348" s="255"/>
      <c r="K348" s="284"/>
      <c r="L348" s="285"/>
      <c r="M348" s="285"/>
      <c r="N348" s="285"/>
      <c r="O348" s="285"/>
      <c r="P348" s="285"/>
    </row>
    <row r="349" spans="1:16" ht="32.25" customHeight="1" x14ac:dyDescent="0.25">
      <c r="A349" s="373" t="s">
        <v>530</v>
      </c>
      <c r="B349" s="374" t="s">
        <v>202</v>
      </c>
      <c r="C349" s="282" t="s">
        <v>70</v>
      </c>
      <c r="D349" s="357" t="s">
        <v>509</v>
      </c>
      <c r="E349" s="378" t="s">
        <v>501</v>
      </c>
      <c r="F349" s="187" t="s">
        <v>2</v>
      </c>
      <c r="G349" s="54">
        <f>G350+G351+G352+G353</f>
        <v>707495.5</v>
      </c>
      <c r="H349" s="54">
        <f>H350+H351+H352+H353</f>
        <v>630862.1</v>
      </c>
      <c r="I349" s="54">
        <f>H349/G349*100</f>
        <v>89.168355134414284</v>
      </c>
      <c r="J349" s="255" t="s">
        <v>749</v>
      </c>
      <c r="K349" s="246">
        <v>46950</v>
      </c>
      <c r="L349" s="239">
        <v>45118</v>
      </c>
      <c r="M349" s="239" t="s">
        <v>894</v>
      </c>
      <c r="N349" s="239" t="s">
        <v>159</v>
      </c>
      <c r="O349" s="239" t="s">
        <v>159</v>
      </c>
      <c r="P349" s="239" t="s">
        <v>159</v>
      </c>
    </row>
    <row r="350" spans="1:16" ht="36.75" customHeight="1" x14ac:dyDescent="0.25">
      <c r="A350" s="373"/>
      <c r="B350" s="374"/>
      <c r="C350" s="286"/>
      <c r="D350" s="358"/>
      <c r="E350" s="379"/>
      <c r="F350" s="187" t="s">
        <v>5</v>
      </c>
      <c r="G350" s="55">
        <v>0</v>
      </c>
      <c r="H350" s="55">
        <v>0</v>
      </c>
      <c r="I350" s="55">
        <v>0</v>
      </c>
      <c r="J350" s="255"/>
      <c r="K350" s="270"/>
      <c r="L350" s="240"/>
      <c r="M350" s="240"/>
      <c r="N350" s="240"/>
      <c r="O350" s="240"/>
      <c r="P350" s="240"/>
    </row>
    <row r="351" spans="1:16" ht="60" customHeight="1" x14ac:dyDescent="0.25">
      <c r="A351" s="373"/>
      <c r="B351" s="374"/>
      <c r="C351" s="286"/>
      <c r="D351" s="358"/>
      <c r="E351" s="379"/>
      <c r="F351" s="187" t="s">
        <v>6</v>
      </c>
      <c r="G351" s="55">
        <v>707495.5</v>
      </c>
      <c r="H351" s="58">
        <v>630862.1</v>
      </c>
      <c r="I351" s="55">
        <f>H351/G351*100</f>
        <v>89.168355134414284</v>
      </c>
      <c r="J351" s="255"/>
      <c r="K351" s="247"/>
      <c r="L351" s="241"/>
      <c r="M351" s="241"/>
      <c r="N351" s="241"/>
      <c r="O351" s="241"/>
      <c r="P351" s="241"/>
    </row>
    <row r="352" spans="1:16" ht="19.5" customHeight="1" x14ac:dyDescent="0.25">
      <c r="A352" s="373"/>
      <c r="B352" s="374"/>
      <c r="C352" s="286"/>
      <c r="D352" s="358"/>
      <c r="E352" s="379"/>
      <c r="F352" s="187" t="s">
        <v>23</v>
      </c>
      <c r="G352" s="55">
        <v>0</v>
      </c>
      <c r="H352" s="55">
        <v>0</v>
      </c>
      <c r="I352" s="55">
        <v>0</v>
      </c>
      <c r="J352" s="255" t="s">
        <v>754</v>
      </c>
      <c r="K352" s="260">
        <v>95.5</v>
      </c>
      <c r="L352" s="262">
        <v>96</v>
      </c>
      <c r="M352" s="262"/>
      <c r="N352" s="262" t="s">
        <v>159</v>
      </c>
      <c r="O352" s="262" t="s">
        <v>159</v>
      </c>
      <c r="P352" s="262" t="s">
        <v>159</v>
      </c>
    </row>
    <row r="353" spans="1:16" ht="116.25" customHeight="1" x14ac:dyDescent="0.25">
      <c r="A353" s="373"/>
      <c r="B353" s="374"/>
      <c r="C353" s="283"/>
      <c r="D353" s="359"/>
      <c r="E353" s="380"/>
      <c r="F353" s="13" t="s">
        <v>24</v>
      </c>
      <c r="G353" s="55">
        <v>0</v>
      </c>
      <c r="H353" s="55">
        <v>0</v>
      </c>
      <c r="I353" s="55">
        <v>0</v>
      </c>
      <c r="J353" s="255"/>
      <c r="K353" s="284"/>
      <c r="L353" s="285"/>
      <c r="M353" s="285"/>
      <c r="N353" s="285"/>
      <c r="O353" s="285"/>
      <c r="P353" s="285"/>
    </row>
    <row r="354" spans="1:16" ht="15" customHeight="1" x14ac:dyDescent="0.25">
      <c r="A354" s="373" t="s">
        <v>531</v>
      </c>
      <c r="B354" s="374" t="s">
        <v>801</v>
      </c>
      <c r="C354" s="282" t="s">
        <v>70</v>
      </c>
      <c r="D354" s="357" t="s">
        <v>509</v>
      </c>
      <c r="E354" s="378" t="s">
        <v>501</v>
      </c>
      <c r="F354" s="187" t="s">
        <v>2</v>
      </c>
      <c r="G354" s="54">
        <f>G355+G356+G357+G358</f>
        <v>7199.5</v>
      </c>
      <c r="H354" s="54">
        <f>H355+H356+H357+H358</f>
        <v>7199.1</v>
      </c>
      <c r="I354" s="54">
        <f>H354/G354*100</f>
        <v>99.994444058615187</v>
      </c>
      <c r="J354" s="255" t="s">
        <v>755</v>
      </c>
      <c r="K354" s="246">
        <v>1495</v>
      </c>
      <c r="L354" s="239">
        <v>1495</v>
      </c>
      <c r="M354" s="239"/>
      <c r="N354" s="239" t="s">
        <v>71</v>
      </c>
      <c r="O354" s="239" t="s">
        <v>71</v>
      </c>
      <c r="P354" s="239" t="s">
        <v>71</v>
      </c>
    </row>
    <row r="355" spans="1:16" ht="36" customHeight="1" x14ac:dyDescent="0.25">
      <c r="A355" s="373"/>
      <c r="B355" s="374"/>
      <c r="C355" s="286"/>
      <c r="D355" s="358"/>
      <c r="E355" s="379"/>
      <c r="F355" s="187" t="s">
        <v>5</v>
      </c>
      <c r="G355" s="55">
        <v>2376</v>
      </c>
      <c r="H355" s="55">
        <v>2375.8000000000002</v>
      </c>
      <c r="I355" s="55">
        <f>H355/G355*100</f>
        <v>99.991582491582491</v>
      </c>
      <c r="J355" s="255"/>
      <c r="K355" s="270"/>
      <c r="L355" s="240"/>
      <c r="M355" s="240"/>
      <c r="N355" s="240"/>
      <c r="O355" s="240"/>
      <c r="P355" s="240"/>
    </row>
    <row r="356" spans="1:16" ht="138" customHeight="1" x14ac:dyDescent="0.25">
      <c r="A356" s="373"/>
      <c r="B356" s="374"/>
      <c r="C356" s="286"/>
      <c r="D356" s="358"/>
      <c r="E356" s="379"/>
      <c r="F356" s="187" t="s">
        <v>6</v>
      </c>
      <c r="G356" s="55">
        <v>4823.5</v>
      </c>
      <c r="H356" s="55">
        <v>4823.3</v>
      </c>
      <c r="I356" s="55">
        <f>H356/G356*100</f>
        <v>99.995853633253859</v>
      </c>
      <c r="J356" s="255"/>
      <c r="K356" s="247"/>
      <c r="L356" s="241"/>
      <c r="M356" s="241"/>
      <c r="N356" s="241"/>
      <c r="O356" s="241"/>
      <c r="P356" s="241"/>
    </row>
    <row r="357" spans="1:16" ht="15" customHeight="1" x14ac:dyDescent="0.25">
      <c r="A357" s="373"/>
      <c r="B357" s="374"/>
      <c r="C357" s="286"/>
      <c r="D357" s="358"/>
      <c r="E357" s="379"/>
      <c r="F357" s="187" t="s">
        <v>23</v>
      </c>
      <c r="G357" s="55">
        <v>0</v>
      </c>
      <c r="H357" s="55">
        <v>0</v>
      </c>
      <c r="I357" s="55">
        <v>0</v>
      </c>
      <c r="J357" s="255" t="s">
        <v>756</v>
      </c>
      <c r="K357" s="260">
        <v>95.5</v>
      </c>
      <c r="L357" s="262">
        <v>100</v>
      </c>
      <c r="M357" s="262"/>
      <c r="N357" s="262" t="s">
        <v>159</v>
      </c>
      <c r="O357" s="262" t="s">
        <v>159</v>
      </c>
      <c r="P357" s="262" t="s">
        <v>159</v>
      </c>
    </row>
    <row r="358" spans="1:16" ht="168" customHeight="1" x14ac:dyDescent="0.25">
      <c r="A358" s="373"/>
      <c r="B358" s="374"/>
      <c r="C358" s="283"/>
      <c r="D358" s="359"/>
      <c r="E358" s="380"/>
      <c r="F358" s="13" t="s">
        <v>24</v>
      </c>
      <c r="G358" s="55">
        <v>0</v>
      </c>
      <c r="H358" s="55">
        <v>0</v>
      </c>
      <c r="I358" s="55">
        <v>0</v>
      </c>
      <c r="J358" s="255"/>
      <c r="K358" s="284"/>
      <c r="L358" s="285"/>
      <c r="M358" s="285"/>
      <c r="N358" s="285"/>
      <c r="O358" s="285"/>
      <c r="P358" s="285"/>
    </row>
    <row r="359" spans="1:16" x14ac:dyDescent="0.25">
      <c r="A359" s="373" t="s">
        <v>160</v>
      </c>
      <c r="B359" s="381" t="s">
        <v>146</v>
      </c>
      <c r="C359" s="369" t="s">
        <v>70</v>
      </c>
      <c r="D359" s="346" t="s">
        <v>71</v>
      </c>
      <c r="E359" s="346" t="s">
        <v>71</v>
      </c>
      <c r="F359" s="186" t="s">
        <v>2</v>
      </c>
      <c r="G359" s="54">
        <f>G360+G361+G362+G363</f>
        <v>45094.2</v>
      </c>
      <c r="H359" s="54">
        <f>H360+H361+H362+H363</f>
        <v>45094.2</v>
      </c>
      <c r="I359" s="54">
        <f>H359/G359*100</f>
        <v>100</v>
      </c>
      <c r="J359" s="271" t="s">
        <v>71</v>
      </c>
      <c r="K359" s="297" t="s">
        <v>71</v>
      </c>
      <c r="L359" s="256" t="s">
        <v>71</v>
      </c>
      <c r="M359" s="256" t="s">
        <v>71</v>
      </c>
      <c r="N359" s="256" t="s">
        <v>71</v>
      </c>
      <c r="O359" s="256" t="s">
        <v>71</v>
      </c>
      <c r="P359" s="256" t="s">
        <v>71</v>
      </c>
    </row>
    <row r="360" spans="1:16" x14ac:dyDescent="0.25">
      <c r="A360" s="373"/>
      <c r="B360" s="381"/>
      <c r="C360" s="370"/>
      <c r="D360" s="346"/>
      <c r="E360" s="346"/>
      <c r="F360" s="186" t="s">
        <v>5</v>
      </c>
      <c r="G360" s="54">
        <f>G365</f>
        <v>45094.2</v>
      </c>
      <c r="H360" s="54">
        <f>H365</f>
        <v>45094.2</v>
      </c>
      <c r="I360" s="54">
        <f>H360/G360*100</f>
        <v>100</v>
      </c>
      <c r="J360" s="272"/>
      <c r="K360" s="297"/>
      <c r="L360" s="257" t="s">
        <v>71</v>
      </c>
      <c r="M360" s="257" t="s">
        <v>71</v>
      </c>
      <c r="N360" s="257"/>
      <c r="O360" s="257"/>
      <c r="P360" s="257"/>
    </row>
    <row r="361" spans="1:16" x14ac:dyDescent="0.25">
      <c r="A361" s="373"/>
      <c r="B361" s="381"/>
      <c r="C361" s="370"/>
      <c r="D361" s="346"/>
      <c r="E361" s="346"/>
      <c r="F361" s="186" t="s">
        <v>6</v>
      </c>
      <c r="G361" s="54">
        <f t="shared" ref="G361:H363" si="32">G366</f>
        <v>0</v>
      </c>
      <c r="H361" s="54">
        <f t="shared" si="32"/>
        <v>0</v>
      </c>
      <c r="I361" s="54">
        <v>0</v>
      </c>
      <c r="J361" s="272"/>
      <c r="K361" s="297"/>
      <c r="L361" s="257"/>
      <c r="M361" s="257"/>
      <c r="N361" s="257"/>
      <c r="O361" s="257"/>
      <c r="P361" s="257"/>
    </row>
    <row r="362" spans="1:16" ht="15" customHeight="1" x14ac:dyDescent="0.25">
      <c r="A362" s="373"/>
      <c r="B362" s="381"/>
      <c r="C362" s="370"/>
      <c r="D362" s="346"/>
      <c r="E362" s="346"/>
      <c r="F362" s="186" t="s">
        <v>23</v>
      </c>
      <c r="G362" s="54">
        <f t="shared" si="32"/>
        <v>0</v>
      </c>
      <c r="H362" s="54">
        <f t="shared" si="32"/>
        <v>0</v>
      </c>
      <c r="I362" s="54">
        <v>0</v>
      </c>
      <c r="J362" s="272"/>
      <c r="K362" s="297" t="s">
        <v>71</v>
      </c>
      <c r="L362" s="257"/>
      <c r="M362" s="257"/>
      <c r="N362" s="257"/>
      <c r="O362" s="257"/>
      <c r="P362" s="257"/>
    </row>
    <row r="363" spans="1:16" x14ac:dyDescent="0.25">
      <c r="A363" s="373"/>
      <c r="B363" s="381"/>
      <c r="C363" s="371"/>
      <c r="D363" s="346"/>
      <c r="E363" s="346"/>
      <c r="F363" s="191" t="s">
        <v>24</v>
      </c>
      <c r="G363" s="54">
        <f t="shared" si="32"/>
        <v>0</v>
      </c>
      <c r="H363" s="54">
        <f t="shared" si="32"/>
        <v>0</v>
      </c>
      <c r="I363" s="54">
        <v>0</v>
      </c>
      <c r="J363" s="273"/>
      <c r="K363" s="297" t="s">
        <v>71</v>
      </c>
      <c r="L363" s="258" t="s">
        <v>71</v>
      </c>
      <c r="M363" s="258" t="s">
        <v>71</v>
      </c>
      <c r="N363" s="258"/>
      <c r="O363" s="258"/>
      <c r="P363" s="258"/>
    </row>
    <row r="364" spans="1:16" s="3" customFormat="1" x14ac:dyDescent="0.25">
      <c r="A364" s="343" t="s">
        <v>163</v>
      </c>
      <c r="B364" s="381" t="s">
        <v>148</v>
      </c>
      <c r="C364" s="369" t="s">
        <v>70</v>
      </c>
      <c r="D364" s="346" t="s">
        <v>71</v>
      </c>
      <c r="E364" s="346" t="s">
        <v>71</v>
      </c>
      <c r="F364" s="186" t="s">
        <v>2</v>
      </c>
      <c r="G364" s="54">
        <f>G365+G366+G367+G368</f>
        <v>45094.2</v>
      </c>
      <c r="H364" s="54">
        <f>H365+H366+H367+H368</f>
        <v>45094.2</v>
      </c>
      <c r="I364" s="54">
        <f>H364/G364*100</f>
        <v>100</v>
      </c>
      <c r="J364" s="264" t="s">
        <v>71</v>
      </c>
      <c r="K364" s="298" t="s">
        <v>71</v>
      </c>
      <c r="L364" s="233" t="s">
        <v>71</v>
      </c>
      <c r="M364" s="233" t="s">
        <v>71</v>
      </c>
      <c r="N364" s="233" t="s">
        <v>71</v>
      </c>
      <c r="O364" s="233" t="s">
        <v>71</v>
      </c>
      <c r="P364" s="233" t="s">
        <v>71</v>
      </c>
    </row>
    <row r="365" spans="1:16" s="3" customFormat="1" x14ac:dyDescent="0.25">
      <c r="A365" s="343"/>
      <c r="B365" s="381"/>
      <c r="C365" s="370"/>
      <c r="D365" s="346"/>
      <c r="E365" s="346"/>
      <c r="F365" s="186" t="s">
        <v>5</v>
      </c>
      <c r="G365" s="54">
        <f>G370</f>
        <v>45094.2</v>
      </c>
      <c r="H365" s="54">
        <f>H370</f>
        <v>45094.2</v>
      </c>
      <c r="I365" s="54">
        <f>H365/G365*100</f>
        <v>100</v>
      </c>
      <c r="J365" s="265"/>
      <c r="K365" s="298"/>
      <c r="L365" s="234" t="s">
        <v>71</v>
      </c>
      <c r="M365" s="234" t="s">
        <v>71</v>
      </c>
      <c r="N365" s="234"/>
      <c r="O365" s="234"/>
      <c r="P365" s="234"/>
    </row>
    <row r="366" spans="1:16" s="3" customFormat="1" x14ac:dyDescent="0.25">
      <c r="A366" s="343"/>
      <c r="B366" s="381"/>
      <c r="C366" s="370"/>
      <c r="D366" s="346"/>
      <c r="E366" s="346"/>
      <c r="F366" s="186" t="s">
        <v>6</v>
      </c>
      <c r="G366" s="54">
        <f t="shared" ref="G366:H368" si="33">G371</f>
        <v>0</v>
      </c>
      <c r="H366" s="54">
        <f t="shared" si="33"/>
        <v>0</v>
      </c>
      <c r="I366" s="54">
        <v>0</v>
      </c>
      <c r="J366" s="265"/>
      <c r="K366" s="298"/>
      <c r="L366" s="234"/>
      <c r="M366" s="234"/>
      <c r="N366" s="234"/>
      <c r="O366" s="234"/>
      <c r="P366" s="234"/>
    </row>
    <row r="367" spans="1:16" s="3" customFormat="1" ht="15" customHeight="1" x14ac:dyDescent="0.25">
      <c r="A367" s="343"/>
      <c r="B367" s="381"/>
      <c r="C367" s="370"/>
      <c r="D367" s="346"/>
      <c r="E367" s="346"/>
      <c r="F367" s="186" t="s">
        <v>23</v>
      </c>
      <c r="G367" s="54">
        <f t="shared" si="33"/>
        <v>0</v>
      </c>
      <c r="H367" s="54">
        <f t="shared" si="33"/>
        <v>0</v>
      </c>
      <c r="I367" s="54">
        <v>0</v>
      </c>
      <c r="J367" s="265" t="s">
        <v>71</v>
      </c>
      <c r="K367" s="298" t="s">
        <v>71</v>
      </c>
      <c r="L367" s="234"/>
      <c r="M367" s="234"/>
      <c r="N367" s="234"/>
      <c r="O367" s="234"/>
      <c r="P367" s="234"/>
    </row>
    <row r="368" spans="1:16" s="3" customFormat="1" x14ac:dyDescent="0.25">
      <c r="A368" s="343"/>
      <c r="B368" s="381"/>
      <c r="C368" s="371"/>
      <c r="D368" s="346"/>
      <c r="E368" s="346"/>
      <c r="F368" s="191" t="s">
        <v>24</v>
      </c>
      <c r="G368" s="54">
        <f t="shared" si="33"/>
        <v>0</v>
      </c>
      <c r="H368" s="54">
        <f t="shared" si="33"/>
        <v>0</v>
      </c>
      <c r="I368" s="54">
        <v>0</v>
      </c>
      <c r="J368" s="266" t="s">
        <v>71</v>
      </c>
      <c r="K368" s="298" t="s">
        <v>71</v>
      </c>
      <c r="L368" s="235" t="s">
        <v>71</v>
      </c>
      <c r="M368" s="235" t="s">
        <v>71</v>
      </c>
      <c r="N368" s="235"/>
      <c r="O368" s="235"/>
      <c r="P368" s="235"/>
    </row>
    <row r="369" spans="1:16" ht="65.25" customHeight="1" x14ac:dyDescent="0.25">
      <c r="A369" s="373" t="s">
        <v>165</v>
      </c>
      <c r="B369" s="374" t="s">
        <v>150</v>
      </c>
      <c r="C369" s="282" t="s">
        <v>70</v>
      </c>
      <c r="D369" s="357" t="s">
        <v>509</v>
      </c>
      <c r="E369" s="378" t="s">
        <v>501</v>
      </c>
      <c r="F369" s="187" t="s">
        <v>2</v>
      </c>
      <c r="G369" s="54">
        <f>G370+G371+G372+G373</f>
        <v>45094.2</v>
      </c>
      <c r="H369" s="54">
        <f>H370+H371+H372+H373</f>
        <v>45094.2</v>
      </c>
      <c r="I369" s="54">
        <f>H369/G369*100</f>
        <v>100</v>
      </c>
      <c r="J369" s="13" t="s">
        <v>757</v>
      </c>
      <c r="K369" s="61">
        <v>10</v>
      </c>
      <c r="L369" s="46">
        <v>10</v>
      </c>
      <c r="M369" s="35"/>
      <c r="N369" s="35" t="s">
        <v>159</v>
      </c>
      <c r="O369" s="35" t="s">
        <v>159</v>
      </c>
      <c r="P369" s="35" t="s">
        <v>159</v>
      </c>
    </row>
    <row r="370" spans="1:16" ht="51" customHeight="1" x14ac:dyDescent="0.25">
      <c r="A370" s="373"/>
      <c r="B370" s="374"/>
      <c r="C370" s="286"/>
      <c r="D370" s="358"/>
      <c r="E370" s="379"/>
      <c r="F370" s="187" t="s">
        <v>5</v>
      </c>
      <c r="G370" s="55">
        <v>45094.2</v>
      </c>
      <c r="H370" s="55">
        <v>45094.2</v>
      </c>
      <c r="I370" s="55">
        <f>H370/G370*100</f>
        <v>100</v>
      </c>
      <c r="J370" s="13" t="s">
        <v>758</v>
      </c>
      <c r="K370" s="61">
        <v>13828</v>
      </c>
      <c r="L370" s="46">
        <v>13828</v>
      </c>
      <c r="M370" s="35"/>
      <c r="N370" s="35" t="s">
        <v>159</v>
      </c>
      <c r="O370" s="35" t="s">
        <v>159</v>
      </c>
      <c r="P370" s="35" t="s">
        <v>159</v>
      </c>
    </row>
    <row r="371" spans="1:16" ht="62.25" customHeight="1" x14ac:dyDescent="0.25">
      <c r="A371" s="373"/>
      <c r="B371" s="374"/>
      <c r="C371" s="286"/>
      <c r="D371" s="358"/>
      <c r="E371" s="379"/>
      <c r="F371" s="187" t="s">
        <v>6</v>
      </c>
      <c r="G371" s="55">
        <v>0</v>
      </c>
      <c r="H371" s="55">
        <v>0</v>
      </c>
      <c r="I371" s="55">
        <v>0</v>
      </c>
      <c r="J371" s="13" t="s">
        <v>759</v>
      </c>
      <c r="K371" s="61">
        <v>13</v>
      </c>
      <c r="L371" s="46">
        <v>13</v>
      </c>
      <c r="M371" s="35"/>
      <c r="N371" s="35" t="s">
        <v>159</v>
      </c>
      <c r="O371" s="35" t="s">
        <v>159</v>
      </c>
      <c r="P371" s="35" t="s">
        <v>159</v>
      </c>
    </row>
    <row r="372" spans="1:16" ht="15" customHeight="1" x14ac:dyDescent="0.25">
      <c r="A372" s="373"/>
      <c r="B372" s="374"/>
      <c r="C372" s="286"/>
      <c r="D372" s="358"/>
      <c r="E372" s="379"/>
      <c r="F372" s="187" t="s">
        <v>23</v>
      </c>
      <c r="G372" s="55">
        <v>0</v>
      </c>
      <c r="H372" s="55">
        <v>0</v>
      </c>
      <c r="I372" s="55">
        <v>0</v>
      </c>
      <c r="J372" s="282" t="s">
        <v>760</v>
      </c>
      <c r="K372" s="246">
        <v>100</v>
      </c>
      <c r="L372" s="239">
        <v>100</v>
      </c>
      <c r="M372" s="239"/>
      <c r="N372" s="292" t="s">
        <v>159</v>
      </c>
      <c r="O372" s="292" t="s">
        <v>159</v>
      </c>
      <c r="P372" s="292" t="s">
        <v>159</v>
      </c>
    </row>
    <row r="373" spans="1:16" ht="51" customHeight="1" x14ac:dyDescent="0.25">
      <c r="A373" s="373"/>
      <c r="B373" s="374"/>
      <c r="C373" s="283"/>
      <c r="D373" s="359"/>
      <c r="E373" s="380"/>
      <c r="F373" s="13" t="s">
        <v>24</v>
      </c>
      <c r="G373" s="55">
        <v>0</v>
      </c>
      <c r="H373" s="55">
        <v>0</v>
      </c>
      <c r="I373" s="55">
        <v>0</v>
      </c>
      <c r="J373" s="283"/>
      <c r="K373" s="247"/>
      <c r="L373" s="241"/>
      <c r="M373" s="241"/>
      <c r="N373" s="293"/>
      <c r="O373" s="293"/>
      <c r="P373" s="293"/>
    </row>
    <row r="374" spans="1:16" s="3" customFormat="1" x14ac:dyDescent="0.25">
      <c r="A374" s="343" t="s">
        <v>249</v>
      </c>
      <c r="B374" s="381" t="s">
        <v>161</v>
      </c>
      <c r="C374" s="366" t="s">
        <v>2</v>
      </c>
      <c r="D374" s="291" t="s">
        <v>71</v>
      </c>
      <c r="E374" s="291" t="s">
        <v>71</v>
      </c>
      <c r="F374" s="186" t="s">
        <v>2</v>
      </c>
      <c r="G374" s="102">
        <f>SUM(G375:G378)</f>
        <v>2742345.4999999995</v>
      </c>
      <c r="H374" s="102">
        <f>SUM(H375:H378)</f>
        <v>2619545.6999999997</v>
      </c>
      <c r="I374" s="102">
        <f>H374/G374*100</f>
        <v>95.522088664612099</v>
      </c>
      <c r="J374" s="233" t="s">
        <v>71</v>
      </c>
      <c r="K374" s="279" t="s">
        <v>71</v>
      </c>
      <c r="L374" s="267" t="s">
        <v>159</v>
      </c>
      <c r="M374" s="267" t="s">
        <v>159</v>
      </c>
      <c r="N374" s="233" t="s">
        <v>71</v>
      </c>
      <c r="O374" s="233" t="s">
        <v>71</v>
      </c>
      <c r="P374" s="233" t="s">
        <v>71</v>
      </c>
    </row>
    <row r="375" spans="1:16" s="3" customFormat="1" x14ac:dyDescent="0.25">
      <c r="A375" s="343"/>
      <c r="B375" s="381"/>
      <c r="C375" s="367"/>
      <c r="D375" s="291"/>
      <c r="E375" s="291"/>
      <c r="F375" s="186" t="s">
        <v>5</v>
      </c>
      <c r="G375" s="102">
        <f>G380+G385</f>
        <v>2707235.0999999996</v>
      </c>
      <c r="H375" s="102">
        <f>H380+H385</f>
        <v>2616719.5999999996</v>
      </c>
      <c r="I375" s="102">
        <f>H375/G375*100</f>
        <v>96.656533449939388</v>
      </c>
      <c r="J375" s="234"/>
      <c r="K375" s="280"/>
      <c r="L375" s="268"/>
      <c r="M375" s="268"/>
      <c r="N375" s="234"/>
      <c r="O375" s="234"/>
      <c r="P375" s="234"/>
    </row>
    <row r="376" spans="1:16" s="3" customFormat="1" x14ac:dyDescent="0.25">
      <c r="A376" s="343"/>
      <c r="B376" s="381"/>
      <c r="C376" s="367"/>
      <c r="D376" s="291"/>
      <c r="E376" s="291"/>
      <c r="F376" s="186" t="s">
        <v>6</v>
      </c>
      <c r="G376" s="102">
        <f t="shared" ref="G376:H378" si="34">G381+G386</f>
        <v>35110.400000000001</v>
      </c>
      <c r="H376" s="102">
        <f t="shared" si="34"/>
        <v>2826.1</v>
      </c>
      <c r="I376" s="102">
        <f>H376/G376*100</f>
        <v>8.0491820087495434</v>
      </c>
      <c r="J376" s="234"/>
      <c r="K376" s="280"/>
      <c r="L376" s="268"/>
      <c r="M376" s="268"/>
      <c r="N376" s="234"/>
      <c r="O376" s="234"/>
      <c r="P376" s="234"/>
    </row>
    <row r="377" spans="1:16" s="3" customFormat="1" ht="15" customHeight="1" x14ac:dyDescent="0.25">
      <c r="A377" s="343"/>
      <c r="B377" s="381"/>
      <c r="C377" s="367"/>
      <c r="D377" s="291"/>
      <c r="E377" s="291"/>
      <c r="F377" s="186" t="s">
        <v>23</v>
      </c>
      <c r="G377" s="102">
        <f t="shared" si="34"/>
        <v>0</v>
      </c>
      <c r="H377" s="102">
        <f t="shared" si="34"/>
        <v>0</v>
      </c>
      <c r="I377" s="102">
        <v>0</v>
      </c>
      <c r="J377" s="234"/>
      <c r="K377" s="280"/>
      <c r="L377" s="268"/>
      <c r="M377" s="268"/>
      <c r="N377" s="234"/>
      <c r="O377" s="234"/>
      <c r="P377" s="234"/>
    </row>
    <row r="378" spans="1:16" s="3" customFormat="1" ht="24" customHeight="1" x14ac:dyDescent="0.25">
      <c r="A378" s="343"/>
      <c r="B378" s="381"/>
      <c r="C378" s="368"/>
      <c r="D378" s="291"/>
      <c r="E378" s="291"/>
      <c r="F378" s="191" t="s">
        <v>24</v>
      </c>
      <c r="G378" s="102">
        <f t="shared" si="34"/>
        <v>0</v>
      </c>
      <c r="H378" s="102">
        <f t="shared" si="34"/>
        <v>0</v>
      </c>
      <c r="I378" s="102">
        <v>0</v>
      </c>
      <c r="J378" s="234"/>
      <c r="K378" s="280"/>
      <c r="L378" s="268"/>
      <c r="M378" s="268"/>
      <c r="N378" s="234"/>
      <c r="O378" s="234"/>
      <c r="P378" s="234"/>
    </row>
    <row r="379" spans="1:16" s="3" customFormat="1" ht="15" customHeight="1" x14ac:dyDescent="0.25">
      <c r="A379" s="343"/>
      <c r="B379" s="381"/>
      <c r="C379" s="366" t="s">
        <v>70</v>
      </c>
      <c r="D379" s="291" t="s">
        <v>71</v>
      </c>
      <c r="E379" s="291" t="s">
        <v>71</v>
      </c>
      <c r="F379" s="186" t="s">
        <v>2</v>
      </c>
      <c r="G379" s="102">
        <f>SUM(G380:G383)</f>
        <v>1489426.5</v>
      </c>
      <c r="H379" s="102">
        <f>SUM(H380:H383)</f>
        <v>1487561.9</v>
      </c>
      <c r="I379" s="102">
        <f>H379/G379*100</f>
        <v>99.874810875192551</v>
      </c>
      <c r="J379" s="234"/>
      <c r="K379" s="280"/>
      <c r="L379" s="268"/>
      <c r="M379" s="268"/>
      <c r="N379" s="234"/>
      <c r="O379" s="234"/>
      <c r="P379" s="234"/>
    </row>
    <row r="380" spans="1:16" s="3" customFormat="1" x14ac:dyDescent="0.25">
      <c r="A380" s="343"/>
      <c r="B380" s="381"/>
      <c r="C380" s="367"/>
      <c r="D380" s="291"/>
      <c r="E380" s="291"/>
      <c r="F380" s="186" t="s">
        <v>5</v>
      </c>
      <c r="G380" s="102">
        <f>G390</f>
        <v>1486537.7</v>
      </c>
      <c r="H380" s="102">
        <f>H390</f>
        <v>1484735.7999999998</v>
      </c>
      <c r="I380" s="102">
        <f>H380/G380*100</f>
        <v>99.878785448899137</v>
      </c>
      <c r="J380" s="234"/>
      <c r="K380" s="280"/>
      <c r="L380" s="268"/>
      <c r="M380" s="268"/>
      <c r="N380" s="234"/>
      <c r="O380" s="234"/>
      <c r="P380" s="234"/>
    </row>
    <row r="381" spans="1:16" s="3" customFormat="1" ht="22.5" customHeight="1" x14ac:dyDescent="0.25">
      <c r="A381" s="343"/>
      <c r="B381" s="381"/>
      <c r="C381" s="367"/>
      <c r="D381" s="291"/>
      <c r="E381" s="291"/>
      <c r="F381" s="186" t="s">
        <v>6</v>
      </c>
      <c r="G381" s="102">
        <f t="shared" ref="G381:H383" si="35">G391</f>
        <v>2888.8</v>
      </c>
      <c r="H381" s="102">
        <f t="shared" si="35"/>
        <v>2826.1</v>
      </c>
      <c r="I381" s="102">
        <f>H381/G381*100</f>
        <v>97.829548601495418</v>
      </c>
      <c r="J381" s="234"/>
      <c r="K381" s="280"/>
      <c r="L381" s="268"/>
      <c r="M381" s="268"/>
      <c r="N381" s="234"/>
      <c r="O381" s="234"/>
      <c r="P381" s="234"/>
    </row>
    <row r="382" spans="1:16" s="3" customFormat="1" ht="15" customHeight="1" x14ac:dyDescent="0.25">
      <c r="A382" s="343"/>
      <c r="B382" s="381"/>
      <c r="C382" s="367"/>
      <c r="D382" s="291"/>
      <c r="E382" s="291"/>
      <c r="F382" s="186" t="s">
        <v>23</v>
      </c>
      <c r="G382" s="102">
        <f t="shared" si="35"/>
        <v>0</v>
      </c>
      <c r="H382" s="102">
        <f t="shared" si="35"/>
        <v>0</v>
      </c>
      <c r="I382" s="102">
        <v>0</v>
      </c>
      <c r="J382" s="234"/>
      <c r="K382" s="280"/>
      <c r="L382" s="268"/>
      <c r="M382" s="268"/>
      <c r="N382" s="234"/>
      <c r="O382" s="234"/>
      <c r="P382" s="234"/>
    </row>
    <row r="383" spans="1:16" s="3" customFormat="1" ht="21.75" customHeight="1" x14ac:dyDescent="0.25">
      <c r="A383" s="343"/>
      <c r="B383" s="381"/>
      <c r="C383" s="368"/>
      <c r="D383" s="291"/>
      <c r="E383" s="291"/>
      <c r="F383" s="191" t="s">
        <v>24</v>
      </c>
      <c r="G383" s="102">
        <f t="shared" si="35"/>
        <v>0</v>
      </c>
      <c r="H383" s="102">
        <f t="shared" si="35"/>
        <v>0</v>
      </c>
      <c r="I383" s="102">
        <v>0</v>
      </c>
      <c r="J383" s="234"/>
      <c r="K383" s="280"/>
      <c r="L383" s="268"/>
      <c r="M383" s="268"/>
      <c r="N383" s="234"/>
      <c r="O383" s="234"/>
      <c r="P383" s="234"/>
    </row>
    <row r="384" spans="1:16" s="3" customFormat="1" ht="15" customHeight="1" x14ac:dyDescent="0.25">
      <c r="A384" s="343"/>
      <c r="B384" s="381"/>
      <c r="C384" s="366" t="s">
        <v>162</v>
      </c>
      <c r="D384" s="291" t="s">
        <v>71</v>
      </c>
      <c r="E384" s="291" t="s">
        <v>71</v>
      </c>
      <c r="F384" s="186" t="s">
        <v>2</v>
      </c>
      <c r="G384" s="54">
        <f>SUM(G385:G388)</f>
        <v>1252919</v>
      </c>
      <c r="H384" s="54">
        <f>SUM(H385:H388)</f>
        <v>1131983.8</v>
      </c>
      <c r="I384" s="54">
        <f>H384/G384*100</f>
        <v>90.347723994927051</v>
      </c>
      <c r="J384" s="234"/>
      <c r="K384" s="280"/>
      <c r="L384" s="268"/>
      <c r="M384" s="268"/>
      <c r="N384" s="234"/>
      <c r="O384" s="234"/>
      <c r="P384" s="234"/>
    </row>
    <row r="385" spans="1:16" s="3" customFormat="1" ht="18.75" customHeight="1" x14ac:dyDescent="0.25">
      <c r="A385" s="343"/>
      <c r="B385" s="381"/>
      <c r="C385" s="367"/>
      <c r="D385" s="291"/>
      <c r="E385" s="291"/>
      <c r="F385" s="186" t="s">
        <v>5</v>
      </c>
      <c r="G385" s="54">
        <f>G440+G450</f>
        <v>1220697.3999999999</v>
      </c>
      <c r="H385" s="54">
        <f>H440+H450</f>
        <v>1131983.8</v>
      </c>
      <c r="I385" s="54">
        <f>H385/G385*100</f>
        <v>92.73254780423062</v>
      </c>
      <c r="J385" s="234"/>
      <c r="K385" s="280"/>
      <c r="L385" s="268"/>
      <c r="M385" s="268"/>
      <c r="N385" s="234"/>
      <c r="O385" s="234"/>
      <c r="P385" s="234"/>
    </row>
    <row r="386" spans="1:16" s="3" customFormat="1" ht="20.25" customHeight="1" x14ac:dyDescent="0.25">
      <c r="A386" s="343"/>
      <c r="B386" s="381"/>
      <c r="C386" s="367"/>
      <c r="D386" s="291"/>
      <c r="E386" s="291"/>
      <c r="F386" s="186" t="s">
        <v>6</v>
      </c>
      <c r="G386" s="54">
        <f t="shared" ref="G386:H388" si="36">G441</f>
        <v>32221.599999999999</v>
      </c>
      <c r="H386" s="54">
        <f t="shared" si="36"/>
        <v>0</v>
      </c>
      <c r="I386" s="54">
        <f>H386/G386*100</f>
        <v>0</v>
      </c>
      <c r="J386" s="234"/>
      <c r="K386" s="280"/>
      <c r="L386" s="268"/>
      <c r="M386" s="268"/>
      <c r="N386" s="234"/>
      <c r="O386" s="234"/>
      <c r="P386" s="234"/>
    </row>
    <row r="387" spans="1:16" s="3" customFormat="1" ht="21" customHeight="1" x14ac:dyDescent="0.25">
      <c r="A387" s="343"/>
      <c r="B387" s="381"/>
      <c r="C387" s="367"/>
      <c r="D387" s="291"/>
      <c r="E387" s="291"/>
      <c r="F387" s="186" t="s">
        <v>23</v>
      </c>
      <c r="G387" s="54">
        <f t="shared" si="36"/>
        <v>0</v>
      </c>
      <c r="H387" s="54">
        <f t="shared" si="36"/>
        <v>0</v>
      </c>
      <c r="I387" s="54">
        <v>0</v>
      </c>
      <c r="J387" s="234"/>
      <c r="K387" s="280"/>
      <c r="L387" s="268"/>
      <c r="M387" s="268"/>
      <c r="N387" s="234"/>
      <c r="O387" s="234"/>
      <c r="P387" s="234"/>
    </row>
    <row r="388" spans="1:16" s="3" customFormat="1" ht="19.5" customHeight="1" x14ac:dyDescent="0.25">
      <c r="A388" s="343"/>
      <c r="B388" s="381"/>
      <c r="C388" s="368"/>
      <c r="D388" s="291"/>
      <c r="E388" s="291"/>
      <c r="F388" s="191" t="s">
        <v>24</v>
      </c>
      <c r="G388" s="54">
        <f t="shared" si="36"/>
        <v>0</v>
      </c>
      <c r="H388" s="54">
        <f t="shared" si="36"/>
        <v>0</v>
      </c>
      <c r="I388" s="54">
        <v>0</v>
      </c>
      <c r="J388" s="235"/>
      <c r="K388" s="281"/>
      <c r="L388" s="269"/>
      <c r="M388" s="269"/>
      <c r="N388" s="235"/>
      <c r="O388" s="235"/>
      <c r="P388" s="235"/>
    </row>
    <row r="389" spans="1:16" s="3" customFormat="1" ht="27" customHeight="1" x14ac:dyDescent="0.25">
      <c r="A389" s="343" t="s">
        <v>451</v>
      </c>
      <c r="B389" s="381" t="s">
        <v>164</v>
      </c>
      <c r="C389" s="381" t="s">
        <v>70</v>
      </c>
      <c r="D389" s="346" t="s">
        <v>71</v>
      </c>
      <c r="E389" s="346" t="s">
        <v>71</v>
      </c>
      <c r="F389" s="186" t="s">
        <v>2</v>
      </c>
      <c r="G389" s="54">
        <f>SUM(G390:G393)</f>
        <v>1489426.5</v>
      </c>
      <c r="H389" s="54">
        <f>SUM(H390:H393)</f>
        <v>1487561.9</v>
      </c>
      <c r="I389" s="54">
        <f>H389/G389*100</f>
        <v>99.874810875192551</v>
      </c>
      <c r="J389" s="291" t="s">
        <v>71</v>
      </c>
      <c r="K389" s="232" t="s">
        <v>71</v>
      </c>
      <c r="L389" s="231" t="s">
        <v>159</v>
      </c>
      <c r="M389" s="231" t="s">
        <v>159</v>
      </c>
      <c r="N389" s="233" t="s">
        <v>71</v>
      </c>
      <c r="O389" s="233" t="s">
        <v>71</v>
      </c>
      <c r="P389" s="233" t="s">
        <v>71</v>
      </c>
    </row>
    <row r="390" spans="1:16" s="3" customFormat="1" ht="23.25" customHeight="1" x14ac:dyDescent="0.25">
      <c r="A390" s="343"/>
      <c r="B390" s="381"/>
      <c r="C390" s="381"/>
      <c r="D390" s="346"/>
      <c r="E390" s="346"/>
      <c r="F390" s="186" t="s">
        <v>5</v>
      </c>
      <c r="G390" s="54">
        <f>G395+G400+G405+G410+G415+G420+G430+G435+G425</f>
        <v>1486537.7</v>
      </c>
      <c r="H390" s="54">
        <f>H395+H400+H405+H410+H415+H420+H430+H435+H425</f>
        <v>1484735.7999999998</v>
      </c>
      <c r="I390" s="54">
        <f>H390/G390*100</f>
        <v>99.878785448899137</v>
      </c>
      <c r="J390" s="291"/>
      <c r="K390" s="232"/>
      <c r="L390" s="231"/>
      <c r="M390" s="231"/>
      <c r="N390" s="234"/>
      <c r="O390" s="234"/>
      <c r="P390" s="234"/>
    </row>
    <row r="391" spans="1:16" s="3" customFormat="1" ht="23.25" customHeight="1" x14ac:dyDescent="0.25">
      <c r="A391" s="343"/>
      <c r="B391" s="381"/>
      <c r="C391" s="381"/>
      <c r="D391" s="346"/>
      <c r="E391" s="346"/>
      <c r="F391" s="186" t="s">
        <v>6</v>
      </c>
      <c r="G391" s="54">
        <f t="shared" ref="G391:H393" si="37">G396+G401+G406+G411+G416+G421+G431+G436</f>
        <v>2888.8</v>
      </c>
      <c r="H391" s="54">
        <f t="shared" si="37"/>
        <v>2826.1</v>
      </c>
      <c r="I391" s="54">
        <f>H391/G391*100</f>
        <v>97.829548601495418</v>
      </c>
      <c r="J391" s="291"/>
      <c r="K391" s="232"/>
      <c r="L391" s="231"/>
      <c r="M391" s="231"/>
      <c r="N391" s="234"/>
      <c r="O391" s="234"/>
      <c r="P391" s="234"/>
    </row>
    <row r="392" spans="1:16" s="3" customFormat="1" ht="15" customHeight="1" x14ac:dyDescent="0.25">
      <c r="A392" s="343"/>
      <c r="B392" s="381"/>
      <c r="C392" s="381"/>
      <c r="D392" s="346"/>
      <c r="E392" s="346"/>
      <c r="F392" s="186" t="s">
        <v>23</v>
      </c>
      <c r="G392" s="54">
        <f t="shared" si="37"/>
        <v>0</v>
      </c>
      <c r="H392" s="54">
        <f t="shared" si="37"/>
        <v>0</v>
      </c>
      <c r="I392" s="54">
        <v>0</v>
      </c>
      <c r="J392" s="291"/>
      <c r="K392" s="232"/>
      <c r="L392" s="231"/>
      <c r="M392" s="231"/>
      <c r="N392" s="234"/>
      <c r="O392" s="234"/>
      <c r="P392" s="234"/>
    </row>
    <row r="393" spans="1:16" s="3" customFormat="1" x14ac:dyDescent="0.25">
      <c r="A393" s="343"/>
      <c r="B393" s="381"/>
      <c r="C393" s="381"/>
      <c r="D393" s="346"/>
      <c r="E393" s="346"/>
      <c r="F393" s="191" t="s">
        <v>24</v>
      </c>
      <c r="G393" s="54">
        <f t="shared" si="37"/>
        <v>0</v>
      </c>
      <c r="H393" s="54">
        <f t="shared" si="37"/>
        <v>0</v>
      </c>
      <c r="I393" s="54">
        <v>0</v>
      </c>
      <c r="J393" s="291"/>
      <c r="K393" s="232"/>
      <c r="L393" s="231"/>
      <c r="M393" s="231"/>
      <c r="N393" s="235"/>
      <c r="O393" s="235"/>
      <c r="P393" s="235"/>
    </row>
    <row r="394" spans="1:16" ht="53.25" customHeight="1" x14ac:dyDescent="0.25">
      <c r="A394" s="373" t="s">
        <v>452</v>
      </c>
      <c r="B394" s="374" t="s">
        <v>166</v>
      </c>
      <c r="C394" s="282" t="s">
        <v>70</v>
      </c>
      <c r="D394" s="357" t="s">
        <v>509</v>
      </c>
      <c r="E394" s="378" t="s">
        <v>501</v>
      </c>
      <c r="F394" s="187" t="s">
        <v>2</v>
      </c>
      <c r="G394" s="54">
        <f>G395+G396+G397+G398</f>
        <v>452098.2</v>
      </c>
      <c r="H394" s="54">
        <f>H395+H396+H397+H398</f>
        <v>452089.8</v>
      </c>
      <c r="I394" s="54">
        <f>H394/G394*100</f>
        <v>99.998141996583925</v>
      </c>
      <c r="J394" s="282" t="s">
        <v>761</v>
      </c>
      <c r="K394" s="246">
        <v>38</v>
      </c>
      <c r="L394" s="239">
        <v>43</v>
      </c>
      <c r="M394" s="239" t="s">
        <v>809</v>
      </c>
      <c r="N394" s="292" t="s">
        <v>159</v>
      </c>
      <c r="O394" s="292" t="s">
        <v>159</v>
      </c>
      <c r="P394" s="292" t="s">
        <v>159</v>
      </c>
    </row>
    <row r="395" spans="1:16" ht="21.75" customHeight="1" x14ac:dyDescent="0.25">
      <c r="A395" s="373"/>
      <c r="B395" s="374"/>
      <c r="C395" s="286"/>
      <c r="D395" s="358"/>
      <c r="E395" s="379"/>
      <c r="F395" s="187" t="s">
        <v>5</v>
      </c>
      <c r="G395" s="55">
        <v>452098.2</v>
      </c>
      <c r="H395" s="55">
        <v>452089.8</v>
      </c>
      <c r="I395" s="55">
        <f>H395/G395*100</f>
        <v>99.998141996583925</v>
      </c>
      <c r="J395" s="283"/>
      <c r="K395" s="247"/>
      <c r="L395" s="241"/>
      <c r="M395" s="241"/>
      <c r="N395" s="293"/>
      <c r="O395" s="293"/>
      <c r="P395" s="293"/>
    </row>
    <row r="396" spans="1:16" ht="21.75" customHeight="1" x14ac:dyDescent="0.25">
      <c r="A396" s="373"/>
      <c r="B396" s="374"/>
      <c r="C396" s="286"/>
      <c r="D396" s="358"/>
      <c r="E396" s="379"/>
      <c r="F396" s="187" t="s">
        <v>6</v>
      </c>
      <c r="G396" s="55">
        <v>0</v>
      </c>
      <c r="H396" s="55">
        <v>0</v>
      </c>
      <c r="I396" s="55">
        <v>0</v>
      </c>
      <c r="J396" s="282" t="s">
        <v>762</v>
      </c>
      <c r="K396" s="246">
        <v>6</v>
      </c>
      <c r="L396" s="239">
        <v>6</v>
      </c>
      <c r="M396" s="239"/>
      <c r="N396" s="294" t="s">
        <v>159</v>
      </c>
      <c r="O396" s="294" t="s">
        <v>159</v>
      </c>
      <c r="P396" s="294" t="s">
        <v>159</v>
      </c>
    </row>
    <row r="397" spans="1:16" ht="21.75" customHeight="1" x14ac:dyDescent="0.25">
      <c r="A397" s="373"/>
      <c r="B397" s="374"/>
      <c r="C397" s="286"/>
      <c r="D397" s="358"/>
      <c r="E397" s="379"/>
      <c r="F397" s="187" t="s">
        <v>23</v>
      </c>
      <c r="G397" s="55">
        <v>0</v>
      </c>
      <c r="H397" s="55">
        <v>0</v>
      </c>
      <c r="I397" s="55">
        <v>0</v>
      </c>
      <c r="J397" s="286"/>
      <c r="K397" s="270"/>
      <c r="L397" s="240"/>
      <c r="M397" s="240"/>
      <c r="N397" s="295"/>
      <c r="O397" s="295"/>
      <c r="P397" s="295"/>
    </row>
    <row r="398" spans="1:16" ht="31.5" customHeight="1" x14ac:dyDescent="0.25">
      <c r="A398" s="373"/>
      <c r="B398" s="374"/>
      <c r="C398" s="283"/>
      <c r="D398" s="359"/>
      <c r="E398" s="380"/>
      <c r="F398" s="13" t="s">
        <v>24</v>
      </c>
      <c r="G398" s="55">
        <v>0</v>
      </c>
      <c r="H398" s="55">
        <v>0</v>
      </c>
      <c r="I398" s="55">
        <v>0</v>
      </c>
      <c r="J398" s="283"/>
      <c r="K398" s="247"/>
      <c r="L398" s="241"/>
      <c r="M398" s="241"/>
      <c r="N398" s="296"/>
      <c r="O398" s="296"/>
      <c r="P398" s="296"/>
    </row>
    <row r="399" spans="1:16" ht="18.75" customHeight="1" x14ac:dyDescent="0.25">
      <c r="A399" s="373" t="s">
        <v>453</v>
      </c>
      <c r="B399" s="374" t="s">
        <v>167</v>
      </c>
      <c r="C399" s="282" t="s">
        <v>70</v>
      </c>
      <c r="D399" s="357" t="s">
        <v>509</v>
      </c>
      <c r="E399" s="378" t="s">
        <v>501</v>
      </c>
      <c r="F399" s="187" t="s">
        <v>2</v>
      </c>
      <c r="G399" s="54">
        <f>G400+G401+G402+G403</f>
        <v>8212.7999999999993</v>
      </c>
      <c r="H399" s="54">
        <f>H400+H401+H402+H403</f>
        <v>8212.6</v>
      </c>
      <c r="I399" s="54">
        <f>H399/G399*100</f>
        <v>99.997564776933572</v>
      </c>
      <c r="J399" s="282" t="s">
        <v>763</v>
      </c>
      <c r="K399" s="246">
        <v>300</v>
      </c>
      <c r="L399" s="239">
        <v>317</v>
      </c>
      <c r="M399" s="239"/>
      <c r="N399" s="239" t="s">
        <v>159</v>
      </c>
      <c r="O399" s="239" t="s">
        <v>159</v>
      </c>
      <c r="P399" s="239" t="s">
        <v>159</v>
      </c>
    </row>
    <row r="400" spans="1:16" ht="44.25" customHeight="1" x14ac:dyDescent="0.25">
      <c r="A400" s="373"/>
      <c r="B400" s="374"/>
      <c r="C400" s="286"/>
      <c r="D400" s="358"/>
      <c r="E400" s="379"/>
      <c r="F400" s="187" t="s">
        <v>5</v>
      </c>
      <c r="G400" s="55">
        <v>8212.7999999999993</v>
      </c>
      <c r="H400" s="55">
        <v>8212.6</v>
      </c>
      <c r="I400" s="55">
        <f>H400/G400*100</f>
        <v>99.997564776933572</v>
      </c>
      <c r="J400" s="283"/>
      <c r="K400" s="247"/>
      <c r="L400" s="241"/>
      <c r="M400" s="241"/>
      <c r="N400" s="241"/>
      <c r="O400" s="241"/>
      <c r="P400" s="241"/>
    </row>
    <row r="401" spans="1:16" ht="39" customHeight="1" x14ac:dyDescent="0.25">
      <c r="A401" s="373"/>
      <c r="B401" s="374"/>
      <c r="C401" s="286"/>
      <c r="D401" s="358"/>
      <c r="E401" s="379"/>
      <c r="F401" s="187" t="s">
        <v>6</v>
      </c>
      <c r="G401" s="55">
        <v>0</v>
      </c>
      <c r="H401" s="55">
        <v>0</v>
      </c>
      <c r="I401" s="55">
        <v>0</v>
      </c>
      <c r="J401" s="282" t="s">
        <v>764</v>
      </c>
      <c r="K401" s="246">
        <v>100</v>
      </c>
      <c r="L401" s="239">
        <v>100</v>
      </c>
      <c r="M401" s="239"/>
      <c r="N401" s="239" t="s">
        <v>159</v>
      </c>
      <c r="O401" s="239" t="s">
        <v>159</v>
      </c>
      <c r="P401" s="239" t="s">
        <v>159</v>
      </c>
    </row>
    <row r="402" spans="1:16" ht="21.75" customHeight="1" x14ac:dyDescent="0.25">
      <c r="A402" s="373"/>
      <c r="B402" s="374"/>
      <c r="C402" s="286"/>
      <c r="D402" s="358"/>
      <c r="E402" s="379"/>
      <c r="F402" s="187" t="s">
        <v>23</v>
      </c>
      <c r="G402" s="55">
        <v>0</v>
      </c>
      <c r="H402" s="55">
        <v>0</v>
      </c>
      <c r="I402" s="55">
        <v>0</v>
      </c>
      <c r="J402" s="286"/>
      <c r="K402" s="270"/>
      <c r="L402" s="240"/>
      <c r="M402" s="240"/>
      <c r="N402" s="240"/>
      <c r="O402" s="240"/>
      <c r="P402" s="240"/>
    </row>
    <row r="403" spans="1:16" ht="28.5" customHeight="1" x14ac:dyDescent="0.25">
      <c r="A403" s="373"/>
      <c r="B403" s="374"/>
      <c r="C403" s="283"/>
      <c r="D403" s="359"/>
      <c r="E403" s="380"/>
      <c r="F403" s="13" t="s">
        <v>24</v>
      </c>
      <c r="G403" s="55">
        <v>0</v>
      </c>
      <c r="H403" s="55">
        <v>0</v>
      </c>
      <c r="I403" s="55">
        <v>0</v>
      </c>
      <c r="J403" s="283"/>
      <c r="K403" s="247"/>
      <c r="L403" s="241"/>
      <c r="M403" s="241"/>
      <c r="N403" s="241"/>
      <c r="O403" s="241"/>
      <c r="P403" s="241"/>
    </row>
    <row r="404" spans="1:16" ht="51.75" customHeight="1" x14ac:dyDescent="0.25">
      <c r="A404" s="373" t="s">
        <v>454</v>
      </c>
      <c r="B404" s="374" t="s">
        <v>168</v>
      </c>
      <c r="C404" s="282" t="s">
        <v>70</v>
      </c>
      <c r="D404" s="357" t="s">
        <v>509</v>
      </c>
      <c r="E404" s="378" t="s">
        <v>501</v>
      </c>
      <c r="F404" s="187" t="s">
        <v>2</v>
      </c>
      <c r="G404" s="54">
        <f>G405+G406+G407+G408</f>
        <v>36430.5</v>
      </c>
      <c r="H404" s="54">
        <f>H405+H406+H407+H408</f>
        <v>36430.5</v>
      </c>
      <c r="I404" s="54">
        <f>H404/G404*100</f>
        <v>100</v>
      </c>
      <c r="J404" s="13" t="s">
        <v>765</v>
      </c>
      <c r="K404" s="61">
        <v>83079</v>
      </c>
      <c r="L404" s="46">
        <v>83736</v>
      </c>
      <c r="M404" s="35"/>
      <c r="N404" s="35" t="s">
        <v>71</v>
      </c>
      <c r="O404" s="35" t="s">
        <v>71</v>
      </c>
      <c r="P404" s="35" t="s">
        <v>71</v>
      </c>
    </row>
    <row r="405" spans="1:16" x14ac:dyDescent="0.25">
      <c r="A405" s="373"/>
      <c r="B405" s="374"/>
      <c r="C405" s="286"/>
      <c r="D405" s="358"/>
      <c r="E405" s="379"/>
      <c r="F405" s="187" t="s">
        <v>5</v>
      </c>
      <c r="G405" s="55">
        <v>36430.5</v>
      </c>
      <c r="H405" s="55">
        <v>36430.5</v>
      </c>
      <c r="I405" s="55">
        <f>H405/G405*100</f>
        <v>100</v>
      </c>
      <c r="J405" s="236" t="s">
        <v>766</v>
      </c>
      <c r="K405" s="237">
        <v>9870</v>
      </c>
      <c r="L405" s="238">
        <v>9870</v>
      </c>
      <c r="M405" s="238"/>
      <c r="N405" s="238" t="s">
        <v>159</v>
      </c>
      <c r="O405" s="238" t="s">
        <v>159</v>
      </c>
      <c r="P405" s="238" t="s">
        <v>159</v>
      </c>
    </row>
    <row r="406" spans="1:16" ht="135.75" customHeight="1" x14ac:dyDescent="0.25">
      <c r="A406" s="373"/>
      <c r="B406" s="374"/>
      <c r="C406" s="286"/>
      <c r="D406" s="358"/>
      <c r="E406" s="379"/>
      <c r="F406" s="187" t="s">
        <v>6</v>
      </c>
      <c r="G406" s="55">
        <v>0</v>
      </c>
      <c r="H406" s="55">
        <v>0</v>
      </c>
      <c r="I406" s="55">
        <v>0</v>
      </c>
      <c r="J406" s="236"/>
      <c r="K406" s="237"/>
      <c r="L406" s="238"/>
      <c r="M406" s="238"/>
      <c r="N406" s="238"/>
      <c r="O406" s="238"/>
      <c r="P406" s="238"/>
    </row>
    <row r="407" spans="1:16" ht="15" customHeight="1" x14ac:dyDescent="0.25">
      <c r="A407" s="373"/>
      <c r="B407" s="374"/>
      <c r="C407" s="286"/>
      <c r="D407" s="358"/>
      <c r="E407" s="379"/>
      <c r="F407" s="187" t="s">
        <v>23</v>
      </c>
      <c r="G407" s="55">
        <v>0</v>
      </c>
      <c r="H407" s="55">
        <v>0</v>
      </c>
      <c r="I407" s="55">
        <v>0</v>
      </c>
      <c r="J407" s="236" t="s">
        <v>767</v>
      </c>
      <c r="K407" s="237">
        <v>1050</v>
      </c>
      <c r="L407" s="238">
        <v>1135</v>
      </c>
      <c r="M407" s="238"/>
      <c r="N407" s="238" t="s">
        <v>159</v>
      </c>
      <c r="O407" s="238" t="s">
        <v>159</v>
      </c>
      <c r="P407" s="238" t="s">
        <v>159</v>
      </c>
    </row>
    <row r="408" spans="1:16" ht="58.5" customHeight="1" x14ac:dyDescent="0.25">
      <c r="A408" s="373"/>
      <c r="B408" s="374"/>
      <c r="C408" s="283"/>
      <c r="D408" s="359"/>
      <c r="E408" s="380"/>
      <c r="F408" s="13" t="s">
        <v>24</v>
      </c>
      <c r="G408" s="55">
        <v>0</v>
      </c>
      <c r="H408" s="55">
        <v>0</v>
      </c>
      <c r="I408" s="55">
        <v>0</v>
      </c>
      <c r="J408" s="236"/>
      <c r="K408" s="237"/>
      <c r="L408" s="238"/>
      <c r="M408" s="238"/>
      <c r="N408" s="238"/>
      <c r="O408" s="238"/>
      <c r="P408" s="238"/>
    </row>
    <row r="409" spans="1:16" ht="14.25" customHeight="1" x14ac:dyDescent="0.25">
      <c r="A409" s="373" t="s">
        <v>455</v>
      </c>
      <c r="B409" s="374" t="s">
        <v>169</v>
      </c>
      <c r="C409" s="236" t="s">
        <v>70</v>
      </c>
      <c r="D409" s="357" t="s">
        <v>509</v>
      </c>
      <c r="E409" s="378" t="s">
        <v>501</v>
      </c>
      <c r="F409" s="187" t="s">
        <v>2</v>
      </c>
      <c r="G409" s="54">
        <f>G410+G411+G412+G413</f>
        <v>2888.8</v>
      </c>
      <c r="H409" s="54">
        <f>H410+H411+H412+H413</f>
        <v>2826.1</v>
      </c>
      <c r="I409" s="54">
        <f>H409/G409*100</f>
        <v>97.829548601495418</v>
      </c>
      <c r="J409" s="282" t="s">
        <v>768</v>
      </c>
      <c r="K409" s="246">
        <v>377</v>
      </c>
      <c r="L409" s="239">
        <v>373</v>
      </c>
      <c r="M409" s="239" t="s">
        <v>654</v>
      </c>
      <c r="N409" s="239" t="s">
        <v>159</v>
      </c>
      <c r="O409" s="239" t="s">
        <v>159</v>
      </c>
      <c r="P409" s="239" t="s">
        <v>159</v>
      </c>
    </row>
    <row r="410" spans="1:16" ht="54.75" customHeight="1" x14ac:dyDescent="0.25">
      <c r="A410" s="373"/>
      <c r="B410" s="374"/>
      <c r="C410" s="236"/>
      <c r="D410" s="358"/>
      <c r="E410" s="379"/>
      <c r="F410" s="187" t="s">
        <v>5</v>
      </c>
      <c r="G410" s="55">
        <v>0</v>
      </c>
      <c r="H410" s="55">
        <v>0</v>
      </c>
      <c r="I410" s="55">
        <v>0</v>
      </c>
      <c r="J410" s="283"/>
      <c r="K410" s="247"/>
      <c r="L410" s="241"/>
      <c r="M410" s="241"/>
      <c r="N410" s="241"/>
      <c r="O410" s="241"/>
      <c r="P410" s="241"/>
    </row>
    <row r="411" spans="1:16" ht="18.75" customHeight="1" x14ac:dyDescent="0.25">
      <c r="A411" s="373"/>
      <c r="B411" s="374"/>
      <c r="C411" s="236"/>
      <c r="D411" s="358"/>
      <c r="E411" s="379"/>
      <c r="F411" s="187" t="s">
        <v>6</v>
      </c>
      <c r="G411" s="55">
        <v>2888.8</v>
      </c>
      <c r="H411" s="58">
        <v>2826.1</v>
      </c>
      <c r="I411" s="55">
        <f>H411/G411*100</f>
        <v>97.829548601495418</v>
      </c>
      <c r="J411" s="282" t="s">
        <v>769</v>
      </c>
      <c r="K411" s="246">
        <v>0</v>
      </c>
      <c r="L411" s="239">
        <v>0</v>
      </c>
      <c r="M411" s="239" t="s">
        <v>810</v>
      </c>
      <c r="N411" s="239" t="s">
        <v>159</v>
      </c>
      <c r="O411" s="239" t="s">
        <v>159</v>
      </c>
      <c r="P411" s="239" t="s">
        <v>159</v>
      </c>
    </row>
    <row r="412" spans="1:16" ht="27.75" customHeight="1" x14ac:dyDescent="0.25">
      <c r="A412" s="373"/>
      <c r="B412" s="374"/>
      <c r="C412" s="236"/>
      <c r="D412" s="358"/>
      <c r="E412" s="379"/>
      <c r="F412" s="187" t="s">
        <v>23</v>
      </c>
      <c r="G412" s="55">
        <v>0</v>
      </c>
      <c r="H412" s="55">
        <v>0</v>
      </c>
      <c r="I412" s="55">
        <v>0</v>
      </c>
      <c r="J412" s="286"/>
      <c r="K412" s="270"/>
      <c r="L412" s="240"/>
      <c r="M412" s="240"/>
      <c r="N412" s="240"/>
      <c r="O412" s="240"/>
      <c r="P412" s="240"/>
    </row>
    <row r="413" spans="1:16" ht="25.5" customHeight="1" x14ac:dyDescent="0.25">
      <c r="A413" s="373"/>
      <c r="B413" s="374"/>
      <c r="C413" s="236"/>
      <c r="D413" s="359"/>
      <c r="E413" s="380"/>
      <c r="F413" s="13" t="s">
        <v>24</v>
      </c>
      <c r="G413" s="55">
        <v>0</v>
      </c>
      <c r="H413" s="55">
        <v>0</v>
      </c>
      <c r="I413" s="55">
        <v>0</v>
      </c>
      <c r="J413" s="283"/>
      <c r="K413" s="247"/>
      <c r="L413" s="241"/>
      <c r="M413" s="241"/>
      <c r="N413" s="241"/>
      <c r="O413" s="241"/>
      <c r="P413" s="241"/>
    </row>
    <row r="414" spans="1:16" ht="15" customHeight="1" x14ac:dyDescent="0.25">
      <c r="A414" s="373" t="s">
        <v>456</v>
      </c>
      <c r="B414" s="374" t="s">
        <v>170</v>
      </c>
      <c r="C414" s="282" t="s">
        <v>70</v>
      </c>
      <c r="D414" s="357" t="s">
        <v>509</v>
      </c>
      <c r="E414" s="378" t="s">
        <v>501</v>
      </c>
      <c r="F414" s="187" t="s">
        <v>2</v>
      </c>
      <c r="G414" s="54">
        <f>G415+G416+G417+G418</f>
        <v>137857.5</v>
      </c>
      <c r="H414" s="54">
        <f>H415+H416+H417+H418</f>
        <v>136631.4</v>
      </c>
      <c r="I414" s="54">
        <f>H414/G414*100</f>
        <v>99.110603340405845</v>
      </c>
      <c r="J414" s="282" t="s">
        <v>770</v>
      </c>
      <c r="K414" s="246">
        <v>53</v>
      </c>
      <c r="L414" s="239">
        <v>53</v>
      </c>
      <c r="M414" s="239"/>
      <c r="N414" s="239" t="s">
        <v>159</v>
      </c>
      <c r="O414" s="239" t="s">
        <v>159</v>
      </c>
      <c r="P414" s="239" t="s">
        <v>159</v>
      </c>
    </row>
    <row r="415" spans="1:16" ht="63" customHeight="1" x14ac:dyDescent="0.25">
      <c r="A415" s="373"/>
      <c r="B415" s="374"/>
      <c r="C415" s="286"/>
      <c r="D415" s="358"/>
      <c r="E415" s="379"/>
      <c r="F415" s="187" t="s">
        <v>5</v>
      </c>
      <c r="G415" s="55">
        <v>137857.5</v>
      </c>
      <c r="H415" s="58">
        <v>136631.4</v>
      </c>
      <c r="I415" s="55">
        <f>H415/G415*100</f>
        <v>99.110603340405845</v>
      </c>
      <c r="J415" s="283"/>
      <c r="K415" s="247"/>
      <c r="L415" s="241"/>
      <c r="M415" s="241"/>
      <c r="N415" s="241"/>
      <c r="O415" s="241"/>
      <c r="P415" s="241"/>
    </row>
    <row r="416" spans="1:16" ht="38.25" customHeight="1" x14ac:dyDescent="0.25">
      <c r="A416" s="373"/>
      <c r="B416" s="374"/>
      <c r="C416" s="286"/>
      <c r="D416" s="358"/>
      <c r="E416" s="379"/>
      <c r="F416" s="187" t="s">
        <v>6</v>
      </c>
      <c r="G416" s="55">
        <v>0</v>
      </c>
      <c r="H416" s="55">
        <v>0</v>
      </c>
      <c r="I416" s="55">
        <v>0</v>
      </c>
      <c r="J416" s="282" t="s">
        <v>771</v>
      </c>
      <c r="K416" s="246">
        <v>5</v>
      </c>
      <c r="L416" s="239">
        <v>12.8</v>
      </c>
      <c r="M416" s="239" t="s">
        <v>657</v>
      </c>
      <c r="N416" s="239" t="s">
        <v>159</v>
      </c>
      <c r="O416" s="239" t="s">
        <v>159</v>
      </c>
      <c r="P416" s="239" t="s">
        <v>159</v>
      </c>
    </row>
    <row r="417" spans="1:16" ht="22.5" customHeight="1" x14ac:dyDescent="0.25">
      <c r="A417" s="373"/>
      <c r="B417" s="374"/>
      <c r="C417" s="286"/>
      <c r="D417" s="358"/>
      <c r="E417" s="379"/>
      <c r="F417" s="187" t="s">
        <v>23</v>
      </c>
      <c r="G417" s="55">
        <v>0</v>
      </c>
      <c r="H417" s="55">
        <v>0</v>
      </c>
      <c r="I417" s="55">
        <v>0</v>
      </c>
      <c r="J417" s="286"/>
      <c r="K417" s="270"/>
      <c r="L417" s="240"/>
      <c r="M417" s="240"/>
      <c r="N417" s="240"/>
      <c r="O417" s="240"/>
      <c r="P417" s="240"/>
    </row>
    <row r="418" spans="1:16" ht="78.75" customHeight="1" x14ac:dyDescent="0.25">
      <c r="A418" s="373"/>
      <c r="B418" s="374"/>
      <c r="C418" s="283"/>
      <c r="D418" s="359"/>
      <c r="E418" s="380"/>
      <c r="F418" s="13" t="s">
        <v>24</v>
      </c>
      <c r="G418" s="55">
        <v>0</v>
      </c>
      <c r="H418" s="55">
        <v>0</v>
      </c>
      <c r="I418" s="55">
        <v>0</v>
      </c>
      <c r="J418" s="283"/>
      <c r="K418" s="247"/>
      <c r="L418" s="241"/>
      <c r="M418" s="241"/>
      <c r="N418" s="241"/>
      <c r="O418" s="241"/>
      <c r="P418" s="241"/>
    </row>
    <row r="419" spans="1:16" ht="29.25" customHeight="1" x14ac:dyDescent="0.25">
      <c r="A419" s="373" t="s">
        <v>457</v>
      </c>
      <c r="B419" s="374" t="s">
        <v>171</v>
      </c>
      <c r="C419" s="282" t="s">
        <v>70</v>
      </c>
      <c r="D419" s="357" t="s">
        <v>509</v>
      </c>
      <c r="E419" s="378" t="s">
        <v>501</v>
      </c>
      <c r="F419" s="187" t="s">
        <v>2</v>
      </c>
      <c r="G419" s="54">
        <f>G420+G421+G422+G423</f>
        <v>87706.2</v>
      </c>
      <c r="H419" s="54">
        <f>H420+H421+H422+H423</f>
        <v>87706.2</v>
      </c>
      <c r="I419" s="54">
        <f>H419/G419*100</f>
        <v>100</v>
      </c>
      <c r="J419" s="236" t="s">
        <v>772</v>
      </c>
      <c r="K419" s="237">
        <v>6394</v>
      </c>
      <c r="L419" s="238">
        <v>6909</v>
      </c>
      <c r="M419" s="238" t="s">
        <v>895</v>
      </c>
      <c r="N419" s="275" t="s">
        <v>71</v>
      </c>
      <c r="O419" s="275" t="s">
        <v>71</v>
      </c>
      <c r="P419" s="275" t="s">
        <v>71</v>
      </c>
    </row>
    <row r="420" spans="1:16" ht="37.5" customHeight="1" x14ac:dyDescent="0.25">
      <c r="A420" s="373"/>
      <c r="B420" s="374"/>
      <c r="C420" s="286"/>
      <c r="D420" s="358"/>
      <c r="E420" s="379"/>
      <c r="F420" s="187" t="s">
        <v>5</v>
      </c>
      <c r="G420" s="55">
        <v>87706.2</v>
      </c>
      <c r="H420" s="55">
        <v>87706.2</v>
      </c>
      <c r="I420" s="55">
        <f>H420/G420*100</f>
        <v>100</v>
      </c>
      <c r="J420" s="236"/>
      <c r="K420" s="237"/>
      <c r="L420" s="238"/>
      <c r="M420" s="238"/>
      <c r="N420" s="275"/>
      <c r="O420" s="275"/>
      <c r="P420" s="275"/>
    </row>
    <row r="421" spans="1:16" ht="48.75" customHeight="1" x14ac:dyDescent="0.25">
      <c r="A421" s="373"/>
      <c r="B421" s="374"/>
      <c r="C421" s="286"/>
      <c r="D421" s="358"/>
      <c r="E421" s="379"/>
      <c r="F421" s="187" t="s">
        <v>6</v>
      </c>
      <c r="G421" s="55">
        <v>0</v>
      </c>
      <c r="H421" s="55">
        <v>0</v>
      </c>
      <c r="I421" s="55">
        <v>0</v>
      </c>
      <c r="J421" s="47" t="s">
        <v>773</v>
      </c>
      <c r="K421" s="62">
        <v>1400</v>
      </c>
      <c r="L421" s="44">
        <v>1400</v>
      </c>
      <c r="M421" s="37"/>
      <c r="N421" s="275"/>
      <c r="O421" s="275"/>
      <c r="P421" s="275"/>
    </row>
    <row r="422" spans="1:16" ht="16.5" customHeight="1" x14ac:dyDescent="0.25">
      <c r="A422" s="373"/>
      <c r="B422" s="374"/>
      <c r="C422" s="286"/>
      <c r="D422" s="358"/>
      <c r="E422" s="379"/>
      <c r="F422" s="187" t="s">
        <v>23</v>
      </c>
      <c r="G422" s="55">
        <v>0</v>
      </c>
      <c r="H422" s="55">
        <v>0</v>
      </c>
      <c r="I422" s="55">
        <v>0</v>
      </c>
      <c r="J422" s="282" t="s">
        <v>774</v>
      </c>
      <c r="K422" s="287">
        <v>0.98</v>
      </c>
      <c r="L422" s="289">
        <v>1</v>
      </c>
      <c r="M422" s="239"/>
      <c r="N422" s="275"/>
      <c r="O422" s="275"/>
      <c r="P422" s="275"/>
    </row>
    <row r="423" spans="1:16" ht="30.75" customHeight="1" x14ac:dyDescent="0.25">
      <c r="A423" s="373"/>
      <c r="B423" s="374"/>
      <c r="C423" s="283"/>
      <c r="D423" s="359"/>
      <c r="E423" s="380"/>
      <c r="F423" s="13" t="s">
        <v>24</v>
      </c>
      <c r="G423" s="55">
        <v>0</v>
      </c>
      <c r="H423" s="55">
        <v>0</v>
      </c>
      <c r="I423" s="55">
        <v>0</v>
      </c>
      <c r="J423" s="283"/>
      <c r="K423" s="288"/>
      <c r="L423" s="290"/>
      <c r="M423" s="241"/>
      <c r="N423" s="275"/>
      <c r="O423" s="275"/>
      <c r="P423" s="275"/>
    </row>
    <row r="424" spans="1:16" ht="30.75" customHeight="1" x14ac:dyDescent="0.25">
      <c r="A424" s="373" t="s">
        <v>458</v>
      </c>
      <c r="B424" s="374" t="s">
        <v>172</v>
      </c>
      <c r="C424" s="282" t="s">
        <v>70</v>
      </c>
      <c r="D424" s="357" t="s">
        <v>509</v>
      </c>
      <c r="E424" s="378" t="s">
        <v>501</v>
      </c>
      <c r="F424" s="187" t="s">
        <v>2</v>
      </c>
      <c r="G424" s="54">
        <f>G425+G426+G427+G428</f>
        <v>197797.2</v>
      </c>
      <c r="H424" s="54">
        <f>H425+H426+H427+H428</f>
        <v>197797.2</v>
      </c>
      <c r="I424" s="54">
        <f>H424/G424*100</f>
        <v>100</v>
      </c>
      <c r="J424" s="282" t="s">
        <v>775</v>
      </c>
      <c r="K424" s="246">
        <v>47000</v>
      </c>
      <c r="L424" s="239">
        <v>46659</v>
      </c>
      <c r="M424" s="239" t="s">
        <v>896</v>
      </c>
      <c r="N424" s="239" t="s">
        <v>159</v>
      </c>
      <c r="O424" s="239" t="s">
        <v>159</v>
      </c>
      <c r="P424" s="239" t="s">
        <v>159</v>
      </c>
    </row>
    <row r="425" spans="1:16" ht="36.75" customHeight="1" x14ac:dyDescent="0.25">
      <c r="A425" s="373"/>
      <c r="B425" s="374"/>
      <c r="C425" s="286"/>
      <c r="D425" s="358"/>
      <c r="E425" s="379"/>
      <c r="F425" s="187" t="s">
        <v>5</v>
      </c>
      <c r="G425" s="55">
        <v>197797.2</v>
      </c>
      <c r="H425" s="55">
        <v>197797.2</v>
      </c>
      <c r="I425" s="55">
        <f>H425/G425*100</f>
        <v>100</v>
      </c>
      <c r="J425" s="283"/>
      <c r="K425" s="247"/>
      <c r="L425" s="241"/>
      <c r="M425" s="241"/>
      <c r="N425" s="241"/>
      <c r="O425" s="241"/>
      <c r="P425" s="241"/>
    </row>
    <row r="426" spans="1:16" x14ac:dyDescent="0.25">
      <c r="A426" s="373"/>
      <c r="B426" s="374"/>
      <c r="C426" s="286"/>
      <c r="D426" s="358"/>
      <c r="E426" s="379"/>
      <c r="F426" s="187" t="s">
        <v>6</v>
      </c>
      <c r="G426" s="55">
        <v>0</v>
      </c>
      <c r="H426" s="55">
        <v>0</v>
      </c>
      <c r="I426" s="55">
        <v>0</v>
      </c>
      <c r="J426" s="282" t="s">
        <v>776</v>
      </c>
      <c r="K426" s="246" t="s">
        <v>553</v>
      </c>
      <c r="L426" s="239">
        <v>0</v>
      </c>
      <c r="M426" s="239"/>
      <c r="N426" s="239" t="s">
        <v>159</v>
      </c>
      <c r="O426" s="239" t="s">
        <v>159</v>
      </c>
      <c r="P426" s="239" t="s">
        <v>159</v>
      </c>
    </row>
    <row r="427" spans="1:16" ht="15" customHeight="1" x14ac:dyDescent="0.25">
      <c r="A427" s="373"/>
      <c r="B427" s="374"/>
      <c r="C427" s="286"/>
      <c r="D427" s="358"/>
      <c r="E427" s="379"/>
      <c r="F427" s="187" t="s">
        <v>23</v>
      </c>
      <c r="G427" s="55">
        <v>0</v>
      </c>
      <c r="H427" s="55">
        <v>0</v>
      </c>
      <c r="I427" s="55">
        <v>0</v>
      </c>
      <c r="J427" s="286"/>
      <c r="K427" s="270"/>
      <c r="L427" s="240"/>
      <c r="M427" s="240"/>
      <c r="N427" s="240"/>
      <c r="O427" s="240"/>
      <c r="P427" s="240"/>
    </row>
    <row r="428" spans="1:16" ht="50.25" customHeight="1" x14ac:dyDescent="0.25">
      <c r="A428" s="373"/>
      <c r="B428" s="374"/>
      <c r="C428" s="283"/>
      <c r="D428" s="359"/>
      <c r="E428" s="380"/>
      <c r="F428" s="13" t="s">
        <v>24</v>
      </c>
      <c r="G428" s="55">
        <v>0</v>
      </c>
      <c r="H428" s="55">
        <v>0</v>
      </c>
      <c r="I428" s="55">
        <v>0</v>
      </c>
      <c r="J428" s="283"/>
      <c r="K428" s="247"/>
      <c r="L428" s="241"/>
      <c r="M428" s="241"/>
      <c r="N428" s="241"/>
      <c r="O428" s="241"/>
      <c r="P428" s="241"/>
    </row>
    <row r="429" spans="1:16" ht="15" customHeight="1" x14ac:dyDescent="0.25">
      <c r="A429" s="372" t="s">
        <v>459</v>
      </c>
      <c r="B429" s="374" t="s">
        <v>173</v>
      </c>
      <c r="C429" s="282" t="s">
        <v>70</v>
      </c>
      <c r="D429" s="357" t="s">
        <v>509</v>
      </c>
      <c r="E429" s="378" t="s">
        <v>501</v>
      </c>
      <c r="F429" s="187" t="s">
        <v>2</v>
      </c>
      <c r="G429" s="54">
        <f>G430+G431+G432+G433</f>
        <v>60464.9</v>
      </c>
      <c r="H429" s="54">
        <f>H430+H431+H432+H433</f>
        <v>60459.7</v>
      </c>
      <c r="I429" s="54">
        <f>H429/G429*100</f>
        <v>99.991399969238344</v>
      </c>
      <c r="J429" s="282" t="s">
        <v>777</v>
      </c>
      <c r="K429" s="246">
        <v>1</v>
      </c>
      <c r="L429" s="239">
        <v>1</v>
      </c>
      <c r="M429" s="239"/>
      <c r="N429" s="239" t="s">
        <v>159</v>
      </c>
      <c r="O429" s="239" t="s">
        <v>159</v>
      </c>
      <c r="P429" s="239" t="s">
        <v>159</v>
      </c>
    </row>
    <row r="430" spans="1:16" ht="70.5" customHeight="1" x14ac:dyDescent="0.25">
      <c r="A430" s="373"/>
      <c r="B430" s="374"/>
      <c r="C430" s="286"/>
      <c r="D430" s="358"/>
      <c r="E430" s="379"/>
      <c r="F430" s="187" t="s">
        <v>5</v>
      </c>
      <c r="G430" s="55">
        <v>60464.9</v>
      </c>
      <c r="H430" s="55">
        <v>60459.7</v>
      </c>
      <c r="I430" s="55">
        <f>H430/G430*100</f>
        <v>99.991399969238344</v>
      </c>
      <c r="J430" s="283"/>
      <c r="K430" s="247"/>
      <c r="L430" s="241"/>
      <c r="M430" s="241"/>
      <c r="N430" s="241"/>
      <c r="O430" s="241"/>
      <c r="P430" s="241"/>
    </row>
    <row r="431" spans="1:16" ht="30" customHeight="1" x14ac:dyDescent="0.25">
      <c r="A431" s="373"/>
      <c r="B431" s="374"/>
      <c r="C431" s="286"/>
      <c r="D431" s="358"/>
      <c r="E431" s="379"/>
      <c r="F431" s="187" t="s">
        <v>6</v>
      </c>
      <c r="G431" s="55">
        <v>0</v>
      </c>
      <c r="H431" s="55">
        <v>0</v>
      </c>
      <c r="I431" s="55">
        <v>0</v>
      </c>
      <c r="J431" s="282" t="s">
        <v>778</v>
      </c>
      <c r="K431" s="246">
        <v>95</v>
      </c>
      <c r="L431" s="239">
        <v>100</v>
      </c>
      <c r="M431" s="239"/>
      <c r="N431" s="239" t="s">
        <v>159</v>
      </c>
      <c r="O431" s="239" t="s">
        <v>159</v>
      </c>
      <c r="P431" s="239" t="s">
        <v>159</v>
      </c>
    </row>
    <row r="432" spans="1:16" ht="15" customHeight="1" x14ac:dyDescent="0.25">
      <c r="A432" s="373"/>
      <c r="B432" s="374"/>
      <c r="C432" s="286"/>
      <c r="D432" s="358"/>
      <c r="E432" s="379"/>
      <c r="F432" s="187" t="s">
        <v>23</v>
      </c>
      <c r="G432" s="55">
        <v>0</v>
      </c>
      <c r="H432" s="55">
        <v>0</v>
      </c>
      <c r="I432" s="55">
        <v>0</v>
      </c>
      <c r="J432" s="286"/>
      <c r="K432" s="270"/>
      <c r="L432" s="240"/>
      <c r="M432" s="240"/>
      <c r="N432" s="240"/>
      <c r="O432" s="240"/>
      <c r="P432" s="240"/>
    </row>
    <row r="433" spans="1:16" ht="110.25" customHeight="1" x14ac:dyDescent="0.25">
      <c r="A433" s="373"/>
      <c r="B433" s="374"/>
      <c r="C433" s="283"/>
      <c r="D433" s="359"/>
      <c r="E433" s="380"/>
      <c r="F433" s="13" t="s">
        <v>24</v>
      </c>
      <c r="G433" s="55">
        <v>0</v>
      </c>
      <c r="H433" s="55">
        <v>0</v>
      </c>
      <c r="I433" s="55">
        <v>0</v>
      </c>
      <c r="J433" s="283"/>
      <c r="K433" s="247"/>
      <c r="L433" s="241"/>
      <c r="M433" s="241"/>
      <c r="N433" s="241"/>
      <c r="O433" s="241"/>
      <c r="P433" s="241"/>
    </row>
    <row r="434" spans="1:16" x14ac:dyDescent="0.25">
      <c r="A434" s="373" t="s">
        <v>460</v>
      </c>
      <c r="B434" s="374" t="s">
        <v>363</v>
      </c>
      <c r="C434" s="347" t="s">
        <v>70</v>
      </c>
      <c r="D434" s="357" t="s">
        <v>509</v>
      </c>
      <c r="E434" s="378" t="s">
        <v>501</v>
      </c>
      <c r="F434" s="187" t="s">
        <v>2</v>
      </c>
      <c r="G434" s="54">
        <f>G435+G436+G437+G438</f>
        <v>505970.4</v>
      </c>
      <c r="H434" s="54">
        <f>H435+H436+H437+H438</f>
        <v>505408.4</v>
      </c>
      <c r="I434" s="54">
        <f>H434/G434*100</f>
        <v>99.888926308732678</v>
      </c>
      <c r="J434" s="282" t="s">
        <v>779</v>
      </c>
      <c r="K434" s="246">
        <v>200</v>
      </c>
      <c r="L434" s="239">
        <v>196</v>
      </c>
      <c r="M434" s="239" t="s">
        <v>653</v>
      </c>
      <c r="N434" s="276" t="s">
        <v>159</v>
      </c>
      <c r="O434" s="276" t="s">
        <v>159</v>
      </c>
      <c r="P434" s="276" t="s">
        <v>159</v>
      </c>
    </row>
    <row r="435" spans="1:16" ht="70.5" customHeight="1" x14ac:dyDescent="0.25">
      <c r="A435" s="373"/>
      <c r="B435" s="374"/>
      <c r="C435" s="348"/>
      <c r="D435" s="358"/>
      <c r="E435" s="379"/>
      <c r="F435" s="187" t="s">
        <v>5</v>
      </c>
      <c r="G435" s="55">
        <f>490970.4+15000</f>
        <v>505970.4</v>
      </c>
      <c r="H435" s="55">
        <v>505408.4</v>
      </c>
      <c r="I435" s="55">
        <f>H435/G435*100</f>
        <v>99.888926308732678</v>
      </c>
      <c r="J435" s="283"/>
      <c r="K435" s="247"/>
      <c r="L435" s="241"/>
      <c r="M435" s="241"/>
      <c r="N435" s="278"/>
      <c r="O435" s="278"/>
      <c r="P435" s="278"/>
    </row>
    <row r="436" spans="1:16" ht="35.25" customHeight="1" x14ac:dyDescent="0.25">
      <c r="A436" s="373"/>
      <c r="B436" s="374"/>
      <c r="C436" s="348"/>
      <c r="D436" s="358"/>
      <c r="E436" s="379"/>
      <c r="F436" s="187" t="s">
        <v>6</v>
      </c>
      <c r="G436" s="55">
        <v>0</v>
      </c>
      <c r="H436" s="55">
        <v>0</v>
      </c>
      <c r="I436" s="55">
        <v>0</v>
      </c>
      <c r="J436" s="282" t="s">
        <v>780</v>
      </c>
      <c r="K436" s="260">
        <v>100</v>
      </c>
      <c r="L436" s="262">
        <v>100</v>
      </c>
      <c r="M436" s="262"/>
      <c r="N436" s="276" t="s">
        <v>159</v>
      </c>
      <c r="O436" s="276" t="s">
        <v>159</v>
      </c>
      <c r="P436" s="276" t="s">
        <v>159</v>
      </c>
    </row>
    <row r="437" spans="1:16" ht="19.5" customHeight="1" x14ac:dyDescent="0.25">
      <c r="A437" s="373"/>
      <c r="B437" s="374"/>
      <c r="C437" s="348"/>
      <c r="D437" s="358"/>
      <c r="E437" s="379"/>
      <c r="F437" s="187" t="s">
        <v>23</v>
      </c>
      <c r="G437" s="55">
        <v>0</v>
      </c>
      <c r="H437" s="55">
        <v>0</v>
      </c>
      <c r="I437" s="55">
        <v>0</v>
      </c>
      <c r="J437" s="286"/>
      <c r="K437" s="261"/>
      <c r="L437" s="263"/>
      <c r="M437" s="263"/>
      <c r="N437" s="277"/>
      <c r="O437" s="277"/>
      <c r="P437" s="277"/>
    </row>
    <row r="438" spans="1:16" ht="23.25" customHeight="1" x14ac:dyDescent="0.25">
      <c r="A438" s="373"/>
      <c r="B438" s="374"/>
      <c r="C438" s="349"/>
      <c r="D438" s="359"/>
      <c r="E438" s="380"/>
      <c r="F438" s="13" t="s">
        <v>24</v>
      </c>
      <c r="G438" s="55">
        <v>0</v>
      </c>
      <c r="H438" s="55">
        <v>0</v>
      </c>
      <c r="I438" s="55">
        <v>0</v>
      </c>
      <c r="J438" s="283"/>
      <c r="K438" s="284"/>
      <c r="L438" s="285"/>
      <c r="M438" s="285"/>
      <c r="N438" s="278"/>
      <c r="O438" s="278"/>
      <c r="P438" s="278"/>
    </row>
    <row r="439" spans="1:16" s="3" customFormat="1" ht="23.25" customHeight="1" x14ac:dyDescent="0.25">
      <c r="A439" s="343" t="s">
        <v>461</v>
      </c>
      <c r="B439" s="344" t="s">
        <v>356</v>
      </c>
      <c r="C439" s="345" t="s">
        <v>162</v>
      </c>
      <c r="D439" s="346" t="s">
        <v>71</v>
      </c>
      <c r="E439" s="346" t="s">
        <v>71</v>
      </c>
      <c r="F439" s="186" t="s">
        <v>2</v>
      </c>
      <c r="G439" s="54">
        <f>G440+G441+G442+G443</f>
        <v>1242919</v>
      </c>
      <c r="H439" s="54">
        <f>H440+H441+H442+H443</f>
        <v>1127024.8</v>
      </c>
      <c r="I439" s="54">
        <f>H439/G439*100</f>
        <v>90.67564338464534</v>
      </c>
      <c r="J439" s="233" t="s">
        <v>71</v>
      </c>
      <c r="K439" s="279" t="s">
        <v>71</v>
      </c>
      <c r="L439" s="233" t="s">
        <v>71</v>
      </c>
      <c r="M439" s="233" t="s">
        <v>71</v>
      </c>
      <c r="N439" s="231" t="s">
        <v>71</v>
      </c>
      <c r="O439" s="231" t="s">
        <v>71</v>
      </c>
      <c r="P439" s="231" t="s">
        <v>71</v>
      </c>
    </row>
    <row r="440" spans="1:16" s="3" customFormat="1" ht="17.25" customHeight="1" x14ac:dyDescent="0.25">
      <c r="A440" s="343"/>
      <c r="B440" s="344"/>
      <c r="C440" s="345"/>
      <c r="D440" s="346"/>
      <c r="E440" s="346"/>
      <c r="F440" s="186" t="s">
        <v>5</v>
      </c>
      <c r="G440" s="54">
        <f t="shared" ref="G440:H443" si="38">G445</f>
        <v>1210697.3999999999</v>
      </c>
      <c r="H440" s="54">
        <f>H445</f>
        <v>1127024.8</v>
      </c>
      <c r="I440" s="54">
        <f>H440/G440*100</f>
        <v>93.088892402015574</v>
      </c>
      <c r="J440" s="234"/>
      <c r="K440" s="280"/>
      <c r="L440" s="234" t="s">
        <v>71</v>
      </c>
      <c r="M440" s="234" t="s">
        <v>71</v>
      </c>
      <c r="N440" s="231"/>
      <c r="O440" s="231"/>
      <c r="P440" s="231"/>
    </row>
    <row r="441" spans="1:16" s="3" customFormat="1" ht="28.5" customHeight="1" x14ac:dyDescent="0.25">
      <c r="A441" s="343"/>
      <c r="B441" s="344"/>
      <c r="C441" s="345"/>
      <c r="D441" s="346"/>
      <c r="E441" s="346"/>
      <c r="F441" s="186" t="s">
        <v>6</v>
      </c>
      <c r="G441" s="54">
        <f t="shared" si="38"/>
        <v>32221.599999999999</v>
      </c>
      <c r="H441" s="54">
        <v>0</v>
      </c>
      <c r="I441" s="54">
        <f>H441/G441*100</f>
        <v>0</v>
      </c>
      <c r="J441" s="234"/>
      <c r="K441" s="280"/>
      <c r="L441" s="234"/>
      <c r="M441" s="234"/>
      <c r="N441" s="231"/>
      <c r="O441" s="231"/>
      <c r="P441" s="231"/>
    </row>
    <row r="442" spans="1:16" s="3" customFormat="1" ht="27" customHeight="1" x14ac:dyDescent="0.25">
      <c r="A442" s="343"/>
      <c r="B442" s="344"/>
      <c r="C442" s="345"/>
      <c r="D442" s="346"/>
      <c r="E442" s="346"/>
      <c r="F442" s="186" t="s">
        <v>23</v>
      </c>
      <c r="G442" s="54">
        <f t="shared" si="38"/>
        <v>0</v>
      </c>
      <c r="H442" s="54">
        <f t="shared" si="38"/>
        <v>0</v>
      </c>
      <c r="I442" s="54">
        <v>0</v>
      </c>
      <c r="J442" s="234"/>
      <c r="K442" s="280"/>
      <c r="L442" s="234"/>
      <c r="M442" s="234"/>
      <c r="N442" s="231" t="s">
        <v>71</v>
      </c>
      <c r="O442" s="231" t="s">
        <v>71</v>
      </c>
      <c r="P442" s="231" t="s">
        <v>71</v>
      </c>
    </row>
    <row r="443" spans="1:16" s="3" customFormat="1" ht="25.5" customHeight="1" x14ac:dyDescent="0.25">
      <c r="A443" s="343"/>
      <c r="B443" s="344"/>
      <c r="C443" s="345"/>
      <c r="D443" s="346"/>
      <c r="E443" s="346"/>
      <c r="F443" s="191" t="s">
        <v>24</v>
      </c>
      <c r="G443" s="54">
        <f t="shared" si="38"/>
        <v>0</v>
      </c>
      <c r="H443" s="54">
        <f t="shared" si="38"/>
        <v>0</v>
      </c>
      <c r="I443" s="54">
        <v>0</v>
      </c>
      <c r="J443" s="235"/>
      <c r="K443" s="281"/>
      <c r="L443" s="235" t="s">
        <v>71</v>
      </c>
      <c r="M443" s="235" t="s">
        <v>71</v>
      </c>
      <c r="N443" s="231" t="s">
        <v>71</v>
      </c>
      <c r="O443" s="231" t="s">
        <v>71</v>
      </c>
      <c r="P443" s="231" t="s">
        <v>71</v>
      </c>
    </row>
    <row r="444" spans="1:16" ht="21" customHeight="1" x14ac:dyDescent="0.25">
      <c r="A444" s="373" t="s">
        <v>462</v>
      </c>
      <c r="B444" s="374" t="s">
        <v>176</v>
      </c>
      <c r="C444" s="282" t="s">
        <v>162</v>
      </c>
      <c r="D444" s="357" t="s">
        <v>509</v>
      </c>
      <c r="E444" s="378" t="s">
        <v>501</v>
      </c>
      <c r="F444" s="187" t="s">
        <v>2</v>
      </c>
      <c r="G444" s="54">
        <f>G445+G446+G447+G448</f>
        <v>1242919</v>
      </c>
      <c r="H444" s="54">
        <f>H445+H446+H447+H448</f>
        <v>1127024.8</v>
      </c>
      <c r="I444" s="54">
        <f>H444/G444*100</f>
        <v>90.67564338464534</v>
      </c>
      <c r="J444" s="282" t="s">
        <v>727</v>
      </c>
      <c r="K444" s="246">
        <v>13</v>
      </c>
      <c r="L444" s="239">
        <v>13</v>
      </c>
      <c r="M444" s="239" t="s">
        <v>897</v>
      </c>
      <c r="N444" s="238" t="s">
        <v>159</v>
      </c>
      <c r="O444" s="238" t="s">
        <v>159</v>
      </c>
      <c r="P444" s="238" t="s">
        <v>159</v>
      </c>
    </row>
    <row r="445" spans="1:16" ht="78" customHeight="1" x14ac:dyDescent="0.25">
      <c r="A445" s="373"/>
      <c r="B445" s="374"/>
      <c r="C445" s="286"/>
      <c r="D445" s="358"/>
      <c r="E445" s="379"/>
      <c r="F445" s="187" t="s">
        <v>5</v>
      </c>
      <c r="G445" s="55">
        <v>1210697.3999999999</v>
      </c>
      <c r="H445" s="55">
        <v>1127024.8</v>
      </c>
      <c r="I445" s="55">
        <f>H445/G445*100</f>
        <v>93.088892402015574</v>
      </c>
      <c r="J445" s="283"/>
      <c r="K445" s="247"/>
      <c r="L445" s="241"/>
      <c r="M445" s="240"/>
      <c r="N445" s="238"/>
      <c r="O445" s="238"/>
      <c r="P445" s="238"/>
    </row>
    <row r="446" spans="1:16" ht="33.75" customHeight="1" x14ac:dyDescent="0.25">
      <c r="A446" s="373"/>
      <c r="B446" s="374"/>
      <c r="C446" s="286"/>
      <c r="D446" s="358"/>
      <c r="E446" s="379"/>
      <c r="F446" s="187" t="s">
        <v>6</v>
      </c>
      <c r="G446" s="55">
        <v>32221.599999999999</v>
      </c>
      <c r="H446" s="54">
        <v>0</v>
      </c>
      <c r="I446" s="55">
        <f>H446/G446*100</f>
        <v>0</v>
      </c>
      <c r="J446" s="282" t="s">
        <v>728</v>
      </c>
      <c r="K446" s="246">
        <v>2</v>
      </c>
      <c r="L446" s="239">
        <v>2</v>
      </c>
      <c r="M446" s="240"/>
      <c r="N446" s="238" t="s">
        <v>159</v>
      </c>
      <c r="O446" s="238" t="s">
        <v>159</v>
      </c>
      <c r="P446" s="238" t="s">
        <v>159</v>
      </c>
    </row>
    <row r="447" spans="1:16" ht="15" customHeight="1" x14ac:dyDescent="0.25">
      <c r="A447" s="373"/>
      <c r="B447" s="374"/>
      <c r="C447" s="286"/>
      <c r="D447" s="358"/>
      <c r="E447" s="379"/>
      <c r="F447" s="187" t="s">
        <v>23</v>
      </c>
      <c r="G447" s="55">
        <v>0</v>
      </c>
      <c r="H447" s="54">
        <v>0</v>
      </c>
      <c r="I447" s="55">
        <v>0</v>
      </c>
      <c r="J447" s="286"/>
      <c r="K447" s="270"/>
      <c r="L447" s="240"/>
      <c r="M447" s="240"/>
      <c r="N447" s="238"/>
      <c r="O447" s="238"/>
      <c r="P447" s="238"/>
    </row>
    <row r="448" spans="1:16" x14ac:dyDescent="0.25">
      <c r="A448" s="373"/>
      <c r="B448" s="374"/>
      <c r="C448" s="283"/>
      <c r="D448" s="359"/>
      <c r="E448" s="380"/>
      <c r="F448" s="13" t="s">
        <v>24</v>
      </c>
      <c r="G448" s="55">
        <v>0</v>
      </c>
      <c r="H448" s="54">
        <v>0</v>
      </c>
      <c r="I448" s="55">
        <v>0</v>
      </c>
      <c r="J448" s="283"/>
      <c r="K448" s="247"/>
      <c r="L448" s="241"/>
      <c r="M448" s="241"/>
      <c r="N448" s="238"/>
      <c r="O448" s="238"/>
      <c r="P448" s="238"/>
    </row>
    <row r="449" spans="1:16" s="3" customFormat="1" ht="24.75" customHeight="1" x14ac:dyDescent="0.25">
      <c r="A449" s="343" t="s">
        <v>463</v>
      </c>
      <c r="B449" s="383" t="s">
        <v>838</v>
      </c>
      <c r="C449" s="345" t="s">
        <v>162</v>
      </c>
      <c r="D449" s="346" t="s">
        <v>71</v>
      </c>
      <c r="E449" s="346" t="s">
        <v>71</v>
      </c>
      <c r="F449" s="186" t="s">
        <v>2</v>
      </c>
      <c r="G449" s="54">
        <f>G450+G451+G452+G453</f>
        <v>10000</v>
      </c>
      <c r="H449" s="102">
        <f>H450+H451+H452+H453</f>
        <v>4959</v>
      </c>
      <c r="I449" s="54">
        <f>H449/G449*100</f>
        <v>49.59</v>
      </c>
      <c r="J449" s="233" t="s">
        <v>71</v>
      </c>
      <c r="K449" s="279" t="s">
        <v>71</v>
      </c>
      <c r="L449" s="233" t="s">
        <v>71</v>
      </c>
      <c r="M449" s="233" t="s">
        <v>71</v>
      </c>
      <c r="N449" s="231" t="s">
        <v>71</v>
      </c>
      <c r="O449" s="231" t="s">
        <v>71</v>
      </c>
      <c r="P449" s="231" t="s">
        <v>71</v>
      </c>
    </row>
    <row r="450" spans="1:16" s="3" customFormat="1" ht="21.75" customHeight="1" x14ac:dyDescent="0.25">
      <c r="A450" s="343"/>
      <c r="B450" s="383"/>
      <c r="C450" s="345"/>
      <c r="D450" s="346"/>
      <c r="E450" s="346"/>
      <c r="F450" s="186" t="s">
        <v>5</v>
      </c>
      <c r="G450" s="54">
        <f t="shared" ref="G450:H453" si="39">G455</f>
        <v>10000</v>
      </c>
      <c r="H450" s="102">
        <f t="shared" si="39"/>
        <v>4959</v>
      </c>
      <c r="I450" s="54">
        <f>H450/G450*100</f>
        <v>49.59</v>
      </c>
      <c r="J450" s="234"/>
      <c r="K450" s="280"/>
      <c r="L450" s="234" t="s">
        <v>71</v>
      </c>
      <c r="M450" s="234" t="s">
        <v>71</v>
      </c>
      <c r="N450" s="231"/>
      <c r="O450" s="231"/>
      <c r="P450" s="231"/>
    </row>
    <row r="451" spans="1:16" s="3" customFormat="1" ht="24.75" customHeight="1" x14ac:dyDescent="0.25">
      <c r="A451" s="343"/>
      <c r="B451" s="383"/>
      <c r="C451" s="345"/>
      <c r="D451" s="346"/>
      <c r="E451" s="346"/>
      <c r="F451" s="186" t="s">
        <v>6</v>
      </c>
      <c r="G451" s="54">
        <f t="shared" si="39"/>
        <v>0</v>
      </c>
      <c r="H451" s="102">
        <f t="shared" si="39"/>
        <v>0</v>
      </c>
      <c r="I451" s="54">
        <v>0</v>
      </c>
      <c r="J451" s="234"/>
      <c r="K451" s="280"/>
      <c r="L451" s="234"/>
      <c r="M451" s="234"/>
      <c r="N451" s="231"/>
      <c r="O451" s="231"/>
      <c r="P451" s="231"/>
    </row>
    <row r="452" spans="1:16" s="3" customFormat="1" ht="22.5" customHeight="1" x14ac:dyDescent="0.25">
      <c r="A452" s="343"/>
      <c r="B452" s="383"/>
      <c r="C452" s="345"/>
      <c r="D452" s="346"/>
      <c r="E452" s="346"/>
      <c r="F452" s="186" t="s">
        <v>23</v>
      </c>
      <c r="G452" s="54">
        <f t="shared" si="39"/>
        <v>0</v>
      </c>
      <c r="H452" s="102">
        <f t="shared" si="39"/>
        <v>0</v>
      </c>
      <c r="I452" s="54">
        <v>0</v>
      </c>
      <c r="J452" s="234"/>
      <c r="K452" s="280"/>
      <c r="L452" s="234"/>
      <c r="M452" s="234"/>
      <c r="N452" s="231" t="s">
        <v>71</v>
      </c>
      <c r="O452" s="231" t="s">
        <v>71</v>
      </c>
      <c r="P452" s="231" t="s">
        <v>71</v>
      </c>
    </row>
    <row r="453" spans="1:16" s="3" customFormat="1" ht="44.25" customHeight="1" x14ac:dyDescent="0.25">
      <c r="A453" s="343"/>
      <c r="B453" s="383"/>
      <c r="C453" s="345"/>
      <c r="D453" s="346"/>
      <c r="E453" s="346"/>
      <c r="F453" s="191" t="s">
        <v>24</v>
      </c>
      <c r="G453" s="54">
        <f t="shared" si="39"/>
        <v>0</v>
      </c>
      <c r="H453" s="102">
        <f t="shared" si="39"/>
        <v>0</v>
      </c>
      <c r="I453" s="54">
        <v>0</v>
      </c>
      <c r="J453" s="235"/>
      <c r="K453" s="281"/>
      <c r="L453" s="235" t="s">
        <v>71</v>
      </c>
      <c r="M453" s="235" t="s">
        <v>71</v>
      </c>
      <c r="N453" s="231" t="s">
        <v>71</v>
      </c>
      <c r="O453" s="231" t="s">
        <v>71</v>
      </c>
      <c r="P453" s="231" t="s">
        <v>71</v>
      </c>
    </row>
    <row r="454" spans="1:16" ht="45" customHeight="1" x14ac:dyDescent="0.25">
      <c r="A454" s="372" t="s">
        <v>464</v>
      </c>
      <c r="B454" s="374" t="s">
        <v>793</v>
      </c>
      <c r="C454" s="282" t="s">
        <v>162</v>
      </c>
      <c r="D454" s="357" t="s">
        <v>509</v>
      </c>
      <c r="E454" s="378" t="s">
        <v>501</v>
      </c>
      <c r="F454" s="187" t="s">
        <v>2</v>
      </c>
      <c r="G454" s="54">
        <f>G455+G456+G457+G458</f>
        <v>10000</v>
      </c>
      <c r="H454" s="102">
        <f>H455+H456+H457+H458</f>
        <v>4959</v>
      </c>
      <c r="I454" s="54">
        <f>H454/G454*100</f>
        <v>49.59</v>
      </c>
      <c r="J454" s="236" t="s">
        <v>727</v>
      </c>
      <c r="K454" s="237">
        <v>1</v>
      </c>
      <c r="L454" s="238">
        <v>1</v>
      </c>
      <c r="M454" s="239" t="s">
        <v>897</v>
      </c>
      <c r="N454" s="238" t="s">
        <v>159</v>
      </c>
      <c r="O454" s="238" t="s">
        <v>159</v>
      </c>
      <c r="P454" s="238" t="s">
        <v>159</v>
      </c>
    </row>
    <row r="455" spans="1:16" ht="57.75" customHeight="1" x14ac:dyDescent="0.25">
      <c r="A455" s="373"/>
      <c r="B455" s="374"/>
      <c r="C455" s="286"/>
      <c r="D455" s="358"/>
      <c r="E455" s="379"/>
      <c r="F455" s="187" t="s">
        <v>5</v>
      </c>
      <c r="G455" s="55">
        <v>10000</v>
      </c>
      <c r="H455" s="105">
        <f>'[2]Объекты кап. строительства'!O19</f>
        <v>4959</v>
      </c>
      <c r="I455" s="55">
        <f>H455/G455*100</f>
        <v>49.59</v>
      </c>
      <c r="J455" s="236"/>
      <c r="K455" s="237"/>
      <c r="L455" s="238"/>
      <c r="M455" s="240"/>
      <c r="N455" s="238"/>
      <c r="O455" s="238"/>
      <c r="P455" s="238"/>
    </row>
    <row r="456" spans="1:16" ht="54" customHeight="1" x14ac:dyDescent="0.25">
      <c r="A456" s="373"/>
      <c r="B456" s="374"/>
      <c r="C456" s="286"/>
      <c r="D456" s="358"/>
      <c r="E456" s="379"/>
      <c r="F456" s="187" t="s">
        <v>6</v>
      </c>
      <c r="G456" s="55">
        <v>0</v>
      </c>
      <c r="H456" s="103">
        <v>0</v>
      </c>
      <c r="I456" s="55">
        <v>0</v>
      </c>
      <c r="J456" s="48" t="s">
        <v>729</v>
      </c>
      <c r="K456" s="61">
        <v>25</v>
      </c>
      <c r="L456" s="46">
        <v>25</v>
      </c>
      <c r="M456" s="240"/>
      <c r="N456" s="35" t="s">
        <v>159</v>
      </c>
      <c r="O456" s="35" t="s">
        <v>159</v>
      </c>
      <c r="P456" s="35" t="s">
        <v>159</v>
      </c>
    </row>
    <row r="457" spans="1:16" x14ac:dyDescent="0.25">
      <c r="A457" s="373"/>
      <c r="B457" s="374"/>
      <c r="C457" s="286"/>
      <c r="D457" s="358"/>
      <c r="E457" s="379"/>
      <c r="F457" s="187" t="s">
        <v>23</v>
      </c>
      <c r="G457" s="55">
        <v>0</v>
      </c>
      <c r="H457" s="103">
        <v>0</v>
      </c>
      <c r="I457" s="55">
        <v>0</v>
      </c>
      <c r="J457" s="282" t="s">
        <v>781</v>
      </c>
      <c r="K457" s="246">
        <v>3765</v>
      </c>
      <c r="L457" s="239">
        <v>3765</v>
      </c>
      <c r="M457" s="240"/>
      <c r="N457" s="239" t="s">
        <v>159</v>
      </c>
      <c r="O457" s="239" t="s">
        <v>159</v>
      </c>
      <c r="P457" s="239" t="s">
        <v>159</v>
      </c>
    </row>
    <row r="458" spans="1:16" ht="37.5" customHeight="1" x14ac:dyDescent="0.25">
      <c r="A458" s="373"/>
      <c r="B458" s="374"/>
      <c r="C458" s="283"/>
      <c r="D458" s="359"/>
      <c r="E458" s="380"/>
      <c r="F458" s="13" t="s">
        <v>24</v>
      </c>
      <c r="G458" s="55">
        <v>0</v>
      </c>
      <c r="H458" s="103">
        <v>0</v>
      </c>
      <c r="I458" s="55">
        <v>0</v>
      </c>
      <c r="J458" s="283"/>
      <c r="K458" s="247"/>
      <c r="L458" s="241"/>
      <c r="M458" s="241"/>
      <c r="N458" s="241"/>
      <c r="O458" s="241"/>
      <c r="P458" s="241"/>
    </row>
    <row r="459" spans="1:16" x14ac:dyDescent="0.25">
      <c r="A459" s="292" t="s">
        <v>251</v>
      </c>
      <c r="B459" s="363" t="s">
        <v>533</v>
      </c>
      <c r="C459" s="366" t="s">
        <v>2</v>
      </c>
      <c r="D459" s="291" t="s">
        <v>71</v>
      </c>
      <c r="E459" s="291" t="s">
        <v>71</v>
      </c>
      <c r="F459" s="186" t="s">
        <v>2</v>
      </c>
      <c r="G459" s="54">
        <f>SUM(G460:G463)</f>
        <v>32064173.100000001</v>
      </c>
      <c r="H459" s="54">
        <f>SUM(H460:H463)</f>
        <v>31403729.800000001</v>
      </c>
      <c r="I459" s="54">
        <f>H459/G459*100</f>
        <v>97.940245338807756</v>
      </c>
      <c r="J459" s="271" t="s">
        <v>71</v>
      </c>
      <c r="K459" s="274" t="s">
        <v>71</v>
      </c>
      <c r="L459" s="271" t="s">
        <v>71</v>
      </c>
      <c r="M459" s="256" t="s">
        <v>71</v>
      </c>
      <c r="N459" s="275" t="s">
        <v>71</v>
      </c>
      <c r="O459" s="276" t="s">
        <v>71</v>
      </c>
      <c r="P459" s="276" t="s">
        <v>71</v>
      </c>
    </row>
    <row r="460" spans="1:16" x14ac:dyDescent="0.25">
      <c r="A460" s="362"/>
      <c r="B460" s="364"/>
      <c r="C460" s="367"/>
      <c r="D460" s="291"/>
      <c r="E460" s="291"/>
      <c r="F460" s="186" t="s">
        <v>5</v>
      </c>
      <c r="G460" s="54">
        <f t="shared" ref="G460:H463" si="40">G465+G470</f>
        <v>15641930.300000001</v>
      </c>
      <c r="H460" s="54">
        <f t="shared" si="40"/>
        <v>15641930.300000001</v>
      </c>
      <c r="I460" s="54">
        <f>H460/G460*100</f>
        <v>100</v>
      </c>
      <c r="J460" s="272"/>
      <c r="K460" s="274"/>
      <c r="L460" s="272" t="s">
        <v>71</v>
      </c>
      <c r="M460" s="257" t="s">
        <v>71</v>
      </c>
      <c r="N460" s="275"/>
      <c r="O460" s="277"/>
      <c r="P460" s="277"/>
    </row>
    <row r="461" spans="1:16" x14ac:dyDescent="0.25">
      <c r="A461" s="362"/>
      <c r="B461" s="364"/>
      <c r="C461" s="367"/>
      <c r="D461" s="291"/>
      <c r="E461" s="291"/>
      <c r="F461" s="186" t="s">
        <v>6</v>
      </c>
      <c r="G461" s="54">
        <f t="shared" si="40"/>
        <v>0</v>
      </c>
      <c r="H461" s="54">
        <f t="shared" si="40"/>
        <v>0</v>
      </c>
      <c r="I461" s="54">
        <v>0</v>
      </c>
      <c r="J461" s="272"/>
      <c r="K461" s="274"/>
      <c r="L461" s="272"/>
      <c r="M461" s="257"/>
      <c r="N461" s="275"/>
      <c r="O461" s="277"/>
      <c r="P461" s="277"/>
    </row>
    <row r="462" spans="1:16" x14ac:dyDescent="0.25">
      <c r="A462" s="362"/>
      <c r="B462" s="364"/>
      <c r="C462" s="367"/>
      <c r="D462" s="291"/>
      <c r="E462" s="291"/>
      <c r="F462" s="186" t="s">
        <v>23</v>
      </c>
      <c r="G462" s="54">
        <f t="shared" si="40"/>
        <v>0</v>
      </c>
      <c r="H462" s="54">
        <f t="shared" si="40"/>
        <v>0</v>
      </c>
      <c r="I462" s="54">
        <v>0</v>
      </c>
      <c r="J462" s="272"/>
      <c r="K462" s="274"/>
      <c r="L462" s="272"/>
      <c r="M462" s="257"/>
      <c r="N462" s="275" t="s">
        <v>71</v>
      </c>
      <c r="O462" s="277"/>
      <c r="P462" s="277"/>
    </row>
    <row r="463" spans="1:16" x14ac:dyDescent="0.25">
      <c r="A463" s="362"/>
      <c r="B463" s="364"/>
      <c r="C463" s="368"/>
      <c r="D463" s="291"/>
      <c r="E463" s="291"/>
      <c r="F463" s="191" t="s">
        <v>24</v>
      </c>
      <c r="G463" s="54">
        <f t="shared" si="40"/>
        <v>16422242.799999999</v>
      </c>
      <c r="H463" s="54">
        <f t="shared" si="40"/>
        <v>15761799.5</v>
      </c>
      <c r="I463" s="54">
        <f>H463/G463*100</f>
        <v>95.97836112860297</v>
      </c>
      <c r="J463" s="273"/>
      <c r="K463" s="274"/>
      <c r="L463" s="273" t="s">
        <v>71</v>
      </c>
      <c r="M463" s="258" t="s">
        <v>71</v>
      </c>
      <c r="N463" s="275" t="s">
        <v>71</v>
      </c>
      <c r="O463" s="278"/>
      <c r="P463" s="278"/>
    </row>
    <row r="464" spans="1:16" x14ac:dyDescent="0.25">
      <c r="A464" s="362"/>
      <c r="B464" s="364"/>
      <c r="C464" s="369" t="s">
        <v>70</v>
      </c>
      <c r="D464" s="346" t="s">
        <v>71</v>
      </c>
      <c r="E464" s="346" t="s">
        <v>71</v>
      </c>
      <c r="F464" s="186" t="s">
        <v>2</v>
      </c>
      <c r="G464" s="54">
        <f>G465+G466+G467+G468</f>
        <v>15641930.300000001</v>
      </c>
      <c r="H464" s="54">
        <f>H465+H466+H467+H468</f>
        <v>15641930.300000001</v>
      </c>
      <c r="I464" s="54">
        <f>H464/G464*100</f>
        <v>100</v>
      </c>
      <c r="J464" s="271" t="s">
        <v>71</v>
      </c>
      <c r="K464" s="274" t="s">
        <v>71</v>
      </c>
      <c r="L464" s="271" t="s">
        <v>71</v>
      </c>
      <c r="M464" s="256" t="s">
        <v>71</v>
      </c>
      <c r="N464" s="275" t="s">
        <v>71</v>
      </c>
      <c r="O464" s="276" t="s">
        <v>71</v>
      </c>
      <c r="P464" s="276" t="s">
        <v>71</v>
      </c>
    </row>
    <row r="465" spans="1:16" x14ac:dyDescent="0.25">
      <c r="A465" s="362"/>
      <c r="B465" s="364"/>
      <c r="C465" s="370"/>
      <c r="D465" s="346"/>
      <c r="E465" s="346"/>
      <c r="F465" s="186" t="s">
        <v>5</v>
      </c>
      <c r="G465" s="54">
        <f t="shared" ref="G465:H468" si="41">G475</f>
        <v>15641930.300000001</v>
      </c>
      <c r="H465" s="54">
        <f t="shared" si="41"/>
        <v>15641930.300000001</v>
      </c>
      <c r="I465" s="54">
        <f>H465/G465*100</f>
        <v>100</v>
      </c>
      <c r="J465" s="272"/>
      <c r="K465" s="274"/>
      <c r="L465" s="272" t="s">
        <v>71</v>
      </c>
      <c r="M465" s="257" t="s">
        <v>71</v>
      </c>
      <c r="N465" s="275"/>
      <c r="O465" s="277"/>
      <c r="P465" s="277"/>
    </row>
    <row r="466" spans="1:16" x14ac:dyDescent="0.25">
      <c r="A466" s="362"/>
      <c r="B466" s="364"/>
      <c r="C466" s="370"/>
      <c r="D466" s="346"/>
      <c r="E466" s="346"/>
      <c r="F466" s="186" t="s">
        <v>6</v>
      </c>
      <c r="G466" s="54">
        <f t="shared" si="41"/>
        <v>0</v>
      </c>
      <c r="H466" s="54">
        <f t="shared" si="41"/>
        <v>0</v>
      </c>
      <c r="I466" s="54">
        <v>0</v>
      </c>
      <c r="J466" s="272"/>
      <c r="K466" s="274"/>
      <c r="L466" s="272"/>
      <c r="M466" s="257"/>
      <c r="N466" s="275"/>
      <c r="O466" s="277"/>
      <c r="P466" s="277"/>
    </row>
    <row r="467" spans="1:16" x14ac:dyDescent="0.25">
      <c r="A467" s="362"/>
      <c r="B467" s="364"/>
      <c r="C467" s="370"/>
      <c r="D467" s="346"/>
      <c r="E467" s="346"/>
      <c r="F467" s="186" t="s">
        <v>23</v>
      </c>
      <c r="G467" s="54">
        <f t="shared" si="41"/>
        <v>0</v>
      </c>
      <c r="H467" s="54">
        <f t="shared" si="41"/>
        <v>0</v>
      </c>
      <c r="I467" s="54">
        <v>0</v>
      </c>
      <c r="J467" s="272"/>
      <c r="K467" s="274"/>
      <c r="L467" s="272"/>
      <c r="M467" s="257"/>
      <c r="N467" s="275" t="s">
        <v>71</v>
      </c>
      <c r="O467" s="277"/>
      <c r="P467" s="277"/>
    </row>
    <row r="468" spans="1:16" x14ac:dyDescent="0.25">
      <c r="A468" s="362"/>
      <c r="B468" s="364"/>
      <c r="C468" s="371"/>
      <c r="D468" s="346"/>
      <c r="E468" s="346"/>
      <c r="F468" s="191" t="s">
        <v>24</v>
      </c>
      <c r="G468" s="54">
        <f t="shared" si="41"/>
        <v>0</v>
      </c>
      <c r="H468" s="54">
        <f t="shared" si="41"/>
        <v>0</v>
      </c>
      <c r="I468" s="54">
        <v>0</v>
      </c>
      <c r="J468" s="273"/>
      <c r="K468" s="274"/>
      <c r="L468" s="273" t="s">
        <v>71</v>
      </c>
      <c r="M468" s="258" t="s">
        <v>71</v>
      </c>
      <c r="N468" s="275" t="s">
        <v>71</v>
      </c>
      <c r="O468" s="278"/>
      <c r="P468" s="278"/>
    </row>
    <row r="469" spans="1:16" x14ac:dyDescent="0.25">
      <c r="A469" s="362"/>
      <c r="B469" s="364"/>
      <c r="C469" s="345" t="s">
        <v>534</v>
      </c>
      <c r="D469" s="346" t="s">
        <v>71</v>
      </c>
      <c r="E469" s="346" t="s">
        <v>71</v>
      </c>
      <c r="F469" s="186" t="s">
        <v>2</v>
      </c>
      <c r="G469" s="54">
        <f>G470+G471+G472+G473</f>
        <v>16422242.799999999</v>
      </c>
      <c r="H469" s="54">
        <f>H470+H471+H472+H473</f>
        <v>15761799.5</v>
      </c>
      <c r="I469" s="54">
        <f>H469/G469*100</f>
        <v>95.97836112860297</v>
      </c>
      <c r="J469" s="271" t="s">
        <v>71</v>
      </c>
      <c r="K469" s="274" t="s">
        <v>71</v>
      </c>
      <c r="L469" s="271" t="s">
        <v>71</v>
      </c>
      <c r="M469" s="256" t="s">
        <v>71</v>
      </c>
      <c r="N469" s="275" t="s">
        <v>71</v>
      </c>
      <c r="O469" s="276" t="s">
        <v>71</v>
      </c>
      <c r="P469" s="276" t="s">
        <v>71</v>
      </c>
    </row>
    <row r="470" spans="1:16" x14ac:dyDescent="0.25">
      <c r="A470" s="362"/>
      <c r="B470" s="364"/>
      <c r="C470" s="345"/>
      <c r="D470" s="346"/>
      <c r="E470" s="346"/>
      <c r="F470" s="186" t="s">
        <v>5</v>
      </c>
      <c r="G470" s="54">
        <f>G485</f>
        <v>0</v>
      </c>
      <c r="H470" s="54">
        <f>H485</f>
        <v>0</v>
      </c>
      <c r="I470" s="54">
        <v>0</v>
      </c>
      <c r="J470" s="272"/>
      <c r="K470" s="274"/>
      <c r="L470" s="272" t="s">
        <v>71</v>
      </c>
      <c r="M470" s="257" t="s">
        <v>71</v>
      </c>
      <c r="N470" s="275"/>
      <c r="O470" s="277"/>
      <c r="P470" s="277"/>
    </row>
    <row r="471" spans="1:16" x14ac:dyDescent="0.25">
      <c r="A471" s="362"/>
      <c r="B471" s="364"/>
      <c r="C471" s="345"/>
      <c r="D471" s="346"/>
      <c r="E471" s="346"/>
      <c r="F471" s="186" t="s">
        <v>6</v>
      </c>
      <c r="G471" s="54">
        <f>G491</f>
        <v>0</v>
      </c>
      <c r="H471" s="54">
        <f>H491</f>
        <v>0</v>
      </c>
      <c r="I471" s="54">
        <v>0</v>
      </c>
      <c r="J471" s="272"/>
      <c r="K471" s="274"/>
      <c r="L471" s="272"/>
      <c r="M471" s="257"/>
      <c r="N471" s="275"/>
      <c r="O471" s="277"/>
      <c r="P471" s="277"/>
    </row>
    <row r="472" spans="1:16" x14ac:dyDescent="0.25">
      <c r="A472" s="362"/>
      <c r="B472" s="364"/>
      <c r="C472" s="345"/>
      <c r="D472" s="346"/>
      <c r="E472" s="346"/>
      <c r="F472" s="186" t="s">
        <v>23</v>
      </c>
      <c r="G472" s="54">
        <f>G492</f>
        <v>0</v>
      </c>
      <c r="H472" s="54">
        <f>H492</f>
        <v>0</v>
      </c>
      <c r="I472" s="54">
        <v>0</v>
      </c>
      <c r="J472" s="272"/>
      <c r="K472" s="274"/>
      <c r="L472" s="272"/>
      <c r="M472" s="257"/>
      <c r="N472" s="275" t="s">
        <v>71</v>
      </c>
      <c r="O472" s="277"/>
      <c r="P472" s="277"/>
    </row>
    <row r="473" spans="1:16" x14ac:dyDescent="0.25">
      <c r="A473" s="293"/>
      <c r="B473" s="365"/>
      <c r="C473" s="345"/>
      <c r="D473" s="346"/>
      <c r="E473" s="346"/>
      <c r="F473" s="191" t="s">
        <v>24</v>
      </c>
      <c r="G473" s="54">
        <f>G488+G508</f>
        <v>16422242.799999999</v>
      </c>
      <c r="H473" s="54">
        <f>H488+H508</f>
        <v>15761799.5</v>
      </c>
      <c r="I473" s="54">
        <f>H473/G473*100</f>
        <v>95.97836112860297</v>
      </c>
      <c r="J473" s="273"/>
      <c r="K473" s="274"/>
      <c r="L473" s="273" t="s">
        <v>71</v>
      </c>
      <c r="M473" s="258" t="s">
        <v>71</v>
      </c>
      <c r="N473" s="275" t="s">
        <v>71</v>
      </c>
      <c r="O473" s="278"/>
      <c r="P473" s="278"/>
    </row>
    <row r="474" spans="1:16" s="3" customFormat="1" ht="15" customHeight="1" x14ac:dyDescent="0.25">
      <c r="A474" s="375" t="s">
        <v>535</v>
      </c>
      <c r="B474" s="361" t="s">
        <v>601</v>
      </c>
      <c r="C474" s="369" t="s">
        <v>70</v>
      </c>
      <c r="D474" s="346" t="s">
        <v>71</v>
      </c>
      <c r="E474" s="346" t="s">
        <v>71</v>
      </c>
      <c r="F474" s="186" t="s">
        <v>2</v>
      </c>
      <c r="G474" s="54">
        <f>G475+G476+G477+G478</f>
        <v>15641930.300000001</v>
      </c>
      <c r="H474" s="54">
        <f>H475+H476+H477+H478</f>
        <v>15641930.300000001</v>
      </c>
      <c r="I474" s="54">
        <f>H474/G474*100</f>
        <v>100</v>
      </c>
      <c r="J474" s="264" t="s">
        <v>71</v>
      </c>
      <c r="K474" s="232" t="s">
        <v>71</v>
      </c>
      <c r="L474" s="264" t="s">
        <v>71</v>
      </c>
      <c r="M474" s="233" t="s">
        <v>71</v>
      </c>
      <c r="N474" s="231" t="s">
        <v>71</v>
      </c>
      <c r="O474" s="267" t="s">
        <v>71</v>
      </c>
      <c r="P474" s="267" t="s">
        <v>71</v>
      </c>
    </row>
    <row r="475" spans="1:16" s="3" customFormat="1" x14ac:dyDescent="0.25">
      <c r="A475" s="376"/>
      <c r="B475" s="361"/>
      <c r="C475" s="370"/>
      <c r="D475" s="346"/>
      <c r="E475" s="346"/>
      <c r="F475" s="186" t="s">
        <v>5</v>
      </c>
      <c r="G475" s="54">
        <f t="shared" ref="G475:H478" si="42">G480</f>
        <v>15641930.300000001</v>
      </c>
      <c r="H475" s="54">
        <f t="shared" si="42"/>
        <v>15641930.300000001</v>
      </c>
      <c r="I475" s="54">
        <f>H475/G475*100</f>
        <v>100</v>
      </c>
      <c r="J475" s="265"/>
      <c r="K475" s="232"/>
      <c r="L475" s="265" t="s">
        <v>71</v>
      </c>
      <c r="M475" s="234" t="s">
        <v>71</v>
      </c>
      <c r="N475" s="231"/>
      <c r="O475" s="268"/>
      <c r="P475" s="268"/>
    </row>
    <row r="476" spans="1:16" s="3" customFormat="1" x14ac:dyDescent="0.25">
      <c r="A476" s="376"/>
      <c r="B476" s="361"/>
      <c r="C476" s="370"/>
      <c r="D476" s="346"/>
      <c r="E476" s="346"/>
      <c r="F476" s="186" t="s">
        <v>6</v>
      </c>
      <c r="G476" s="54">
        <f t="shared" si="42"/>
        <v>0</v>
      </c>
      <c r="H476" s="54">
        <f t="shared" si="42"/>
        <v>0</v>
      </c>
      <c r="I476" s="54">
        <v>0</v>
      </c>
      <c r="J476" s="265"/>
      <c r="K476" s="232"/>
      <c r="L476" s="265"/>
      <c r="M476" s="234"/>
      <c r="N476" s="231"/>
      <c r="O476" s="268"/>
      <c r="P476" s="268"/>
    </row>
    <row r="477" spans="1:16" s="3" customFormat="1" x14ac:dyDescent="0.25">
      <c r="A477" s="376"/>
      <c r="B477" s="361"/>
      <c r="C477" s="370"/>
      <c r="D477" s="346"/>
      <c r="E477" s="346"/>
      <c r="F477" s="186" t="s">
        <v>23</v>
      </c>
      <c r="G477" s="54">
        <f t="shared" si="42"/>
        <v>0</v>
      </c>
      <c r="H477" s="54">
        <f t="shared" si="42"/>
        <v>0</v>
      </c>
      <c r="I477" s="54">
        <v>0</v>
      </c>
      <c r="J477" s="265"/>
      <c r="K477" s="232"/>
      <c r="L477" s="265"/>
      <c r="M477" s="234"/>
      <c r="N477" s="231" t="s">
        <v>71</v>
      </c>
      <c r="O477" s="268"/>
      <c r="P477" s="268"/>
    </row>
    <row r="478" spans="1:16" s="3" customFormat="1" x14ac:dyDescent="0.25">
      <c r="A478" s="377"/>
      <c r="B478" s="361"/>
      <c r="C478" s="371"/>
      <c r="D478" s="346"/>
      <c r="E478" s="346"/>
      <c r="F478" s="191" t="s">
        <v>24</v>
      </c>
      <c r="G478" s="54">
        <f t="shared" si="42"/>
        <v>0</v>
      </c>
      <c r="H478" s="54">
        <f t="shared" si="42"/>
        <v>0</v>
      </c>
      <c r="I478" s="54">
        <v>0</v>
      </c>
      <c r="J478" s="266"/>
      <c r="K478" s="232"/>
      <c r="L478" s="266" t="s">
        <v>71</v>
      </c>
      <c r="M478" s="235" t="s">
        <v>71</v>
      </c>
      <c r="N478" s="231" t="s">
        <v>71</v>
      </c>
      <c r="O478" s="269"/>
      <c r="P478" s="269"/>
    </row>
    <row r="479" spans="1:16" x14ac:dyDescent="0.25">
      <c r="A479" s="373" t="s">
        <v>536</v>
      </c>
      <c r="B479" s="374" t="s">
        <v>174</v>
      </c>
      <c r="C479" s="282" t="s">
        <v>70</v>
      </c>
      <c r="D479" s="357" t="s">
        <v>509</v>
      </c>
      <c r="E479" s="378" t="s">
        <v>501</v>
      </c>
      <c r="F479" s="187" t="s">
        <v>2</v>
      </c>
      <c r="G479" s="54">
        <f>G480+G481+G482+G483</f>
        <v>15641930.300000001</v>
      </c>
      <c r="H479" s="54">
        <f>H480+H481+H482+H483</f>
        <v>15641930.300000001</v>
      </c>
      <c r="I479" s="54">
        <f>H479/G479*100</f>
        <v>100</v>
      </c>
      <c r="J479" s="244" t="s">
        <v>782</v>
      </c>
      <c r="K479" s="246">
        <v>1579977</v>
      </c>
      <c r="L479" s="246">
        <v>1579977</v>
      </c>
      <c r="M479" s="239"/>
      <c r="N479" s="239" t="s">
        <v>159</v>
      </c>
      <c r="O479" s="239" t="s">
        <v>159</v>
      </c>
      <c r="P479" s="239" t="s">
        <v>159</v>
      </c>
    </row>
    <row r="480" spans="1:16" ht="66.75" customHeight="1" x14ac:dyDescent="0.25">
      <c r="A480" s="373"/>
      <c r="B480" s="374"/>
      <c r="C480" s="286"/>
      <c r="D480" s="358"/>
      <c r="E480" s="379"/>
      <c r="F480" s="187" t="s">
        <v>5</v>
      </c>
      <c r="G480" s="55">
        <v>15641930.300000001</v>
      </c>
      <c r="H480" s="55">
        <v>15641930.300000001</v>
      </c>
      <c r="I480" s="55">
        <f>H480/G480*100</f>
        <v>100</v>
      </c>
      <c r="J480" s="245"/>
      <c r="K480" s="247"/>
      <c r="L480" s="247"/>
      <c r="M480" s="241"/>
      <c r="N480" s="241"/>
      <c r="O480" s="241"/>
      <c r="P480" s="241"/>
    </row>
    <row r="481" spans="1:16" x14ac:dyDescent="0.25">
      <c r="A481" s="373"/>
      <c r="B481" s="374"/>
      <c r="C481" s="286"/>
      <c r="D481" s="358"/>
      <c r="E481" s="379"/>
      <c r="F481" s="187" t="s">
        <v>6</v>
      </c>
      <c r="G481" s="55">
        <v>0</v>
      </c>
      <c r="H481" s="55">
        <v>0</v>
      </c>
      <c r="I481" s="55">
        <v>0</v>
      </c>
      <c r="J481" s="244" t="s">
        <v>783</v>
      </c>
      <c r="K481" s="246">
        <v>100</v>
      </c>
      <c r="L481" s="246">
        <v>100</v>
      </c>
      <c r="M481" s="239"/>
      <c r="N481" s="239" t="s">
        <v>159</v>
      </c>
      <c r="O481" s="239" t="s">
        <v>159</v>
      </c>
      <c r="P481" s="239" t="s">
        <v>159</v>
      </c>
    </row>
    <row r="482" spans="1:16" x14ac:dyDescent="0.25">
      <c r="A482" s="373"/>
      <c r="B482" s="374"/>
      <c r="C482" s="286"/>
      <c r="D482" s="358"/>
      <c r="E482" s="379"/>
      <c r="F482" s="187" t="s">
        <v>23</v>
      </c>
      <c r="G482" s="55">
        <v>0</v>
      </c>
      <c r="H482" s="55">
        <v>0</v>
      </c>
      <c r="I482" s="55">
        <v>0</v>
      </c>
      <c r="J482" s="259"/>
      <c r="K482" s="270"/>
      <c r="L482" s="270"/>
      <c r="M482" s="240"/>
      <c r="N482" s="240"/>
      <c r="O482" s="240"/>
      <c r="P482" s="240"/>
    </row>
    <row r="483" spans="1:16" ht="32.25" customHeight="1" x14ac:dyDescent="0.25">
      <c r="A483" s="373"/>
      <c r="B483" s="374"/>
      <c r="C483" s="283"/>
      <c r="D483" s="359"/>
      <c r="E483" s="380"/>
      <c r="F483" s="13" t="s">
        <v>24</v>
      </c>
      <c r="G483" s="55">
        <v>0</v>
      </c>
      <c r="H483" s="55">
        <v>0</v>
      </c>
      <c r="I483" s="55">
        <v>0</v>
      </c>
      <c r="J483" s="245"/>
      <c r="K483" s="247"/>
      <c r="L483" s="247"/>
      <c r="M483" s="241"/>
      <c r="N483" s="241"/>
      <c r="O483" s="241"/>
      <c r="P483" s="241"/>
    </row>
    <row r="484" spans="1:16" s="3" customFormat="1" x14ac:dyDescent="0.25">
      <c r="A484" s="343" t="s">
        <v>537</v>
      </c>
      <c r="B484" s="381" t="s">
        <v>538</v>
      </c>
      <c r="C484" s="345" t="s">
        <v>539</v>
      </c>
      <c r="D484" s="346" t="s">
        <v>71</v>
      </c>
      <c r="E484" s="346" t="s">
        <v>71</v>
      </c>
      <c r="F484" s="186" t="s">
        <v>2</v>
      </c>
      <c r="G484" s="54">
        <f>SUM(G485:G488)</f>
        <v>16186842.1</v>
      </c>
      <c r="H484" s="54">
        <f>SUM(H485:H488)</f>
        <v>15644733.199999999</v>
      </c>
      <c r="I484" s="54">
        <f>H484/G484*100</f>
        <v>96.650928595887137</v>
      </c>
      <c r="J484" s="279" t="s">
        <v>71</v>
      </c>
      <c r="K484" s="232" t="s">
        <v>71</v>
      </c>
      <c r="L484" s="264" t="s">
        <v>71</v>
      </c>
      <c r="M484" s="233" t="s">
        <v>71</v>
      </c>
      <c r="N484" s="231" t="s">
        <v>71</v>
      </c>
      <c r="O484" s="267" t="s">
        <v>71</v>
      </c>
      <c r="P484" s="267" t="s">
        <v>71</v>
      </c>
    </row>
    <row r="485" spans="1:16" s="3" customFormat="1" x14ac:dyDescent="0.25">
      <c r="A485" s="343"/>
      <c r="B485" s="381"/>
      <c r="C485" s="345"/>
      <c r="D485" s="346"/>
      <c r="E485" s="346"/>
      <c r="F485" s="186" t="s">
        <v>5</v>
      </c>
      <c r="G485" s="54">
        <v>0</v>
      </c>
      <c r="H485" s="54">
        <v>0</v>
      </c>
      <c r="I485" s="54">
        <v>0</v>
      </c>
      <c r="J485" s="280"/>
      <c r="K485" s="232"/>
      <c r="L485" s="265" t="s">
        <v>71</v>
      </c>
      <c r="M485" s="234" t="s">
        <v>71</v>
      </c>
      <c r="N485" s="231"/>
      <c r="O485" s="268"/>
      <c r="P485" s="268"/>
    </row>
    <row r="486" spans="1:16" s="3" customFormat="1" x14ac:dyDescent="0.25">
      <c r="A486" s="343"/>
      <c r="B486" s="381"/>
      <c r="C486" s="345"/>
      <c r="D486" s="346"/>
      <c r="E486" s="346"/>
      <c r="F486" s="186" t="s">
        <v>6</v>
      </c>
      <c r="G486" s="54">
        <v>0</v>
      </c>
      <c r="H486" s="54">
        <v>0</v>
      </c>
      <c r="I486" s="54">
        <v>0</v>
      </c>
      <c r="J486" s="280"/>
      <c r="K486" s="232"/>
      <c r="L486" s="265"/>
      <c r="M486" s="234"/>
      <c r="N486" s="231"/>
      <c r="O486" s="268"/>
      <c r="P486" s="268"/>
    </row>
    <row r="487" spans="1:16" s="3" customFormat="1" x14ac:dyDescent="0.25">
      <c r="A487" s="343"/>
      <c r="B487" s="381"/>
      <c r="C487" s="345"/>
      <c r="D487" s="346"/>
      <c r="E487" s="346"/>
      <c r="F487" s="186" t="s">
        <v>23</v>
      </c>
      <c r="G487" s="54">
        <v>0</v>
      </c>
      <c r="H487" s="54">
        <v>0</v>
      </c>
      <c r="I487" s="54">
        <v>0</v>
      </c>
      <c r="J487" s="280" t="s">
        <v>71</v>
      </c>
      <c r="K487" s="232" t="s">
        <v>71</v>
      </c>
      <c r="L487" s="265"/>
      <c r="M487" s="234"/>
      <c r="N487" s="231" t="s">
        <v>71</v>
      </c>
      <c r="O487" s="268"/>
      <c r="P487" s="268"/>
    </row>
    <row r="488" spans="1:16" s="3" customFormat="1" x14ac:dyDescent="0.25">
      <c r="A488" s="343"/>
      <c r="B488" s="381"/>
      <c r="C488" s="345"/>
      <c r="D488" s="346"/>
      <c r="E488" s="346"/>
      <c r="F488" s="191" t="s">
        <v>24</v>
      </c>
      <c r="G488" s="54">
        <f>G493+G503+G498</f>
        <v>16186842.1</v>
      </c>
      <c r="H488" s="54">
        <f>H493+H503+H498</f>
        <v>15644733.199999999</v>
      </c>
      <c r="I488" s="54">
        <f>H488/G488*100</f>
        <v>96.650928595887137</v>
      </c>
      <c r="J488" s="281" t="s">
        <v>71</v>
      </c>
      <c r="K488" s="232" t="s">
        <v>71</v>
      </c>
      <c r="L488" s="266" t="s">
        <v>71</v>
      </c>
      <c r="M488" s="235" t="s">
        <v>71</v>
      </c>
      <c r="N488" s="231" t="s">
        <v>71</v>
      </c>
      <c r="O488" s="269"/>
      <c r="P488" s="269"/>
    </row>
    <row r="489" spans="1:16" ht="15" customHeight="1" x14ac:dyDescent="0.25">
      <c r="A489" s="373" t="s">
        <v>540</v>
      </c>
      <c r="B489" s="374" t="s">
        <v>157</v>
      </c>
      <c r="C489" s="236" t="s">
        <v>539</v>
      </c>
      <c r="D489" s="357" t="s">
        <v>509</v>
      </c>
      <c r="E489" s="378" t="s">
        <v>501</v>
      </c>
      <c r="F489" s="187" t="s">
        <v>2</v>
      </c>
      <c r="G489" s="54">
        <f>G490+G491+G492+G493</f>
        <v>19218.900000000001</v>
      </c>
      <c r="H489" s="54">
        <f>H490+H491+H492+H493</f>
        <v>14764.4</v>
      </c>
      <c r="I489" s="54">
        <f>H489/G489*100</f>
        <v>76.822294720301372</v>
      </c>
      <c r="J489" s="244" t="s">
        <v>784</v>
      </c>
      <c r="K489" s="239">
        <v>148</v>
      </c>
      <c r="L489" s="239">
        <v>148</v>
      </c>
      <c r="M489" s="239" t="s">
        <v>898</v>
      </c>
      <c r="N489" s="239" t="s">
        <v>159</v>
      </c>
      <c r="O489" s="239" t="s">
        <v>159</v>
      </c>
      <c r="P489" s="239" t="s">
        <v>159</v>
      </c>
    </row>
    <row r="490" spans="1:16" ht="95.25" customHeight="1" x14ac:dyDescent="0.25">
      <c r="A490" s="373"/>
      <c r="B490" s="374"/>
      <c r="C490" s="236"/>
      <c r="D490" s="358"/>
      <c r="E490" s="379"/>
      <c r="F490" s="187" t="s">
        <v>5</v>
      </c>
      <c r="G490" s="55">
        <v>0</v>
      </c>
      <c r="H490" s="55">
        <v>0</v>
      </c>
      <c r="I490" s="55">
        <v>0</v>
      </c>
      <c r="J490" s="245"/>
      <c r="K490" s="241"/>
      <c r="L490" s="241"/>
      <c r="M490" s="241"/>
      <c r="N490" s="241"/>
      <c r="O490" s="241"/>
      <c r="P490" s="241"/>
    </row>
    <row r="491" spans="1:16" x14ac:dyDescent="0.25">
      <c r="A491" s="373"/>
      <c r="B491" s="374"/>
      <c r="C491" s="236"/>
      <c r="D491" s="358"/>
      <c r="E491" s="379"/>
      <c r="F491" s="187" t="s">
        <v>6</v>
      </c>
      <c r="G491" s="55">
        <v>0</v>
      </c>
      <c r="H491" s="55">
        <v>0</v>
      </c>
      <c r="I491" s="55">
        <v>0</v>
      </c>
      <c r="J491" s="244" t="s">
        <v>785</v>
      </c>
      <c r="K491" s="260">
        <v>0</v>
      </c>
      <c r="L491" s="262">
        <v>0</v>
      </c>
      <c r="M491" s="262"/>
      <c r="N491" s="262" t="s">
        <v>159</v>
      </c>
      <c r="O491" s="262" t="s">
        <v>159</v>
      </c>
      <c r="P491" s="262" t="s">
        <v>159</v>
      </c>
    </row>
    <row r="492" spans="1:16" x14ac:dyDescent="0.25">
      <c r="A492" s="373"/>
      <c r="B492" s="374"/>
      <c r="C492" s="236"/>
      <c r="D492" s="358"/>
      <c r="E492" s="379"/>
      <c r="F492" s="187" t="s">
        <v>23</v>
      </c>
      <c r="G492" s="55">
        <v>0</v>
      </c>
      <c r="H492" s="55">
        <v>0</v>
      </c>
      <c r="I492" s="55">
        <v>0</v>
      </c>
      <c r="J492" s="259"/>
      <c r="K492" s="261"/>
      <c r="L492" s="263"/>
      <c r="M492" s="263"/>
      <c r="N492" s="263"/>
      <c r="O492" s="263"/>
      <c r="P492" s="263"/>
    </row>
    <row r="493" spans="1:16" ht="53.25" customHeight="1" x14ac:dyDescent="0.25">
      <c r="A493" s="292"/>
      <c r="B493" s="382"/>
      <c r="C493" s="236"/>
      <c r="D493" s="359"/>
      <c r="E493" s="379"/>
      <c r="F493" s="193" t="s">
        <v>24</v>
      </c>
      <c r="G493" s="58">
        <v>19218.900000000001</v>
      </c>
      <c r="H493" s="58">
        <v>14764.4</v>
      </c>
      <c r="I493" s="58">
        <f>H493/G493*100</f>
        <v>76.822294720301372</v>
      </c>
      <c r="J493" s="259"/>
      <c r="K493" s="261"/>
      <c r="L493" s="263"/>
      <c r="M493" s="263"/>
      <c r="N493" s="263"/>
      <c r="O493" s="263"/>
      <c r="P493" s="263"/>
    </row>
    <row r="494" spans="1:16" ht="47.25" customHeight="1" x14ac:dyDescent="0.25">
      <c r="A494" s="373" t="s">
        <v>541</v>
      </c>
      <c r="B494" s="374" t="s">
        <v>158</v>
      </c>
      <c r="C494" s="236" t="s">
        <v>539</v>
      </c>
      <c r="D494" s="357" t="s">
        <v>509</v>
      </c>
      <c r="E494" s="378" t="s">
        <v>501</v>
      </c>
      <c r="F494" s="187" t="s">
        <v>2</v>
      </c>
      <c r="G494" s="54">
        <f>G495+G496+G497+G498</f>
        <v>44863.6</v>
      </c>
      <c r="H494" s="54">
        <f>H495+H496+H497+H498</f>
        <v>44863.6</v>
      </c>
      <c r="I494" s="54">
        <f>H494/G494*100</f>
        <v>100</v>
      </c>
      <c r="J494" s="244" t="s">
        <v>786</v>
      </c>
      <c r="K494" s="246">
        <v>7</v>
      </c>
      <c r="L494" s="239">
        <v>7</v>
      </c>
      <c r="M494" s="239"/>
      <c r="N494" s="239" t="s">
        <v>159</v>
      </c>
      <c r="O494" s="239" t="s">
        <v>159</v>
      </c>
      <c r="P494" s="239" t="s">
        <v>159</v>
      </c>
    </row>
    <row r="495" spans="1:16" ht="108" customHeight="1" x14ac:dyDescent="0.25">
      <c r="A495" s="373"/>
      <c r="B495" s="374"/>
      <c r="C495" s="236"/>
      <c r="D495" s="358"/>
      <c r="E495" s="379"/>
      <c r="F495" s="187" t="s">
        <v>5</v>
      </c>
      <c r="G495" s="55">
        <v>0</v>
      </c>
      <c r="H495" s="55">
        <v>0</v>
      </c>
      <c r="I495" s="55">
        <v>0</v>
      </c>
      <c r="J495" s="245"/>
      <c r="K495" s="247"/>
      <c r="L495" s="241"/>
      <c r="M495" s="241"/>
      <c r="N495" s="241"/>
      <c r="O495" s="241"/>
      <c r="P495" s="241"/>
    </row>
    <row r="496" spans="1:16" x14ac:dyDescent="0.25">
      <c r="A496" s="373"/>
      <c r="B496" s="374"/>
      <c r="C496" s="236"/>
      <c r="D496" s="358"/>
      <c r="E496" s="379"/>
      <c r="F496" s="187" t="s">
        <v>6</v>
      </c>
      <c r="G496" s="55">
        <v>0</v>
      </c>
      <c r="H496" s="55">
        <v>0</v>
      </c>
      <c r="I496" s="55">
        <v>0</v>
      </c>
      <c r="J496" s="248" t="s">
        <v>802</v>
      </c>
      <c r="K496" s="251">
        <v>0</v>
      </c>
      <c r="L496" s="253">
        <v>0</v>
      </c>
      <c r="M496" s="253"/>
      <c r="N496" s="253" t="s">
        <v>159</v>
      </c>
      <c r="O496" s="253" t="s">
        <v>159</v>
      </c>
      <c r="P496" s="253" t="s">
        <v>159</v>
      </c>
    </row>
    <row r="497" spans="1:16" x14ac:dyDescent="0.25">
      <c r="A497" s="373"/>
      <c r="B497" s="374"/>
      <c r="C497" s="236"/>
      <c r="D497" s="358"/>
      <c r="E497" s="379"/>
      <c r="F497" s="187" t="s">
        <v>23</v>
      </c>
      <c r="G497" s="55">
        <v>0</v>
      </c>
      <c r="H497" s="55">
        <v>0</v>
      </c>
      <c r="I497" s="55">
        <v>0</v>
      </c>
      <c r="J497" s="249"/>
      <c r="K497" s="251"/>
      <c r="L497" s="253"/>
      <c r="M497" s="253"/>
      <c r="N497" s="253"/>
      <c r="O497" s="253"/>
      <c r="P497" s="253"/>
    </row>
    <row r="498" spans="1:16" ht="48" customHeight="1" x14ac:dyDescent="0.25">
      <c r="A498" s="373"/>
      <c r="B498" s="374"/>
      <c r="C498" s="236"/>
      <c r="D498" s="359"/>
      <c r="E498" s="379"/>
      <c r="F498" s="193" t="s">
        <v>24</v>
      </c>
      <c r="G498" s="58">
        <v>44863.6</v>
      </c>
      <c r="H498" s="58">
        <v>44863.6</v>
      </c>
      <c r="I498" s="58">
        <f>H498/G498*100</f>
        <v>100</v>
      </c>
      <c r="J498" s="250"/>
      <c r="K498" s="252"/>
      <c r="L498" s="254"/>
      <c r="M498" s="254"/>
      <c r="N498" s="254"/>
      <c r="O498" s="254"/>
      <c r="P498" s="254"/>
    </row>
    <row r="499" spans="1:16" x14ac:dyDescent="0.25">
      <c r="A499" s="373" t="s">
        <v>541</v>
      </c>
      <c r="B499" s="374" t="s">
        <v>156</v>
      </c>
      <c r="C499" s="236" t="s">
        <v>539</v>
      </c>
      <c r="D499" s="357" t="s">
        <v>509</v>
      </c>
      <c r="E499" s="360" t="s">
        <v>501</v>
      </c>
      <c r="F499" s="187" t="s">
        <v>2</v>
      </c>
      <c r="G499" s="54">
        <f>G500+G501+G502+G503</f>
        <v>16122759.6</v>
      </c>
      <c r="H499" s="54">
        <f>H500+H501+H502+H503</f>
        <v>15585105.199999999</v>
      </c>
      <c r="I499" s="54">
        <f>H499/G499*100</f>
        <v>96.665245818091833</v>
      </c>
      <c r="J499" s="255" t="s">
        <v>787</v>
      </c>
      <c r="K499" s="237">
        <v>2522688</v>
      </c>
      <c r="L499" s="238">
        <v>2522688</v>
      </c>
      <c r="M499" s="246" t="s">
        <v>899</v>
      </c>
      <c r="N499" s="238" t="s">
        <v>159</v>
      </c>
      <c r="O499" s="238" t="s">
        <v>159</v>
      </c>
      <c r="P499" s="238" t="s">
        <v>159</v>
      </c>
    </row>
    <row r="500" spans="1:16" ht="67.5" customHeight="1" x14ac:dyDescent="0.25">
      <c r="A500" s="373"/>
      <c r="B500" s="374"/>
      <c r="C500" s="236"/>
      <c r="D500" s="358"/>
      <c r="E500" s="360"/>
      <c r="F500" s="187" t="s">
        <v>5</v>
      </c>
      <c r="G500" s="55">
        <v>0</v>
      </c>
      <c r="H500" s="55">
        <v>0</v>
      </c>
      <c r="I500" s="55">
        <v>0</v>
      </c>
      <c r="J500" s="255"/>
      <c r="K500" s="237"/>
      <c r="L500" s="238"/>
      <c r="M500" s="270"/>
      <c r="N500" s="238"/>
      <c r="O500" s="238"/>
      <c r="P500" s="238"/>
    </row>
    <row r="501" spans="1:16" x14ac:dyDescent="0.25">
      <c r="A501" s="373"/>
      <c r="B501" s="374"/>
      <c r="C501" s="236"/>
      <c r="D501" s="358"/>
      <c r="E501" s="360"/>
      <c r="F501" s="187" t="s">
        <v>6</v>
      </c>
      <c r="G501" s="55">
        <v>0</v>
      </c>
      <c r="H501" s="55">
        <v>0</v>
      </c>
      <c r="I501" s="55">
        <v>0</v>
      </c>
      <c r="J501" s="236" t="s">
        <v>788</v>
      </c>
      <c r="K501" s="242">
        <v>100</v>
      </c>
      <c r="L501" s="243">
        <v>100</v>
      </c>
      <c r="M501" s="270"/>
      <c r="N501" s="243" t="s">
        <v>159</v>
      </c>
      <c r="O501" s="243" t="s">
        <v>159</v>
      </c>
      <c r="P501" s="243" t="s">
        <v>159</v>
      </c>
    </row>
    <row r="502" spans="1:16" x14ac:dyDescent="0.25">
      <c r="A502" s="373"/>
      <c r="B502" s="374"/>
      <c r="C502" s="236"/>
      <c r="D502" s="358"/>
      <c r="E502" s="360"/>
      <c r="F502" s="187" t="s">
        <v>23</v>
      </c>
      <c r="G502" s="55">
        <v>0</v>
      </c>
      <c r="H502" s="55">
        <v>0</v>
      </c>
      <c r="I502" s="55">
        <v>0</v>
      </c>
      <c r="J502" s="236"/>
      <c r="K502" s="242"/>
      <c r="L502" s="243"/>
      <c r="M502" s="270"/>
      <c r="N502" s="243"/>
      <c r="O502" s="243"/>
      <c r="P502" s="243"/>
    </row>
    <row r="503" spans="1:16" ht="77.25" customHeight="1" x14ac:dyDescent="0.25">
      <c r="A503" s="373"/>
      <c r="B503" s="374"/>
      <c r="C503" s="236"/>
      <c r="D503" s="359"/>
      <c r="E503" s="360"/>
      <c r="F503" s="13" t="s">
        <v>24</v>
      </c>
      <c r="G503" s="55">
        <v>16122759.6</v>
      </c>
      <c r="H503" s="55">
        <v>15585105.199999999</v>
      </c>
      <c r="I503" s="55">
        <f>H503/G503*100</f>
        <v>96.665245818091833</v>
      </c>
      <c r="J503" s="236"/>
      <c r="K503" s="242"/>
      <c r="L503" s="243"/>
      <c r="M503" s="247"/>
      <c r="N503" s="243"/>
      <c r="O503" s="243"/>
      <c r="P503" s="243"/>
    </row>
    <row r="504" spans="1:16" s="3" customFormat="1" ht="21.75" customHeight="1" x14ac:dyDescent="0.25">
      <c r="A504" s="343" t="s">
        <v>542</v>
      </c>
      <c r="B504" s="361" t="s">
        <v>803</v>
      </c>
      <c r="C504" s="345" t="s">
        <v>539</v>
      </c>
      <c r="D504" s="346" t="s">
        <v>71</v>
      </c>
      <c r="E504" s="346" t="s">
        <v>71</v>
      </c>
      <c r="F504" s="186" t="s">
        <v>2</v>
      </c>
      <c r="G504" s="54">
        <f>G505+G506+G507+G508</f>
        <v>235400.7</v>
      </c>
      <c r="H504" s="54">
        <f>H505+H506+H507+H508</f>
        <v>117066.3</v>
      </c>
      <c r="I504" s="54">
        <f>H504/G504*100</f>
        <v>49.730650758472677</v>
      </c>
      <c r="J504" s="231" t="s">
        <v>159</v>
      </c>
      <c r="K504" s="232" t="s">
        <v>159</v>
      </c>
      <c r="L504" s="233" t="s">
        <v>71</v>
      </c>
      <c r="M504" s="233"/>
      <c r="N504" s="233" t="s">
        <v>71</v>
      </c>
      <c r="O504" s="233" t="s">
        <v>71</v>
      </c>
      <c r="P504" s="233" t="s">
        <v>71</v>
      </c>
    </row>
    <row r="505" spans="1:16" s="3" customFormat="1" ht="27" customHeight="1" x14ac:dyDescent="0.25">
      <c r="A505" s="343"/>
      <c r="B505" s="361"/>
      <c r="C505" s="345"/>
      <c r="D505" s="346"/>
      <c r="E505" s="346"/>
      <c r="F505" s="186" t="s">
        <v>5</v>
      </c>
      <c r="G505" s="54">
        <f t="shared" ref="G505:H508" si="43">G510</f>
        <v>0</v>
      </c>
      <c r="H505" s="54">
        <f t="shared" si="43"/>
        <v>0</v>
      </c>
      <c r="I505" s="54">
        <v>0</v>
      </c>
      <c r="J505" s="231"/>
      <c r="K505" s="232"/>
      <c r="L505" s="234" t="s">
        <v>71</v>
      </c>
      <c r="M505" s="234"/>
      <c r="N505" s="234"/>
      <c r="O505" s="234"/>
      <c r="P505" s="234"/>
    </row>
    <row r="506" spans="1:16" s="3" customFormat="1" ht="25.5" customHeight="1" x14ac:dyDescent="0.25">
      <c r="A506" s="343"/>
      <c r="B506" s="361"/>
      <c r="C506" s="345"/>
      <c r="D506" s="346"/>
      <c r="E506" s="346"/>
      <c r="F506" s="186" t="s">
        <v>6</v>
      </c>
      <c r="G506" s="54">
        <f t="shared" si="43"/>
        <v>0</v>
      </c>
      <c r="H506" s="54">
        <f t="shared" si="43"/>
        <v>0</v>
      </c>
      <c r="I506" s="54">
        <v>0</v>
      </c>
      <c r="J506" s="231"/>
      <c r="K506" s="232"/>
      <c r="L506" s="234"/>
      <c r="M506" s="234"/>
      <c r="N506" s="234"/>
      <c r="O506" s="234"/>
      <c r="P506" s="234"/>
    </row>
    <row r="507" spans="1:16" s="3" customFormat="1" ht="27" customHeight="1" x14ac:dyDescent="0.25">
      <c r="A507" s="343"/>
      <c r="B507" s="361"/>
      <c r="C507" s="345"/>
      <c r="D507" s="346"/>
      <c r="E507" s="346"/>
      <c r="F507" s="186" t="s">
        <v>23</v>
      </c>
      <c r="G507" s="54">
        <f t="shared" si="43"/>
        <v>0</v>
      </c>
      <c r="H507" s="54">
        <f t="shared" si="43"/>
        <v>0</v>
      </c>
      <c r="I507" s="54">
        <v>0</v>
      </c>
      <c r="J507" s="231"/>
      <c r="K507" s="232"/>
      <c r="L507" s="234"/>
      <c r="M507" s="234"/>
      <c r="N507" s="234" t="s">
        <v>71</v>
      </c>
      <c r="O507" s="234"/>
      <c r="P507" s="234"/>
    </row>
    <row r="508" spans="1:16" s="3" customFormat="1" ht="32.25" customHeight="1" x14ac:dyDescent="0.25">
      <c r="A508" s="343"/>
      <c r="B508" s="361"/>
      <c r="C508" s="345"/>
      <c r="D508" s="346"/>
      <c r="E508" s="346"/>
      <c r="F508" s="191" t="s">
        <v>24</v>
      </c>
      <c r="G508" s="54">
        <f t="shared" si="43"/>
        <v>235400.7</v>
      </c>
      <c r="H508" s="54">
        <f t="shared" si="43"/>
        <v>117066.3</v>
      </c>
      <c r="I508" s="54">
        <f>H508/G508*100</f>
        <v>49.730650758472677</v>
      </c>
      <c r="J508" s="231"/>
      <c r="K508" s="232"/>
      <c r="L508" s="235" t="s">
        <v>71</v>
      </c>
      <c r="M508" s="235"/>
      <c r="N508" s="235" t="s">
        <v>71</v>
      </c>
      <c r="O508" s="235"/>
      <c r="P508" s="235"/>
    </row>
    <row r="509" spans="1:16" ht="46.5" customHeight="1" x14ac:dyDescent="0.25">
      <c r="A509" s="372" t="s">
        <v>543</v>
      </c>
      <c r="B509" s="374" t="s">
        <v>544</v>
      </c>
      <c r="C509" s="236" t="s">
        <v>539</v>
      </c>
      <c r="D509" s="357" t="s">
        <v>509</v>
      </c>
      <c r="E509" s="360" t="s">
        <v>501</v>
      </c>
      <c r="F509" s="187" t="s">
        <v>2</v>
      </c>
      <c r="G509" s="54">
        <f>G510+G511+G512+G513</f>
        <v>235400.7</v>
      </c>
      <c r="H509" s="54">
        <f>H510+H511+H512+H513</f>
        <v>117066.3</v>
      </c>
      <c r="I509" s="54">
        <f>H509/G509*100</f>
        <v>49.730650758472677</v>
      </c>
      <c r="J509" s="236" t="s">
        <v>789</v>
      </c>
      <c r="K509" s="237">
        <v>96</v>
      </c>
      <c r="L509" s="238">
        <v>96</v>
      </c>
      <c r="M509" s="239" t="s">
        <v>900</v>
      </c>
      <c r="N509" s="239" t="s">
        <v>159</v>
      </c>
      <c r="O509" s="239" t="s">
        <v>159</v>
      </c>
      <c r="P509" s="239" t="s">
        <v>159</v>
      </c>
    </row>
    <row r="510" spans="1:16" ht="57" customHeight="1" x14ac:dyDescent="0.25">
      <c r="A510" s="373"/>
      <c r="B510" s="374"/>
      <c r="C510" s="236"/>
      <c r="D510" s="358"/>
      <c r="E510" s="360"/>
      <c r="F510" s="187" t="s">
        <v>5</v>
      </c>
      <c r="G510" s="55">
        <v>0</v>
      </c>
      <c r="H510" s="55">
        <v>0</v>
      </c>
      <c r="I510" s="55">
        <v>0</v>
      </c>
      <c r="J510" s="236"/>
      <c r="K510" s="237"/>
      <c r="L510" s="238"/>
      <c r="M510" s="240"/>
      <c r="N510" s="240"/>
      <c r="O510" s="240"/>
      <c r="P510" s="240"/>
    </row>
    <row r="511" spans="1:16" ht="54" customHeight="1" x14ac:dyDescent="0.25">
      <c r="A511" s="373"/>
      <c r="B511" s="374"/>
      <c r="C511" s="236"/>
      <c r="D511" s="358"/>
      <c r="E511" s="360"/>
      <c r="F511" s="187" t="s">
        <v>6</v>
      </c>
      <c r="G511" s="55">
        <v>0</v>
      </c>
      <c r="H511" s="55">
        <v>0</v>
      </c>
      <c r="I511" s="55">
        <v>0</v>
      </c>
      <c r="J511" s="236" t="s">
        <v>790</v>
      </c>
      <c r="K511" s="242">
        <v>10.7</v>
      </c>
      <c r="L511" s="243">
        <v>11.5</v>
      </c>
      <c r="M511" s="240"/>
      <c r="N511" s="240"/>
      <c r="O511" s="240"/>
      <c r="P511" s="240"/>
    </row>
    <row r="512" spans="1:16" ht="43.5" customHeight="1" x14ac:dyDescent="0.25">
      <c r="A512" s="373"/>
      <c r="B512" s="374"/>
      <c r="C512" s="236"/>
      <c r="D512" s="358"/>
      <c r="E512" s="360"/>
      <c r="F512" s="187" t="s">
        <v>23</v>
      </c>
      <c r="G512" s="55">
        <v>0</v>
      </c>
      <c r="H512" s="55">
        <v>0</v>
      </c>
      <c r="I512" s="55">
        <v>0</v>
      </c>
      <c r="J512" s="236"/>
      <c r="K512" s="242"/>
      <c r="L512" s="243"/>
      <c r="M512" s="240"/>
      <c r="N512" s="240"/>
      <c r="O512" s="240"/>
      <c r="P512" s="240"/>
    </row>
    <row r="513" spans="1:16" ht="102.75" customHeight="1" x14ac:dyDescent="0.25">
      <c r="A513" s="373"/>
      <c r="B513" s="374"/>
      <c r="C513" s="236"/>
      <c r="D513" s="359"/>
      <c r="E513" s="360"/>
      <c r="F513" s="13" t="s">
        <v>24</v>
      </c>
      <c r="G513" s="55">
        <v>235400.7</v>
      </c>
      <c r="H513" s="55">
        <v>117066.3</v>
      </c>
      <c r="I513" s="55">
        <f>H513/G513*100</f>
        <v>49.730650758472677</v>
      </c>
      <c r="J513" s="236"/>
      <c r="K513" s="242"/>
      <c r="L513" s="243"/>
      <c r="M513" s="241"/>
      <c r="N513" s="241"/>
      <c r="O513" s="241"/>
      <c r="P513" s="241"/>
    </row>
  </sheetData>
  <mergeCells count="1457">
    <mergeCell ref="M499:M503"/>
    <mergeCell ref="M179:M183"/>
    <mergeCell ref="N114:N115"/>
    <mergeCell ref="O114:O115"/>
    <mergeCell ref="P114:P115"/>
    <mergeCell ref="N116:N118"/>
    <mergeCell ref="O116:O118"/>
    <mergeCell ref="P116:P118"/>
    <mergeCell ref="N109:N110"/>
    <mergeCell ref="O109:O110"/>
    <mergeCell ref="P109:P110"/>
    <mergeCell ref="N111:N113"/>
    <mergeCell ref="O111:O113"/>
    <mergeCell ref="P111:P113"/>
    <mergeCell ref="N107:N108"/>
    <mergeCell ref="O107:O108"/>
    <mergeCell ref="P107:P108"/>
    <mergeCell ref="N311:N313"/>
    <mergeCell ref="O311:O313"/>
    <mergeCell ref="P311:P313"/>
    <mergeCell ref="N294:N295"/>
    <mergeCell ref="O294:O295"/>
    <mergeCell ref="P294:P295"/>
    <mergeCell ref="N279:N280"/>
    <mergeCell ref="O279:O280"/>
    <mergeCell ref="P279:P280"/>
    <mergeCell ref="N281:N283"/>
    <mergeCell ref="O281:O283"/>
    <mergeCell ref="P281:P283"/>
    <mergeCell ref="N254:N255"/>
    <mergeCell ref="O254:O255"/>
    <mergeCell ref="P254:P255"/>
    <mergeCell ref="N96:N98"/>
    <mergeCell ref="O96:O98"/>
    <mergeCell ref="P96:P98"/>
    <mergeCell ref="N99:N100"/>
    <mergeCell ref="O99:O100"/>
    <mergeCell ref="P99:P100"/>
    <mergeCell ref="N102:N103"/>
    <mergeCell ref="O102:O103"/>
    <mergeCell ref="P102:P103"/>
    <mergeCell ref="O169:O170"/>
    <mergeCell ref="P169:P170"/>
    <mergeCell ref="N171:N173"/>
    <mergeCell ref="O171:O173"/>
    <mergeCell ref="P171:P173"/>
    <mergeCell ref="N124:N125"/>
    <mergeCell ref="O124:O125"/>
    <mergeCell ref="P124:P125"/>
    <mergeCell ref="N126:N128"/>
    <mergeCell ref="O126:O128"/>
    <mergeCell ref="P126:P128"/>
    <mergeCell ref="N129:N130"/>
    <mergeCell ref="O129:O130"/>
    <mergeCell ref="P129:P130"/>
    <mergeCell ref="N131:N133"/>
    <mergeCell ref="O131:O133"/>
    <mergeCell ref="P131:P133"/>
    <mergeCell ref="N256:N257"/>
    <mergeCell ref="O256:O257"/>
    <mergeCell ref="P256:P257"/>
    <mergeCell ref="N259:N261"/>
    <mergeCell ref="O259:O261"/>
    <mergeCell ref="P259:P261"/>
    <mergeCell ref="N262:N263"/>
    <mergeCell ref="O262:O263"/>
    <mergeCell ref="P262:P263"/>
    <mergeCell ref="N264:N266"/>
    <mergeCell ref="O264:O266"/>
    <mergeCell ref="P264:P266"/>
    <mergeCell ref="N267:N268"/>
    <mergeCell ref="O267:O268"/>
    <mergeCell ref="P267:P268"/>
    <mergeCell ref="N297:N298"/>
    <mergeCell ref="O297:O298"/>
    <mergeCell ref="N269:N273"/>
    <mergeCell ref="O269:O273"/>
    <mergeCell ref="P269:P273"/>
    <mergeCell ref="N344:N346"/>
    <mergeCell ref="O344:O346"/>
    <mergeCell ref="P344:P346"/>
    <mergeCell ref="N347:N348"/>
    <mergeCell ref="O347:O348"/>
    <mergeCell ref="P347:P348"/>
    <mergeCell ref="N349:N351"/>
    <mergeCell ref="O349:O351"/>
    <mergeCell ref="P349:P351"/>
    <mergeCell ref="N352:N353"/>
    <mergeCell ref="O352:O353"/>
    <mergeCell ref="P352:P353"/>
    <mergeCell ref="N329:N331"/>
    <mergeCell ref="O329:O331"/>
    <mergeCell ref="P329:P331"/>
    <mergeCell ref="N332:N333"/>
    <mergeCell ref="O332:O333"/>
    <mergeCell ref="P332:P333"/>
    <mergeCell ref="N334:N336"/>
    <mergeCell ref="O334:O336"/>
    <mergeCell ref="P334:P336"/>
    <mergeCell ref="N337:N338"/>
    <mergeCell ref="O337:O338"/>
    <mergeCell ref="P337:P338"/>
    <mergeCell ref="N339:N340"/>
    <mergeCell ref="O339:O340"/>
    <mergeCell ref="P339:P340"/>
    <mergeCell ref="N341:N343"/>
    <mergeCell ref="O234:O236"/>
    <mergeCell ref="P234:P236"/>
    <mergeCell ref="N237:N238"/>
    <mergeCell ref="O237:O238"/>
    <mergeCell ref="P237:P238"/>
    <mergeCell ref="N229:N230"/>
    <mergeCell ref="O229:O230"/>
    <mergeCell ref="P229:P230"/>
    <mergeCell ref="N231:N233"/>
    <mergeCell ref="O231:O233"/>
    <mergeCell ref="P231:P233"/>
    <mergeCell ref="M337:M338"/>
    <mergeCell ref="O416:O418"/>
    <mergeCell ref="P416:P418"/>
    <mergeCell ref="N405:N406"/>
    <mergeCell ref="O405:O406"/>
    <mergeCell ref="P405:P406"/>
    <mergeCell ref="N407:N408"/>
    <mergeCell ref="O407:O408"/>
    <mergeCell ref="P407:P408"/>
    <mergeCell ref="N399:N400"/>
    <mergeCell ref="O399:O400"/>
    <mergeCell ref="N401:N403"/>
    <mergeCell ref="O401:O403"/>
    <mergeCell ref="P399:P400"/>
    <mergeCell ref="P401:P403"/>
    <mergeCell ref="N354:N356"/>
    <mergeCell ref="O354:O356"/>
    <mergeCell ref="P354:P356"/>
    <mergeCell ref="N357:N358"/>
    <mergeCell ref="O341:O343"/>
    <mergeCell ref="P341:P343"/>
    <mergeCell ref="N494:N495"/>
    <mergeCell ref="O494:O495"/>
    <mergeCell ref="P494:P495"/>
    <mergeCell ref="N496:N498"/>
    <mergeCell ref="O496:O498"/>
    <mergeCell ref="P496:P498"/>
    <mergeCell ref="N499:N500"/>
    <mergeCell ref="O499:O500"/>
    <mergeCell ref="P499:P500"/>
    <mergeCell ref="N501:N503"/>
    <mergeCell ref="O501:O503"/>
    <mergeCell ref="M84:M85"/>
    <mergeCell ref="N84:N85"/>
    <mergeCell ref="O84:O85"/>
    <mergeCell ref="P84:P85"/>
    <mergeCell ref="M86:M88"/>
    <mergeCell ref="N86:N88"/>
    <mergeCell ref="O86:O88"/>
    <mergeCell ref="P86:P88"/>
    <mergeCell ref="N149:N153"/>
    <mergeCell ref="P246:P248"/>
    <mergeCell ref="N249:N253"/>
    <mergeCell ref="O249:O253"/>
    <mergeCell ref="P249:P253"/>
    <mergeCell ref="N284:N288"/>
    <mergeCell ref="O284:O288"/>
    <mergeCell ref="P284:P288"/>
    <mergeCell ref="M309:M310"/>
    <mergeCell ref="N309:N310"/>
    <mergeCell ref="O309:O310"/>
    <mergeCell ref="P309:P310"/>
    <mergeCell ref="N234:N236"/>
    <mergeCell ref="P45:P48"/>
    <mergeCell ref="N50:N52"/>
    <mergeCell ref="O50:O52"/>
    <mergeCell ref="P50:P52"/>
    <mergeCell ref="N55:N58"/>
    <mergeCell ref="O55:O58"/>
    <mergeCell ref="P55:P58"/>
    <mergeCell ref="N80:N83"/>
    <mergeCell ref="O80:O83"/>
    <mergeCell ref="P80:P83"/>
    <mergeCell ref="J5:J7"/>
    <mergeCell ref="A5:A7"/>
    <mergeCell ref="P9:P33"/>
    <mergeCell ref="B34:B38"/>
    <mergeCell ref="C34:C38"/>
    <mergeCell ref="D34:D38"/>
    <mergeCell ref="E34:E38"/>
    <mergeCell ref="K9:K33"/>
    <mergeCell ref="L9:L33"/>
    <mergeCell ref="M9:M33"/>
    <mergeCell ref="N9:N33"/>
    <mergeCell ref="O9:O33"/>
    <mergeCell ref="C29:C33"/>
    <mergeCell ref="D29:D33"/>
    <mergeCell ref="E29:E33"/>
    <mergeCell ref="A9:B33"/>
    <mergeCell ref="J9:J33"/>
    <mergeCell ref="C19:C23"/>
    <mergeCell ref="D19:D23"/>
    <mergeCell ref="E19:E23"/>
    <mergeCell ref="J34:J38"/>
    <mergeCell ref="K34:K38"/>
    <mergeCell ref="L34:L38"/>
    <mergeCell ref="M34:M38"/>
    <mergeCell ref="N34:N38"/>
    <mergeCell ref="O34:O38"/>
    <mergeCell ref="P34:P38"/>
    <mergeCell ref="B5:B7"/>
    <mergeCell ref="C5:C7"/>
    <mergeCell ref="F5:F7"/>
    <mergeCell ref="C24:C28"/>
    <mergeCell ref="A59:A73"/>
    <mergeCell ref="B59:B73"/>
    <mergeCell ref="A44:A48"/>
    <mergeCell ref="B44:B48"/>
    <mergeCell ref="C44:C48"/>
    <mergeCell ref="D44:D48"/>
    <mergeCell ref="E44:E48"/>
    <mergeCell ref="J45:J48"/>
    <mergeCell ref="A39:A43"/>
    <mergeCell ref="N39:N43"/>
    <mergeCell ref="J39:J43"/>
    <mergeCell ref="K39:K43"/>
    <mergeCell ref="L39:L43"/>
    <mergeCell ref="M39:M43"/>
    <mergeCell ref="A54:A58"/>
    <mergeCell ref="B54:B58"/>
    <mergeCell ref="M69:M73"/>
    <mergeCell ref="N69:N73"/>
    <mergeCell ref="M45:M48"/>
    <mergeCell ref="N45:N48"/>
    <mergeCell ref="D24:D28"/>
    <mergeCell ref="O45:O48"/>
    <mergeCell ref="E24:E28"/>
    <mergeCell ref="C9:C13"/>
    <mergeCell ref="D9:D13"/>
    <mergeCell ref="E9:E13"/>
    <mergeCell ref="A1:P1"/>
    <mergeCell ref="A49:A53"/>
    <mergeCell ref="B49:B53"/>
    <mergeCell ref="C49:C53"/>
    <mergeCell ref="D49:D53"/>
    <mergeCell ref="E49:E53"/>
    <mergeCell ref="E2:L2"/>
    <mergeCell ref="E3:L3"/>
    <mergeCell ref="K5:K7"/>
    <mergeCell ref="L5:L7"/>
    <mergeCell ref="M5:M7"/>
    <mergeCell ref="N5:P5"/>
    <mergeCell ref="N6:N7"/>
    <mergeCell ref="O6:O7"/>
    <mergeCell ref="P6:P7"/>
    <mergeCell ref="C14:C18"/>
    <mergeCell ref="D14:D18"/>
    <mergeCell ref="E14:E18"/>
    <mergeCell ref="G5:G7"/>
    <mergeCell ref="H5:H7"/>
    <mergeCell ref="I5:I7"/>
    <mergeCell ref="A34:A38"/>
    <mergeCell ref="P39:P43"/>
    <mergeCell ref="B39:B43"/>
    <mergeCell ref="C39:C43"/>
    <mergeCell ref="D39:D43"/>
    <mergeCell ref="E39:E43"/>
    <mergeCell ref="O39:O43"/>
    <mergeCell ref="D5:E5"/>
    <mergeCell ref="O69:O73"/>
    <mergeCell ref="P69:P73"/>
    <mergeCell ref="K64:K68"/>
    <mergeCell ref="L64:L68"/>
    <mergeCell ref="M64:M68"/>
    <mergeCell ref="N64:N68"/>
    <mergeCell ref="O64:O68"/>
    <mergeCell ref="P64:P68"/>
    <mergeCell ref="M59:M63"/>
    <mergeCell ref="N59:N63"/>
    <mergeCell ref="O59:O63"/>
    <mergeCell ref="P59:P63"/>
    <mergeCell ref="K55:K58"/>
    <mergeCell ref="L55:L58"/>
    <mergeCell ref="M55:M58"/>
    <mergeCell ref="C59:C63"/>
    <mergeCell ref="D59:D63"/>
    <mergeCell ref="E59:E63"/>
    <mergeCell ref="J59:J63"/>
    <mergeCell ref="C64:C68"/>
    <mergeCell ref="D64:D68"/>
    <mergeCell ref="E64:E68"/>
    <mergeCell ref="J64:J68"/>
    <mergeCell ref="C69:C73"/>
    <mergeCell ref="D69:D73"/>
    <mergeCell ref="E69:E73"/>
    <mergeCell ref="J69:J73"/>
    <mergeCell ref="D54:D58"/>
    <mergeCell ref="E54:E58"/>
    <mergeCell ref="J55:J58"/>
    <mergeCell ref="C54:C58"/>
    <mergeCell ref="L69:L73"/>
    <mergeCell ref="D89:D93"/>
    <mergeCell ref="E89:E93"/>
    <mergeCell ref="D99:D103"/>
    <mergeCell ref="E99:E103"/>
    <mergeCell ref="J89:J90"/>
    <mergeCell ref="A74:A78"/>
    <mergeCell ref="B74:B78"/>
    <mergeCell ref="C74:C78"/>
    <mergeCell ref="D74:D78"/>
    <mergeCell ref="E74:E78"/>
    <mergeCell ref="J74:J78"/>
    <mergeCell ref="A79:A83"/>
    <mergeCell ref="B79:B83"/>
    <mergeCell ref="C79:C83"/>
    <mergeCell ref="D79:D83"/>
    <mergeCell ref="E79:E83"/>
    <mergeCell ref="J80:J83"/>
    <mergeCell ref="K74:K78"/>
    <mergeCell ref="L74:L78"/>
    <mergeCell ref="A104:A108"/>
    <mergeCell ref="B104:B108"/>
    <mergeCell ref="C104:C108"/>
    <mergeCell ref="D104:D108"/>
    <mergeCell ref="E104:E108"/>
    <mergeCell ref="J107:J108"/>
    <mergeCell ref="A109:A113"/>
    <mergeCell ref="B109:B113"/>
    <mergeCell ref="C109:C113"/>
    <mergeCell ref="J111:J113"/>
    <mergeCell ref="D109:D113"/>
    <mergeCell ref="E109:E113"/>
    <mergeCell ref="A94:A98"/>
    <mergeCell ref="B94:B98"/>
    <mergeCell ref="C94:C98"/>
    <mergeCell ref="D94:D98"/>
    <mergeCell ref="E94:E98"/>
    <mergeCell ref="A99:A103"/>
    <mergeCell ref="B99:B103"/>
    <mergeCell ref="C99:C103"/>
    <mergeCell ref="J99:J100"/>
    <mergeCell ref="J109:J110"/>
    <mergeCell ref="A84:A88"/>
    <mergeCell ref="B84:B88"/>
    <mergeCell ref="C84:C88"/>
    <mergeCell ref="D84:D88"/>
    <mergeCell ref="E84:E88"/>
    <mergeCell ref="A89:A93"/>
    <mergeCell ref="B89:B93"/>
    <mergeCell ref="C89:C93"/>
    <mergeCell ref="C129:C133"/>
    <mergeCell ref="D129:D133"/>
    <mergeCell ref="E129:E133"/>
    <mergeCell ref="J124:J125"/>
    <mergeCell ref="J139:J141"/>
    <mergeCell ref="A114:A118"/>
    <mergeCell ref="B114:B118"/>
    <mergeCell ref="C114:C118"/>
    <mergeCell ref="D114:D118"/>
    <mergeCell ref="E114:E118"/>
    <mergeCell ref="J114:J115"/>
    <mergeCell ref="J116:J118"/>
    <mergeCell ref="A119:A123"/>
    <mergeCell ref="B119:B123"/>
    <mergeCell ref="C119:C123"/>
    <mergeCell ref="D119:D123"/>
    <mergeCell ref="E119:E123"/>
    <mergeCell ref="A134:A138"/>
    <mergeCell ref="B134:B138"/>
    <mergeCell ref="C134:C138"/>
    <mergeCell ref="D134:D138"/>
    <mergeCell ref="E134:E138"/>
    <mergeCell ref="A139:A143"/>
    <mergeCell ref="B139:B143"/>
    <mergeCell ref="C139:C143"/>
    <mergeCell ref="D139:D143"/>
    <mergeCell ref="E139:E143"/>
    <mergeCell ref="A124:A128"/>
    <mergeCell ref="B124:B128"/>
    <mergeCell ref="C124:C128"/>
    <mergeCell ref="D124:D128"/>
    <mergeCell ref="E124:E128"/>
    <mergeCell ref="A129:A133"/>
    <mergeCell ref="B129:B133"/>
    <mergeCell ref="J179:J181"/>
    <mergeCell ref="A179:A183"/>
    <mergeCell ref="B179:B183"/>
    <mergeCell ref="C179:C183"/>
    <mergeCell ref="D179:D183"/>
    <mergeCell ref="E179:E183"/>
    <mergeCell ref="E184:E188"/>
    <mergeCell ref="A154:A158"/>
    <mergeCell ref="B154:B158"/>
    <mergeCell ref="C154:C158"/>
    <mergeCell ref="D154:D158"/>
    <mergeCell ref="E154:E158"/>
    <mergeCell ref="A144:A148"/>
    <mergeCell ref="B144:B148"/>
    <mergeCell ref="C144:C148"/>
    <mergeCell ref="D144:D148"/>
    <mergeCell ref="E144:E148"/>
    <mergeCell ref="A149:A153"/>
    <mergeCell ref="B149:B153"/>
    <mergeCell ref="C149:C153"/>
    <mergeCell ref="D149:D153"/>
    <mergeCell ref="E149:E153"/>
    <mergeCell ref="A159:A163"/>
    <mergeCell ref="B159:B163"/>
    <mergeCell ref="C159:C163"/>
    <mergeCell ref="D159:D163"/>
    <mergeCell ref="E159:E163"/>
    <mergeCell ref="A164:A168"/>
    <mergeCell ref="B164:B168"/>
    <mergeCell ref="C164:C168"/>
    <mergeCell ref="A239:A243"/>
    <mergeCell ref="B239:B243"/>
    <mergeCell ref="C239:C243"/>
    <mergeCell ref="D239:D243"/>
    <mergeCell ref="E239:E243"/>
    <mergeCell ref="A244:A248"/>
    <mergeCell ref="B244:B248"/>
    <mergeCell ref="A214:A218"/>
    <mergeCell ref="B214:B218"/>
    <mergeCell ref="C214:C218"/>
    <mergeCell ref="D214:D218"/>
    <mergeCell ref="E214:E218"/>
    <mergeCell ref="A219:A223"/>
    <mergeCell ref="B219:B223"/>
    <mergeCell ref="C219:C223"/>
    <mergeCell ref="D219:D223"/>
    <mergeCell ref="E219:E223"/>
    <mergeCell ref="A224:A228"/>
    <mergeCell ref="B224:B228"/>
    <mergeCell ref="C224:C228"/>
    <mergeCell ref="D224:D228"/>
    <mergeCell ref="E224:E228"/>
    <mergeCell ref="A229:A233"/>
    <mergeCell ref="B229:B233"/>
    <mergeCell ref="C229:C233"/>
    <mergeCell ref="B269:B273"/>
    <mergeCell ref="J297:J298"/>
    <mergeCell ref="E269:E273"/>
    <mergeCell ref="A284:A288"/>
    <mergeCell ref="B284:B288"/>
    <mergeCell ref="C284:C288"/>
    <mergeCell ref="D284:D288"/>
    <mergeCell ref="E284:E288"/>
    <mergeCell ref="A289:A293"/>
    <mergeCell ref="B289:B293"/>
    <mergeCell ref="C289:C293"/>
    <mergeCell ref="D289:D293"/>
    <mergeCell ref="E289:E293"/>
    <mergeCell ref="B299:B303"/>
    <mergeCell ref="C299:C303"/>
    <mergeCell ref="D299:D303"/>
    <mergeCell ref="J259:J261"/>
    <mergeCell ref="A264:A268"/>
    <mergeCell ref="B264:B268"/>
    <mergeCell ref="C264:C268"/>
    <mergeCell ref="D264:D268"/>
    <mergeCell ref="E264:E268"/>
    <mergeCell ref="C269:C273"/>
    <mergeCell ref="J289:J293"/>
    <mergeCell ref="J284:J288"/>
    <mergeCell ref="J294:J295"/>
    <mergeCell ref="J274:J278"/>
    <mergeCell ref="J334:J336"/>
    <mergeCell ref="J337:J338"/>
    <mergeCell ref="A344:A348"/>
    <mergeCell ref="B344:B348"/>
    <mergeCell ref="C344:C348"/>
    <mergeCell ref="D344:D348"/>
    <mergeCell ref="E344:E348"/>
    <mergeCell ref="A329:A333"/>
    <mergeCell ref="B329:B333"/>
    <mergeCell ref="C329:C333"/>
    <mergeCell ref="D329:D333"/>
    <mergeCell ref="E329:E333"/>
    <mergeCell ref="A334:A338"/>
    <mergeCell ref="B334:B338"/>
    <mergeCell ref="C334:C338"/>
    <mergeCell ref="D334:D338"/>
    <mergeCell ref="E334:E338"/>
    <mergeCell ref="A339:A343"/>
    <mergeCell ref="B339:B343"/>
    <mergeCell ref="C339:C343"/>
    <mergeCell ref="D339:D343"/>
    <mergeCell ref="E339:E343"/>
    <mergeCell ref="J339:J340"/>
    <mergeCell ref="A429:A433"/>
    <mergeCell ref="J419:J420"/>
    <mergeCell ref="J429:J430"/>
    <mergeCell ref="J436:J438"/>
    <mergeCell ref="J449:J453"/>
    <mergeCell ref="B354:B358"/>
    <mergeCell ref="C354:C358"/>
    <mergeCell ref="D354:D358"/>
    <mergeCell ref="E354:E358"/>
    <mergeCell ref="A359:A363"/>
    <mergeCell ref="B359:B363"/>
    <mergeCell ref="C359:C363"/>
    <mergeCell ref="D359:D363"/>
    <mergeCell ref="A389:A393"/>
    <mergeCell ref="B389:B393"/>
    <mergeCell ref="C389:C393"/>
    <mergeCell ref="D389:D393"/>
    <mergeCell ref="E389:E393"/>
    <mergeCell ref="J372:J373"/>
    <mergeCell ref="A374:A388"/>
    <mergeCell ref="A409:A413"/>
    <mergeCell ref="J354:J356"/>
    <mergeCell ref="D369:D373"/>
    <mergeCell ref="E369:E373"/>
    <mergeCell ref="B374:B388"/>
    <mergeCell ref="C374:C378"/>
    <mergeCell ref="D374:D378"/>
    <mergeCell ref="E374:E378"/>
    <mergeCell ref="C379:C383"/>
    <mergeCell ref="D379:D383"/>
    <mergeCell ref="E379:E383"/>
    <mergeCell ref="C384:C388"/>
    <mergeCell ref="D164:D168"/>
    <mergeCell ref="A184:A198"/>
    <mergeCell ref="B184:B198"/>
    <mergeCell ref="C184:C188"/>
    <mergeCell ref="D184:D188"/>
    <mergeCell ref="E164:E168"/>
    <mergeCell ref="A169:A173"/>
    <mergeCell ref="B169:B173"/>
    <mergeCell ref="A419:A423"/>
    <mergeCell ref="B419:B423"/>
    <mergeCell ref="C419:C423"/>
    <mergeCell ref="D419:D423"/>
    <mergeCell ref="E419:E423"/>
    <mergeCell ref="A424:A428"/>
    <mergeCell ref="B424:B428"/>
    <mergeCell ref="C424:C428"/>
    <mergeCell ref="D424:D428"/>
    <mergeCell ref="E424:E428"/>
    <mergeCell ref="E299:E303"/>
    <mergeCell ref="E274:E278"/>
    <mergeCell ref="A279:A283"/>
    <mergeCell ref="B279:B283"/>
    <mergeCell ref="C279:C283"/>
    <mergeCell ref="D279:D283"/>
    <mergeCell ref="E279:E283"/>
    <mergeCell ref="A294:A298"/>
    <mergeCell ref="B294:B298"/>
    <mergeCell ref="C294:C298"/>
    <mergeCell ref="D294:D298"/>
    <mergeCell ref="E294:E298"/>
    <mergeCell ref="A299:A303"/>
    <mergeCell ref="A269:A273"/>
    <mergeCell ref="L109:L110"/>
    <mergeCell ref="M109:M110"/>
    <mergeCell ref="K111:K113"/>
    <mergeCell ref="L111:L113"/>
    <mergeCell ref="M111:M113"/>
    <mergeCell ref="K114:K115"/>
    <mergeCell ref="L114:L115"/>
    <mergeCell ref="N89:N90"/>
    <mergeCell ref="O89:O90"/>
    <mergeCell ref="P89:P90"/>
    <mergeCell ref="N91:N93"/>
    <mergeCell ref="O91:O93"/>
    <mergeCell ref="P91:P93"/>
    <mergeCell ref="M89:M90"/>
    <mergeCell ref="M91:M93"/>
    <mergeCell ref="K126:K128"/>
    <mergeCell ref="A349:A353"/>
    <mergeCell ref="K107:K108"/>
    <mergeCell ref="L107:L108"/>
    <mergeCell ref="M107:M108"/>
    <mergeCell ref="K99:K100"/>
    <mergeCell ref="L99:L100"/>
    <mergeCell ref="M99:M100"/>
    <mergeCell ref="K259:K261"/>
    <mergeCell ref="L259:L261"/>
    <mergeCell ref="M259:M261"/>
    <mergeCell ref="K254:K255"/>
    <mergeCell ref="L254:L255"/>
    <mergeCell ref="M254:M255"/>
    <mergeCell ref="K179:K181"/>
    <mergeCell ref="L179:L181"/>
    <mergeCell ref="M154:M158"/>
    <mergeCell ref="K334:K336"/>
    <mergeCell ref="L334:L336"/>
    <mergeCell ref="K337:K338"/>
    <mergeCell ref="L337:L338"/>
    <mergeCell ref="K332:K333"/>
    <mergeCell ref="L332:L333"/>
    <mergeCell ref="M334:M336"/>
    <mergeCell ref="L171:L173"/>
    <mergeCell ref="N239:N243"/>
    <mergeCell ref="O239:O243"/>
    <mergeCell ref="P239:P243"/>
    <mergeCell ref="N244:N245"/>
    <mergeCell ref="O244:O245"/>
    <mergeCell ref="P244:P245"/>
    <mergeCell ref="N246:N248"/>
    <mergeCell ref="O246:O248"/>
    <mergeCell ref="M74:M78"/>
    <mergeCell ref="N74:N78"/>
    <mergeCell ref="O74:O78"/>
    <mergeCell ref="P74:P78"/>
    <mergeCell ref="K80:K83"/>
    <mergeCell ref="L80:L83"/>
    <mergeCell ref="M80:M83"/>
    <mergeCell ref="K89:K90"/>
    <mergeCell ref="L89:L90"/>
    <mergeCell ref="L131:L133"/>
    <mergeCell ref="M131:M133"/>
    <mergeCell ref="K116:K118"/>
    <mergeCell ref="L116:L118"/>
    <mergeCell ref="M116:M118"/>
    <mergeCell ref="K124:K125"/>
    <mergeCell ref="L124:L125"/>
    <mergeCell ref="C169:C173"/>
    <mergeCell ref="D169:D173"/>
    <mergeCell ref="E169:E173"/>
    <mergeCell ref="A174:A178"/>
    <mergeCell ref="B174:B178"/>
    <mergeCell ref="C174:C178"/>
    <mergeCell ref="D174:D178"/>
    <mergeCell ref="E174:E178"/>
    <mergeCell ref="C189:C193"/>
    <mergeCell ref="D189:D193"/>
    <mergeCell ref="E189:E193"/>
    <mergeCell ref="C194:C198"/>
    <mergeCell ref="D194:D198"/>
    <mergeCell ref="E194:E198"/>
    <mergeCell ref="A324:A328"/>
    <mergeCell ref="B324:B328"/>
    <mergeCell ref="A254:A258"/>
    <mergeCell ref="B254:B258"/>
    <mergeCell ref="C254:C258"/>
    <mergeCell ref="D254:D258"/>
    <mergeCell ref="E254:E258"/>
    <mergeCell ref="A259:A263"/>
    <mergeCell ref="B259:B263"/>
    <mergeCell ref="C259:C263"/>
    <mergeCell ref="D259:D263"/>
    <mergeCell ref="E259:E263"/>
    <mergeCell ref="A274:A278"/>
    <mergeCell ref="B274:B278"/>
    <mergeCell ref="C274:C278"/>
    <mergeCell ref="D274:D278"/>
    <mergeCell ref="A199:A203"/>
    <mergeCell ref="B199:B203"/>
    <mergeCell ref="C199:C203"/>
    <mergeCell ref="D199:D203"/>
    <mergeCell ref="E199:E203"/>
    <mergeCell ref="A204:A208"/>
    <mergeCell ref="B204:B208"/>
    <mergeCell ref="C204:C208"/>
    <mergeCell ref="D204:D208"/>
    <mergeCell ref="E204:E208"/>
    <mergeCell ref="A209:A213"/>
    <mergeCell ref="B209:B213"/>
    <mergeCell ref="C209:C213"/>
    <mergeCell ref="D209:D213"/>
    <mergeCell ref="E209:E213"/>
    <mergeCell ref="D269:D273"/>
    <mergeCell ref="B319:B323"/>
    <mergeCell ref="C319:C323"/>
    <mergeCell ref="D229:D233"/>
    <mergeCell ref="E229:E233"/>
    <mergeCell ref="A234:A238"/>
    <mergeCell ref="B234:B238"/>
    <mergeCell ref="C234:C238"/>
    <mergeCell ref="D234:D238"/>
    <mergeCell ref="E234:E238"/>
    <mergeCell ref="C244:C248"/>
    <mergeCell ref="D244:D248"/>
    <mergeCell ref="E244:E248"/>
    <mergeCell ref="A249:A253"/>
    <mergeCell ref="B249:B253"/>
    <mergeCell ref="C249:C253"/>
    <mergeCell ref="D249:D253"/>
    <mergeCell ref="E249:E253"/>
    <mergeCell ref="E319:E323"/>
    <mergeCell ref="D384:D388"/>
    <mergeCell ref="E384:E388"/>
    <mergeCell ref="A304:A308"/>
    <mergeCell ref="B304:B308"/>
    <mergeCell ref="C304:C308"/>
    <mergeCell ref="D304:D308"/>
    <mergeCell ref="E304:E308"/>
    <mergeCell ref="A309:A313"/>
    <mergeCell ref="B309:B313"/>
    <mergeCell ref="C309:C313"/>
    <mergeCell ref="D309:D313"/>
    <mergeCell ref="E309:E313"/>
    <mergeCell ref="A314:A318"/>
    <mergeCell ref="B314:B318"/>
    <mergeCell ref="C314:C318"/>
    <mergeCell ref="D314:D318"/>
    <mergeCell ref="E314:E318"/>
    <mergeCell ref="C324:C328"/>
    <mergeCell ref="D324:D328"/>
    <mergeCell ref="E324:E328"/>
    <mergeCell ref="A319:A323"/>
    <mergeCell ref="D414:D418"/>
    <mergeCell ref="E414:E418"/>
    <mergeCell ref="D319:D323"/>
    <mergeCell ref="B349:B353"/>
    <mergeCell ref="C349:C353"/>
    <mergeCell ref="D349:D353"/>
    <mergeCell ref="E349:E353"/>
    <mergeCell ref="A354:A358"/>
    <mergeCell ref="A394:A398"/>
    <mergeCell ref="B394:B398"/>
    <mergeCell ref="C394:C398"/>
    <mergeCell ref="D394:D398"/>
    <mergeCell ref="E394:E398"/>
    <mergeCell ref="A399:A403"/>
    <mergeCell ref="B399:B403"/>
    <mergeCell ref="C399:C403"/>
    <mergeCell ref="D399:D403"/>
    <mergeCell ref="E399:E403"/>
    <mergeCell ref="A404:A408"/>
    <mergeCell ref="B404:B408"/>
    <mergeCell ref="C404:C408"/>
    <mergeCell ref="D404:D408"/>
    <mergeCell ref="E404:E408"/>
    <mergeCell ref="E359:E363"/>
    <mergeCell ref="A364:A368"/>
    <mergeCell ref="B364:B368"/>
    <mergeCell ref="C364:C368"/>
    <mergeCell ref="D364:D368"/>
    <mergeCell ref="E364:E368"/>
    <mergeCell ref="A369:A373"/>
    <mergeCell ref="B369:B373"/>
    <mergeCell ref="C369:C373"/>
    <mergeCell ref="E439:E443"/>
    <mergeCell ref="A444:A448"/>
    <mergeCell ref="B409:B413"/>
    <mergeCell ref="C409:C413"/>
    <mergeCell ref="D409:D413"/>
    <mergeCell ref="E409:E413"/>
    <mergeCell ref="B429:B433"/>
    <mergeCell ref="C429:C433"/>
    <mergeCell ref="D429:D433"/>
    <mergeCell ref="E429:E433"/>
    <mergeCell ref="A434:A438"/>
    <mergeCell ref="B434:B438"/>
    <mergeCell ref="C434:C438"/>
    <mergeCell ref="D434:D438"/>
    <mergeCell ref="E434:E438"/>
    <mergeCell ref="E449:E453"/>
    <mergeCell ref="A454:A458"/>
    <mergeCell ref="B454:B458"/>
    <mergeCell ref="C454:C458"/>
    <mergeCell ref="D454:D458"/>
    <mergeCell ref="E454:E458"/>
    <mergeCell ref="B444:B448"/>
    <mergeCell ref="C444:C448"/>
    <mergeCell ref="D444:D448"/>
    <mergeCell ref="E444:E448"/>
    <mergeCell ref="A449:A453"/>
    <mergeCell ref="B449:B453"/>
    <mergeCell ref="C449:C453"/>
    <mergeCell ref="D449:D453"/>
    <mergeCell ref="A414:A418"/>
    <mergeCell ref="B414:B418"/>
    <mergeCell ref="C414:C418"/>
    <mergeCell ref="A509:A513"/>
    <mergeCell ref="B509:B513"/>
    <mergeCell ref="C509:C513"/>
    <mergeCell ref="D509:D513"/>
    <mergeCell ref="E509:E513"/>
    <mergeCell ref="A474:A478"/>
    <mergeCell ref="B474:B478"/>
    <mergeCell ref="C474:C478"/>
    <mergeCell ref="D474:D478"/>
    <mergeCell ref="E474:E478"/>
    <mergeCell ref="A479:A483"/>
    <mergeCell ref="B479:B483"/>
    <mergeCell ref="C479:C483"/>
    <mergeCell ref="D479:D483"/>
    <mergeCell ref="E479:E483"/>
    <mergeCell ref="A484:A488"/>
    <mergeCell ref="B484:B488"/>
    <mergeCell ref="C484:C488"/>
    <mergeCell ref="D484:D488"/>
    <mergeCell ref="E484:E488"/>
    <mergeCell ref="A489:A493"/>
    <mergeCell ref="B489:B493"/>
    <mergeCell ref="C489:C493"/>
    <mergeCell ref="D489:D493"/>
    <mergeCell ref="E489:E493"/>
    <mergeCell ref="A494:A498"/>
    <mergeCell ref="B494:B498"/>
    <mergeCell ref="C494:C498"/>
    <mergeCell ref="D494:D498"/>
    <mergeCell ref="E494:E498"/>
    <mergeCell ref="A499:A503"/>
    <mergeCell ref="B499:B503"/>
    <mergeCell ref="C499:C503"/>
    <mergeCell ref="D499:D503"/>
    <mergeCell ref="E499:E503"/>
    <mergeCell ref="A504:A508"/>
    <mergeCell ref="B504:B508"/>
    <mergeCell ref="C504:C508"/>
    <mergeCell ref="D504:D508"/>
    <mergeCell ref="E504:E508"/>
    <mergeCell ref="A459:A473"/>
    <mergeCell ref="B459:B473"/>
    <mergeCell ref="C459:C463"/>
    <mergeCell ref="D459:D463"/>
    <mergeCell ref="E459:E463"/>
    <mergeCell ref="C464:C468"/>
    <mergeCell ref="D464:D468"/>
    <mergeCell ref="E464:E468"/>
    <mergeCell ref="C469:C473"/>
    <mergeCell ref="D469:D473"/>
    <mergeCell ref="E469:E473"/>
    <mergeCell ref="A439:A443"/>
    <mergeCell ref="B439:B443"/>
    <mergeCell ref="C439:C443"/>
    <mergeCell ref="D439:D443"/>
    <mergeCell ref="M114:M115"/>
    <mergeCell ref="K109:K110"/>
    <mergeCell ref="J84:J85"/>
    <mergeCell ref="K84:K85"/>
    <mergeCell ref="L84:L85"/>
    <mergeCell ref="J86:J88"/>
    <mergeCell ref="K86:K88"/>
    <mergeCell ref="L86:L88"/>
    <mergeCell ref="J50:J52"/>
    <mergeCell ref="K50:K52"/>
    <mergeCell ref="L50:L52"/>
    <mergeCell ref="M50:M52"/>
    <mergeCell ref="K45:K48"/>
    <mergeCell ref="L45:L48"/>
    <mergeCell ref="K59:K63"/>
    <mergeCell ref="L59:L63"/>
    <mergeCell ref="K69:K73"/>
    <mergeCell ref="J91:J93"/>
    <mergeCell ref="K91:K93"/>
    <mergeCell ref="L91:L93"/>
    <mergeCell ref="J96:J98"/>
    <mergeCell ref="K96:K98"/>
    <mergeCell ref="L96:L98"/>
    <mergeCell ref="M96:M98"/>
    <mergeCell ref="J102:J103"/>
    <mergeCell ref="K102:K103"/>
    <mergeCell ref="L102:L103"/>
    <mergeCell ref="M102:M103"/>
    <mergeCell ref="L126:L128"/>
    <mergeCell ref="M126:M128"/>
    <mergeCell ref="J134:J138"/>
    <mergeCell ref="K134:K138"/>
    <mergeCell ref="L134:L138"/>
    <mergeCell ref="M134:M138"/>
    <mergeCell ref="N134:N138"/>
    <mergeCell ref="O134:O138"/>
    <mergeCell ref="P134:P138"/>
    <mergeCell ref="K129:K130"/>
    <mergeCell ref="L129:L130"/>
    <mergeCell ref="P119:P123"/>
    <mergeCell ref="J142:J143"/>
    <mergeCell ref="K142:K143"/>
    <mergeCell ref="L142:L143"/>
    <mergeCell ref="M142:M143"/>
    <mergeCell ref="N142:N143"/>
    <mergeCell ref="O142:O143"/>
    <mergeCell ref="P142:P143"/>
    <mergeCell ref="M124:M125"/>
    <mergeCell ref="M129:M130"/>
    <mergeCell ref="K131:K133"/>
    <mergeCell ref="J119:J123"/>
    <mergeCell ref="K119:K123"/>
    <mergeCell ref="L119:L123"/>
    <mergeCell ref="M119:M123"/>
    <mergeCell ref="N119:N123"/>
    <mergeCell ref="O119:O123"/>
    <mergeCell ref="J126:J128"/>
    <mergeCell ref="K139:K141"/>
    <mergeCell ref="L139:L141"/>
    <mergeCell ref="M139:M141"/>
    <mergeCell ref="J149:J152"/>
    <mergeCell ref="K149:K152"/>
    <mergeCell ref="L149:L152"/>
    <mergeCell ref="J154:J158"/>
    <mergeCell ref="K154:K158"/>
    <mergeCell ref="L154:L158"/>
    <mergeCell ref="N154:N158"/>
    <mergeCell ref="O154:O158"/>
    <mergeCell ref="P154:P158"/>
    <mergeCell ref="J159:J163"/>
    <mergeCell ref="K159:K163"/>
    <mergeCell ref="L159:L163"/>
    <mergeCell ref="M159:M163"/>
    <mergeCell ref="N159:N163"/>
    <mergeCell ref="O159:O163"/>
    <mergeCell ref="P159:P163"/>
    <mergeCell ref="J129:J130"/>
    <mergeCell ref="J131:J133"/>
    <mergeCell ref="J144:J148"/>
    <mergeCell ref="K144:K148"/>
    <mergeCell ref="L144:L148"/>
    <mergeCell ref="M144:M148"/>
    <mergeCell ref="N144:N148"/>
    <mergeCell ref="O144:O148"/>
    <mergeCell ref="P144:P148"/>
    <mergeCell ref="O149:O153"/>
    <mergeCell ref="P149:P153"/>
    <mergeCell ref="N139:N141"/>
    <mergeCell ref="O139:O141"/>
    <mergeCell ref="P139:P141"/>
    <mergeCell ref="M149:M153"/>
    <mergeCell ref="J174:J178"/>
    <mergeCell ref="K174:K178"/>
    <mergeCell ref="L174:L178"/>
    <mergeCell ref="M174:M178"/>
    <mergeCell ref="N174:N178"/>
    <mergeCell ref="O174:O178"/>
    <mergeCell ref="P174:P178"/>
    <mergeCell ref="J182:J183"/>
    <mergeCell ref="K182:K183"/>
    <mergeCell ref="L182:L183"/>
    <mergeCell ref="J164:J165"/>
    <mergeCell ref="K164:K165"/>
    <mergeCell ref="L164:L165"/>
    <mergeCell ref="J166:J168"/>
    <mergeCell ref="K166:K168"/>
    <mergeCell ref="L166:L168"/>
    <mergeCell ref="J169:J170"/>
    <mergeCell ref="K169:K170"/>
    <mergeCell ref="L169:L170"/>
    <mergeCell ref="J171:J173"/>
    <mergeCell ref="K171:K173"/>
    <mergeCell ref="M164:M165"/>
    <mergeCell ref="M166:M168"/>
    <mergeCell ref="M169:M170"/>
    <mergeCell ref="M171:M173"/>
    <mergeCell ref="N164:N165"/>
    <mergeCell ref="O164:O165"/>
    <mergeCell ref="P164:P165"/>
    <mergeCell ref="N166:N168"/>
    <mergeCell ref="O166:O168"/>
    <mergeCell ref="P166:P168"/>
    <mergeCell ref="N169:N170"/>
    <mergeCell ref="J184:J198"/>
    <mergeCell ref="K184:K198"/>
    <mergeCell ref="L184:L198"/>
    <mergeCell ref="M184:M198"/>
    <mergeCell ref="N184:N198"/>
    <mergeCell ref="O184:O198"/>
    <mergeCell ref="P184:P198"/>
    <mergeCell ref="J199:J203"/>
    <mergeCell ref="K199:K203"/>
    <mergeCell ref="L199:L203"/>
    <mergeCell ref="M199:M203"/>
    <mergeCell ref="N199:N203"/>
    <mergeCell ref="O199:O203"/>
    <mergeCell ref="P199:P203"/>
    <mergeCell ref="N179:N181"/>
    <mergeCell ref="O179:O181"/>
    <mergeCell ref="P179:P181"/>
    <mergeCell ref="N182:N183"/>
    <mergeCell ref="O182:O183"/>
    <mergeCell ref="P182:P183"/>
    <mergeCell ref="J204:J206"/>
    <mergeCell ref="K204:K206"/>
    <mergeCell ref="L204:L206"/>
    <mergeCell ref="M204:M208"/>
    <mergeCell ref="N204:N206"/>
    <mergeCell ref="O204:O206"/>
    <mergeCell ref="P204:P206"/>
    <mergeCell ref="J207:J208"/>
    <mergeCell ref="K207:K208"/>
    <mergeCell ref="L207:L208"/>
    <mergeCell ref="N207:N208"/>
    <mergeCell ref="O207:O208"/>
    <mergeCell ref="P207:P208"/>
    <mergeCell ref="J209:J213"/>
    <mergeCell ref="K209:K213"/>
    <mergeCell ref="L209:L213"/>
    <mergeCell ref="M209:M213"/>
    <mergeCell ref="N209:N213"/>
    <mergeCell ref="O209:O213"/>
    <mergeCell ref="P209:P213"/>
    <mergeCell ref="J214:J216"/>
    <mergeCell ref="K214:K216"/>
    <mergeCell ref="L214:L216"/>
    <mergeCell ref="M214:M216"/>
    <mergeCell ref="J217:J218"/>
    <mergeCell ref="K217:K218"/>
    <mergeCell ref="L217:L218"/>
    <mergeCell ref="M217:M218"/>
    <mergeCell ref="J219:J223"/>
    <mergeCell ref="K219:K223"/>
    <mergeCell ref="L219:L223"/>
    <mergeCell ref="M219:M223"/>
    <mergeCell ref="N219:N223"/>
    <mergeCell ref="O219:O223"/>
    <mergeCell ref="P219:P223"/>
    <mergeCell ref="J224:J228"/>
    <mergeCell ref="K224:K228"/>
    <mergeCell ref="L224:L228"/>
    <mergeCell ref="M224:M228"/>
    <mergeCell ref="N224:N228"/>
    <mergeCell ref="O224:O228"/>
    <mergeCell ref="P224:P228"/>
    <mergeCell ref="N214:N216"/>
    <mergeCell ref="O214:O216"/>
    <mergeCell ref="P214:P216"/>
    <mergeCell ref="N217:N218"/>
    <mergeCell ref="O217:O218"/>
    <mergeCell ref="P217:P218"/>
    <mergeCell ref="J229:J230"/>
    <mergeCell ref="K229:K230"/>
    <mergeCell ref="L229:L230"/>
    <mergeCell ref="M229:M230"/>
    <mergeCell ref="J231:J233"/>
    <mergeCell ref="K231:K233"/>
    <mergeCell ref="L231:L233"/>
    <mergeCell ref="M231:M233"/>
    <mergeCell ref="J251:J253"/>
    <mergeCell ref="K251:K253"/>
    <mergeCell ref="L251:L253"/>
    <mergeCell ref="J234:J236"/>
    <mergeCell ref="K234:K236"/>
    <mergeCell ref="L234:L236"/>
    <mergeCell ref="M234:M236"/>
    <mergeCell ref="J237:J238"/>
    <mergeCell ref="K237:K238"/>
    <mergeCell ref="L237:L238"/>
    <mergeCell ref="M237:M238"/>
    <mergeCell ref="J239:J243"/>
    <mergeCell ref="K239:K243"/>
    <mergeCell ref="L239:L243"/>
    <mergeCell ref="M239:M243"/>
    <mergeCell ref="J244:J245"/>
    <mergeCell ref="K244:K245"/>
    <mergeCell ref="L244:L245"/>
    <mergeCell ref="J246:J248"/>
    <mergeCell ref="K246:K248"/>
    <mergeCell ref="L246:L248"/>
    <mergeCell ref="M244:M248"/>
    <mergeCell ref="J256:J257"/>
    <mergeCell ref="K256:K257"/>
    <mergeCell ref="L256:L257"/>
    <mergeCell ref="M256:M257"/>
    <mergeCell ref="J267:J268"/>
    <mergeCell ref="K267:K268"/>
    <mergeCell ref="L267:L268"/>
    <mergeCell ref="M267:M268"/>
    <mergeCell ref="J269:J273"/>
    <mergeCell ref="K269:K273"/>
    <mergeCell ref="L269:L273"/>
    <mergeCell ref="M269:M273"/>
    <mergeCell ref="J249:J250"/>
    <mergeCell ref="K249:K250"/>
    <mergeCell ref="L249:L250"/>
    <mergeCell ref="K262:K263"/>
    <mergeCell ref="L262:L263"/>
    <mergeCell ref="M262:M263"/>
    <mergeCell ref="K264:K266"/>
    <mergeCell ref="L264:L266"/>
    <mergeCell ref="M264:M266"/>
    <mergeCell ref="J262:J263"/>
    <mergeCell ref="J264:J266"/>
    <mergeCell ref="J254:J255"/>
    <mergeCell ref="K274:K278"/>
    <mergeCell ref="L274:L278"/>
    <mergeCell ref="M274:M278"/>
    <mergeCell ref="N274:N278"/>
    <mergeCell ref="O274:O278"/>
    <mergeCell ref="P274:P278"/>
    <mergeCell ref="J279:J280"/>
    <mergeCell ref="K279:K280"/>
    <mergeCell ref="L279:L280"/>
    <mergeCell ref="M279:M280"/>
    <mergeCell ref="N289:N293"/>
    <mergeCell ref="O289:O293"/>
    <mergeCell ref="P289:P293"/>
    <mergeCell ref="K284:K288"/>
    <mergeCell ref="L284:L288"/>
    <mergeCell ref="M284:M288"/>
    <mergeCell ref="K289:K293"/>
    <mergeCell ref="L289:L293"/>
    <mergeCell ref="M289:M293"/>
    <mergeCell ref="J281:J283"/>
    <mergeCell ref="K281:K283"/>
    <mergeCell ref="L281:L283"/>
    <mergeCell ref="M281:M283"/>
    <mergeCell ref="K294:K295"/>
    <mergeCell ref="L294:L295"/>
    <mergeCell ref="M294:M295"/>
    <mergeCell ref="P319:P323"/>
    <mergeCell ref="J299:J303"/>
    <mergeCell ref="K299:K303"/>
    <mergeCell ref="L299:L303"/>
    <mergeCell ref="M299:M303"/>
    <mergeCell ref="N299:N303"/>
    <mergeCell ref="O299:O303"/>
    <mergeCell ref="P299:P303"/>
    <mergeCell ref="J304:J308"/>
    <mergeCell ref="K304:K308"/>
    <mergeCell ref="L304:L308"/>
    <mergeCell ref="M304:M308"/>
    <mergeCell ref="N304:N308"/>
    <mergeCell ref="O304:O308"/>
    <mergeCell ref="P304:P308"/>
    <mergeCell ref="J309:J310"/>
    <mergeCell ref="K309:K310"/>
    <mergeCell ref="L309:L310"/>
    <mergeCell ref="J311:J313"/>
    <mergeCell ref="K311:K313"/>
    <mergeCell ref="L311:L313"/>
    <mergeCell ref="K297:K298"/>
    <mergeCell ref="P297:P298"/>
    <mergeCell ref="L297:L298"/>
    <mergeCell ref="M297:M298"/>
    <mergeCell ref="M311:M313"/>
    <mergeCell ref="N314:N315"/>
    <mergeCell ref="O314:O315"/>
    <mergeCell ref="P314:P315"/>
    <mergeCell ref="J324:J328"/>
    <mergeCell ref="K324:K328"/>
    <mergeCell ref="L324:L328"/>
    <mergeCell ref="M324:M328"/>
    <mergeCell ref="N324:N328"/>
    <mergeCell ref="O324:O328"/>
    <mergeCell ref="P324:P328"/>
    <mergeCell ref="J329:J331"/>
    <mergeCell ref="K329:K331"/>
    <mergeCell ref="L329:L331"/>
    <mergeCell ref="M329:M331"/>
    <mergeCell ref="M332:M333"/>
    <mergeCell ref="J314:J315"/>
    <mergeCell ref="K314:K315"/>
    <mergeCell ref="L314:L315"/>
    <mergeCell ref="M314:M315"/>
    <mergeCell ref="J316:J318"/>
    <mergeCell ref="K316:K318"/>
    <mergeCell ref="L316:L318"/>
    <mergeCell ref="M316:M318"/>
    <mergeCell ref="J319:J323"/>
    <mergeCell ref="K319:K323"/>
    <mergeCell ref="L319:L323"/>
    <mergeCell ref="M319:M323"/>
    <mergeCell ref="N319:N323"/>
    <mergeCell ref="O319:O323"/>
    <mergeCell ref="J332:J333"/>
    <mergeCell ref="N316:N318"/>
    <mergeCell ref="O316:O318"/>
    <mergeCell ref="P316:P318"/>
    <mergeCell ref="K339:K340"/>
    <mergeCell ref="L339:L340"/>
    <mergeCell ref="J341:J343"/>
    <mergeCell ref="K341:K343"/>
    <mergeCell ref="L341:L343"/>
    <mergeCell ref="J347:J348"/>
    <mergeCell ref="K347:K348"/>
    <mergeCell ref="L347:L348"/>
    <mergeCell ref="J349:J351"/>
    <mergeCell ref="K349:K351"/>
    <mergeCell ref="L349:L351"/>
    <mergeCell ref="K352:K353"/>
    <mergeCell ref="L352:L353"/>
    <mergeCell ref="K344:K346"/>
    <mergeCell ref="L344:L346"/>
    <mergeCell ref="J344:J346"/>
    <mergeCell ref="M339:M340"/>
    <mergeCell ref="M341:M343"/>
    <mergeCell ref="M344:M346"/>
    <mergeCell ref="M347:M348"/>
    <mergeCell ref="M349:M351"/>
    <mergeCell ref="M352:M353"/>
    <mergeCell ref="J352:J353"/>
    <mergeCell ref="J396:J398"/>
    <mergeCell ref="K396:K398"/>
    <mergeCell ref="L396:L398"/>
    <mergeCell ref="N396:N398"/>
    <mergeCell ref="O396:O398"/>
    <mergeCell ref="P396:P398"/>
    <mergeCell ref="M394:M395"/>
    <mergeCell ref="M396:M398"/>
    <mergeCell ref="J357:J358"/>
    <mergeCell ref="K357:K358"/>
    <mergeCell ref="L357:L358"/>
    <mergeCell ref="J359:J363"/>
    <mergeCell ref="K359:K363"/>
    <mergeCell ref="L359:L363"/>
    <mergeCell ref="M359:M363"/>
    <mergeCell ref="N359:N363"/>
    <mergeCell ref="O359:O363"/>
    <mergeCell ref="P359:P363"/>
    <mergeCell ref="J364:J368"/>
    <mergeCell ref="K364:K368"/>
    <mergeCell ref="L364:L368"/>
    <mergeCell ref="M364:M368"/>
    <mergeCell ref="N364:N368"/>
    <mergeCell ref="O364:O368"/>
    <mergeCell ref="P364:P368"/>
    <mergeCell ref="K372:K373"/>
    <mergeCell ref="L372:L373"/>
    <mergeCell ref="M372:M373"/>
    <mergeCell ref="N372:N373"/>
    <mergeCell ref="O372:O373"/>
    <mergeCell ref="P372:P373"/>
    <mergeCell ref="O357:O358"/>
    <mergeCell ref="M354:M356"/>
    <mergeCell ref="M357:M358"/>
    <mergeCell ref="J374:J388"/>
    <mergeCell ref="K374:K388"/>
    <mergeCell ref="L374:L388"/>
    <mergeCell ref="M374:M388"/>
    <mergeCell ref="N374:N388"/>
    <mergeCell ref="O374:O388"/>
    <mergeCell ref="P374:P388"/>
    <mergeCell ref="J389:J393"/>
    <mergeCell ref="K389:K393"/>
    <mergeCell ref="L389:L393"/>
    <mergeCell ref="M389:M393"/>
    <mergeCell ref="N389:N393"/>
    <mergeCell ref="O389:O393"/>
    <mergeCell ref="P389:P393"/>
    <mergeCell ref="J394:J395"/>
    <mergeCell ref="K394:K395"/>
    <mergeCell ref="L394:L395"/>
    <mergeCell ref="N394:N395"/>
    <mergeCell ref="O394:O395"/>
    <mergeCell ref="P394:P395"/>
    <mergeCell ref="K354:K356"/>
    <mergeCell ref="L354:L356"/>
    <mergeCell ref="P357:P358"/>
    <mergeCell ref="J399:J400"/>
    <mergeCell ref="K399:K400"/>
    <mergeCell ref="L399:L400"/>
    <mergeCell ref="M399:M400"/>
    <mergeCell ref="J401:J403"/>
    <mergeCell ref="K401:K403"/>
    <mergeCell ref="L401:L403"/>
    <mergeCell ref="M401:M403"/>
    <mergeCell ref="J405:J406"/>
    <mergeCell ref="K405:K406"/>
    <mergeCell ref="L405:L406"/>
    <mergeCell ref="M405:M406"/>
    <mergeCell ref="J407:J408"/>
    <mergeCell ref="K407:K408"/>
    <mergeCell ref="L407:L408"/>
    <mergeCell ref="M407:M408"/>
    <mergeCell ref="J409:J410"/>
    <mergeCell ref="K409:K410"/>
    <mergeCell ref="L409:L410"/>
    <mergeCell ref="J411:J413"/>
    <mergeCell ref="K411:K413"/>
    <mergeCell ref="L411:L413"/>
    <mergeCell ref="J414:J415"/>
    <mergeCell ref="K414:K415"/>
    <mergeCell ref="L414:L415"/>
    <mergeCell ref="M414:M415"/>
    <mergeCell ref="J416:J418"/>
    <mergeCell ref="K416:K418"/>
    <mergeCell ref="L416:L418"/>
    <mergeCell ref="M416:M418"/>
    <mergeCell ref="M409:M410"/>
    <mergeCell ref="M411:M413"/>
    <mergeCell ref="N409:N410"/>
    <mergeCell ref="O409:O410"/>
    <mergeCell ref="P409:P410"/>
    <mergeCell ref="N411:N413"/>
    <mergeCell ref="O411:O413"/>
    <mergeCell ref="P411:P413"/>
    <mergeCell ref="N414:N415"/>
    <mergeCell ref="O414:O415"/>
    <mergeCell ref="P414:P415"/>
    <mergeCell ref="N416:N418"/>
    <mergeCell ref="K419:K420"/>
    <mergeCell ref="L419:L420"/>
    <mergeCell ref="M419:M420"/>
    <mergeCell ref="N419:N423"/>
    <mergeCell ref="O419:O423"/>
    <mergeCell ref="P419:P423"/>
    <mergeCell ref="J424:J425"/>
    <mergeCell ref="K424:K425"/>
    <mergeCell ref="L424:L425"/>
    <mergeCell ref="M424:M425"/>
    <mergeCell ref="J426:J428"/>
    <mergeCell ref="K426:K428"/>
    <mergeCell ref="L426:L428"/>
    <mergeCell ref="M426:M428"/>
    <mergeCell ref="K422:K423"/>
    <mergeCell ref="L422:L423"/>
    <mergeCell ref="M422:M423"/>
    <mergeCell ref="J422:J423"/>
    <mergeCell ref="N424:N425"/>
    <mergeCell ref="O424:O425"/>
    <mergeCell ref="P424:P425"/>
    <mergeCell ref="N426:N428"/>
    <mergeCell ref="O426:O428"/>
    <mergeCell ref="P426:P428"/>
    <mergeCell ref="K429:K430"/>
    <mergeCell ref="L429:L430"/>
    <mergeCell ref="M429:M430"/>
    <mergeCell ref="J431:J433"/>
    <mergeCell ref="K431:K433"/>
    <mergeCell ref="L431:L433"/>
    <mergeCell ref="M431:M433"/>
    <mergeCell ref="J434:J435"/>
    <mergeCell ref="K434:K435"/>
    <mergeCell ref="L434:L435"/>
    <mergeCell ref="M434:M435"/>
    <mergeCell ref="N434:N435"/>
    <mergeCell ref="O434:O435"/>
    <mergeCell ref="P434:P435"/>
    <mergeCell ref="N429:N430"/>
    <mergeCell ref="O429:O430"/>
    <mergeCell ref="P429:P430"/>
    <mergeCell ref="N431:N433"/>
    <mergeCell ref="O431:O433"/>
    <mergeCell ref="P431:P433"/>
    <mergeCell ref="K436:K438"/>
    <mergeCell ref="L436:L438"/>
    <mergeCell ref="M436:M438"/>
    <mergeCell ref="N436:N438"/>
    <mergeCell ref="O436:O438"/>
    <mergeCell ref="P436:P438"/>
    <mergeCell ref="J439:J443"/>
    <mergeCell ref="K439:K443"/>
    <mergeCell ref="L439:L443"/>
    <mergeCell ref="M439:M443"/>
    <mergeCell ref="N439:N443"/>
    <mergeCell ref="O439:O443"/>
    <mergeCell ref="P439:P443"/>
    <mergeCell ref="J446:J448"/>
    <mergeCell ref="K446:K448"/>
    <mergeCell ref="L446:L448"/>
    <mergeCell ref="N446:N448"/>
    <mergeCell ref="O446:O448"/>
    <mergeCell ref="P446:P448"/>
    <mergeCell ref="K444:K445"/>
    <mergeCell ref="L444:L445"/>
    <mergeCell ref="N444:N445"/>
    <mergeCell ref="O444:O445"/>
    <mergeCell ref="P444:P445"/>
    <mergeCell ref="J444:J445"/>
    <mergeCell ref="M444:M448"/>
    <mergeCell ref="K449:K453"/>
    <mergeCell ref="L449:L453"/>
    <mergeCell ref="M449:M453"/>
    <mergeCell ref="N449:N453"/>
    <mergeCell ref="O449:O453"/>
    <mergeCell ref="P449:P453"/>
    <mergeCell ref="J454:J455"/>
    <mergeCell ref="K454:K455"/>
    <mergeCell ref="L454:L455"/>
    <mergeCell ref="J457:J458"/>
    <mergeCell ref="K457:K458"/>
    <mergeCell ref="L457:L458"/>
    <mergeCell ref="J459:J463"/>
    <mergeCell ref="K459:K463"/>
    <mergeCell ref="L459:L463"/>
    <mergeCell ref="M459:M463"/>
    <mergeCell ref="N459:N463"/>
    <mergeCell ref="O459:O463"/>
    <mergeCell ref="P459:P463"/>
    <mergeCell ref="N454:N455"/>
    <mergeCell ref="O454:O455"/>
    <mergeCell ref="P454:P455"/>
    <mergeCell ref="N457:N458"/>
    <mergeCell ref="O457:O458"/>
    <mergeCell ref="P457:P458"/>
    <mergeCell ref="M454:M458"/>
    <mergeCell ref="J464:J468"/>
    <mergeCell ref="K464:K468"/>
    <mergeCell ref="L464:L468"/>
    <mergeCell ref="M464:M468"/>
    <mergeCell ref="N464:N468"/>
    <mergeCell ref="O464:O468"/>
    <mergeCell ref="P464:P468"/>
    <mergeCell ref="J469:J473"/>
    <mergeCell ref="K469:K473"/>
    <mergeCell ref="L469:L473"/>
    <mergeCell ref="M469:M473"/>
    <mergeCell ref="N469:N473"/>
    <mergeCell ref="O469:O473"/>
    <mergeCell ref="P469:P473"/>
    <mergeCell ref="J484:J488"/>
    <mergeCell ref="K484:K488"/>
    <mergeCell ref="L484:L488"/>
    <mergeCell ref="M484:M488"/>
    <mergeCell ref="N484:N488"/>
    <mergeCell ref="O484:O488"/>
    <mergeCell ref="P484:P488"/>
    <mergeCell ref="N479:N480"/>
    <mergeCell ref="O479:O480"/>
    <mergeCell ref="P479:P480"/>
    <mergeCell ref="N481:N483"/>
    <mergeCell ref="O481:O483"/>
    <mergeCell ref="P481:P483"/>
    <mergeCell ref="N509:N513"/>
    <mergeCell ref="J489:J490"/>
    <mergeCell ref="K489:K490"/>
    <mergeCell ref="L489:L490"/>
    <mergeCell ref="M489:M490"/>
    <mergeCell ref="J491:J493"/>
    <mergeCell ref="K491:K493"/>
    <mergeCell ref="L491:L493"/>
    <mergeCell ref="M491:M493"/>
    <mergeCell ref="J474:J478"/>
    <mergeCell ref="K474:K478"/>
    <mergeCell ref="L474:L478"/>
    <mergeCell ref="M474:M478"/>
    <mergeCell ref="N474:N478"/>
    <mergeCell ref="O474:O478"/>
    <mergeCell ref="P474:P478"/>
    <mergeCell ref="J479:J480"/>
    <mergeCell ref="K479:K480"/>
    <mergeCell ref="L479:L480"/>
    <mergeCell ref="M479:M480"/>
    <mergeCell ref="J481:J483"/>
    <mergeCell ref="K481:K483"/>
    <mergeCell ref="L481:L483"/>
    <mergeCell ref="M481:M483"/>
    <mergeCell ref="O509:O513"/>
    <mergeCell ref="P509:P513"/>
    <mergeCell ref="N489:N490"/>
    <mergeCell ref="O489:O490"/>
    <mergeCell ref="P489:P490"/>
    <mergeCell ref="N491:N493"/>
    <mergeCell ref="O491:O493"/>
    <mergeCell ref="P491:P493"/>
    <mergeCell ref="D6:D7"/>
    <mergeCell ref="E6:E7"/>
    <mergeCell ref="J504:J508"/>
    <mergeCell ref="K504:K508"/>
    <mergeCell ref="L504:L508"/>
    <mergeCell ref="M504:M508"/>
    <mergeCell ref="N504:N508"/>
    <mergeCell ref="O504:O508"/>
    <mergeCell ref="P504:P508"/>
    <mergeCell ref="J509:J510"/>
    <mergeCell ref="K509:K510"/>
    <mergeCell ref="L509:L510"/>
    <mergeCell ref="M509:M513"/>
    <mergeCell ref="J511:J513"/>
    <mergeCell ref="K511:K513"/>
    <mergeCell ref="L511:L513"/>
    <mergeCell ref="J494:J495"/>
    <mergeCell ref="K494:K495"/>
    <mergeCell ref="L494:L495"/>
    <mergeCell ref="M494:M495"/>
    <mergeCell ref="J496:J498"/>
    <mergeCell ref="K496:K498"/>
    <mergeCell ref="L496:L498"/>
    <mergeCell ref="M496:M498"/>
    <mergeCell ref="J499:J500"/>
    <mergeCell ref="K499:K500"/>
    <mergeCell ref="L499:L500"/>
    <mergeCell ref="J501:J503"/>
    <mergeCell ref="K501:K503"/>
    <mergeCell ref="L501:L503"/>
    <mergeCell ref="M249:M253"/>
    <mergeCell ref="P501:P503"/>
  </mergeCells>
  <pageMargins left="0.15748031496062992" right="0.15748031496062992" top="0.15748031496062992" bottom="0.15748031496062992" header="0.31496062992125984" footer="0.31496062992125984"/>
  <pageSetup paperSize="9" scale="48" orientation="landscape" r:id="rId1"/>
  <rowBreaks count="17" manualBreakCount="17">
    <brk id="48" max="15" man="1"/>
    <brk id="78" max="15" man="1"/>
    <brk id="98" max="15" man="1"/>
    <brk id="113" max="15" man="1"/>
    <brk id="143" max="15" man="1"/>
    <brk id="168" max="15" man="1"/>
    <brk id="208" max="15" man="1"/>
    <brk id="243" max="15" man="1"/>
    <brk id="258" max="15" man="1"/>
    <brk id="298" max="15" man="1"/>
    <brk id="333" max="15" man="1"/>
    <brk id="353" max="15" man="1"/>
    <brk id="378" max="15" man="1"/>
    <brk id="408" max="15" man="1"/>
    <brk id="433" max="15" man="1"/>
    <brk id="473" max="15" man="1"/>
    <brk id="508"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view="pageBreakPreview" topLeftCell="A22" zoomScale="60" zoomScaleNormal="100" workbookViewId="0">
      <selection activeCell="A8" sqref="A8:K12"/>
    </sheetView>
  </sheetViews>
  <sheetFormatPr defaultRowHeight="15.75" outlineLevelRow="1" x14ac:dyDescent="0.25"/>
  <cols>
    <col min="1" max="1" width="33.85546875" style="7" customWidth="1"/>
    <col min="2" max="2" width="14.28515625" style="7" customWidth="1"/>
    <col min="3" max="3" width="7.42578125" style="7" customWidth="1"/>
    <col min="4" max="4" width="14" style="7" customWidth="1"/>
    <col min="5" max="5" width="14.42578125" style="7" customWidth="1"/>
    <col min="6" max="6" width="17" style="7" customWidth="1"/>
    <col min="7" max="7" width="15.28515625" style="7" customWidth="1"/>
    <col min="8" max="8" width="14" style="7" customWidth="1"/>
    <col min="9" max="9" width="14.7109375" style="7" customWidth="1"/>
    <col min="10" max="10" width="18.85546875" style="7" customWidth="1"/>
    <col min="11" max="11" width="22.140625" style="145" customWidth="1"/>
    <col min="12" max="12" width="20.140625" style="7" customWidth="1"/>
    <col min="13" max="13" width="12.42578125" style="7" customWidth="1"/>
    <col min="14" max="14" width="14.28515625" style="73" customWidth="1"/>
    <col min="15" max="15" width="13.140625" style="7" customWidth="1"/>
    <col min="16" max="17" width="13" style="7" bestFit="1" customWidth="1"/>
    <col min="18" max="18" width="11.42578125" style="7" bestFit="1" customWidth="1"/>
    <col min="19" max="19" width="13" style="7" bestFit="1" customWidth="1"/>
    <col min="20" max="20" width="11.7109375" style="2" customWidth="1"/>
    <col min="21" max="16384" width="9.140625" style="2"/>
  </cols>
  <sheetData>
    <row r="1" spans="1:19" ht="46.5" customHeight="1" x14ac:dyDescent="0.25">
      <c r="A1" s="501" t="s">
        <v>688</v>
      </c>
      <c r="B1" s="501"/>
      <c r="C1" s="501"/>
      <c r="D1" s="501"/>
      <c r="E1" s="501"/>
      <c r="F1" s="501"/>
      <c r="G1" s="501"/>
      <c r="H1" s="501"/>
      <c r="I1" s="501"/>
      <c r="J1" s="501"/>
      <c r="K1" s="501"/>
      <c r="L1" s="501"/>
      <c r="M1" s="501"/>
      <c r="N1" s="501"/>
      <c r="O1" s="501"/>
      <c r="P1" s="501"/>
      <c r="Q1" s="501"/>
      <c r="R1" s="501"/>
      <c r="S1" s="501"/>
    </row>
    <row r="2" spans="1:19" ht="18.75" x14ac:dyDescent="0.25">
      <c r="A2" s="502" t="s">
        <v>687</v>
      </c>
      <c r="B2" s="502"/>
      <c r="C2" s="502"/>
      <c r="D2" s="502"/>
      <c r="E2" s="502"/>
      <c r="F2" s="502"/>
      <c r="G2" s="502"/>
      <c r="H2" s="502"/>
      <c r="I2" s="502"/>
      <c r="J2" s="502"/>
      <c r="K2" s="502"/>
      <c r="L2" s="502"/>
      <c r="M2" s="502"/>
      <c r="N2" s="502"/>
      <c r="O2" s="502"/>
      <c r="P2" s="502"/>
      <c r="Q2" s="502"/>
      <c r="R2" s="502"/>
      <c r="S2" s="502"/>
    </row>
    <row r="4" spans="1:19" ht="41.25" customHeight="1" x14ac:dyDescent="0.25">
      <c r="A4" s="499" t="s">
        <v>10</v>
      </c>
      <c r="B4" s="496" t="s">
        <v>11</v>
      </c>
      <c r="C4" s="499" t="s">
        <v>12</v>
      </c>
      <c r="D4" s="499" t="s">
        <v>860</v>
      </c>
      <c r="E4" s="499" t="s">
        <v>13</v>
      </c>
      <c r="F4" s="499" t="s">
        <v>14</v>
      </c>
      <c r="G4" s="499" t="s">
        <v>15</v>
      </c>
      <c r="H4" s="496" t="s">
        <v>16</v>
      </c>
      <c r="I4" s="496" t="s">
        <v>17</v>
      </c>
      <c r="J4" s="499" t="s">
        <v>18</v>
      </c>
      <c r="K4" s="500" t="s">
        <v>861</v>
      </c>
      <c r="L4" s="499" t="s">
        <v>862</v>
      </c>
      <c r="M4" s="196" t="s">
        <v>19</v>
      </c>
      <c r="N4" s="196" t="s">
        <v>875</v>
      </c>
      <c r="O4" s="196"/>
      <c r="P4" s="196"/>
      <c r="Q4" s="196"/>
      <c r="R4" s="196"/>
      <c r="S4" s="196"/>
    </row>
    <row r="5" spans="1:19" ht="34.5" customHeight="1" x14ac:dyDescent="0.25">
      <c r="A5" s="499"/>
      <c r="B5" s="497"/>
      <c r="C5" s="499"/>
      <c r="D5" s="499"/>
      <c r="E5" s="499"/>
      <c r="F5" s="499"/>
      <c r="G5" s="499"/>
      <c r="H5" s="497"/>
      <c r="I5" s="497"/>
      <c r="J5" s="499"/>
      <c r="K5" s="500"/>
      <c r="L5" s="499"/>
      <c r="M5" s="196"/>
      <c r="N5" s="196" t="s">
        <v>20</v>
      </c>
      <c r="O5" s="196"/>
      <c r="P5" s="196" t="s">
        <v>872</v>
      </c>
      <c r="Q5" s="503" t="s">
        <v>873</v>
      </c>
      <c r="R5" s="196" t="s">
        <v>874</v>
      </c>
      <c r="S5" s="196" t="s">
        <v>2</v>
      </c>
    </row>
    <row r="6" spans="1:19" ht="26.25" customHeight="1" x14ac:dyDescent="0.25">
      <c r="A6" s="499"/>
      <c r="B6" s="498"/>
      <c r="C6" s="499"/>
      <c r="D6" s="499"/>
      <c r="E6" s="499"/>
      <c r="F6" s="499"/>
      <c r="G6" s="499"/>
      <c r="H6" s="498"/>
      <c r="I6" s="498"/>
      <c r="J6" s="499"/>
      <c r="K6" s="500"/>
      <c r="L6" s="499"/>
      <c r="M6" s="196"/>
      <c r="N6" s="127" t="s">
        <v>21</v>
      </c>
      <c r="O6" s="127" t="s">
        <v>22</v>
      </c>
      <c r="P6" s="196"/>
      <c r="Q6" s="504"/>
      <c r="R6" s="196"/>
      <c r="S6" s="196"/>
    </row>
    <row r="7" spans="1:19" x14ac:dyDescent="0.25">
      <c r="A7" s="127">
        <v>1</v>
      </c>
      <c r="B7" s="127">
        <v>2</v>
      </c>
      <c r="C7" s="127">
        <v>3</v>
      </c>
      <c r="D7" s="127">
        <v>4</v>
      </c>
      <c r="E7" s="127">
        <v>5</v>
      </c>
      <c r="F7" s="127">
        <v>6</v>
      </c>
      <c r="G7" s="127">
        <v>7</v>
      </c>
      <c r="H7" s="127">
        <v>8</v>
      </c>
      <c r="I7" s="127">
        <v>9</v>
      </c>
      <c r="J7" s="127">
        <v>10</v>
      </c>
      <c r="K7" s="128">
        <v>11</v>
      </c>
      <c r="L7" s="127">
        <v>12</v>
      </c>
      <c r="M7" s="127">
        <v>13</v>
      </c>
      <c r="N7" s="127">
        <v>14</v>
      </c>
      <c r="O7" s="127">
        <v>15</v>
      </c>
      <c r="P7" s="127">
        <v>16</v>
      </c>
      <c r="Q7" s="127">
        <v>17</v>
      </c>
      <c r="R7" s="127">
        <v>18</v>
      </c>
      <c r="S7" s="127">
        <v>19</v>
      </c>
    </row>
    <row r="8" spans="1:19" ht="15" customHeight="1" x14ac:dyDescent="0.25">
      <c r="A8" s="466" t="s">
        <v>568</v>
      </c>
      <c r="B8" s="467"/>
      <c r="C8" s="467"/>
      <c r="D8" s="467"/>
      <c r="E8" s="467"/>
      <c r="F8" s="467"/>
      <c r="G8" s="467"/>
      <c r="H8" s="467"/>
      <c r="I8" s="467"/>
      <c r="J8" s="467"/>
      <c r="K8" s="468"/>
      <c r="L8" s="475" t="s">
        <v>569</v>
      </c>
      <c r="M8" s="129" t="s">
        <v>2</v>
      </c>
      <c r="N8" s="130">
        <f t="shared" ref="N8:S8" si="0">SUM(N9:N12)</f>
        <v>1427919</v>
      </c>
      <c r="O8" s="130">
        <f>SUM(O9:O12)</f>
        <v>1131983.7900000003</v>
      </c>
      <c r="P8" s="130">
        <f t="shared" si="0"/>
        <v>1103536.7</v>
      </c>
      <c r="Q8" s="130">
        <f t="shared" si="0"/>
        <v>934768</v>
      </c>
      <c r="R8" s="130">
        <f t="shared" si="0"/>
        <v>15000</v>
      </c>
      <c r="S8" s="130">
        <f t="shared" si="0"/>
        <v>3481223.6999999997</v>
      </c>
    </row>
    <row r="9" spans="1:19" x14ac:dyDescent="0.25">
      <c r="A9" s="469"/>
      <c r="B9" s="470"/>
      <c r="C9" s="470"/>
      <c r="D9" s="470"/>
      <c r="E9" s="470"/>
      <c r="F9" s="470"/>
      <c r="G9" s="470"/>
      <c r="H9" s="470"/>
      <c r="I9" s="470"/>
      <c r="J9" s="470"/>
      <c r="K9" s="471"/>
      <c r="L9" s="475"/>
      <c r="M9" s="131" t="s">
        <v>570</v>
      </c>
      <c r="N9" s="130">
        <f>N14+N139</f>
        <v>1395697.4</v>
      </c>
      <c r="O9" s="130">
        <f>O14+O139</f>
        <v>1131983.7900000003</v>
      </c>
      <c r="P9" s="130">
        <f>P14+P139</f>
        <v>1103536.7</v>
      </c>
      <c r="Q9" s="130">
        <f>Q14+Q139</f>
        <v>934768</v>
      </c>
      <c r="R9" s="130">
        <f>R14+R139</f>
        <v>15000</v>
      </c>
      <c r="S9" s="130">
        <f>N9+P9+Q9+R9</f>
        <v>3449002.0999999996</v>
      </c>
    </row>
    <row r="10" spans="1:19" ht="22.5" customHeight="1" x14ac:dyDescent="0.25">
      <c r="A10" s="469"/>
      <c r="B10" s="470"/>
      <c r="C10" s="470"/>
      <c r="D10" s="470"/>
      <c r="E10" s="470"/>
      <c r="F10" s="470"/>
      <c r="G10" s="470"/>
      <c r="H10" s="470"/>
      <c r="I10" s="470"/>
      <c r="J10" s="470"/>
      <c r="K10" s="471"/>
      <c r="L10" s="475"/>
      <c r="M10" s="131" t="s">
        <v>571</v>
      </c>
      <c r="N10" s="130">
        <v>32221.599999999999</v>
      </c>
      <c r="O10" s="130">
        <v>0</v>
      </c>
      <c r="P10" s="130">
        <v>0</v>
      </c>
      <c r="Q10" s="130">
        <v>0</v>
      </c>
      <c r="R10" s="130">
        <v>0</v>
      </c>
      <c r="S10" s="130">
        <f t="shared" ref="S10:S63" si="1">N10+P10+Q10+R10</f>
        <v>32221.599999999999</v>
      </c>
    </row>
    <row r="11" spans="1:19" ht="18.75" customHeight="1" x14ac:dyDescent="0.25">
      <c r="A11" s="469"/>
      <c r="B11" s="470"/>
      <c r="C11" s="470"/>
      <c r="D11" s="470"/>
      <c r="E11" s="470"/>
      <c r="F11" s="470"/>
      <c r="G11" s="470"/>
      <c r="H11" s="470"/>
      <c r="I11" s="470"/>
      <c r="J11" s="470"/>
      <c r="K11" s="471"/>
      <c r="L11" s="475"/>
      <c r="M11" s="131" t="s">
        <v>572</v>
      </c>
      <c r="N11" s="130">
        <v>0</v>
      </c>
      <c r="O11" s="130">
        <v>0</v>
      </c>
      <c r="P11" s="130">
        <v>0</v>
      </c>
      <c r="Q11" s="130">
        <v>0</v>
      </c>
      <c r="R11" s="130">
        <v>0</v>
      </c>
      <c r="S11" s="130">
        <f t="shared" si="1"/>
        <v>0</v>
      </c>
    </row>
    <row r="12" spans="1:19" ht="22.5" customHeight="1" x14ac:dyDescent="0.25">
      <c r="A12" s="472"/>
      <c r="B12" s="473"/>
      <c r="C12" s="473"/>
      <c r="D12" s="473"/>
      <c r="E12" s="473"/>
      <c r="F12" s="473"/>
      <c r="G12" s="473"/>
      <c r="H12" s="473"/>
      <c r="I12" s="473"/>
      <c r="J12" s="473"/>
      <c r="K12" s="474"/>
      <c r="L12" s="475"/>
      <c r="M12" s="131" t="s">
        <v>573</v>
      </c>
      <c r="N12" s="130">
        <v>0</v>
      </c>
      <c r="O12" s="130">
        <v>0</v>
      </c>
      <c r="P12" s="130">
        <v>0</v>
      </c>
      <c r="Q12" s="130">
        <v>0</v>
      </c>
      <c r="R12" s="130">
        <v>0</v>
      </c>
      <c r="S12" s="130">
        <f t="shared" si="1"/>
        <v>0</v>
      </c>
    </row>
    <row r="13" spans="1:19" ht="15" customHeight="1" x14ac:dyDescent="0.25">
      <c r="A13" s="466" t="s">
        <v>203</v>
      </c>
      <c r="B13" s="467"/>
      <c r="C13" s="467"/>
      <c r="D13" s="467"/>
      <c r="E13" s="467"/>
      <c r="F13" s="467"/>
      <c r="G13" s="467"/>
      <c r="H13" s="467"/>
      <c r="I13" s="467"/>
      <c r="J13" s="467"/>
      <c r="K13" s="468"/>
      <c r="L13" s="475" t="s">
        <v>569</v>
      </c>
      <c r="M13" s="129" t="s">
        <v>2</v>
      </c>
      <c r="N13" s="130">
        <f>N14+N15</f>
        <v>1252919</v>
      </c>
      <c r="O13" s="130">
        <f>O14+O15</f>
        <v>1131983.7900000003</v>
      </c>
      <c r="P13" s="130">
        <f>P14+P15</f>
        <v>703536.7</v>
      </c>
      <c r="Q13" s="130">
        <f>Q14+Q15</f>
        <v>534768</v>
      </c>
      <c r="R13" s="130">
        <f>R14+R15</f>
        <v>15000</v>
      </c>
      <c r="S13" s="130">
        <f t="shared" si="1"/>
        <v>2506223.7000000002</v>
      </c>
    </row>
    <row r="14" spans="1:19" x14ac:dyDescent="0.25">
      <c r="A14" s="469"/>
      <c r="B14" s="470"/>
      <c r="C14" s="470"/>
      <c r="D14" s="470"/>
      <c r="E14" s="470"/>
      <c r="F14" s="470"/>
      <c r="G14" s="470"/>
      <c r="H14" s="470"/>
      <c r="I14" s="470"/>
      <c r="J14" s="470"/>
      <c r="K14" s="471"/>
      <c r="L14" s="475"/>
      <c r="M14" s="131" t="s">
        <v>570</v>
      </c>
      <c r="N14" s="130">
        <f>N19+N44</f>
        <v>1220697.3999999999</v>
      </c>
      <c r="O14" s="130">
        <f>O19+O44</f>
        <v>1131983.7900000003</v>
      </c>
      <c r="P14" s="130">
        <f t="shared" ref="P14:R15" si="2">P19+P44</f>
        <v>703536.7</v>
      </c>
      <c r="Q14" s="130">
        <f t="shared" si="2"/>
        <v>534768</v>
      </c>
      <c r="R14" s="130">
        <f t="shared" si="2"/>
        <v>15000</v>
      </c>
      <c r="S14" s="130">
        <f t="shared" si="1"/>
        <v>2474002.0999999996</v>
      </c>
    </row>
    <row r="15" spans="1:19" x14ac:dyDescent="0.25">
      <c r="A15" s="469"/>
      <c r="B15" s="470"/>
      <c r="C15" s="470"/>
      <c r="D15" s="470"/>
      <c r="E15" s="470"/>
      <c r="F15" s="470"/>
      <c r="G15" s="470"/>
      <c r="H15" s="470"/>
      <c r="I15" s="470"/>
      <c r="J15" s="470"/>
      <c r="K15" s="471"/>
      <c r="L15" s="475"/>
      <c r="M15" s="131" t="s">
        <v>571</v>
      </c>
      <c r="N15" s="130">
        <f>N20+N45</f>
        <v>32221.599999999999</v>
      </c>
      <c r="O15" s="130">
        <f>O20+O45</f>
        <v>0</v>
      </c>
      <c r="P15" s="130">
        <f t="shared" si="2"/>
        <v>0</v>
      </c>
      <c r="Q15" s="130">
        <f t="shared" si="2"/>
        <v>0</v>
      </c>
      <c r="R15" s="130">
        <f t="shared" si="2"/>
        <v>0</v>
      </c>
      <c r="S15" s="130">
        <f t="shared" si="1"/>
        <v>32221.599999999999</v>
      </c>
    </row>
    <row r="16" spans="1:19" x14ac:dyDescent="0.25">
      <c r="A16" s="469"/>
      <c r="B16" s="470"/>
      <c r="C16" s="470"/>
      <c r="D16" s="470"/>
      <c r="E16" s="470"/>
      <c r="F16" s="470"/>
      <c r="G16" s="470"/>
      <c r="H16" s="470"/>
      <c r="I16" s="470"/>
      <c r="J16" s="470"/>
      <c r="K16" s="471"/>
      <c r="L16" s="475"/>
      <c r="M16" s="131" t="s">
        <v>572</v>
      </c>
      <c r="N16" s="130">
        <v>0</v>
      </c>
      <c r="O16" s="130">
        <v>0</v>
      </c>
      <c r="P16" s="130">
        <v>0</v>
      </c>
      <c r="Q16" s="130">
        <v>0</v>
      </c>
      <c r="R16" s="130">
        <v>0</v>
      </c>
      <c r="S16" s="130">
        <f t="shared" si="1"/>
        <v>0</v>
      </c>
    </row>
    <row r="17" spans="1:19" x14ac:dyDescent="0.25">
      <c r="A17" s="472"/>
      <c r="B17" s="473"/>
      <c r="C17" s="473"/>
      <c r="D17" s="473"/>
      <c r="E17" s="473"/>
      <c r="F17" s="473"/>
      <c r="G17" s="473"/>
      <c r="H17" s="473"/>
      <c r="I17" s="473"/>
      <c r="J17" s="473"/>
      <c r="K17" s="474"/>
      <c r="L17" s="475"/>
      <c r="M17" s="131" t="s">
        <v>573</v>
      </c>
      <c r="N17" s="130">
        <v>0</v>
      </c>
      <c r="O17" s="130">
        <v>0</v>
      </c>
      <c r="P17" s="130">
        <v>0</v>
      </c>
      <c r="Q17" s="130">
        <v>0</v>
      </c>
      <c r="R17" s="130">
        <v>0</v>
      </c>
      <c r="S17" s="130">
        <f t="shared" si="1"/>
        <v>0</v>
      </c>
    </row>
    <row r="18" spans="1:19" ht="15" customHeight="1" x14ac:dyDescent="0.25">
      <c r="A18" s="466" t="s">
        <v>574</v>
      </c>
      <c r="B18" s="467"/>
      <c r="C18" s="467"/>
      <c r="D18" s="467"/>
      <c r="E18" s="467"/>
      <c r="F18" s="467"/>
      <c r="G18" s="467"/>
      <c r="H18" s="467"/>
      <c r="I18" s="467"/>
      <c r="J18" s="467"/>
      <c r="K18" s="468"/>
      <c r="L18" s="475" t="s">
        <v>569</v>
      </c>
      <c r="M18" s="129" t="s">
        <v>2</v>
      </c>
      <c r="N18" s="130">
        <f>N19</f>
        <v>10000</v>
      </c>
      <c r="O18" s="130">
        <f>O19</f>
        <v>4959</v>
      </c>
      <c r="P18" s="130">
        <v>116415.7</v>
      </c>
      <c r="Q18" s="130">
        <v>0</v>
      </c>
      <c r="R18" s="130">
        <v>0</v>
      </c>
      <c r="S18" s="130">
        <f t="shared" si="1"/>
        <v>126415.7</v>
      </c>
    </row>
    <row r="19" spans="1:19" x14ac:dyDescent="0.25">
      <c r="A19" s="469"/>
      <c r="B19" s="470"/>
      <c r="C19" s="470"/>
      <c r="D19" s="470"/>
      <c r="E19" s="470"/>
      <c r="F19" s="470"/>
      <c r="G19" s="470"/>
      <c r="H19" s="470"/>
      <c r="I19" s="470"/>
      <c r="J19" s="470"/>
      <c r="K19" s="471"/>
      <c r="L19" s="475"/>
      <c r="M19" s="131" t="s">
        <v>570</v>
      </c>
      <c r="N19" s="130">
        <f>N34</f>
        <v>10000</v>
      </c>
      <c r="O19" s="130">
        <f>O34</f>
        <v>4959</v>
      </c>
      <c r="P19" s="130">
        <v>116415.7</v>
      </c>
      <c r="Q19" s="130">
        <v>0</v>
      </c>
      <c r="R19" s="130">
        <v>0</v>
      </c>
      <c r="S19" s="130">
        <f t="shared" si="1"/>
        <v>126415.7</v>
      </c>
    </row>
    <row r="20" spans="1:19" x14ac:dyDescent="0.25">
      <c r="A20" s="469"/>
      <c r="B20" s="470"/>
      <c r="C20" s="470"/>
      <c r="D20" s="470"/>
      <c r="E20" s="470"/>
      <c r="F20" s="470"/>
      <c r="G20" s="470"/>
      <c r="H20" s="470"/>
      <c r="I20" s="470"/>
      <c r="J20" s="470"/>
      <c r="K20" s="471"/>
      <c r="L20" s="475"/>
      <c r="M20" s="131" t="s">
        <v>575</v>
      </c>
      <c r="N20" s="130">
        <v>0</v>
      </c>
      <c r="O20" s="130">
        <v>0</v>
      </c>
      <c r="P20" s="130">
        <v>0</v>
      </c>
      <c r="Q20" s="130">
        <v>0</v>
      </c>
      <c r="R20" s="130">
        <v>0</v>
      </c>
      <c r="S20" s="130">
        <f t="shared" si="1"/>
        <v>0</v>
      </c>
    </row>
    <row r="21" spans="1:19" ht="22.5" customHeight="1" x14ac:dyDescent="0.25">
      <c r="A21" s="469"/>
      <c r="B21" s="470"/>
      <c r="C21" s="470"/>
      <c r="D21" s="470"/>
      <c r="E21" s="470"/>
      <c r="F21" s="470"/>
      <c r="G21" s="470"/>
      <c r="H21" s="470"/>
      <c r="I21" s="470"/>
      <c r="J21" s="470"/>
      <c r="K21" s="471"/>
      <c r="L21" s="475"/>
      <c r="M21" s="131" t="s">
        <v>572</v>
      </c>
      <c r="N21" s="130">
        <v>0</v>
      </c>
      <c r="O21" s="130">
        <v>0</v>
      </c>
      <c r="P21" s="130">
        <v>0</v>
      </c>
      <c r="Q21" s="130">
        <v>0</v>
      </c>
      <c r="R21" s="130">
        <v>0</v>
      </c>
      <c r="S21" s="130">
        <f t="shared" si="1"/>
        <v>0</v>
      </c>
    </row>
    <row r="22" spans="1:19" ht="30" customHeight="1" x14ac:dyDescent="0.25">
      <c r="A22" s="472"/>
      <c r="B22" s="473"/>
      <c r="C22" s="473"/>
      <c r="D22" s="473"/>
      <c r="E22" s="473"/>
      <c r="F22" s="473"/>
      <c r="G22" s="473"/>
      <c r="H22" s="473"/>
      <c r="I22" s="473"/>
      <c r="J22" s="473"/>
      <c r="K22" s="474"/>
      <c r="L22" s="475"/>
      <c r="M22" s="131" t="s">
        <v>573</v>
      </c>
      <c r="N22" s="130">
        <v>0</v>
      </c>
      <c r="O22" s="130">
        <v>0</v>
      </c>
      <c r="P22" s="130">
        <v>0</v>
      </c>
      <c r="Q22" s="130">
        <v>0</v>
      </c>
      <c r="R22" s="130">
        <v>0</v>
      </c>
      <c r="S22" s="130">
        <f t="shared" si="1"/>
        <v>0</v>
      </c>
    </row>
    <row r="23" spans="1:19" ht="15" hidden="1" customHeight="1" outlineLevel="1" x14ac:dyDescent="0.25">
      <c r="A23" s="476" t="s">
        <v>659</v>
      </c>
      <c r="B23" s="479">
        <v>2016</v>
      </c>
      <c r="C23" s="479">
        <v>2016</v>
      </c>
      <c r="D23" s="479" t="s">
        <v>41</v>
      </c>
      <c r="E23" s="479" t="s">
        <v>660</v>
      </c>
      <c r="F23" s="479" t="s">
        <v>204</v>
      </c>
      <c r="G23" s="479" t="s">
        <v>205</v>
      </c>
      <c r="H23" s="488">
        <v>6667</v>
      </c>
      <c r="I23" s="488">
        <v>6667</v>
      </c>
      <c r="J23" s="484">
        <v>0</v>
      </c>
      <c r="K23" s="132"/>
      <c r="L23" s="464" t="s">
        <v>569</v>
      </c>
      <c r="M23" s="133" t="s">
        <v>2</v>
      </c>
      <c r="N23" s="134">
        <v>0</v>
      </c>
      <c r="O23" s="135">
        <f>SUM(O24:O27)</f>
        <v>0</v>
      </c>
      <c r="P23" s="134">
        <v>0</v>
      </c>
      <c r="Q23" s="134">
        <v>0</v>
      </c>
      <c r="R23" s="134">
        <v>0</v>
      </c>
      <c r="S23" s="134">
        <f t="shared" si="1"/>
        <v>0</v>
      </c>
    </row>
    <row r="24" spans="1:19" ht="15.75" hidden="1" customHeight="1" outlineLevel="1" x14ac:dyDescent="0.25">
      <c r="A24" s="477"/>
      <c r="B24" s="480"/>
      <c r="C24" s="480"/>
      <c r="D24" s="480"/>
      <c r="E24" s="480"/>
      <c r="F24" s="480"/>
      <c r="G24" s="480"/>
      <c r="H24" s="480"/>
      <c r="I24" s="480"/>
      <c r="J24" s="482"/>
      <c r="K24" s="136"/>
      <c r="L24" s="464"/>
      <c r="M24" s="137" t="s">
        <v>570</v>
      </c>
      <c r="N24" s="134">
        <v>0</v>
      </c>
      <c r="O24" s="138">
        <v>0</v>
      </c>
      <c r="P24" s="134">
        <v>0</v>
      </c>
      <c r="Q24" s="134">
        <v>0</v>
      </c>
      <c r="R24" s="134">
        <v>0</v>
      </c>
      <c r="S24" s="134">
        <f t="shared" si="1"/>
        <v>0</v>
      </c>
    </row>
    <row r="25" spans="1:19" ht="15.75" hidden="1" customHeight="1" outlineLevel="1" x14ac:dyDescent="0.25">
      <c r="A25" s="477"/>
      <c r="B25" s="480"/>
      <c r="C25" s="480"/>
      <c r="D25" s="480"/>
      <c r="E25" s="480"/>
      <c r="F25" s="480"/>
      <c r="G25" s="480"/>
      <c r="H25" s="480"/>
      <c r="I25" s="480"/>
      <c r="J25" s="482"/>
      <c r="K25" s="136"/>
      <c r="L25" s="464"/>
      <c r="M25" s="137" t="s">
        <v>575</v>
      </c>
      <c r="N25" s="134">
        <v>0</v>
      </c>
      <c r="O25" s="138">
        <v>0</v>
      </c>
      <c r="P25" s="134">
        <v>0</v>
      </c>
      <c r="Q25" s="134">
        <v>0</v>
      </c>
      <c r="R25" s="134">
        <v>0</v>
      </c>
      <c r="S25" s="134">
        <f t="shared" si="1"/>
        <v>0</v>
      </c>
    </row>
    <row r="26" spans="1:19" ht="15.75" hidden="1" customHeight="1" outlineLevel="1" x14ac:dyDescent="0.25">
      <c r="A26" s="477"/>
      <c r="B26" s="480"/>
      <c r="C26" s="480"/>
      <c r="D26" s="480"/>
      <c r="E26" s="480"/>
      <c r="F26" s="480"/>
      <c r="G26" s="480"/>
      <c r="H26" s="480"/>
      <c r="I26" s="480"/>
      <c r="J26" s="482"/>
      <c r="K26" s="136"/>
      <c r="L26" s="464"/>
      <c r="M26" s="137" t="s">
        <v>572</v>
      </c>
      <c r="N26" s="134">
        <v>0</v>
      </c>
      <c r="O26" s="138">
        <v>0</v>
      </c>
      <c r="P26" s="134">
        <v>0</v>
      </c>
      <c r="Q26" s="134">
        <v>0</v>
      </c>
      <c r="R26" s="134">
        <v>0</v>
      </c>
      <c r="S26" s="134">
        <f t="shared" si="1"/>
        <v>0</v>
      </c>
    </row>
    <row r="27" spans="1:19" ht="59.25" hidden="1" customHeight="1" outlineLevel="1" x14ac:dyDescent="0.25">
      <c r="A27" s="478"/>
      <c r="B27" s="481"/>
      <c r="C27" s="481"/>
      <c r="D27" s="481"/>
      <c r="E27" s="481"/>
      <c r="F27" s="481"/>
      <c r="G27" s="481"/>
      <c r="H27" s="481"/>
      <c r="I27" s="481"/>
      <c r="J27" s="483"/>
      <c r="K27" s="139"/>
      <c r="L27" s="464"/>
      <c r="M27" s="137" t="s">
        <v>573</v>
      </c>
      <c r="N27" s="134">
        <v>0</v>
      </c>
      <c r="O27" s="138">
        <v>0</v>
      </c>
      <c r="P27" s="134">
        <v>0</v>
      </c>
      <c r="Q27" s="134">
        <v>0</v>
      </c>
      <c r="R27" s="134">
        <v>0</v>
      </c>
      <c r="S27" s="134">
        <f t="shared" si="1"/>
        <v>0</v>
      </c>
    </row>
    <row r="28" spans="1:19" ht="15" hidden="1" customHeight="1" outlineLevel="1" x14ac:dyDescent="0.25">
      <c r="A28" s="476" t="s">
        <v>661</v>
      </c>
      <c r="B28" s="479">
        <v>2013</v>
      </c>
      <c r="C28" s="479">
        <v>2016</v>
      </c>
      <c r="D28" s="479" t="s">
        <v>41</v>
      </c>
      <c r="E28" s="479" t="s">
        <v>662</v>
      </c>
      <c r="F28" s="479" t="s">
        <v>204</v>
      </c>
      <c r="G28" s="479" t="s">
        <v>205</v>
      </c>
      <c r="H28" s="488">
        <f>341475.99+25561.5</f>
        <v>367037.49</v>
      </c>
      <c r="I28" s="488">
        <f>239497.4</f>
        <v>239497.4</v>
      </c>
      <c r="J28" s="484">
        <v>0.37</v>
      </c>
      <c r="K28" s="132"/>
      <c r="L28" s="464" t="s">
        <v>569</v>
      </c>
      <c r="M28" s="133" t="s">
        <v>2</v>
      </c>
      <c r="N28" s="134">
        <v>0</v>
      </c>
      <c r="O28" s="135">
        <f>SUM(O29:O32)</f>
        <v>0</v>
      </c>
      <c r="P28" s="134">
        <v>0</v>
      </c>
      <c r="Q28" s="134">
        <v>0</v>
      </c>
      <c r="R28" s="134">
        <v>0</v>
      </c>
      <c r="S28" s="134">
        <f t="shared" si="1"/>
        <v>0</v>
      </c>
    </row>
    <row r="29" spans="1:19" ht="15.75" hidden="1" customHeight="1" outlineLevel="1" x14ac:dyDescent="0.25">
      <c r="A29" s="477"/>
      <c r="B29" s="480"/>
      <c r="C29" s="480"/>
      <c r="D29" s="480"/>
      <c r="E29" s="480"/>
      <c r="F29" s="480"/>
      <c r="G29" s="480"/>
      <c r="H29" s="480"/>
      <c r="I29" s="480"/>
      <c r="J29" s="482"/>
      <c r="K29" s="136"/>
      <c r="L29" s="464"/>
      <c r="M29" s="137" t="s">
        <v>570</v>
      </c>
      <c r="N29" s="134">
        <v>0</v>
      </c>
      <c r="O29" s="138">
        <v>0</v>
      </c>
      <c r="P29" s="134">
        <v>0</v>
      </c>
      <c r="Q29" s="134">
        <v>0</v>
      </c>
      <c r="R29" s="134">
        <v>0</v>
      </c>
      <c r="S29" s="134">
        <f t="shared" si="1"/>
        <v>0</v>
      </c>
    </row>
    <row r="30" spans="1:19" ht="15.75" hidden="1" customHeight="1" outlineLevel="1" x14ac:dyDescent="0.25">
      <c r="A30" s="477"/>
      <c r="B30" s="480"/>
      <c r="C30" s="480"/>
      <c r="D30" s="480"/>
      <c r="E30" s="480"/>
      <c r="F30" s="480"/>
      <c r="G30" s="480"/>
      <c r="H30" s="480"/>
      <c r="I30" s="480"/>
      <c r="J30" s="482"/>
      <c r="K30" s="136"/>
      <c r="L30" s="464"/>
      <c r="M30" s="137" t="s">
        <v>575</v>
      </c>
      <c r="N30" s="134">
        <v>0</v>
      </c>
      <c r="O30" s="138">
        <v>0</v>
      </c>
      <c r="P30" s="134">
        <v>0</v>
      </c>
      <c r="Q30" s="134">
        <v>0</v>
      </c>
      <c r="R30" s="134">
        <v>0</v>
      </c>
      <c r="S30" s="134">
        <f t="shared" si="1"/>
        <v>0</v>
      </c>
    </row>
    <row r="31" spans="1:19" ht="15.75" hidden="1" customHeight="1" outlineLevel="1" x14ac:dyDescent="0.25">
      <c r="A31" s="477"/>
      <c r="B31" s="480"/>
      <c r="C31" s="480"/>
      <c r="D31" s="480"/>
      <c r="E31" s="480"/>
      <c r="F31" s="480"/>
      <c r="G31" s="480"/>
      <c r="H31" s="480"/>
      <c r="I31" s="480"/>
      <c r="J31" s="482"/>
      <c r="K31" s="136"/>
      <c r="L31" s="464"/>
      <c r="M31" s="137" t="s">
        <v>572</v>
      </c>
      <c r="N31" s="134">
        <v>0</v>
      </c>
      <c r="O31" s="138">
        <v>0</v>
      </c>
      <c r="P31" s="134">
        <v>0</v>
      </c>
      <c r="Q31" s="134">
        <v>0</v>
      </c>
      <c r="R31" s="134">
        <v>0</v>
      </c>
      <c r="S31" s="134">
        <f t="shared" si="1"/>
        <v>0</v>
      </c>
    </row>
    <row r="32" spans="1:19" ht="46.5" hidden="1" customHeight="1" outlineLevel="1" x14ac:dyDescent="0.25">
      <c r="A32" s="478"/>
      <c r="B32" s="481"/>
      <c r="C32" s="481"/>
      <c r="D32" s="481"/>
      <c r="E32" s="481"/>
      <c r="F32" s="481"/>
      <c r="G32" s="481"/>
      <c r="H32" s="481"/>
      <c r="I32" s="481"/>
      <c r="J32" s="483"/>
      <c r="K32" s="139"/>
      <c r="L32" s="464"/>
      <c r="M32" s="137" t="s">
        <v>573</v>
      </c>
      <c r="N32" s="134">
        <v>0</v>
      </c>
      <c r="O32" s="138">
        <v>0</v>
      </c>
      <c r="P32" s="134">
        <v>0</v>
      </c>
      <c r="Q32" s="134">
        <v>0</v>
      </c>
      <c r="R32" s="134">
        <v>0</v>
      </c>
      <c r="S32" s="134">
        <f t="shared" si="1"/>
        <v>0</v>
      </c>
    </row>
    <row r="33" spans="1:19" ht="20.25" customHeight="1" collapsed="1" x14ac:dyDescent="0.25">
      <c r="A33" s="476" t="s">
        <v>576</v>
      </c>
      <c r="B33" s="479">
        <v>2017</v>
      </c>
      <c r="C33" s="479">
        <v>2018</v>
      </c>
      <c r="D33" s="479" t="s">
        <v>41</v>
      </c>
      <c r="E33" s="479" t="s">
        <v>41</v>
      </c>
      <c r="F33" s="479" t="s">
        <v>204</v>
      </c>
      <c r="G33" s="479" t="s">
        <v>205</v>
      </c>
      <c r="H33" s="488" t="s">
        <v>41</v>
      </c>
      <c r="I33" s="488" t="s">
        <v>41</v>
      </c>
      <c r="J33" s="484" t="s">
        <v>41</v>
      </c>
      <c r="K33" s="479" t="s">
        <v>797</v>
      </c>
      <c r="L33" s="464" t="s">
        <v>569</v>
      </c>
      <c r="M33" s="133" t="s">
        <v>2</v>
      </c>
      <c r="N33" s="134">
        <f>N34</f>
        <v>10000</v>
      </c>
      <c r="O33" s="138">
        <f>SUM(O34:O37)</f>
        <v>4959</v>
      </c>
      <c r="P33" s="134">
        <v>116415.7</v>
      </c>
      <c r="Q33" s="134">
        <v>0</v>
      </c>
      <c r="R33" s="134">
        <v>0</v>
      </c>
      <c r="S33" s="134">
        <f t="shared" si="1"/>
        <v>126415.7</v>
      </c>
    </row>
    <row r="34" spans="1:19" ht="18" customHeight="1" x14ac:dyDescent="0.25">
      <c r="A34" s="477"/>
      <c r="B34" s="480"/>
      <c r="C34" s="480"/>
      <c r="D34" s="480"/>
      <c r="E34" s="480"/>
      <c r="F34" s="480"/>
      <c r="G34" s="480"/>
      <c r="H34" s="480"/>
      <c r="I34" s="480"/>
      <c r="J34" s="482"/>
      <c r="K34" s="491"/>
      <c r="L34" s="464"/>
      <c r="M34" s="137" t="s">
        <v>570</v>
      </c>
      <c r="N34" s="134">
        <v>10000</v>
      </c>
      <c r="O34" s="138">
        <v>4959</v>
      </c>
      <c r="P34" s="134">
        <v>116415.7</v>
      </c>
      <c r="Q34" s="134">
        <v>0</v>
      </c>
      <c r="R34" s="134">
        <v>0</v>
      </c>
      <c r="S34" s="134">
        <f t="shared" si="1"/>
        <v>126415.7</v>
      </c>
    </row>
    <row r="35" spans="1:19" ht="20.25" customHeight="1" x14ac:dyDescent="0.25">
      <c r="A35" s="477"/>
      <c r="B35" s="480"/>
      <c r="C35" s="480"/>
      <c r="D35" s="480"/>
      <c r="E35" s="480"/>
      <c r="F35" s="480"/>
      <c r="G35" s="480"/>
      <c r="H35" s="480"/>
      <c r="I35" s="480"/>
      <c r="J35" s="482"/>
      <c r="K35" s="491"/>
      <c r="L35" s="464"/>
      <c r="M35" s="137" t="s">
        <v>575</v>
      </c>
      <c r="N35" s="134">
        <v>0</v>
      </c>
      <c r="O35" s="138">
        <v>0</v>
      </c>
      <c r="P35" s="134">
        <v>0</v>
      </c>
      <c r="Q35" s="134">
        <v>0</v>
      </c>
      <c r="R35" s="134">
        <v>0</v>
      </c>
      <c r="S35" s="134">
        <f t="shared" si="1"/>
        <v>0</v>
      </c>
    </row>
    <row r="36" spans="1:19" ht="20.25" customHeight="1" x14ac:dyDescent="0.25">
      <c r="A36" s="477"/>
      <c r="B36" s="480"/>
      <c r="C36" s="480"/>
      <c r="D36" s="480"/>
      <c r="E36" s="480"/>
      <c r="F36" s="480"/>
      <c r="G36" s="480"/>
      <c r="H36" s="480"/>
      <c r="I36" s="480"/>
      <c r="J36" s="482"/>
      <c r="K36" s="491"/>
      <c r="L36" s="464"/>
      <c r="M36" s="137" t="s">
        <v>572</v>
      </c>
      <c r="N36" s="134">
        <v>0</v>
      </c>
      <c r="O36" s="138">
        <v>0</v>
      </c>
      <c r="P36" s="134">
        <v>0</v>
      </c>
      <c r="Q36" s="134">
        <v>0</v>
      </c>
      <c r="R36" s="134">
        <v>0</v>
      </c>
      <c r="S36" s="134">
        <f t="shared" si="1"/>
        <v>0</v>
      </c>
    </row>
    <row r="37" spans="1:19" ht="18.75" customHeight="1" x14ac:dyDescent="0.25">
      <c r="A37" s="478"/>
      <c r="B37" s="481"/>
      <c r="C37" s="481"/>
      <c r="D37" s="481"/>
      <c r="E37" s="481"/>
      <c r="F37" s="481"/>
      <c r="G37" s="481"/>
      <c r="H37" s="481"/>
      <c r="I37" s="481"/>
      <c r="J37" s="483"/>
      <c r="K37" s="492"/>
      <c r="L37" s="464"/>
      <c r="M37" s="137" t="s">
        <v>573</v>
      </c>
      <c r="N37" s="134">
        <v>0</v>
      </c>
      <c r="O37" s="138">
        <v>0</v>
      </c>
      <c r="P37" s="134">
        <v>0</v>
      </c>
      <c r="Q37" s="134">
        <v>0</v>
      </c>
      <c r="R37" s="134">
        <v>0</v>
      </c>
      <c r="S37" s="134">
        <f t="shared" si="1"/>
        <v>0</v>
      </c>
    </row>
    <row r="38" spans="1:19" ht="15.75" hidden="1" customHeight="1" outlineLevel="1" x14ac:dyDescent="0.25">
      <c r="A38" s="476" t="s">
        <v>663</v>
      </c>
      <c r="B38" s="479">
        <v>2018</v>
      </c>
      <c r="C38" s="479">
        <v>2018</v>
      </c>
      <c r="D38" s="479" t="s">
        <v>41</v>
      </c>
      <c r="E38" s="479" t="s">
        <v>41</v>
      </c>
      <c r="F38" s="479" t="s">
        <v>204</v>
      </c>
      <c r="G38" s="479" t="s">
        <v>205</v>
      </c>
      <c r="H38" s="488" t="s">
        <v>41</v>
      </c>
      <c r="I38" s="488" t="s">
        <v>41</v>
      </c>
      <c r="J38" s="484" t="s">
        <v>41</v>
      </c>
      <c r="K38" s="132"/>
      <c r="L38" s="464" t="s">
        <v>569</v>
      </c>
      <c r="M38" s="133" t="s">
        <v>2</v>
      </c>
      <c r="N38" s="134">
        <v>0</v>
      </c>
      <c r="O38" s="135">
        <f>SUM(O39:O42)</f>
        <v>0</v>
      </c>
      <c r="P38" s="134">
        <v>0</v>
      </c>
      <c r="Q38" s="134">
        <v>0</v>
      </c>
      <c r="R38" s="134">
        <v>0</v>
      </c>
      <c r="S38" s="134">
        <f t="shared" si="1"/>
        <v>0</v>
      </c>
    </row>
    <row r="39" spans="1:19" ht="15.75" hidden="1" customHeight="1" outlineLevel="1" x14ac:dyDescent="0.25">
      <c r="A39" s="477"/>
      <c r="B39" s="480"/>
      <c r="C39" s="480"/>
      <c r="D39" s="480"/>
      <c r="E39" s="480"/>
      <c r="F39" s="480"/>
      <c r="G39" s="480"/>
      <c r="H39" s="480"/>
      <c r="I39" s="480"/>
      <c r="J39" s="482"/>
      <c r="K39" s="136"/>
      <c r="L39" s="464"/>
      <c r="M39" s="137" t="s">
        <v>570</v>
      </c>
      <c r="N39" s="134">
        <v>0</v>
      </c>
      <c r="O39" s="138">
        <v>0</v>
      </c>
      <c r="P39" s="134">
        <v>0</v>
      </c>
      <c r="Q39" s="134">
        <v>0</v>
      </c>
      <c r="R39" s="134">
        <v>0</v>
      </c>
      <c r="S39" s="134">
        <f t="shared" si="1"/>
        <v>0</v>
      </c>
    </row>
    <row r="40" spans="1:19" ht="15.75" hidden="1" customHeight="1" outlineLevel="1" x14ac:dyDescent="0.25">
      <c r="A40" s="477"/>
      <c r="B40" s="480"/>
      <c r="C40" s="480"/>
      <c r="D40" s="480"/>
      <c r="E40" s="480"/>
      <c r="F40" s="480"/>
      <c r="G40" s="480"/>
      <c r="H40" s="480"/>
      <c r="I40" s="480"/>
      <c r="J40" s="482"/>
      <c r="K40" s="136"/>
      <c r="L40" s="464"/>
      <c r="M40" s="137" t="s">
        <v>575</v>
      </c>
      <c r="N40" s="134">
        <v>0</v>
      </c>
      <c r="O40" s="138">
        <v>0</v>
      </c>
      <c r="P40" s="134">
        <v>0</v>
      </c>
      <c r="Q40" s="134">
        <v>0</v>
      </c>
      <c r="R40" s="134">
        <v>0</v>
      </c>
      <c r="S40" s="134">
        <f t="shared" si="1"/>
        <v>0</v>
      </c>
    </row>
    <row r="41" spans="1:19" ht="15.75" hidden="1" customHeight="1" outlineLevel="1" x14ac:dyDescent="0.25">
      <c r="A41" s="477"/>
      <c r="B41" s="480"/>
      <c r="C41" s="480"/>
      <c r="D41" s="480"/>
      <c r="E41" s="480"/>
      <c r="F41" s="480"/>
      <c r="G41" s="480"/>
      <c r="H41" s="480"/>
      <c r="I41" s="480"/>
      <c r="J41" s="482"/>
      <c r="K41" s="136"/>
      <c r="L41" s="464"/>
      <c r="M41" s="137" t="s">
        <v>572</v>
      </c>
      <c r="N41" s="134">
        <v>0</v>
      </c>
      <c r="O41" s="138">
        <v>0</v>
      </c>
      <c r="P41" s="134">
        <v>0</v>
      </c>
      <c r="Q41" s="134">
        <v>0</v>
      </c>
      <c r="R41" s="134">
        <v>0</v>
      </c>
      <c r="S41" s="134">
        <f t="shared" si="1"/>
        <v>0</v>
      </c>
    </row>
    <row r="42" spans="1:19" ht="123" hidden="1" customHeight="1" outlineLevel="1" x14ac:dyDescent="0.25">
      <c r="A42" s="478"/>
      <c r="B42" s="481"/>
      <c r="C42" s="481"/>
      <c r="D42" s="481"/>
      <c r="E42" s="481"/>
      <c r="F42" s="481"/>
      <c r="G42" s="481"/>
      <c r="H42" s="481"/>
      <c r="I42" s="481"/>
      <c r="J42" s="483"/>
      <c r="K42" s="139"/>
      <c r="L42" s="464"/>
      <c r="M42" s="137" t="s">
        <v>573</v>
      </c>
      <c r="N42" s="134">
        <v>0</v>
      </c>
      <c r="O42" s="138">
        <v>0</v>
      </c>
      <c r="P42" s="134">
        <v>0</v>
      </c>
      <c r="Q42" s="134">
        <v>0</v>
      </c>
      <c r="R42" s="134">
        <v>0</v>
      </c>
      <c r="S42" s="134">
        <f t="shared" si="1"/>
        <v>0</v>
      </c>
    </row>
    <row r="43" spans="1:19" ht="15" customHeight="1" collapsed="1" x14ac:dyDescent="0.25">
      <c r="A43" s="466" t="s">
        <v>175</v>
      </c>
      <c r="B43" s="467"/>
      <c r="C43" s="467"/>
      <c r="D43" s="467"/>
      <c r="E43" s="467"/>
      <c r="F43" s="467"/>
      <c r="G43" s="467"/>
      <c r="H43" s="467"/>
      <c r="I43" s="467"/>
      <c r="J43" s="467"/>
      <c r="K43" s="468"/>
      <c r="L43" s="464" t="s">
        <v>569</v>
      </c>
      <c r="M43" s="129" t="s">
        <v>2</v>
      </c>
      <c r="N43" s="130">
        <f>SUM(N44:N45)</f>
        <v>1242919</v>
      </c>
      <c r="O43" s="130">
        <f>SUM(O44:O45)</f>
        <v>1127024.7900000003</v>
      </c>
      <c r="P43" s="130">
        <f>SUM(P44:P45)</f>
        <v>587121</v>
      </c>
      <c r="Q43" s="130">
        <f>SUM(Q44:Q45)</f>
        <v>534768</v>
      </c>
      <c r="R43" s="130">
        <f>SUM(R44:R45)</f>
        <v>15000</v>
      </c>
      <c r="S43" s="130">
        <f t="shared" si="1"/>
        <v>2379808</v>
      </c>
    </row>
    <row r="44" spans="1:19" x14ac:dyDescent="0.25">
      <c r="A44" s="469"/>
      <c r="B44" s="470"/>
      <c r="C44" s="470"/>
      <c r="D44" s="470"/>
      <c r="E44" s="470"/>
      <c r="F44" s="470"/>
      <c r="G44" s="470"/>
      <c r="H44" s="470"/>
      <c r="I44" s="470"/>
      <c r="J44" s="470"/>
      <c r="K44" s="471"/>
      <c r="L44" s="464"/>
      <c r="M44" s="131" t="s">
        <v>570</v>
      </c>
      <c r="N44" s="130">
        <f>N49+N54+N64+N69+N74+N79+N84+N89+N94+N99+N104+N109+N114+N119+N124+N129+N134</f>
        <v>1210697.3999999999</v>
      </c>
      <c r="O44" s="130">
        <f>O49+O54+O64+O69+O74+O79+O84+O89+O94+O99+O104+O109+O114+O119+O124+O129+O134</f>
        <v>1127024.7900000003</v>
      </c>
      <c r="P44" s="130">
        <f>P49+P54+P64+P69+P74+P79+P84+P89+P94+P99+P104+P109+P114+P119+P124+P129+P134</f>
        <v>587121</v>
      </c>
      <c r="Q44" s="130">
        <f>Q49+Q54+Q64+Q69+Q74+Q79+Q84+Q89+Q94+Q99+Q104+Q109+Q114+Q119+Q124+Q129+Q134</f>
        <v>534768</v>
      </c>
      <c r="R44" s="130">
        <f>R49+R54+R64+R69+R74+R79+R84+R89+R94+R99+R104+R109+R114+R119+R124+R129+R134</f>
        <v>15000</v>
      </c>
      <c r="S44" s="130">
        <f t="shared" si="1"/>
        <v>2347586.4</v>
      </c>
    </row>
    <row r="45" spans="1:19" x14ac:dyDescent="0.25">
      <c r="A45" s="469"/>
      <c r="B45" s="470"/>
      <c r="C45" s="470"/>
      <c r="D45" s="470"/>
      <c r="E45" s="470"/>
      <c r="F45" s="470"/>
      <c r="G45" s="470"/>
      <c r="H45" s="470"/>
      <c r="I45" s="470"/>
      <c r="J45" s="470"/>
      <c r="K45" s="471"/>
      <c r="L45" s="464"/>
      <c r="M45" s="131" t="s">
        <v>571</v>
      </c>
      <c r="N45" s="130">
        <v>32221.599999999999</v>
      </c>
      <c r="O45" s="130">
        <v>0</v>
      </c>
      <c r="P45" s="130">
        <v>0</v>
      </c>
      <c r="Q45" s="130">
        <v>0</v>
      </c>
      <c r="R45" s="130">
        <v>0</v>
      </c>
      <c r="S45" s="130">
        <f t="shared" si="1"/>
        <v>32221.599999999999</v>
      </c>
    </row>
    <row r="46" spans="1:19" x14ac:dyDescent="0.25">
      <c r="A46" s="469"/>
      <c r="B46" s="470"/>
      <c r="C46" s="470"/>
      <c r="D46" s="470"/>
      <c r="E46" s="470"/>
      <c r="F46" s="470"/>
      <c r="G46" s="470"/>
      <c r="H46" s="470"/>
      <c r="I46" s="470"/>
      <c r="J46" s="470"/>
      <c r="K46" s="471"/>
      <c r="L46" s="464"/>
      <c r="M46" s="131" t="s">
        <v>572</v>
      </c>
      <c r="N46" s="130">
        <v>0</v>
      </c>
      <c r="O46" s="130">
        <v>0</v>
      </c>
      <c r="P46" s="130">
        <v>0</v>
      </c>
      <c r="Q46" s="130">
        <v>0</v>
      </c>
      <c r="R46" s="130">
        <v>0</v>
      </c>
      <c r="S46" s="130">
        <f t="shared" si="1"/>
        <v>0</v>
      </c>
    </row>
    <row r="47" spans="1:19" x14ac:dyDescent="0.25">
      <c r="A47" s="472"/>
      <c r="B47" s="473"/>
      <c r="C47" s="473"/>
      <c r="D47" s="473"/>
      <c r="E47" s="473"/>
      <c r="F47" s="473"/>
      <c r="G47" s="473"/>
      <c r="H47" s="473"/>
      <c r="I47" s="473"/>
      <c r="J47" s="473"/>
      <c r="K47" s="474"/>
      <c r="L47" s="464"/>
      <c r="M47" s="131" t="s">
        <v>573</v>
      </c>
      <c r="N47" s="130">
        <v>0</v>
      </c>
      <c r="O47" s="130">
        <v>0</v>
      </c>
      <c r="P47" s="130">
        <v>0</v>
      </c>
      <c r="Q47" s="130">
        <v>0</v>
      </c>
      <c r="R47" s="130">
        <v>0</v>
      </c>
      <c r="S47" s="130">
        <f t="shared" si="1"/>
        <v>0</v>
      </c>
    </row>
    <row r="48" spans="1:19" ht="15" customHeight="1" x14ac:dyDescent="0.25">
      <c r="A48" s="465" t="s">
        <v>577</v>
      </c>
      <c r="B48" s="479">
        <v>2006</v>
      </c>
      <c r="C48" s="479">
        <v>2017</v>
      </c>
      <c r="D48" s="479" t="s">
        <v>206</v>
      </c>
      <c r="E48" s="479" t="s">
        <v>207</v>
      </c>
      <c r="F48" s="479" t="s">
        <v>578</v>
      </c>
      <c r="G48" s="479" t="s">
        <v>205</v>
      </c>
      <c r="H48" s="488">
        <v>333847.24900000001</v>
      </c>
      <c r="I48" s="488">
        <v>80772.87</v>
      </c>
      <c r="J48" s="484">
        <v>0.8</v>
      </c>
      <c r="K48" s="479" t="s">
        <v>797</v>
      </c>
      <c r="L48" s="464" t="s">
        <v>569</v>
      </c>
      <c r="M48" s="133" t="s">
        <v>2</v>
      </c>
      <c r="N48" s="134">
        <f>N49</f>
        <v>6.4</v>
      </c>
      <c r="O48" s="134">
        <f>O49</f>
        <v>6.4</v>
      </c>
      <c r="P48" s="134">
        <f>P49</f>
        <v>0</v>
      </c>
      <c r="Q48" s="134">
        <f>Q49</f>
        <v>0</v>
      </c>
      <c r="R48" s="134">
        <f>R49</f>
        <v>0</v>
      </c>
      <c r="S48" s="134">
        <f t="shared" si="1"/>
        <v>6.4</v>
      </c>
    </row>
    <row r="49" spans="1:19" ht="27.75" customHeight="1" x14ac:dyDescent="0.25">
      <c r="A49" s="465"/>
      <c r="B49" s="480"/>
      <c r="C49" s="482"/>
      <c r="D49" s="480"/>
      <c r="E49" s="480"/>
      <c r="F49" s="480"/>
      <c r="G49" s="480"/>
      <c r="H49" s="480"/>
      <c r="I49" s="480"/>
      <c r="J49" s="480"/>
      <c r="K49" s="491"/>
      <c r="L49" s="464"/>
      <c r="M49" s="137" t="s">
        <v>570</v>
      </c>
      <c r="N49" s="134">
        <v>6.4</v>
      </c>
      <c r="O49" s="134">
        <v>6.4</v>
      </c>
      <c r="P49" s="134">
        <v>0</v>
      </c>
      <c r="Q49" s="134">
        <v>0</v>
      </c>
      <c r="R49" s="134">
        <v>0</v>
      </c>
      <c r="S49" s="134">
        <f t="shared" si="1"/>
        <v>6.4</v>
      </c>
    </row>
    <row r="50" spans="1:19" ht="26.25" customHeight="1" x14ac:dyDescent="0.25">
      <c r="A50" s="465"/>
      <c r="B50" s="480"/>
      <c r="C50" s="482"/>
      <c r="D50" s="480"/>
      <c r="E50" s="480"/>
      <c r="F50" s="480"/>
      <c r="G50" s="480"/>
      <c r="H50" s="480"/>
      <c r="I50" s="480"/>
      <c r="J50" s="480"/>
      <c r="K50" s="491"/>
      <c r="L50" s="464"/>
      <c r="M50" s="137" t="s">
        <v>575</v>
      </c>
      <c r="N50" s="134">
        <v>0</v>
      </c>
      <c r="O50" s="134">
        <v>0</v>
      </c>
      <c r="P50" s="134">
        <v>0</v>
      </c>
      <c r="Q50" s="134">
        <v>0</v>
      </c>
      <c r="R50" s="134">
        <v>0</v>
      </c>
      <c r="S50" s="134">
        <f t="shared" si="1"/>
        <v>0</v>
      </c>
    </row>
    <row r="51" spans="1:19" ht="25.5" customHeight="1" x14ac:dyDescent="0.25">
      <c r="A51" s="465"/>
      <c r="B51" s="480"/>
      <c r="C51" s="482"/>
      <c r="D51" s="480"/>
      <c r="E51" s="480"/>
      <c r="F51" s="480"/>
      <c r="G51" s="480"/>
      <c r="H51" s="480"/>
      <c r="I51" s="480"/>
      <c r="J51" s="480"/>
      <c r="K51" s="491"/>
      <c r="L51" s="464"/>
      <c r="M51" s="137" t="s">
        <v>572</v>
      </c>
      <c r="N51" s="134">
        <v>0</v>
      </c>
      <c r="O51" s="134">
        <v>0</v>
      </c>
      <c r="P51" s="134">
        <v>0</v>
      </c>
      <c r="Q51" s="134">
        <v>0</v>
      </c>
      <c r="R51" s="134">
        <v>0</v>
      </c>
      <c r="S51" s="134">
        <f t="shared" si="1"/>
        <v>0</v>
      </c>
    </row>
    <row r="52" spans="1:19" ht="33" customHeight="1" x14ac:dyDescent="0.25">
      <c r="A52" s="465"/>
      <c r="B52" s="481"/>
      <c r="C52" s="483"/>
      <c r="D52" s="481"/>
      <c r="E52" s="481"/>
      <c r="F52" s="481"/>
      <c r="G52" s="481"/>
      <c r="H52" s="481"/>
      <c r="I52" s="481"/>
      <c r="J52" s="481"/>
      <c r="K52" s="492"/>
      <c r="L52" s="464"/>
      <c r="M52" s="137" t="s">
        <v>573</v>
      </c>
      <c r="N52" s="134">
        <v>0</v>
      </c>
      <c r="O52" s="134">
        <v>0</v>
      </c>
      <c r="P52" s="134">
        <v>0</v>
      </c>
      <c r="Q52" s="134">
        <v>0</v>
      </c>
      <c r="R52" s="134">
        <v>0</v>
      </c>
      <c r="S52" s="134">
        <f t="shared" si="1"/>
        <v>0</v>
      </c>
    </row>
    <row r="53" spans="1:19" ht="15" hidden="1" customHeight="1" outlineLevel="1" x14ac:dyDescent="0.25">
      <c r="A53" s="465" t="s">
        <v>208</v>
      </c>
      <c r="B53" s="479">
        <v>2006</v>
      </c>
      <c r="C53" s="479">
        <v>2016</v>
      </c>
      <c r="D53" s="493" t="s">
        <v>664</v>
      </c>
      <c r="E53" s="493" t="s">
        <v>209</v>
      </c>
      <c r="F53" s="479" t="s">
        <v>210</v>
      </c>
      <c r="G53" s="479" t="s">
        <v>205</v>
      </c>
      <c r="H53" s="488">
        <v>457755.02</v>
      </c>
      <c r="I53" s="488">
        <v>67244.36</v>
      </c>
      <c r="J53" s="484">
        <v>0.85</v>
      </c>
      <c r="K53" s="132"/>
      <c r="L53" s="464" t="s">
        <v>569</v>
      </c>
      <c r="M53" s="133" t="s">
        <v>2</v>
      </c>
      <c r="N53" s="134">
        <f>N54</f>
        <v>0</v>
      </c>
      <c r="O53" s="135">
        <f>SUM(O54:O57)</f>
        <v>0</v>
      </c>
      <c r="P53" s="134">
        <f>P54</f>
        <v>0</v>
      </c>
      <c r="Q53" s="134">
        <f>Q54</f>
        <v>0</v>
      </c>
      <c r="R53" s="134">
        <f>R54</f>
        <v>0</v>
      </c>
      <c r="S53" s="134">
        <f t="shared" si="1"/>
        <v>0</v>
      </c>
    </row>
    <row r="54" spans="1:19" ht="15.75" hidden="1" customHeight="1" outlineLevel="1" x14ac:dyDescent="0.25">
      <c r="A54" s="465"/>
      <c r="B54" s="480"/>
      <c r="C54" s="480"/>
      <c r="D54" s="494"/>
      <c r="E54" s="494"/>
      <c r="F54" s="480"/>
      <c r="G54" s="480"/>
      <c r="H54" s="480"/>
      <c r="I54" s="480"/>
      <c r="J54" s="480"/>
      <c r="K54" s="140"/>
      <c r="L54" s="464"/>
      <c r="M54" s="137" t="s">
        <v>570</v>
      </c>
      <c r="N54" s="134">
        <v>0</v>
      </c>
      <c r="O54" s="138">
        <v>0</v>
      </c>
      <c r="P54" s="134">
        <v>0</v>
      </c>
      <c r="Q54" s="134">
        <v>0</v>
      </c>
      <c r="R54" s="134">
        <v>0</v>
      </c>
      <c r="S54" s="134">
        <f t="shared" si="1"/>
        <v>0</v>
      </c>
    </row>
    <row r="55" spans="1:19" ht="15.75" hidden="1" customHeight="1" outlineLevel="1" x14ac:dyDescent="0.25">
      <c r="A55" s="465"/>
      <c r="B55" s="480"/>
      <c r="C55" s="480"/>
      <c r="D55" s="494"/>
      <c r="E55" s="494"/>
      <c r="F55" s="480"/>
      <c r="G55" s="480"/>
      <c r="H55" s="480"/>
      <c r="I55" s="480"/>
      <c r="J55" s="480"/>
      <c r="K55" s="140"/>
      <c r="L55" s="464"/>
      <c r="M55" s="137" t="s">
        <v>575</v>
      </c>
      <c r="N55" s="134">
        <v>0</v>
      </c>
      <c r="O55" s="138">
        <v>0</v>
      </c>
      <c r="P55" s="134">
        <v>0</v>
      </c>
      <c r="Q55" s="134">
        <v>0</v>
      </c>
      <c r="R55" s="134">
        <v>0</v>
      </c>
      <c r="S55" s="134">
        <f t="shared" si="1"/>
        <v>0</v>
      </c>
    </row>
    <row r="56" spans="1:19" ht="15.75" hidden="1" customHeight="1" outlineLevel="1" x14ac:dyDescent="0.25">
      <c r="A56" s="465"/>
      <c r="B56" s="480"/>
      <c r="C56" s="480"/>
      <c r="D56" s="494"/>
      <c r="E56" s="494"/>
      <c r="F56" s="480"/>
      <c r="G56" s="480"/>
      <c r="H56" s="480"/>
      <c r="I56" s="480"/>
      <c r="J56" s="480"/>
      <c r="K56" s="140"/>
      <c r="L56" s="464"/>
      <c r="M56" s="137" t="s">
        <v>572</v>
      </c>
      <c r="N56" s="134">
        <v>0</v>
      </c>
      <c r="O56" s="138">
        <v>0</v>
      </c>
      <c r="P56" s="134">
        <v>0</v>
      </c>
      <c r="Q56" s="134">
        <v>0</v>
      </c>
      <c r="R56" s="134">
        <v>0</v>
      </c>
      <c r="S56" s="134">
        <f t="shared" si="1"/>
        <v>0</v>
      </c>
    </row>
    <row r="57" spans="1:19" ht="21" hidden="1" customHeight="1" outlineLevel="1" x14ac:dyDescent="0.25">
      <c r="A57" s="465"/>
      <c r="B57" s="481"/>
      <c r="C57" s="481"/>
      <c r="D57" s="495"/>
      <c r="E57" s="495"/>
      <c r="F57" s="481"/>
      <c r="G57" s="481"/>
      <c r="H57" s="481"/>
      <c r="I57" s="481"/>
      <c r="J57" s="481"/>
      <c r="K57" s="141"/>
      <c r="L57" s="464"/>
      <c r="M57" s="137" t="s">
        <v>573</v>
      </c>
      <c r="N57" s="134">
        <v>0</v>
      </c>
      <c r="O57" s="138">
        <v>0</v>
      </c>
      <c r="P57" s="134">
        <v>0</v>
      </c>
      <c r="Q57" s="134">
        <v>0</v>
      </c>
      <c r="R57" s="134">
        <v>0</v>
      </c>
      <c r="S57" s="134">
        <f t="shared" si="1"/>
        <v>0</v>
      </c>
    </row>
    <row r="58" spans="1:19" ht="15" hidden="1" customHeight="1" outlineLevel="1" x14ac:dyDescent="0.25">
      <c r="A58" s="465" t="s">
        <v>579</v>
      </c>
      <c r="B58" s="456">
        <v>2015</v>
      </c>
      <c r="C58" s="456">
        <v>2019</v>
      </c>
      <c r="D58" s="456" t="s">
        <v>580</v>
      </c>
      <c r="E58" s="456" t="s">
        <v>581</v>
      </c>
      <c r="F58" s="456" t="s">
        <v>210</v>
      </c>
      <c r="G58" s="456" t="s">
        <v>205</v>
      </c>
      <c r="H58" s="458">
        <v>5688747.9000000004</v>
      </c>
      <c r="I58" s="458">
        <v>5594057.0999999996</v>
      </c>
      <c r="J58" s="460">
        <v>0.02</v>
      </c>
      <c r="K58" s="142"/>
      <c r="L58" s="464" t="s">
        <v>569</v>
      </c>
      <c r="M58" s="133" t="s">
        <v>2</v>
      </c>
      <c r="N58" s="134">
        <v>0</v>
      </c>
      <c r="O58" s="135">
        <f>SUM(O59:O62)</f>
        <v>0</v>
      </c>
      <c r="P58" s="134">
        <v>0</v>
      </c>
      <c r="Q58" s="134">
        <v>0</v>
      </c>
      <c r="R58" s="134">
        <v>0</v>
      </c>
      <c r="S58" s="134">
        <f t="shared" si="1"/>
        <v>0</v>
      </c>
    </row>
    <row r="59" spans="1:19" ht="15.75" hidden="1" customHeight="1" outlineLevel="1" x14ac:dyDescent="0.25">
      <c r="A59" s="465"/>
      <c r="B59" s="457"/>
      <c r="C59" s="457"/>
      <c r="D59" s="457"/>
      <c r="E59" s="457"/>
      <c r="F59" s="457"/>
      <c r="G59" s="457"/>
      <c r="H59" s="459"/>
      <c r="I59" s="459"/>
      <c r="J59" s="457"/>
      <c r="K59" s="143"/>
      <c r="L59" s="464"/>
      <c r="M59" s="137" t="s">
        <v>570</v>
      </c>
      <c r="N59" s="134">
        <v>0</v>
      </c>
      <c r="O59" s="138">
        <v>0</v>
      </c>
      <c r="P59" s="134">
        <v>0</v>
      </c>
      <c r="Q59" s="134">
        <v>0</v>
      </c>
      <c r="R59" s="134">
        <v>0</v>
      </c>
      <c r="S59" s="134">
        <f t="shared" si="1"/>
        <v>0</v>
      </c>
    </row>
    <row r="60" spans="1:19" ht="15.75" hidden="1" customHeight="1" outlineLevel="1" x14ac:dyDescent="0.25">
      <c r="A60" s="465"/>
      <c r="B60" s="457"/>
      <c r="C60" s="457"/>
      <c r="D60" s="457"/>
      <c r="E60" s="457"/>
      <c r="F60" s="457"/>
      <c r="G60" s="457"/>
      <c r="H60" s="459"/>
      <c r="I60" s="459"/>
      <c r="J60" s="457"/>
      <c r="K60" s="143"/>
      <c r="L60" s="464"/>
      <c r="M60" s="137" t="s">
        <v>575</v>
      </c>
      <c r="N60" s="134">
        <v>0</v>
      </c>
      <c r="O60" s="138">
        <v>0</v>
      </c>
      <c r="P60" s="134">
        <v>0</v>
      </c>
      <c r="Q60" s="134">
        <v>0</v>
      </c>
      <c r="R60" s="134">
        <v>0</v>
      </c>
      <c r="S60" s="134">
        <f t="shared" si="1"/>
        <v>0</v>
      </c>
    </row>
    <row r="61" spans="1:19" ht="15.75" hidden="1" customHeight="1" outlineLevel="1" x14ac:dyDescent="0.25">
      <c r="A61" s="465"/>
      <c r="B61" s="457"/>
      <c r="C61" s="457"/>
      <c r="D61" s="457"/>
      <c r="E61" s="457"/>
      <c r="F61" s="457"/>
      <c r="G61" s="457"/>
      <c r="H61" s="459"/>
      <c r="I61" s="459"/>
      <c r="J61" s="457"/>
      <c r="K61" s="143"/>
      <c r="L61" s="464"/>
      <c r="M61" s="137" t="s">
        <v>572</v>
      </c>
      <c r="N61" s="134">
        <v>0</v>
      </c>
      <c r="O61" s="138">
        <v>0</v>
      </c>
      <c r="P61" s="134">
        <v>0</v>
      </c>
      <c r="Q61" s="134">
        <v>0</v>
      </c>
      <c r="R61" s="134">
        <v>0</v>
      </c>
      <c r="S61" s="134">
        <f t="shared" si="1"/>
        <v>0</v>
      </c>
    </row>
    <row r="62" spans="1:19" ht="21.75" hidden="1" customHeight="1" outlineLevel="1" x14ac:dyDescent="0.25">
      <c r="A62" s="465"/>
      <c r="B62" s="457"/>
      <c r="C62" s="457"/>
      <c r="D62" s="457"/>
      <c r="E62" s="457"/>
      <c r="F62" s="457"/>
      <c r="G62" s="457"/>
      <c r="H62" s="459"/>
      <c r="I62" s="459"/>
      <c r="J62" s="457"/>
      <c r="K62" s="143"/>
      <c r="L62" s="464"/>
      <c r="M62" s="137" t="s">
        <v>573</v>
      </c>
      <c r="N62" s="134">
        <v>0</v>
      </c>
      <c r="O62" s="138">
        <v>0</v>
      </c>
      <c r="P62" s="134">
        <v>0</v>
      </c>
      <c r="Q62" s="134">
        <v>0</v>
      </c>
      <c r="R62" s="134">
        <v>0</v>
      </c>
      <c r="S62" s="134">
        <f t="shared" si="1"/>
        <v>0</v>
      </c>
    </row>
    <row r="63" spans="1:19" ht="15" customHeight="1" collapsed="1" x14ac:dyDescent="0.25">
      <c r="A63" s="465" t="s">
        <v>211</v>
      </c>
      <c r="B63" s="479">
        <v>2015</v>
      </c>
      <c r="C63" s="479">
        <v>2018</v>
      </c>
      <c r="D63" s="479" t="s">
        <v>212</v>
      </c>
      <c r="E63" s="479" t="s">
        <v>213</v>
      </c>
      <c r="F63" s="479" t="s">
        <v>210</v>
      </c>
      <c r="G63" s="479" t="s">
        <v>205</v>
      </c>
      <c r="H63" s="488">
        <v>900669.14</v>
      </c>
      <c r="I63" s="488">
        <v>900669.14</v>
      </c>
      <c r="J63" s="484">
        <v>0</v>
      </c>
      <c r="K63" s="479" t="s">
        <v>797</v>
      </c>
      <c r="L63" s="464" t="s">
        <v>569</v>
      </c>
      <c r="M63" s="133" t="s">
        <v>2</v>
      </c>
      <c r="N63" s="134">
        <f>SUM(N64:N65)</f>
        <v>287262.8</v>
      </c>
      <c r="O63" s="134">
        <f>SUM(O64:O67)</f>
        <v>254231.76</v>
      </c>
      <c r="P63" s="134">
        <f>SUM(P64:P65)</f>
        <v>64403.3</v>
      </c>
      <c r="Q63" s="134">
        <f>SUM(Q64:Q65)</f>
        <v>0</v>
      </c>
      <c r="R63" s="134">
        <f>SUM(R64:R65)</f>
        <v>0</v>
      </c>
      <c r="S63" s="134">
        <f t="shared" si="1"/>
        <v>351666.1</v>
      </c>
    </row>
    <row r="64" spans="1:19" x14ac:dyDescent="0.25">
      <c r="A64" s="465"/>
      <c r="B64" s="480"/>
      <c r="C64" s="480"/>
      <c r="D64" s="480"/>
      <c r="E64" s="480"/>
      <c r="F64" s="480"/>
      <c r="G64" s="480"/>
      <c r="H64" s="480"/>
      <c r="I64" s="480"/>
      <c r="J64" s="480"/>
      <c r="K64" s="491"/>
      <c r="L64" s="464"/>
      <c r="M64" s="137" t="s">
        <v>570</v>
      </c>
      <c r="N64" s="134">
        <v>255041.2</v>
      </c>
      <c r="O64" s="138">
        <v>254231.76</v>
      </c>
      <c r="P64" s="134">
        <v>64403.3</v>
      </c>
      <c r="Q64" s="134">
        <v>0</v>
      </c>
      <c r="R64" s="134">
        <v>0</v>
      </c>
      <c r="S64" s="134">
        <f>N64+P64+Q64+R64</f>
        <v>319444.5</v>
      </c>
    </row>
    <row r="65" spans="1:19" x14ac:dyDescent="0.25">
      <c r="A65" s="465"/>
      <c r="B65" s="480"/>
      <c r="C65" s="480"/>
      <c r="D65" s="480"/>
      <c r="E65" s="480"/>
      <c r="F65" s="480"/>
      <c r="G65" s="480"/>
      <c r="H65" s="480"/>
      <c r="I65" s="480"/>
      <c r="J65" s="480"/>
      <c r="K65" s="491"/>
      <c r="L65" s="464"/>
      <c r="M65" s="137" t="s">
        <v>575</v>
      </c>
      <c r="N65" s="134">
        <v>32221.599999999999</v>
      </c>
      <c r="O65" s="138">
        <v>0</v>
      </c>
      <c r="P65" s="134">
        <v>0</v>
      </c>
      <c r="Q65" s="134">
        <v>0</v>
      </c>
      <c r="R65" s="134">
        <v>0</v>
      </c>
      <c r="S65" s="134">
        <f>N65+P65+Q65+R65</f>
        <v>32221.599999999999</v>
      </c>
    </row>
    <row r="66" spans="1:19" x14ac:dyDescent="0.25">
      <c r="A66" s="465"/>
      <c r="B66" s="480"/>
      <c r="C66" s="480"/>
      <c r="D66" s="480"/>
      <c r="E66" s="480"/>
      <c r="F66" s="480"/>
      <c r="G66" s="480"/>
      <c r="H66" s="480"/>
      <c r="I66" s="480"/>
      <c r="J66" s="480"/>
      <c r="K66" s="491"/>
      <c r="L66" s="464"/>
      <c r="M66" s="137" t="s">
        <v>572</v>
      </c>
      <c r="N66" s="134">
        <v>0</v>
      </c>
      <c r="O66" s="138">
        <v>0</v>
      </c>
      <c r="P66" s="134">
        <v>0</v>
      </c>
      <c r="Q66" s="134">
        <v>0</v>
      </c>
      <c r="R66" s="134">
        <v>0</v>
      </c>
      <c r="S66" s="134">
        <f>N66+P66+Q66+R66</f>
        <v>0</v>
      </c>
    </row>
    <row r="67" spans="1:19" ht="46.5" customHeight="1" x14ac:dyDescent="0.25">
      <c r="A67" s="465"/>
      <c r="B67" s="481"/>
      <c r="C67" s="481"/>
      <c r="D67" s="481"/>
      <c r="E67" s="481"/>
      <c r="F67" s="481"/>
      <c r="G67" s="481"/>
      <c r="H67" s="481"/>
      <c r="I67" s="481"/>
      <c r="J67" s="481"/>
      <c r="K67" s="492"/>
      <c r="L67" s="464"/>
      <c r="M67" s="137" t="s">
        <v>573</v>
      </c>
      <c r="N67" s="134">
        <v>0</v>
      </c>
      <c r="O67" s="138">
        <v>0</v>
      </c>
      <c r="P67" s="134">
        <v>0</v>
      </c>
      <c r="Q67" s="134">
        <v>0</v>
      </c>
      <c r="R67" s="134">
        <v>0</v>
      </c>
      <c r="S67" s="134">
        <f>N67+P67+Q67+R67</f>
        <v>0</v>
      </c>
    </row>
    <row r="68" spans="1:19" ht="15.75" customHeight="1" x14ac:dyDescent="0.25">
      <c r="A68" s="465" t="s">
        <v>582</v>
      </c>
      <c r="B68" s="479">
        <v>2015</v>
      </c>
      <c r="C68" s="479">
        <v>2019</v>
      </c>
      <c r="D68" s="479" t="s">
        <v>583</v>
      </c>
      <c r="E68" s="479" t="s">
        <v>584</v>
      </c>
      <c r="F68" s="479" t="s">
        <v>210</v>
      </c>
      <c r="G68" s="479" t="s">
        <v>205</v>
      </c>
      <c r="H68" s="488">
        <v>629482.28</v>
      </c>
      <c r="I68" s="488">
        <v>629482.28</v>
      </c>
      <c r="J68" s="484">
        <v>0</v>
      </c>
      <c r="K68" s="461" t="s">
        <v>797</v>
      </c>
      <c r="L68" s="464" t="s">
        <v>569</v>
      </c>
      <c r="M68" s="133" t="s">
        <v>2</v>
      </c>
      <c r="N68" s="134">
        <f>N69</f>
        <v>86225.4</v>
      </c>
      <c r="O68" s="134">
        <f>O69</f>
        <v>53743.87</v>
      </c>
      <c r="P68" s="134">
        <f>P69</f>
        <v>110050.8</v>
      </c>
      <c r="Q68" s="134">
        <f>Q69</f>
        <v>300000</v>
      </c>
      <c r="R68" s="134">
        <f>R69</f>
        <v>0</v>
      </c>
      <c r="S68" s="134">
        <f t="shared" ref="S68:S131" si="3">N68+P68+Q68+R68</f>
        <v>496276.2</v>
      </c>
    </row>
    <row r="69" spans="1:19" x14ac:dyDescent="0.25">
      <c r="A69" s="465"/>
      <c r="B69" s="480"/>
      <c r="C69" s="480"/>
      <c r="D69" s="480"/>
      <c r="E69" s="480"/>
      <c r="F69" s="480"/>
      <c r="G69" s="480"/>
      <c r="H69" s="480"/>
      <c r="I69" s="480"/>
      <c r="J69" s="480"/>
      <c r="K69" s="462"/>
      <c r="L69" s="464"/>
      <c r="M69" s="137" t="s">
        <v>570</v>
      </c>
      <c r="N69" s="134">
        <v>86225.4</v>
      </c>
      <c r="O69" s="134">
        <v>53743.87</v>
      </c>
      <c r="P69" s="134">
        <v>110050.8</v>
      </c>
      <c r="Q69" s="134">
        <v>300000</v>
      </c>
      <c r="R69" s="134">
        <v>0</v>
      </c>
      <c r="S69" s="134">
        <f t="shared" si="3"/>
        <v>496276.2</v>
      </c>
    </row>
    <row r="70" spans="1:19" x14ac:dyDescent="0.25">
      <c r="A70" s="465"/>
      <c r="B70" s="480"/>
      <c r="C70" s="480"/>
      <c r="D70" s="480"/>
      <c r="E70" s="480"/>
      <c r="F70" s="480"/>
      <c r="G70" s="480"/>
      <c r="H70" s="480"/>
      <c r="I70" s="480"/>
      <c r="J70" s="480"/>
      <c r="K70" s="462" t="s">
        <v>797</v>
      </c>
      <c r="L70" s="464"/>
      <c r="M70" s="137" t="s">
        <v>575</v>
      </c>
      <c r="N70" s="134">
        <v>0</v>
      </c>
      <c r="O70" s="134">
        <v>0</v>
      </c>
      <c r="P70" s="134">
        <v>0</v>
      </c>
      <c r="Q70" s="134">
        <v>0</v>
      </c>
      <c r="R70" s="134">
        <v>0</v>
      </c>
      <c r="S70" s="134">
        <f t="shared" si="3"/>
        <v>0</v>
      </c>
    </row>
    <row r="71" spans="1:19" ht="22.5" customHeight="1" x14ac:dyDescent="0.25">
      <c r="A71" s="465"/>
      <c r="B71" s="480"/>
      <c r="C71" s="480"/>
      <c r="D71" s="480"/>
      <c r="E71" s="480"/>
      <c r="F71" s="480"/>
      <c r="G71" s="480"/>
      <c r="H71" s="480"/>
      <c r="I71" s="480"/>
      <c r="J71" s="480"/>
      <c r="K71" s="462"/>
      <c r="L71" s="464"/>
      <c r="M71" s="137" t="s">
        <v>572</v>
      </c>
      <c r="N71" s="134">
        <v>0</v>
      </c>
      <c r="O71" s="134">
        <v>0</v>
      </c>
      <c r="P71" s="134">
        <v>0</v>
      </c>
      <c r="Q71" s="134">
        <v>0</v>
      </c>
      <c r="R71" s="134">
        <v>0</v>
      </c>
      <c r="S71" s="134">
        <f t="shared" si="3"/>
        <v>0</v>
      </c>
    </row>
    <row r="72" spans="1:19" ht="24" customHeight="1" x14ac:dyDescent="0.25">
      <c r="A72" s="465"/>
      <c r="B72" s="481"/>
      <c r="C72" s="481"/>
      <c r="D72" s="481"/>
      <c r="E72" s="481"/>
      <c r="F72" s="481"/>
      <c r="G72" s="481"/>
      <c r="H72" s="481"/>
      <c r="I72" s="481"/>
      <c r="J72" s="481"/>
      <c r="K72" s="463"/>
      <c r="L72" s="464"/>
      <c r="M72" s="137" t="s">
        <v>573</v>
      </c>
      <c r="N72" s="134">
        <v>0</v>
      </c>
      <c r="O72" s="134">
        <v>0</v>
      </c>
      <c r="P72" s="134">
        <v>0</v>
      </c>
      <c r="Q72" s="134">
        <v>0</v>
      </c>
      <c r="R72" s="134">
        <v>0</v>
      </c>
      <c r="S72" s="134">
        <f t="shared" si="3"/>
        <v>0</v>
      </c>
    </row>
    <row r="73" spans="1:19" ht="15.75" hidden="1" customHeight="1" outlineLevel="1" x14ac:dyDescent="0.25">
      <c r="A73" s="465" t="s">
        <v>585</v>
      </c>
      <c r="B73" s="479">
        <v>2015</v>
      </c>
      <c r="C73" s="479">
        <v>2016</v>
      </c>
      <c r="D73" s="456" t="s">
        <v>41</v>
      </c>
      <c r="E73" s="456" t="s">
        <v>41</v>
      </c>
      <c r="F73" s="479" t="s">
        <v>586</v>
      </c>
      <c r="G73" s="479" t="s">
        <v>205</v>
      </c>
      <c r="H73" s="456" t="s">
        <v>41</v>
      </c>
      <c r="I73" s="456" t="s">
        <v>41</v>
      </c>
      <c r="J73" s="484">
        <v>0</v>
      </c>
      <c r="K73" s="132"/>
      <c r="L73" s="464" t="s">
        <v>569</v>
      </c>
      <c r="M73" s="133" t="s">
        <v>2</v>
      </c>
      <c r="N73" s="134">
        <v>0</v>
      </c>
      <c r="O73" s="144"/>
      <c r="P73" s="134">
        <v>0</v>
      </c>
      <c r="Q73" s="134">
        <v>0</v>
      </c>
      <c r="R73" s="134">
        <v>0</v>
      </c>
      <c r="S73" s="134">
        <f t="shared" si="3"/>
        <v>0</v>
      </c>
    </row>
    <row r="74" spans="1:19" ht="15.75" hidden="1" customHeight="1" outlineLevel="1" x14ac:dyDescent="0.25">
      <c r="A74" s="465"/>
      <c r="B74" s="480"/>
      <c r="C74" s="480"/>
      <c r="D74" s="457"/>
      <c r="E74" s="457"/>
      <c r="F74" s="480"/>
      <c r="G74" s="480"/>
      <c r="H74" s="457"/>
      <c r="I74" s="457"/>
      <c r="J74" s="480"/>
      <c r="K74" s="140"/>
      <c r="L74" s="464"/>
      <c r="M74" s="137" t="s">
        <v>570</v>
      </c>
      <c r="N74" s="134">
        <v>0</v>
      </c>
      <c r="O74" s="144"/>
      <c r="P74" s="134">
        <v>0</v>
      </c>
      <c r="Q74" s="134">
        <v>0</v>
      </c>
      <c r="R74" s="134">
        <v>0</v>
      </c>
      <c r="S74" s="134">
        <f t="shared" si="3"/>
        <v>0</v>
      </c>
    </row>
    <row r="75" spans="1:19" ht="15.75" hidden="1" customHeight="1" outlineLevel="1" x14ac:dyDescent="0.25">
      <c r="A75" s="465"/>
      <c r="B75" s="480"/>
      <c r="C75" s="480"/>
      <c r="D75" s="457"/>
      <c r="E75" s="457"/>
      <c r="F75" s="480"/>
      <c r="G75" s="480"/>
      <c r="H75" s="457"/>
      <c r="I75" s="457"/>
      <c r="J75" s="480"/>
      <c r="K75" s="140"/>
      <c r="L75" s="464"/>
      <c r="M75" s="137" t="s">
        <v>571</v>
      </c>
      <c r="N75" s="134">
        <v>0</v>
      </c>
      <c r="O75" s="144"/>
      <c r="P75" s="134">
        <v>0</v>
      </c>
      <c r="Q75" s="134">
        <v>0</v>
      </c>
      <c r="R75" s="134">
        <v>0</v>
      </c>
      <c r="S75" s="134">
        <f t="shared" si="3"/>
        <v>0</v>
      </c>
    </row>
    <row r="76" spans="1:19" ht="15.75" hidden="1" customHeight="1" outlineLevel="1" x14ac:dyDescent="0.25">
      <c r="A76" s="465"/>
      <c r="B76" s="480"/>
      <c r="C76" s="480"/>
      <c r="D76" s="457"/>
      <c r="E76" s="457"/>
      <c r="F76" s="480"/>
      <c r="G76" s="480"/>
      <c r="H76" s="457"/>
      <c r="I76" s="457"/>
      <c r="J76" s="480"/>
      <c r="K76" s="140"/>
      <c r="L76" s="464"/>
      <c r="M76" s="137" t="s">
        <v>572</v>
      </c>
      <c r="N76" s="134">
        <v>0</v>
      </c>
      <c r="O76" s="144"/>
      <c r="P76" s="134">
        <v>0</v>
      </c>
      <c r="Q76" s="134">
        <v>0</v>
      </c>
      <c r="R76" s="134">
        <v>0</v>
      </c>
      <c r="S76" s="134">
        <f t="shared" si="3"/>
        <v>0</v>
      </c>
    </row>
    <row r="77" spans="1:19" ht="15.75" hidden="1" customHeight="1" outlineLevel="1" x14ac:dyDescent="0.25">
      <c r="A77" s="465"/>
      <c r="B77" s="481"/>
      <c r="C77" s="481"/>
      <c r="D77" s="457"/>
      <c r="E77" s="457"/>
      <c r="F77" s="481"/>
      <c r="G77" s="481"/>
      <c r="H77" s="457"/>
      <c r="I77" s="457"/>
      <c r="J77" s="481"/>
      <c r="K77" s="141"/>
      <c r="L77" s="464"/>
      <c r="M77" s="137" t="s">
        <v>573</v>
      </c>
      <c r="N77" s="134">
        <v>0</v>
      </c>
      <c r="O77" s="144"/>
      <c r="P77" s="134">
        <v>0</v>
      </c>
      <c r="Q77" s="134">
        <v>0</v>
      </c>
      <c r="R77" s="134">
        <v>0</v>
      </c>
      <c r="S77" s="134">
        <f t="shared" si="3"/>
        <v>0</v>
      </c>
    </row>
    <row r="78" spans="1:19" ht="15.75" customHeight="1" collapsed="1" x14ac:dyDescent="0.25">
      <c r="A78" s="465" t="s">
        <v>214</v>
      </c>
      <c r="B78" s="479" t="s">
        <v>41</v>
      </c>
      <c r="C78" s="479" t="s">
        <v>41</v>
      </c>
      <c r="D78" s="456" t="s">
        <v>41</v>
      </c>
      <c r="E78" s="485" t="s">
        <v>41</v>
      </c>
      <c r="F78" s="456" t="s">
        <v>587</v>
      </c>
      <c r="G78" s="479" t="s">
        <v>205</v>
      </c>
      <c r="H78" s="456" t="s">
        <v>41</v>
      </c>
      <c r="I78" s="456" t="s">
        <v>41</v>
      </c>
      <c r="J78" s="484">
        <v>0</v>
      </c>
      <c r="K78" s="461" t="s">
        <v>41</v>
      </c>
      <c r="L78" s="464" t="s">
        <v>569</v>
      </c>
      <c r="M78" s="133" t="s">
        <v>2</v>
      </c>
      <c r="N78" s="134">
        <f>N79</f>
        <v>9865.6</v>
      </c>
      <c r="O78" s="134">
        <f>O79</f>
        <v>4932.87</v>
      </c>
      <c r="P78" s="134">
        <f>P79</f>
        <v>83549.8</v>
      </c>
      <c r="Q78" s="134">
        <f>Q79</f>
        <v>20000</v>
      </c>
      <c r="R78" s="134">
        <f>R79</f>
        <v>15000</v>
      </c>
      <c r="S78" s="134">
        <f t="shared" si="3"/>
        <v>128415.40000000001</v>
      </c>
    </row>
    <row r="79" spans="1:19" x14ac:dyDescent="0.25">
      <c r="A79" s="465"/>
      <c r="B79" s="480"/>
      <c r="C79" s="482"/>
      <c r="D79" s="457"/>
      <c r="E79" s="486"/>
      <c r="F79" s="456"/>
      <c r="G79" s="480"/>
      <c r="H79" s="457"/>
      <c r="I79" s="457"/>
      <c r="J79" s="480"/>
      <c r="K79" s="462"/>
      <c r="L79" s="464"/>
      <c r="M79" s="137" t="s">
        <v>570</v>
      </c>
      <c r="N79" s="134">
        <v>9865.6</v>
      </c>
      <c r="O79" s="134">
        <v>4932.87</v>
      </c>
      <c r="P79" s="134">
        <f>83549.8</f>
        <v>83549.8</v>
      </c>
      <c r="Q79" s="134">
        <v>20000</v>
      </c>
      <c r="R79" s="134">
        <v>15000</v>
      </c>
      <c r="S79" s="134">
        <f t="shared" si="3"/>
        <v>128415.40000000001</v>
      </c>
    </row>
    <row r="80" spans="1:19" x14ac:dyDescent="0.25">
      <c r="A80" s="465"/>
      <c r="B80" s="480"/>
      <c r="C80" s="482"/>
      <c r="D80" s="457"/>
      <c r="E80" s="486"/>
      <c r="F80" s="456"/>
      <c r="G80" s="480"/>
      <c r="H80" s="457"/>
      <c r="I80" s="457"/>
      <c r="J80" s="480"/>
      <c r="K80" s="462"/>
      <c r="L80" s="464"/>
      <c r="M80" s="137" t="s">
        <v>575</v>
      </c>
      <c r="N80" s="134">
        <v>0</v>
      </c>
      <c r="O80" s="134">
        <v>0</v>
      </c>
      <c r="P80" s="134">
        <v>0</v>
      </c>
      <c r="Q80" s="134">
        <v>0</v>
      </c>
      <c r="R80" s="134">
        <v>0</v>
      </c>
      <c r="S80" s="134">
        <f t="shared" si="3"/>
        <v>0</v>
      </c>
    </row>
    <row r="81" spans="1:19" x14ac:dyDescent="0.25">
      <c r="A81" s="465"/>
      <c r="B81" s="480"/>
      <c r="C81" s="482"/>
      <c r="D81" s="457"/>
      <c r="E81" s="486"/>
      <c r="F81" s="456"/>
      <c r="G81" s="480"/>
      <c r="H81" s="457"/>
      <c r="I81" s="457"/>
      <c r="J81" s="480"/>
      <c r="K81" s="462"/>
      <c r="L81" s="464"/>
      <c r="M81" s="137" t="s">
        <v>572</v>
      </c>
      <c r="N81" s="134">
        <v>0</v>
      </c>
      <c r="O81" s="134">
        <v>0</v>
      </c>
      <c r="P81" s="134">
        <v>0</v>
      </c>
      <c r="Q81" s="134">
        <v>0</v>
      </c>
      <c r="R81" s="134">
        <v>0</v>
      </c>
      <c r="S81" s="134">
        <f t="shared" si="3"/>
        <v>0</v>
      </c>
    </row>
    <row r="82" spans="1:19" x14ac:dyDescent="0.25">
      <c r="A82" s="465"/>
      <c r="B82" s="481"/>
      <c r="C82" s="483"/>
      <c r="D82" s="457"/>
      <c r="E82" s="487"/>
      <c r="F82" s="456"/>
      <c r="G82" s="481"/>
      <c r="H82" s="457"/>
      <c r="I82" s="457"/>
      <c r="J82" s="481"/>
      <c r="K82" s="463"/>
      <c r="L82" s="464"/>
      <c r="M82" s="137" t="s">
        <v>573</v>
      </c>
      <c r="N82" s="134">
        <v>0</v>
      </c>
      <c r="O82" s="134">
        <v>0</v>
      </c>
      <c r="P82" s="134">
        <v>0</v>
      </c>
      <c r="Q82" s="134">
        <v>0</v>
      </c>
      <c r="R82" s="134">
        <v>0</v>
      </c>
      <c r="S82" s="134">
        <f t="shared" si="3"/>
        <v>0</v>
      </c>
    </row>
    <row r="83" spans="1:19" ht="15.75" customHeight="1" x14ac:dyDescent="0.25">
      <c r="A83" s="465" t="s">
        <v>588</v>
      </c>
      <c r="B83" s="479">
        <v>2012</v>
      </c>
      <c r="C83" s="479">
        <v>2017</v>
      </c>
      <c r="D83" s="456" t="s">
        <v>41</v>
      </c>
      <c r="E83" s="456" t="s">
        <v>41</v>
      </c>
      <c r="F83" s="479" t="s">
        <v>589</v>
      </c>
      <c r="G83" s="479" t="s">
        <v>205</v>
      </c>
      <c r="H83" s="456" t="s">
        <v>41</v>
      </c>
      <c r="I83" s="456" t="s">
        <v>41</v>
      </c>
      <c r="J83" s="484">
        <v>0</v>
      </c>
      <c r="K83" s="461" t="s">
        <v>863</v>
      </c>
      <c r="L83" s="464" t="s">
        <v>569</v>
      </c>
      <c r="M83" s="133" t="s">
        <v>2</v>
      </c>
      <c r="N83" s="134">
        <f>N84</f>
        <v>118646</v>
      </c>
      <c r="O83" s="134">
        <f>O84</f>
        <v>85563.64</v>
      </c>
      <c r="P83" s="134">
        <v>0</v>
      </c>
      <c r="Q83" s="134">
        <v>0</v>
      </c>
      <c r="R83" s="134">
        <v>0</v>
      </c>
      <c r="S83" s="134">
        <f t="shared" si="3"/>
        <v>118646</v>
      </c>
    </row>
    <row r="84" spans="1:19" x14ac:dyDescent="0.25">
      <c r="A84" s="465"/>
      <c r="B84" s="480"/>
      <c r="C84" s="480"/>
      <c r="D84" s="457"/>
      <c r="E84" s="457"/>
      <c r="F84" s="480"/>
      <c r="G84" s="480"/>
      <c r="H84" s="457"/>
      <c r="I84" s="457"/>
      <c r="J84" s="480"/>
      <c r="K84" s="462"/>
      <c r="L84" s="464"/>
      <c r="M84" s="137" t="s">
        <v>570</v>
      </c>
      <c r="N84" s="134">
        <v>118646</v>
      </c>
      <c r="O84" s="134">
        <v>85563.64</v>
      </c>
      <c r="P84" s="134">
        <v>0</v>
      </c>
      <c r="Q84" s="134">
        <v>0</v>
      </c>
      <c r="R84" s="134">
        <v>0</v>
      </c>
      <c r="S84" s="134">
        <f t="shared" si="3"/>
        <v>118646</v>
      </c>
    </row>
    <row r="85" spans="1:19" ht="45" customHeight="1" x14ac:dyDescent="0.25">
      <c r="A85" s="465"/>
      <c r="B85" s="480"/>
      <c r="C85" s="480"/>
      <c r="D85" s="457"/>
      <c r="E85" s="457"/>
      <c r="F85" s="480"/>
      <c r="G85" s="480"/>
      <c r="H85" s="457"/>
      <c r="I85" s="457"/>
      <c r="J85" s="480"/>
      <c r="K85" s="462"/>
      <c r="L85" s="464"/>
      <c r="M85" s="137" t="s">
        <v>575</v>
      </c>
      <c r="N85" s="134">
        <v>0</v>
      </c>
      <c r="O85" s="134">
        <v>0</v>
      </c>
      <c r="P85" s="134">
        <v>0</v>
      </c>
      <c r="Q85" s="134">
        <v>0</v>
      </c>
      <c r="R85" s="134">
        <v>0</v>
      </c>
      <c r="S85" s="134">
        <f t="shared" si="3"/>
        <v>0</v>
      </c>
    </row>
    <row r="86" spans="1:19" x14ac:dyDescent="0.25">
      <c r="A86" s="465"/>
      <c r="B86" s="480"/>
      <c r="C86" s="480"/>
      <c r="D86" s="457"/>
      <c r="E86" s="457"/>
      <c r="F86" s="480"/>
      <c r="G86" s="480"/>
      <c r="H86" s="457"/>
      <c r="I86" s="457"/>
      <c r="J86" s="480"/>
      <c r="K86" s="462"/>
      <c r="L86" s="464"/>
      <c r="M86" s="137" t="s">
        <v>572</v>
      </c>
      <c r="N86" s="134">
        <v>0</v>
      </c>
      <c r="O86" s="134">
        <v>0</v>
      </c>
      <c r="P86" s="134">
        <v>0</v>
      </c>
      <c r="Q86" s="134">
        <v>0</v>
      </c>
      <c r="R86" s="134">
        <v>0</v>
      </c>
      <c r="S86" s="134">
        <f t="shared" si="3"/>
        <v>0</v>
      </c>
    </row>
    <row r="87" spans="1:19" x14ac:dyDescent="0.25">
      <c r="A87" s="465"/>
      <c r="B87" s="481"/>
      <c r="C87" s="481"/>
      <c r="D87" s="457"/>
      <c r="E87" s="457"/>
      <c r="F87" s="481"/>
      <c r="G87" s="481"/>
      <c r="H87" s="457"/>
      <c r="I87" s="457"/>
      <c r="J87" s="481"/>
      <c r="K87" s="463"/>
      <c r="L87" s="464"/>
      <c r="M87" s="137" t="s">
        <v>573</v>
      </c>
      <c r="N87" s="134">
        <v>0</v>
      </c>
      <c r="O87" s="134">
        <v>0</v>
      </c>
      <c r="P87" s="134">
        <v>0</v>
      </c>
      <c r="Q87" s="134">
        <v>0</v>
      </c>
      <c r="R87" s="134">
        <v>0</v>
      </c>
      <c r="S87" s="134">
        <f t="shared" si="3"/>
        <v>0</v>
      </c>
    </row>
    <row r="88" spans="1:19" ht="15.75" hidden="1" customHeight="1" outlineLevel="1" x14ac:dyDescent="0.25">
      <c r="A88" s="465" t="s">
        <v>590</v>
      </c>
      <c r="B88" s="456" t="s">
        <v>41</v>
      </c>
      <c r="C88" s="456" t="s">
        <v>41</v>
      </c>
      <c r="D88" s="456" t="s">
        <v>41</v>
      </c>
      <c r="E88" s="456" t="s">
        <v>41</v>
      </c>
      <c r="F88" s="479" t="s">
        <v>210</v>
      </c>
      <c r="G88" s="479" t="s">
        <v>205</v>
      </c>
      <c r="H88" s="456" t="s">
        <v>41</v>
      </c>
      <c r="I88" s="456" t="s">
        <v>41</v>
      </c>
      <c r="J88" s="484">
        <v>1</v>
      </c>
      <c r="K88" s="132"/>
      <c r="L88" s="464" t="s">
        <v>569</v>
      </c>
      <c r="M88" s="133" t="s">
        <v>2</v>
      </c>
      <c r="N88" s="134">
        <v>0</v>
      </c>
      <c r="O88" s="144"/>
      <c r="P88" s="134">
        <v>0</v>
      </c>
      <c r="Q88" s="134">
        <v>0</v>
      </c>
      <c r="R88" s="134">
        <v>0</v>
      </c>
      <c r="S88" s="134">
        <f t="shared" si="3"/>
        <v>0</v>
      </c>
    </row>
    <row r="89" spans="1:19" ht="15.75" hidden="1" customHeight="1" outlineLevel="1" x14ac:dyDescent="0.25">
      <c r="A89" s="465"/>
      <c r="B89" s="457"/>
      <c r="C89" s="457"/>
      <c r="D89" s="457"/>
      <c r="E89" s="457"/>
      <c r="F89" s="480"/>
      <c r="G89" s="480"/>
      <c r="H89" s="457"/>
      <c r="I89" s="457"/>
      <c r="J89" s="480"/>
      <c r="K89" s="140"/>
      <c r="L89" s="464"/>
      <c r="M89" s="137" t="s">
        <v>570</v>
      </c>
      <c r="N89" s="134">
        <v>0</v>
      </c>
      <c r="O89" s="144"/>
      <c r="P89" s="134">
        <v>0</v>
      </c>
      <c r="Q89" s="134">
        <v>0</v>
      </c>
      <c r="R89" s="134">
        <v>0</v>
      </c>
      <c r="S89" s="134">
        <f t="shared" si="3"/>
        <v>0</v>
      </c>
    </row>
    <row r="90" spans="1:19" ht="15.75" hidden="1" customHeight="1" outlineLevel="1" x14ac:dyDescent="0.25">
      <c r="A90" s="465"/>
      <c r="B90" s="457"/>
      <c r="C90" s="457"/>
      <c r="D90" s="457"/>
      <c r="E90" s="457"/>
      <c r="F90" s="480"/>
      <c r="G90" s="480"/>
      <c r="H90" s="457"/>
      <c r="I90" s="457"/>
      <c r="J90" s="480"/>
      <c r="K90" s="140"/>
      <c r="L90" s="464"/>
      <c r="M90" s="137" t="s">
        <v>575</v>
      </c>
      <c r="N90" s="134">
        <v>0</v>
      </c>
      <c r="O90" s="144"/>
      <c r="P90" s="134">
        <v>0</v>
      </c>
      <c r="Q90" s="134">
        <v>0</v>
      </c>
      <c r="R90" s="134">
        <v>0</v>
      </c>
      <c r="S90" s="134">
        <f t="shared" si="3"/>
        <v>0</v>
      </c>
    </row>
    <row r="91" spans="1:19" ht="15.75" hidden="1" customHeight="1" outlineLevel="1" x14ac:dyDescent="0.25">
      <c r="A91" s="465"/>
      <c r="B91" s="457"/>
      <c r="C91" s="457"/>
      <c r="D91" s="457"/>
      <c r="E91" s="457"/>
      <c r="F91" s="480"/>
      <c r="G91" s="480"/>
      <c r="H91" s="457"/>
      <c r="I91" s="457"/>
      <c r="J91" s="480"/>
      <c r="K91" s="140"/>
      <c r="L91" s="464"/>
      <c r="M91" s="137" t="s">
        <v>572</v>
      </c>
      <c r="N91" s="134">
        <v>0</v>
      </c>
      <c r="O91" s="144"/>
      <c r="P91" s="134">
        <v>0</v>
      </c>
      <c r="Q91" s="134">
        <v>0</v>
      </c>
      <c r="R91" s="134">
        <v>0</v>
      </c>
      <c r="S91" s="134">
        <f t="shared" si="3"/>
        <v>0</v>
      </c>
    </row>
    <row r="92" spans="1:19" ht="30.75" hidden="1" customHeight="1" outlineLevel="1" x14ac:dyDescent="0.25">
      <c r="A92" s="465"/>
      <c r="B92" s="457"/>
      <c r="C92" s="457"/>
      <c r="D92" s="457"/>
      <c r="E92" s="457"/>
      <c r="F92" s="481"/>
      <c r="G92" s="481"/>
      <c r="H92" s="457"/>
      <c r="I92" s="457"/>
      <c r="J92" s="481"/>
      <c r="K92" s="141"/>
      <c r="L92" s="464"/>
      <c r="M92" s="137" t="s">
        <v>573</v>
      </c>
      <c r="N92" s="134">
        <v>0</v>
      </c>
      <c r="O92" s="144"/>
      <c r="P92" s="134">
        <v>0</v>
      </c>
      <c r="Q92" s="134">
        <v>0</v>
      </c>
      <c r="R92" s="134">
        <v>0</v>
      </c>
      <c r="S92" s="134">
        <f t="shared" si="3"/>
        <v>0</v>
      </c>
    </row>
    <row r="93" spans="1:19" ht="15.75" hidden="1" customHeight="1" outlineLevel="1" collapsed="1" x14ac:dyDescent="0.25">
      <c r="A93" s="465" t="s">
        <v>591</v>
      </c>
      <c r="B93" s="479">
        <v>2006</v>
      </c>
      <c r="C93" s="479">
        <v>2016</v>
      </c>
      <c r="D93" s="479" t="s">
        <v>217</v>
      </c>
      <c r="E93" s="485" t="s">
        <v>218</v>
      </c>
      <c r="F93" s="479" t="s">
        <v>210</v>
      </c>
      <c r="G93" s="479" t="s">
        <v>205</v>
      </c>
      <c r="H93" s="488">
        <v>411640.8</v>
      </c>
      <c r="I93" s="488">
        <v>84594.7</v>
      </c>
      <c r="J93" s="484">
        <v>0.69</v>
      </c>
      <c r="K93" s="132"/>
      <c r="L93" s="464" t="s">
        <v>569</v>
      </c>
      <c r="M93" s="133" t="s">
        <v>2</v>
      </c>
      <c r="N93" s="134">
        <v>0</v>
      </c>
      <c r="O93" s="144"/>
      <c r="P93" s="134">
        <v>0</v>
      </c>
      <c r="Q93" s="134">
        <v>0</v>
      </c>
      <c r="R93" s="134">
        <v>0</v>
      </c>
      <c r="S93" s="134">
        <f t="shared" si="3"/>
        <v>0</v>
      </c>
    </row>
    <row r="94" spans="1:19" ht="15.75" hidden="1" customHeight="1" outlineLevel="1" x14ac:dyDescent="0.25">
      <c r="A94" s="465"/>
      <c r="B94" s="480"/>
      <c r="C94" s="480"/>
      <c r="D94" s="480"/>
      <c r="E94" s="486"/>
      <c r="F94" s="480"/>
      <c r="G94" s="480"/>
      <c r="H94" s="480"/>
      <c r="I94" s="489"/>
      <c r="J94" s="480"/>
      <c r="K94" s="140"/>
      <c r="L94" s="464"/>
      <c r="M94" s="137" t="s">
        <v>570</v>
      </c>
      <c r="N94" s="134">
        <v>0</v>
      </c>
      <c r="O94" s="144"/>
      <c r="P94" s="134">
        <v>0</v>
      </c>
      <c r="Q94" s="134">
        <v>0</v>
      </c>
      <c r="R94" s="134">
        <v>0</v>
      </c>
      <c r="S94" s="134">
        <f t="shared" si="3"/>
        <v>0</v>
      </c>
    </row>
    <row r="95" spans="1:19" ht="15.75" hidden="1" customHeight="1" outlineLevel="1" x14ac:dyDescent="0.25">
      <c r="A95" s="465"/>
      <c r="B95" s="480"/>
      <c r="C95" s="480"/>
      <c r="D95" s="480"/>
      <c r="E95" s="486"/>
      <c r="F95" s="480"/>
      <c r="G95" s="480"/>
      <c r="H95" s="480"/>
      <c r="I95" s="489"/>
      <c r="J95" s="480"/>
      <c r="K95" s="140"/>
      <c r="L95" s="464"/>
      <c r="M95" s="137" t="s">
        <v>575</v>
      </c>
      <c r="N95" s="134">
        <v>0</v>
      </c>
      <c r="O95" s="144"/>
      <c r="P95" s="134">
        <v>0</v>
      </c>
      <c r="Q95" s="134">
        <v>0</v>
      </c>
      <c r="R95" s="134">
        <v>0</v>
      </c>
      <c r="S95" s="134">
        <f t="shared" si="3"/>
        <v>0</v>
      </c>
    </row>
    <row r="96" spans="1:19" ht="15.75" hidden="1" customHeight="1" outlineLevel="1" x14ac:dyDescent="0.25">
      <c r="A96" s="465"/>
      <c r="B96" s="480"/>
      <c r="C96" s="480"/>
      <c r="D96" s="480"/>
      <c r="E96" s="486"/>
      <c r="F96" s="480"/>
      <c r="G96" s="480"/>
      <c r="H96" s="480"/>
      <c r="I96" s="489"/>
      <c r="J96" s="480"/>
      <c r="K96" s="140"/>
      <c r="L96" s="464"/>
      <c r="M96" s="137" t="s">
        <v>572</v>
      </c>
      <c r="N96" s="134">
        <v>0</v>
      </c>
      <c r="O96" s="144"/>
      <c r="P96" s="134">
        <v>0</v>
      </c>
      <c r="Q96" s="134">
        <v>0</v>
      </c>
      <c r="R96" s="134">
        <v>0</v>
      </c>
      <c r="S96" s="134">
        <f t="shared" si="3"/>
        <v>0</v>
      </c>
    </row>
    <row r="97" spans="1:19" ht="15.75" hidden="1" customHeight="1" outlineLevel="1" x14ac:dyDescent="0.25">
      <c r="A97" s="465"/>
      <c r="B97" s="481"/>
      <c r="C97" s="481"/>
      <c r="D97" s="481"/>
      <c r="E97" s="487"/>
      <c r="F97" s="481"/>
      <c r="G97" s="481"/>
      <c r="H97" s="481"/>
      <c r="I97" s="490"/>
      <c r="J97" s="481"/>
      <c r="K97" s="141"/>
      <c r="L97" s="464"/>
      <c r="M97" s="137" t="s">
        <v>573</v>
      </c>
      <c r="N97" s="134">
        <v>0</v>
      </c>
      <c r="O97" s="144"/>
      <c r="P97" s="134">
        <v>0</v>
      </c>
      <c r="Q97" s="134">
        <v>0</v>
      </c>
      <c r="R97" s="134">
        <v>0</v>
      </c>
      <c r="S97" s="134">
        <f t="shared" si="3"/>
        <v>0</v>
      </c>
    </row>
    <row r="98" spans="1:19" ht="15.75" customHeight="1" collapsed="1" x14ac:dyDescent="0.25">
      <c r="A98" s="465" t="s">
        <v>216</v>
      </c>
      <c r="B98" s="479">
        <v>2006</v>
      </c>
      <c r="C98" s="479">
        <v>2018</v>
      </c>
      <c r="D98" s="479" t="s">
        <v>217</v>
      </c>
      <c r="E98" s="485" t="s">
        <v>218</v>
      </c>
      <c r="F98" s="479" t="s">
        <v>210</v>
      </c>
      <c r="G98" s="479" t="s">
        <v>205</v>
      </c>
      <c r="H98" s="488">
        <v>909491.3</v>
      </c>
      <c r="I98" s="488">
        <v>488738.2</v>
      </c>
      <c r="J98" s="484">
        <v>0.69</v>
      </c>
      <c r="K98" s="461" t="s">
        <v>864</v>
      </c>
      <c r="L98" s="464" t="s">
        <v>569</v>
      </c>
      <c r="M98" s="133" t="s">
        <v>2</v>
      </c>
      <c r="N98" s="134">
        <f>N99</f>
        <v>403425.8</v>
      </c>
      <c r="O98" s="134">
        <f>O99</f>
        <v>402447.57</v>
      </c>
      <c r="P98" s="134">
        <v>0</v>
      </c>
      <c r="Q98" s="134">
        <v>0</v>
      </c>
      <c r="R98" s="134">
        <v>0</v>
      </c>
      <c r="S98" s="134">
        <f t="shared" si="3"/>
        <v>403425.8</v>
      </c>
    </row>
    <row r="99" spans="1:19" ht="19.5" customHeight="1" x14ac:dyDescent="0.25">
      <c r="A99" s="465"/>
      <c r="B99" s="480"/>
      <c r="C99" s="480"/>
      <c r="D99" s="480"/>
      <c r="E99" s="486"/>
      <c r="F99" s="480"/>
      <c r="G99" s="480"/>
      <c r="H99" s="480"/>
      <c r="I99" s="489"/>
      <c r="J99" s="480"/>
      <c r="K99" s="462"/>
      <c r="L99" s="464"/>
      <c r="M99" s="137" t="s">
        <v>570</v>
      </c>
      <c r="N99" s="134">
        <v>403425.8</v>
      </c>
      <c r="O99" s="134">
        <v>402447.57</v>
      </c>
      <c r="P99" s="134">
        <v>0</v>
      </c>
      <c r="Q99" s="134">
        <v>0</v>
      </c>
      <c r="R99" s="134">
        <v>0</v>
      </c>
      <c r="S99" s="134">
        <f t="shared" si="3"/>
        <v>403425.8</v>
      </c>
    </row>
    <row r="100" spans="1:19" ht="24" customHeight="1" x14ac:dyDescent="0.25">
      <c r="A100" s="465"/>
      <c r="B100" s="480"/>
      <c r="C100" s="480"/>
      <c r="D100" s="480"/>
      <c r="E100" s="486"/>
      <c r="F100" s="480"/>
      <c r="G100" s="480"/>
      <c r="H100" s="480"/>
      <c r="I100" s="489"/>
      <c r="J100" s="480"/>
      <c r="K100" s="462" t="s">
        <v>865</v>
      </c>
      <c r="L100" s="464"/>
      <c r="M100" s="137" t="s">
        <v>575</v>
      </c>
      <c r="N100" s="134">
        <v>0</v>
      </c>
      <c r="O100" s="134">
        <v>0</v>
      </c>
      <c r="P100" s="134">
        <v>0</v>
      </c>
      <c r="Q100" s="134">
        <v>0</v>
      </c>
      <c r="R100" s="134">
        <v>0</v>
      </c>
      <c r="S100" s="134">
        <f t="shared" si="3"/>
        <v>0</v>
      </c>
    </row>
    <row r="101" spans="1:19" ht="26.25" customHeight="1" x14ac:dyDescent="0.25">
      <c r="A101" s="465"/>
      <c r="B101" s="480"/>
      <c r="C101" s="480"/>
      <c r="D101" s="480"/>
      <c r="E101" s="486"/>
      <c r="F101" s="480"/>
      <c r="G101" s="480"/>
      <c r="H101" s="480"/>
      <c r="I101" s="489"/>
      <c r="J101" s="480"/>
      <c r="K101" s="462"/>
      <c r="L101" s="464"/>
      <c r="M101" s="137" t="s">
        <v>572</v>
      </c>
      <c r="N101" s="134">
        <v>0</v>
      </c>
      <c r="O101" s="134">
        <v>0</v>
      </c>
      <c r="P101" s="134">
        <v>0</v>
      </c>
      <c r="Q101" s="134">
        <v>0</v>
      </c>
      <c r="R101" s="134">
        <v>0</v>
      </c>
      <c r="S101" s="134">
        <f t="shared" si="3"/>
        <v>0</v>
      </c>
    </row>
    <row r="102" spans="1:19" ht="29.25" customHeight="1" x14ac:dyDescent="0.25">
      <c r="A102" s="465"/>
      <c r="B102" s="481"/>
      <c r="C102" s="481"/>
      <c r="D102" s="481"/>
      <c r="E102" s="487"/>
      <c r="F102" s="481"/>
      <c r="G102" s="481"/>
      <c r="H102" s="481"/>
      <c r="I102" s="490"/>
      <c r="J102" s="481"/>
      <c r="K102" s="463"/>
      <c r="L102" s="464"/>
      <c r="M102" s="137" t="s">
        <v>573</v>
      </c>
      <c r="N102" s="134">
        <v>0</v>
      </c>
      <c r="O102" s="134">
        <v>0</v>
      </c>
      <c r="P102" s="134">
        <v>0</v>
      </c>
      <c r="Q102" s="134">
        <v>0</v>
      </c>
      <c r="R102" s="134">
        <v>0</v>
      </c>
      <c r="S102" s="134">
        <f t="shared" si="3"/>
        <v>0</v>
      </c>
    </row>
    <row r="103" spans="1:19" ht="15.75" customHeight="1" x14ac:dyDescent="0.25">
      <c r="A103" s="465" t="s">
        <v>219</v>
      </c>
      <c r="B103" s="479">
        <v>2006</v>
      </c>
      <c r="C103" s="479">
        <v>2018</v>
      </c>
      <c r="D103" s="479" t="s">
        <v>220</v>
      </c>
      <c r="E103" s="485" t="s">
        <v>221</v>
      </c>
      <c r="F103" s="479" t="s">
        <v>210</v>
      </c>
      <c r="G103" s="479" t="s">
        <v>205</v>
      </c>
      <c r="H103" s="458">
        <v>1411075.2</v>
      </c>
      <c r="I103" s="488">
        <v>563848.1</v>
      </c>
      <c r="J103" s="484">
        <v>0.43</v>
      </c>
      <c r="K103" s="461" t="s">
        <v>866</v>
      </c>
      <c r="L103" s="464" t="s">
        <v>569</v>
      </c>
      <c r="M103" s="133" t="s">
        <v>2</v>
      </c>
      <c r="N103" s="134">
        <f>N104</f>
        <v>307716.2</v>
      </c>
      <c r="O103" s="134">
        <f>O104</f>
        <v>307556.75</v>
      </c>
      <c r="P103" s="134">
        <v>177968.8</v>
      </c>
      <c r="Q103" s="134">
        <v>0</v>
      </c>
      <c r="R103" s="134">
        <v>0</v>
      </c>
      <c r="S103" s="134">
        <f t="shared" si="3"/>
        <v>485685</v>
      </c>
    </row>
    <row r="104" spans="1:19" x14ac:dyDescent="0.25">
      <c r="A104" s="465"/>
      <c r="B104" s="480"/>
      <c r="C104" s="480"/>
      <c r="D104" s="480"/>
      <c r="E104" s="486"/>
      <c r="F104" s="480"/>
      <c r="G104" s="480"/>
      <c r="H104" s="459"/>
      <c r="I104" s="489"/>
      <c r="J104" s="480"/>
      <c r="K104" s="462"/>
      <c r="L104" s="464"/>
      <c r="M104" s="137" t="s">
        <v>570</v>
      </c>
      <c r="N104" s="134">
        <v>307716.2</v>
      </c>
      <c r="O104" s="134">
        <v>307556.75</v>
      </c>
      <c r="P104" s="134">
        <v>177968.8</v>
      </c>
      <c r="Q104" s="134">
        <v>0</v>
      </c>
      <c r="R104" s="134">
        <v>0</v>
      </c>
      <c r="S104" s="134">
        <f t="shared" si="3"/>
        <v>485685</v>
      </c>
    </row>
    <row r="105" spans="1:19" x14ac:dyDescent="0.25">
      <c r="A105" s="465"/>
      <c r="B105" s="480"/>
      <c r="C105" s="480"/>
      <c r="D105" s="480"/>
      <c r="E105" s="486"/>
      <c r="F105" s="480"/>
      <c r="G105" s="480"/>
      <c r="H105" s="459"/>
      <c r="I105" s="489"/>
      <c r="J105" s="480"/>
      <c r="K105" s="462"/>
      <c r="L105" s="464"/>
      <c r="M105" s="137" t="s">
        <v>575</v>
      </c>
      <c r="N105" s="134">
        <v>0</v>
      </c>
      <c r="O105" s="134">
        <v>0</v>
      </c>
      <c r="P105" s="134">
        <v>0</v>
      </c>
      <c r="Q105" s="134">
        <v>0</v>
      </c>
      <c r="R105" s="134">
        <v>0</v>
      </c>
      <c r="S105" s="134">
        <f t="shared" si="3"/>
        <v>0</v>
      </c>
    </row>
    <row r="106" spans="1:19" x14ac:dyDescent="0.25">
      <c r="A106" s="465"/>
      <c r="B106" s="480"/>
      <c r="C106" s="480"/>
      <c r="D106" s="480"/>
      <c r="E106" s="486"/>
      <c r="F106" s="480"/>
      <c r="G106" s="480"/>
      <c r="H106" s="459"/>
      <c r="I106" s="489"/>
      <c r="J106" s="480"/>
      <c r="K106" s="462" t="s">
        <v>867</v>
      </c>
      <c r="L106" s="464"/>
      <c r="M106" s="137" t="s">
        <v>572</v>
      </c>
      <c r="N106" s="134">
        <v>0</v>
      </c>
      <c r="O106" s="134">
        <v>0</v>
      </c>
      <c r="P106" s="134">
        <v>0</v>
      </c>
      <c r="Q106" s="134">
        <v>0</v>
      </c>
      <c r="R106" s="134">
        <v>0</v>
      </c>
      <c r="S106" s="134">
        <f t="shared" si="3"/>
        <v>0</v>
      </c>
    </row>
    <row r="107" spans="1:19" ht="69" customHeight="1" x14ac:dyDescent="0.25">
      <c r="A107" s="465"/>
      <c r="B107" s="481"/>
      <c r="C107" s="481"/>
      <c r="D107" s="481"/>
      <c r="E107" s="487"/>
      <c r="F107" s="481"/>
      <c r="G107" s="481"/>
      <c r="H107" s="459"/>
      <c r="I107" s="490"/>
      <c r="J107" s="481"/>
      <c r="K107" s="463"/>
      <c r="L107" s="464"/>
      <c r="M107" s="137" t="s">
        <v>573</v>
      </c>
      <c r="N107" s="134">
        <v>0</v>
      </c>
      <c r="O107" s="134">
        <v>0</v>
      </c>
      <c r="P107" s="134">
        <v>0</v>
      </c>
      <c r="Q107" s="134">
        <v>0</v>
      </c>
      <c r="R107" s="134">
        <v>0</v>
      </c>
      <c r="S107" s="134">
        <f t="shared" si="3"/>
        <v>0</v>
      </c>
    </row>
    <row r="108" spans="1:19" ht="15.75" customHeight="1" x14ac:dyDescent="0.25">
      <c r="A108" s="476" t="s">
        <v>811</v>
      </c>
      <c r="B108" s="479">
        <v>2017</v>
      </c>
      <c r="C108" s="479" t="s">
        <v>41</v>
      </c>
      <c r="D108" s="479" t="s">
        <v>41</v>
      </c>
      <c r="E108" s="479" t="s">
        <v>41</v>
      </c>
      <c r="F108" s="479" t="s">
        <v>592</v>
      </c>
      <c r="G108" s="479" t="s">
        <v>205</v>
      </c>
      <c r="H108" s="479" t="s">
        <v>41</v>
      </c>
      <c r="I108" s="479" t="s">
        <v>41</v>
      </c>
      <c r="J108" s="484">
        <v>0</v>
      </c>
      <c r="K108" s="461" t="s">
        <v>868</v>
      </c>
      <c r="L108" s="464" t="s">
        <v>569</v>
      </c>
      <c r="M108" s="133" t="s">
        <v>2</v>
      </c>
      <c r="N108" s="134">
        <f>N109</f>
        <v>1750</v>
      </c>
      <c r="O108" s="134">
        <f>O109</f>
        <v>1387</v>
      </c>
      <c r="P108" s="134">
        <v>50000</v>
      </c>
      <c r="Q108" s="134">
        <v>84768</v>
      </c>
      <c r="R108" s="134">
        <v>0</v>
      </c>
      <c r="S108" s="134">
        <f t="shared" si="3"/>
        <v>136518</v>
      </c>
    </row>
    <row r="109" spans="1:19" x14ac:dyDescent="0.25">
      <c r="A109" s="477"/>
      <c r="B109" s="480"/>
      <c r="C109" s="482"/>
      <c r="D109" s="482"/>
      <c r="E109" s="482"/>
      <c r="F109" s="480"/>
      <c r="G109" s="482"/>
      <c r="H109" s="482"/>
      <c r="I109" s="482"/>
      <c r="J109" s="482"/>
      <c r="K109" s="462"/>
      <c r="L109" s="464"/>
      <c r="M109" s="137" t="s">
        <v>570</v>
      </c>
      <c r="N109" s="134">
        <v>1750</v>
      </c>
      <c r="O109" s="134">
        <v>1387</v>
      </c>
      <c r="P109" s="134">
        <v>50000</v>
      </c>
      <c r="Q109" s="134">
        <v>84768</v>
      </c>
      <c r="R109" s="134">
        <v>0</v>
      </c>
      <c r="S109" s="134">
        <f t="shared" si="3"/>
        <v>136518</v>
      </c>
    </row>
    <row r="110" spans="1:19" x14ac:dyDescent="0.25">
      <c r="A110" s="477"/>
      <c r="B110" s="480"/>
      <c r="C110" s="482"/>
      <c r="D110" s="482"/>
      <c r="E110" s="482"/>
      <c r="F110" s="480"/>
      <c r="G110" s="482"/>
      <c r="H110" s="482"/>
      <c r="I110" s="482"/>
      <c r="J110" s="482"/>
      <c r="K110" s="462"/>
      <c r="L110" s="464"/>
      <c r="M110" s="137" t="s">
        <v>575</v>
      </c>
      <c r="N110" s="134">
        <v>0</v>
      </c>
      <c r="O110" s="134">
        <v>0</v>
      </c>
      <c r="P110" s="134">
        <v>0</v>
      </c>
      <c r="Q110" s="134">
        <v>0</v>
      </c>
      <c r="R110" s="134">
        <v>0</v>
      </c>
      <c r="S110" s="134">
        <f t="shared" si="3"/>
        <v>0</v>
      </c>
    </row>
    <row r="111" spans="1:19" x14ac:dyDescent="0.25">
      <c r="A111" s="477"/>
      <c r="B111" s="480"/>
      <c r="C111" s="482"/>
      <c r="D111" s="482"/>
      <c r="E111" s="482"/>
      <c r="F111" s="480"/>
      <c r="G111" s="482"/>
      <c r="H111" s="482"/>
      <c r="I111" s="482"/>
      <c r="J111" s="482"/>
      <c r="K111" s="462"/>
      <c r="L111" s="464"/>
      <c r="M111" s="137" t="s">
        <v>572</v>
      </c>
      <c r="N111" s="134">
        <v>0</v>
      </c>
      <c r="O111" s="134">
        <v>0</v>
      </c>
      <c r="P111" s="134">
        <v>0</v>
      </c>
      <c r="Q111" s="134">
        <v>0</v>
      </c>
      <c r="R111" s="134">
        <v>0</v>
      </c>
      <c r="S111" s="134">
        <f t="shared" si="3"/>
        <v>0</v>
      </c>
    </row>
    <row r="112" spans="1:19" x14ac:dyDescent="0.25">
      <c r="A112" s="478"/>
      <c r="B112" s="481"/>
      <c r="C112" s="483"/>
      <c r="D112" s="483"/>
      <c r="E112" s="483"/>
      <c r="F112" s="481"/>
      <c r="G112" s="483"/>
      <c r="H112" s="483"/>
      <c r="I112" s="483"/>
      <c r="J112" s="483"/>
      <c r="K112" s="463"/>
      <c r="L112" s="464"/>
      <c r="M112" s="137" t="s">
        <v>573</v>
      </c>
      <c r="N112" s="134">
        <v>0</v>
      </c>
      <c r="O112" s="134">
        <v>0</v>
      </c>
      <c r="P112" s="134">
        <v>0</v>
      </c>
      <c r="Q112" s="134">
        <v>0</v>
      </c>
      <c r="R112" s="134">
        <v>0</v>
      </c>
      <c r="S112" s="134">
        <f t="shared" si="3"/>
        <v>0</v>
      </c>
    </row>
    <row r="113" spans="1:19" ht="15.75" customHeight="1" x14ac:dyDescent="0.25">
      <c r="A113" s="476" t="s">
        <v>812</v>
      </c>
      <c r="B113" s="479">
        <v>2017</v>
      </c>
      <c r="C113" s="479" t="s">
        <v>41</v>
      </c>
      <c r="D113" s="479" t="s">
        <v>41</v>
      </c>
      <c r="E113" s="479" t="s">
        <v>41</v>
      </c>
      <c r="F113" s="479" t="s">
        <v>592</v>
      </c>
      <c r="G113" s="479" t="s">
        <v>205</v>
      </c>
      <c r="H113" s="479" t="s">
        <v>41</v>
      </c>
      <c r="I113" s="479" t="s">
        <v>41</v>
      </c>
      <c r="J113" s="484">
        <v>0</v>
      </c>
      <c r="K113" s="461" t="s">
        <v>869</v>
      </c>
      <c r="L113" s="464" t="s">
        <v>569</v>
      </c>
      <c r="M113" s="133" t="s">
        <v>2</v>
      </c>
      <c r="N113" s="134">
        <f>N114</f>
        <v>4300</v>
      </c>
      <c r="O113" s="134">
        <f>O114</f>
        <v>1388.1</v>
      </c>
      <c r="P113" s="134">
        <v>30000</v>
      </c>
      <c r="Q113" s="134">
        <v>130000</v>
      </c>
      <c r="R113" s="134">
        <v>0</v>
      </c>
      <c r="S113" s="134">
        <f t="shared" si="3"/>
        <v>164300</v>
      </c>
    </row>
    <row r="114" spans="1:19" x14ac:dyDescent="0.25">
      <c r="A114" s="477"/>
      <c r="B114" s="480"/>
      <c r="C114" s="482"/>
      <c r="D114" s="482"/>
      <c r="E114" s="482"/>
      <c r="F114" s="480"/>
      <c r="G114" s="482"/>
      <c r="H114" s="482"/>
      <c r="I114" s="482"/>
      <c r="J114" s="482"/>
      <c r="K114" s="462"/>
      <c r="L114" s="464"/>
      <c r="M114" s="137" t="s">
        <v>570</v>
      </c>
      <c r="N114" s="134">
        <v>4300</v>
      </c>
      <c r="O114" s="134">
        <v>1388.1</v>
      </c>
      <c r="P114" s="134">
        <v>30000</v>
      </c>
      <c r="Q114" s="134">
        <v>130000</v>
      </c>
      <c r="R114" s="134">
        <v>0</v>
      </c>
      <c r="S114" s="134">
        <f t="shared" si="3"/>
        <v>164300</v>
      </c>
    </row>
    <row r="115" spans="1:19" x14ac:dyDescent="0.25">
      <c r="A115" s="477"/>
      <c r="B115" s="480"/>
      <c r="C115" s="482"/>
      <c r="D115" s="482"/>
      <c r="E115" s="482"/>
      <c r="F115" s="480"/>
      <c r="G115" s="482"/>
      <c r="H115" s="482"/>
      <c r="I115" s="482"/>
      <c r="J115" s="482"/>
      <c r="K115" s="462"/>
      <c r="L115" s="464"/>
      <c r="M115" s="137" t="s">
        <v>575</v>
      </c>
      <c r="N115" s="134">
        <v>0</v>
      </c>
      <c r="O115" s="134">
        <v>0</v>
      </c>
      <c r="P115" s="134">
        <v>0</v>
      </c>
      <c r="Q115" s="134">
        <v>0</v>
      </c>
      <c r="R115" s="134">
        <v>0</v>
      </c>
      <c r="S115" s="134">
        <f t="shared" si="3"/>
        <v>0</v>
      </c>
    </row>
    <row r="116" spans="1:19" x14ac:dyDescent="0.25">
      <c r="A116" s="477"/>
      <c r="B116" s="480"/>
      <c r="C116" s="482"/>
      <c r="D116" s="482"/>
      <c r="E116" s="482"/>
      <c r="F116" s="480"/>
      <c r="G116" s="482"/>
      <c r="H116" s="482"/>
      <c r="I116" s="482"/>
      <c r="J116" s="482"/>
      <c r="K116" s="462"/>
      <c r="L116" s="464"/>
      <c r="M116" s="137" t="s">
        <v>572</v>
      </c>
      <c r="N116" s="134">
        <v>0</v>
      </c>
      <c r="O116" s="134">
        <v>0</v>
      </c>
      <c r="P116" s="134">
        <v>0</v>
      </c>
      <c r="Q116" s="134">
        <v>0</v>
      </c>
      <c r="R116" s="134">
        <v>0</v>
      </c>
      <c r="S116" s="134">
        <f t="shared" si="3"/>
        <v>0</v>
      </c>
    </row>
    <row r="117" spans="1:19" x14ac:dyDescent="0.25">
      <c r="A117" s="478"/>
      <c r="B117" s="481"/>
      <c r="C117" s="483"/>
      <c r="D117" s="483"/>
      <c r="E117" s="483"/>
      <c r="F117" s="481"/>
      <c r="G117" s="483"/>
      <c r="H117" s="483"/>
      <c r="I117" s="483"/>
      <c r="J117" s="483"/>
      <c r="K117" s="463"/>
      <c r="L117" s="464"/>
      <c r="M117" s="137" t="s">
        <v>573</v>
      </c>
      <c r="N117" s="134">
        <v>0</v>
      </c>
      <c r="O117" s="134">
        <v>0</v>
      </c>
      <c r="P117" s="134">
        <v>0</v>
      </c>
      <c r="Q117" s="134">
        <v>0</v>
      </c>
      <c r="R117" s="134">
        <v>0</v>
      </c>
      <c r="S117" s="134">
        <f t="shared" si="3"/>
        <v>0</v>
      </c>
    </row>
    <row r="118" spans="1:19" ht="18.75" customHeight="1" x14ac:dyDescent="0.25">
      <c r="A118" s="476" t="s">
        <v>593</v>
      </c>
      <c r="B118" s="479">
        <v>2017</v>
      </c>
      <c r="C118" s="479" t="s">
        <v>41</v>
      </c>
      <c r="D118" s="479" t="s">
        <v>41</v>
      </c>
      <c r="E118" s="479" t="s">
        <v>41</v>
      </c>
      <c r="F118" s="479" t="s">
        <v>592</v>
      </c>
      <c r="G118" s="479" t="s">
        <v>205</v>
      </c>
      <c r="H118" s="479" t="s">
        <v>41</v>
      </c>
      <c r="I118" s="479" t="s">
        <v>41</v>
      </c>
      <c r="J118" s="484">
        <v>0</v>
      </c>
      <c r="K118" s="461" t="s">
        <v>870</v>
      </c>
      <c r="L118" s="464" t="s">
        <v>569</v>
      </c>
      <c r="M118" s="133" t="s">
        <v>2</v>
      </c>
      <c r="N118" s="134">
        <f>N119</f>
        <v>4660</v>
      </c>
      <c r="O118" s="134">
        <f>O119</f>
        <v>1240.83</v>
      </c>
      <c r="P118" s="134">
        <v>9412</v>
      </c>
      <c r="Q118" s="134">
        <v>0</v>
      </c>
      <c r="R118" s="134">
        <v>0</v>
      </c>
      <c r="S118" s="134">
        <f t="shared" si="3"/>
        <v>14072</v>
      </c>
    </row>
    <row r="119" spans="1:19" ht="20.25" customHeight="1" x14ac:dyDescent="0.25">
      <c r="A119" s="477"/>
      <c r="B119" s="480"/>
      <c r="C119" s="482"/>
      <c r="D119" s="482"/>
      <c r="E119" s="482"/>
      <c r="F119" s="480"/>
      <c r="G119" s="482"/>
      <c r="H119" s="482"/>
      <c r="I119" s="482"/>
      <c r="J119" s="482"/>
      <c r="K119" s="462"/>
      <c r="L119" s="464"/>
      <c r="M119" s="137" t="s">
        <v>570</v>
      </c>
      <c r="N119" s="134">
        <v>4660</v>
      </c>
      <c r="O119" s="134">
        <v>1240.83</v>
      </c>
      <c r="P119" s="134">
        <v>9412</v>
      </c>
      <c r="Q119" s="134">
        <v>0</v>
      </c>
      <c r="R119" s="134">
        <v>0</v>
      </c>
      <c r="S119" s="134">
        <f t="shared" si="3"/>
        <v>14072</v>
      </c>
    </row>
    <row r="120" spans="1:19" ht="18.75" customHeight="1" x14ac:dyDescent="0.25">
      <c r="A120" s="477"/>
      <c r="B120" s="480"/>
      <c r="C120" s="482"/>
      <c r="D120" s="482"/>
      <c r="E120" s="482"/>
      <c r="F120" s="480"/>
      <c r="G120" s="482"/>
      <c r="H120" s="482"/>
      <c r="I120" s="482"/>
      <c r="J120" s="482"/>
      <c r="K120" s="462"/>
      <c r="L120" s="464"/>
      <c r="M120" s="137" t="s">
        <v>575</v>
      </c>
      <c r="N120" s="134">
        <v>0</v>
      </c>
      <c r="O120" s="134">
        <v>0</v>
      </c>
      <c r="P120" s="134">
        <v>0</v>
      </c>
      <c r="Q120" s="134">
        <v>0</v>
      </c>
      <c r="R120" s="134">
        <v>0</v>
      </c>
      <c r="S120" s="134">
        <f t="shared" si="3"/>
        <v>0</v>
      </c>
    </row>
    <row r="121" spans="1:19" ht="18.75" customHeight="1" x14ac:dyDescent="0.25">
      <c r="A121" s="477"/>
      <c r="B121" s="480"/>
      <c r="C121" s="482"/>
      <c r="D121" s="482"/>
      <c r="E121" s="482"/>
      <c r="F121" s="480"/>
      <c r="G121" s="482"/>
      <c r="H121" s="482"/>
      <c r="I121" s="482"/>
      <c r="J121" s="482"/>
      <c r="K121" s="462"/>
      <c r="L121" s="464"/>
      <c r="M121" s="137" t="s">
        <v>572</v>
      </c>
      <c r="N121" s="134">
        <v>0</v>
      </c>
      <c r="O121" s="134">
        <v>0</v>
      </c>
      <c r="P121" s="134">
        <v>0</v>
      </c>
      <c r="Q121" s="134">
        <v>0</v>
      </c>
      <c r="R121" s="134">
        <v>0</v>
      </c>
      <c r="S121" s="134">
        <f t="shared" si="3"/>
        <v>0</v>
      </c>
    </row>
    <row r="122" spans="1:19" ht="20.25" customHeight="1" x14ac:dyDescent="0.25">
      <c r="A122" s="478"/>
      <c r="B122" s="481"/>
      <c r="C122" s="483"/>
      <c r="D122" s="483"/>
      <c r="E122" s="483"/>
      <c r="F122" s="481"/>
      <c r="G122" s="483"/>
      <c r="H122" s="483"/>
      <c r="I122" s="483"/>
      <c r="J122" s="483"/>
      <c r="K122" s="463"/>
      <c r="L122" s="464"/>
      <c r="M122" s="137" t="s">
        <v>573</v>
      </c>
      <c r="N122" s="134">
        <v>0</v>
      </c>
      <c r="O122" s="134">
        <v>0</v>
      </c>
      <c r="P122" s="134">
        <v>0</v>
      </c>
      <c r="Q122" s="134">
        <v>0</v>
      </c>
      <c r="R122" s="134">
        <v>0</v>
      </c>
      <c r="S122" s="134">
        <f t="shared" si="3"/>
        <v>0</v>
      </c>
    </row>
    <row r="123" spans="1:19" ht="18" customHeight="1" x14ac:dyDescent="0.25">
      <c r="A123" s="476" t="s">
        <v>594</v>
      </c>
      <c r="B123" s="479">
        <v>2017</v>
      </c>
      <c r="C123" s="479" t="s">
        <v>41</v>
      </c>
      <c r="D123" s="479" t="s">
        <v>41</v>
      </c>
      <c r="E123" s="479" t="s">
        <v>41</v>
      </c>
      <c r="F123" s="479" t="s">
        <v>592</v>
      </c>
      <c r="G123" s="479" t="s">
        <v>205</v>
      </c>
      <c r="H123" s="479" t="s">
        <v>41</v>
      </c>
      <c r="I123" s="479" t="s">
        <v>41</v>
      </c>
      <c r="J123" s="484">
        <v>0</v>
      </c>
      <c r="K123" s="461" t="s">
        <v>797</v>
      </c>
      <c r="L123" s="464" t="s">
        <v>569</v>
      </c>
      <c r="M123" s="133" t="s">
        <v>2</v>
      </c>
      <c r="N123" s="134">
        <f>N124</f>
        <v>10234.799999999999</v>
      </c>
      <c r="O123" s="134">
        <f>O124</f>
        <v>6300</v>
      </c>
      <c r="P123" s="134">
        <v>35653.300000000003</v>
      </c>
      <c r="Q123" s="134">
        <v>0</v>
      </c>
      <c r="R123" s="134">
        <v>0</v>
      </c>
      <c r="S123" s="134">
        <f t="shared" si="3"/>
        <v>45888.100000000006</v>
      </c>
    </row>
    <row r="124" spans="1:19" ht="18.75" customHeight="1" x14ac:dyDescent="0.25">
      <c r="A124" s="477"/>
      <c r="B124" s="480"/>
      <c r="C124" s="482"/>
      <c r="D124" s="482"/>
      <c r="E124" s="482"/>
      <c r="F124" s="480"/>
      <c r="G124" s="482"/>
      <c r="H124" s="482"/>
      <c r="I124" s="482"/>
      <c r="J124" s="482"/>
      <c r="K124" s="462"/>
      <c r="L124" s="464"/>
      <c r="M124" s="137" t="s">
        <v>570</v>
      </c>
      <c r="N124" s="134">
        <v>10234.799999999999</v>
      </c>
      <c r="O124" s="134">
        <v>6300</v>
      </c>
      <c r="P124" s="134">
        <v>35653.300000000003</v>
      </c>
      <c r="Q124" s="134">
        <v>0</v>
      </c>
      <c r="R124" s="134">
        <v>0</v>
      </c>
      <c r="S124" s="134">
        <f t="shared" si="3"/>
        <v>45888.100000000006</v>
      </c>
    </row>
    <row r="125" spans="1:19" ht="18.75" customHeight="1" x14ac:dyDescent="0.25">
      <c r="A125" s="477"/>
      <c r="B125" s="480"/>
      <c r="C125" s="482"/>
      <c r="D125" s="482"/>
      <c r="E125" s="482"/>
      <c r="F125" s="480"/>
      <c r="G125" s="482"/>
      <c r="H125" s="482"/>
      <c r="I125" s="482"/>
      <c r="J125" s="482"/>
      <c r="K125" s="462"/>
      <c r="L125" s="464"/>
      <c r="M125" s="137" t="s">
        <v>575</v>
      </c>
      <c r="N125" s="134">
        <v>0</v>
      </c>
      <c r="O125" s="134">
        <v>0</v>
      </c>
      <c r="P125" s="134">
        <v>0</v>
      </c>
      <c r="Q125" s="134">
        <v>0</v>
      </c>
      <c r="R125" s="134">
        <v>0</v>
      </c>
      <c r="S125" s="134">
        <f t="shared" si="3"/>
        <v>0</v>
      </c>
    </row>
    <row r="126" spans="1:19" ht="18" customHeight="1" x14ac:dyDescent="0.25">
      <c r="A126" s="477"/>
      <c r="B126" s="480"/>
      <c r="C126" s="482"/>
      <c r="D126" s="482"/>
      <c r="E126" s="482"/>
      <c r="F126" s="480"/>
      <c r="G126" s="482"/>
      <c r="H126" s="482"/>
      <c r="I126" s="482"/>
      <c r="J126" s="482"/>
      <c r="K126" s="462"/>
      <c r="L126" s="464"/>
      <c r="M126" s="137" t="s">
        <v>572</v>
      </c>
      <c r="N126" s="134">
        <v>0</v>
      </c>
      <c r="O126" s="134">
        <v>0</v>
      </c>
      <c r="P126" s="134">
        <v>0</v>
      </c>
      <c r="Q126" s="134">
        <v>0</v>
      </c>
      <c r="R126" s="134">
        <v>0</v>
      </c>
      <c r="S126" s="134">
        <f t="shared" si="3"/>
        <v>0</v>
      </c>
    </row>
    <row r="127" spans="1:19" ht="21.75" customHeight="1" x14ac:dyDescent="0.25">
      <c r="A127" s="478"/>
      <c r="B127" s="481"/>
      <c r="C127" s="483"/>
      <c r="D127" s="483"/>
      <c r="E127" s="483"/>
      <c r="F127" s="481"/>
      <c r="G127" s="483"/>
      <c r="H127" s="483"/>
      <c r="I127" s="483"/>
      <c r="J127" s="483"/>
      <c r="K127" s="463"/>
      <c r="L127" s="464"/>
      <c r="M127" s="137" t="s">
        <v>573</v>
      </c>
      <c r="N127" s="134">
        <v>0</v>
      </c>
      <c r="O127" s="134">
        <v>0</v>
      </c>
      <c r="P127" s="134">
        <v>0</v>
      </c>
      <c r="Q127" s="134">
        <v>0</v>
      </c>
      <c r="R127" s="134">
        <v>0</v>
      </c>
      <c r="S127" s="134">
        <f t="shared" si="3"/>
        <v>0</v>
      </c>
    </row>
    <row r="128" spans="1:19" ht="15.75" customHeight="1" x14ac:dyDescent="0.25">
      <c r="A128" s="476" t="s">
        <v>595</v>
      </c>
      <c r="B128" s="479">
        <v>2017</v>
      </c>
      <c r="C128" s="479" t="s">
        <v>41</v>
      </c>
      <c r="D128" s="479" t="s">
        <v>41</v>
      </c>
      <c r="E128" s="479" t="s">
        <v>41</v>
      </c>
      <c r="F128" s="479" t="s">
        <v>592</v>
      </c>
      <c r="G128" s="479" t="s">
        <v>205</v>
      </c>
      <c r="H128" s="479" t="s">
        <v>41</v>
      </c>
      <c r="I128" s="479" t="s">
        <v>41</v>
      </c>
      <c r="J128" s="484">
        <v>0</v>
      </c>
      <c r="K128" s="461" t="s">
        <v>797</v>
      </c>
      <c r="L128" s="464" t="s">
        <v>569</v>
      </c>
      <c r="M128" s="133" t="s">
        <v>2</v>
      </c>
      <c r="N128" s="134">
        <f>N129</f>
        <v>6026</v>
      </c>
      <c r="O128" s="134">
        <f>O129</f>
        <v>5826</v>
      </c>
      <c r="P128" s="134">
        <v>12800</v>
      </c>
      <c r="Q128" s="134">
        <v>0</v>
      </c>
      <c r="R128" s="134">
        <v>0</v>
      </c>
      <c r="S128" s="134">
        <f t="shared" si="3"/>
        <v>18826</v>
      </c>
    </row>
    <row r="129" spans="1:19" x14ac:dyDescent="0.25">
      <c r="A129" s="477"/>
      <c r="B129" s="480"/>
      <c r="C129" s="482"/>
      <c r="D129" s="482"/>
      <c r="E129" s="482"/>
      <c r="F129" s="480"/>
      <c r="G129" s="482"/>
      <c r="H129" s="482"/>
      <c r="I129" s="482"/>
      <c r="J129" s="482"/>
      <c r="K129" s="462"/>
      <c r="L129" s="464"/>
      <c r="M129" s="137" t="s">
        <v>570</v>
      </c>
      <c r="N129" s="134">
        <v>6026</v>
      </c>
      <c r="O129" s="134">
        <v>5826</v>
      </c>
      <c r="P129" s="134">
        <v>12800</v>
      </c>
      <c r="Q129" s="134">
        <v>0</v>
      </c>
      <c r="R129" s="134">
        <v>0</v>
      </c>
      <c r="S129" s="134">
        <f t="shared" si="3"/>
        <v>18826</v>
      </c>
    </row>
    <row r="130" spans="1:19" x14ac:dyDescent="0.25">
      <c r="A130" s="477"/>
      <c r="B130" s="480"/>
      <c r="C130" s="482"/>
      <c r="D130" s="482"/>
      <c r="E130" s="482"/>
      <c r="F130" s="480"/>
      <c r="G130" s="482"/>
      <c r="H130" s="482"/>
      <c r="I130" s="482"/>
      <c r="J130" s="482"/>
      <c r="K130" s="462"/>
      <c r="L130" s="464"/>
      <c r="M130" s="137" t="s">
        <v>575</v>
      </c>
      <c r="N130" s="134">
        <v>0</v>
      </c>
      <c r="O130" s="134">
        <v>0</v>
      </c>
      <c r="P130" s="134">
        <v>0</v>
      </c>
      <c r="Q130" s="134">
        <v>0</v>
      </c>
      <c r="R130" s="134">
        <v>0</v>
      </c>
      <c r="S130" s="134">
        <f t="shared" si="3"/>
        <v>0</v>
      </c>
    </row>
    <row r="131" spans="1:19" x14ac:dyDescent="0.25">
      <c r="A131" s="477"/>
      <c r="B131" s="480"/>
      <c r="C131" s="482"/>
      <c r="D131" s="482"/>
      <c r="E131" s="482"/>
      <c r="F131" s="480"/>
      <c r="G131" s="482"/>
      <c r="H131" s="482"/>
      <c r="I131" s="482"/>
      <c r="J131" s="482"/>
      <c r="K131" s="462"/>
      <c r="L131" s="464"/>
      <c r="M131" s="137" t="s">
        <v>572</v>
      </c>
      <c r="N131" s="134">
        <v>0</v>
      </c>
      <c r="O131" s="134">
        <v>0</v>
      </c>
      <c r="P131" s="134">
        <v>0</v>
      </c>
      <c r="Q131" s="134">
        <v>0</v>
      </c>
      <c r="R131" s="134">
        <v>0</v>
      </c>
      <c r="S131" s="134">
        <f t="shared" si="3"/>
        <v>0</v>
      </c>
    </row>
    <row r="132" spans="1:19" x14ac:dyDescent="0.25">
      <c r="A132" s="478"/>
      <c r="B132" s="481"/>
      <c r="C132" s="483"/>
      <c r="D132" s="483"/>
      <c r="E132" s="483"/>
      <c r="F132" s="481"/>
      <c r="G132" s="483"/>
      <c r="H132" s="483"/>
      <c r="I132" s="483"/>
      <c r="J132" s="483"/>
      <c r="K132" s="463"/>
      <c r="L132" s="464"/>
      <c r="M132" s="137" t="s">
        <v>573</v>
      </c>
      <c r="N132" s="134">
        <v>0</v>
      </c>
      <c r="O132" s="134">
        <v>0</v>
      </c>
      <c r="P132" s="134">
        <v>0</v>
      </c>
      <c r="Q132" s="134">
        <v>0</v>
      </c>
      <c r="R132" s="134">
        <v>0</v>
      </c>
      <c r="S132" s="134">
        <f t="shared" ref="S132:S152" si="4">N132+P132+Q132+R132</f>
        <v>0</v>
      </c>
    </row>
    <row r="133" spans="1:19" ht="15.75" customHeight="1" x14ac:dyDescent="0.25">
      <c r="A133" s="476" t="s">
        <v>596</v>
      </c>
      <c r="B133" s="479">
        <v>2017</v>
      </c>
      <c r="C133" s="479" t="s">
        <v>41</v>
      </c>
      <c r="D133" s="479" t="s">
        <v>41</v>
      </c>
      <c r="E133" s="479" t="s">
        <v>41</v>
      </c>
      <c r="F133" s="479" t="s">
        <v>592</v>
      </c>
      <c r="G133" s="479" t="s">
        <v>205</v>
      </c>
      <c r="H133" s="479" t="s">
        <v>41</v>
      </c>
      <c r="I133" s="479" t="s">
        <v>41</v>
      </c>
      <c r="J133" s="484">
        <v>0</v>
      </c>
      <c r="K133" s="461" t="s">
        <v>871</v>
      </c>
      <c r="L133" s="464" t="s">
        <v>569</v>
      </c>
      <c r="M133" s="133" t="s">
        <v>2</v>
      </c>
      <c r="N133" s="134">
        <f>N134</f>
        <v>2800</v>
      </c>
      <c r="O133" s="134">
        <f>O134</f>
        <v>2400</v>
      </c>
      <c r="P133" s="134">
        <v>13283</v>
      </c>
      <c r="Q133" s="134">
        <v>0</v>
      </c>
      <c r="R133" s="134">
        <v>0</v>
      </c>
      <c r="S133" s="134">
        <f t="shared" si="4"/>
        <v>16083</v>
      </c>
    </row>
    <row r="134" spans="1:19" x14ac:dyDescent="0.25">
      <c r="A134" s="477"/>
      <c r="B134" s="480"/>
      <c r="C134" s="482"/>
      <c r="D134" s="482"/>
      <c r="E134" s="482"/>
      <c r="F134" s="480"/>
      <c r="G134" s="482"/>
      <c r="H134" s="482"/>
      <c r="I134" s="482"/>
      <c r="J134" s="482"/>
      <c r="K134" s="462"/>
      <c r="L134" s="464"/>
      <c r="M134" s="137" t="s">
        <v>570</v>
      </c>
      <c r="N134" s="134">
        <v>2800</v>
      </c>
      <c r="O134" s="134">
        <v>2400</v>
      </c>
      <c r="P134" s="134">
        <v>13283</v>
      </c>
      <c r="Q134" s="134">
        <v>0</v>
      </c>
      <c r="R134" s="134">
        <v>0</v>
      </c>
      <c r="S134" s="134">
        <f t="shared" si="4"/>
        <v>16083</v>
      </c>
    </row>
    <row r="135" spans="1:19" x14ac:dyDescent="0.25">
      <c r="A135" s="477"/>
      <c r="B135" s="480"/>
      <c r="C135" s="482"/>
      <c r="D135" s="482"/>
      <c r="E135" s="482"/>
      <c r="F135" s="480"/>
      <c r="G135" s="482"/>
      <c r="H135" s="482"/>
      <c r="I135" s="482"/>
      <c r="J135" s="482"/>
      <c r="K135" s="462"/>
      <c r="L135" s="464"/>
      <c r="M135" s="137" t="s">
        <v>575</v>
      </c>
      <c r="N135" s="134">
        <v>0</v>
      </c>
      <c r="O135" s="134">
        <v>0</v>
      </c>
      <c r="P135" s="134">
        <v>0</v>
      </c>
      <c r="Q135" s="134">
        <v>0</v>
      </c>
      <c r="R135" s="134">
        <v>0</v>
      </c>
      <c r="S135" s="134">
        <f t="shared" si="4"/>
        <v>0</v>
      </c>
    </row>
    <row r="136" spans="1:19" x14ac:dyDescent="0.25">
      <c r="A136" s="477"/>
      <c r="B136" s="480"/>
      <c r="C136" s="482"/>
      <c r="D136" s="482"/>
      <c r="E136" s="482"/>
      <c r="F136" s="480"/>
      <c r="G136" s="482"/>
      <c r="H136" s="482"/>
      <c r="I136" s="482"/>
      <c r="J136" s="482"/>
      <c r="K136" s="462"/>
      <c r="L136" s="464"/>
      <c r="M136" s="137" t="s">
        <v>572</v>
      </c>
      <c r="N136" s="134">
        <v>0</v>
      </c>
      <c r="O136" s="134">
        <v>0</v>
      </c>
      <c r="P136" s="134">
        <v>0</v>
      </c>
      <c r="Q136" s="134">
        <v>0</v>
      </c>
      <c r="R136" s="134">
        <v>0</v>
      </c>
      <c r="S136" s="134">
        <f t="shared" si="4"/>
        <v>0</v>
      </c>
    </row>
    <row r="137" spans="1:19" x14ac:dyDescent="0.25">
      <c r="A137" s="478"/>
      <c r="B137" s="481"/>
      <c r="C137" s="483"/>
      <c r="D137" s="483"/>
      <c r="E137" s="483"/>
      <c r="F137" s="481"/>
      <c r="G137" s="483"/>
      <c r="H137" s="483"/>
      <c r="I137" s="483"/>
      <c r="J137" s="483"/>
      <c r="K137" s="463"/>
      <c r="L137" s="464"/>
      <c r="M137" s="137" t="s">
        <v>573</v>
      </c>
      <c r="N137" s="134">
        <v>0</v>
      </c>
      <c r="O137" s="134">
        <v>0</v>
      </c>
      <c r="P137" s="134">
        <v>0</v>
      </c>
      <c r="Q137" s="134">
        <v>0</v>
      </c>
      <c r="R137" s="134">
        <v>0</v>
      </c>
      <c r="S137" s="134">
        <f t="shared" si="4"/>
        <v>0</v>
      </c>
    </row>
    <row r="138" spans="1:19" ht="15.75" customHeight="1" x14ac:dyDescent="0.25">
      <c r="A138" s="466" t="s">
        <v>597</v>
      </c>
      <c r="B138" s="467"/>
      <c r="C138" s="467"/>
      <c r="D138" s="467"/>
      <c r="E138" s="467"/>
      <c r="F138" s="467"/>
      <c r="G138" s="467"/>
      <c r="H138" s="467"/>
      <c r="I138" s="467"/>
      <c r="J138" s="467"/>
      <c r="K138" s="468"/>
      <c r="L138" s="475" t="s">
        <v>569</v>
      </c>
      <c r="M138" s="129" t="s">
        <v>2</v>
      </c>
      <c r="N138" s="130">
        <f>N139</f>
        <v>175000</v>
      </c>
      <c r="O138" s="130">
        <f>O139</f>
        <v>0</v>
      </c>
      <c r="P138" s="130">
        <v>400000</v>
      </c>
      <c r="Q138" s="130">
        <v>400000</v>
      </c>
      <c r="R138" s="130">
        <v>0</v>
      </c>
      <c r="S138" s="130">
        <f t="shared" si="4"/>
        <v>975000</v>
      </c>
    </row>
    <row r="139" spans="1:19" x14ac:dyDescent="0.25">
      <c r="A139" s="469"/>
      <c r="B139" s="470"/>
      <c r="C139" s="470"/>
      <c r="D139" s="470"/>
      <c r="E139" s="470"/>
      <c r="F139" s="470"/>
      <c r="G139" s="470"/>
      <c r="H139" s="470"/>
      <c r="I139" s="470"/>
      <c r="J139" s="470"/>
      <c r="K139" s="471"/>
      <c r="L139" s="475"/>
      <c r="M139" s="131" t="s">
        <v>570</v>
      </c>
      <c r="N139" s="130">
        <f>N149</f>
        <v>175000</v>
      </c>
      <c r="O139" s="130">
        <f>O149</f>
        <v>0</v>
      </c>
      <c r="P139" s="130">
        <v>400000</v>
      </c>
      <c r="Q139" s="130">
        <v>400000</v>
      </c>
      <c r="R139" s="130">
        <v>0</v>
      </c>
      <c r="S139" s="130">
        <f t="shared" si="4"/>
        <v>975000</v>
      </c>
    </row>
    <row r="140" spans="1:19" x14ac:dyDescent="0.25">
      <c r="A140" s="469"/>
      <c r="B140" s="470"/>
      <c r="C140" s="470"/>
      <c r="D140" s="470"/>
      <c r="E140" s="470"/>
      <c r="F140" s="470"/>
      <c r="G140" s="470"/>
      <c r="H140" s="470"/>
      <c r="I140" s="470"/>
      <c r="J140" s="470"/>
      <c r="K140" s="471"/>
      <c r="L140" s="475"/>
      <c r="M140" s="131" t="s">
        <v>598</v>
      </c>
      <c r="N140" s="130">
        <v>0</v>
      </c>
      <c r="O140" s="130">
        <v>0</v>
      </c>
      <c r="P140" s="130">
        <v>0</v>
      </c>
      <c r="Q140" s="130">
        <v>0</v>
      </c>
      <c r="R140" s="130">
        <v>0</v>
      </c>
      <c r="S140" s="130">
        <f t="shared" si="4"/>
        <v>0</v>
      </c>
    </row>
    <row r="141" spans="1:19" x14ac:dyDescent="0.25">
      <c r="A141" s="469"/>
      <c r="B141" s="470"/>
      <c r="C141" s="470"/>
      <c r="D141" s="470"/>
      <c r="E141" s="470"/>
      <c r="F141" s="470"/>
      <c r="G141" s="470"/>
      <c r="H141" s="470"/>
      <c r="I141" s="470"/>
      <c r="J141" s="470"/>
      <c r="K141" s="471"/>
      <c r="L141" s="475"/>
      <c r="M141" s="131" t="s">
        <v>572</v>
      </c>
      <c r="N141" s="130">
        <v>0</v>
      </c>
      <c r="O141" s="130">
        <v>0</v>
      </c>
      <c r="P141" s="130">
        <v>0</v>
      </c>
      <c r="Q141" s="130">
        <v>0</v>
      </c>
      <c r="R141" s="130">
        <v>0</v>
      </c>
      <c r="S141" s="130">
        <f t="shared" si="4"/>
        <v>0</v>
      </c>
    </row>
    <row r="142" spans="1:19" x14ac:dyDescent="0.25">
      <c r="A142" s="472"/>
      <c r="B142" s="473"/>
      <c r="C142" s="473"/>
      <c r="D142" s="473"/>
      <c r="E142" s="473"/>
      <c r="F142" s="473"/>
      <c r="G142" s="473"/>
      <c r="H142" s="473"/>
      <c r="I142" s="473"/>
      <c r="J142" s="473"/>
      <c r="K142" s="474"/>
      <c r="L142" s="475"/>
      <c r="M142" s="131" t="s">
        <v>573</v>
      </c>
      <c r="N142" s="130">
        <v>0</v>
      </c>
      <c r="O142" s="130">
        <v>0</v>
      </c>
      <c r="P142" s="130">
        <v>0</v>
      </c>
      <c r="Q142" s="130">
        <v>0</v>
      </c>
      <c r="R142" s="130">
        <v>0</v>
      </c>
      <c r="S142" s="130">
        <f t="shared" si="4"/>
        <v>0</v>
      </c>
    </row>
    <row r="143" spans="1:19" ht="15.75" customHeight="1" x14ac:dyDescent="0.25">
      <c r="A143" s="466" t="s">
        <v>599</v>
      </c>
      <c r="B143" s="467"/>
      <c r="C143" s="467"/>
      <c r="D143" s="467"/>
      <c r="E143" s="467"/>
      <c r="F143" s="467"/>
      <c r="G143" s="467"/>
      <c r="H143" s="467"/>
      <c r="I143" s="467"/>
      <c r="J143" s="467"/>
      <c r="K143" s="468"/>
      <c r="L143" s="475" t="s">
        <v>569</v>
      </c>
      <c r="M143" s="129" t="s">
        <v>2</v>
      </c>
      <c r="N143" s="130">
        <f>N144</f>
        <v>175000</v>
      </c>
      <c r="O143" s="130">
        <f>O144</f>
        <v>0</v>
      </c>
      <c r="P143" s="130">
        <v>400000</v>
      </c>
      <c r="Q143" s="130">
        <v>400000</v>
      </c>
      <c r="R143" s="130">
        <v>0</v>
      </c>
      <c r="S143" s="130">
        <f t="shared" si="4"/>
        <v>975000</v>
      </c>
    </row>
    <row r="144" spans="1:19" x14ac:dyDescent="0.25">
      <c r="A144" s="469"/>
      <c r="B144" s="470"/>
      <c r="C144" s="470"/>
      <c r="D144" s="470"/>
      <c r="E144" s="470"/>
      <c r="F144" s="470"/>
      <c r="G144" s="470"/>
      <c r="H144" s="470"/>
      <c r="I144" s="470"/>
      <c r="J144" s="470"/>
      <c r="K144" s="471"/>
      <c r="L144" s="475"/>
      <c r="M144" s="131" t="s">
        <v>570</v>
      </c>
      <c r="N144" s="130">
        <f>N149</f>
        <v>175000</v>
      </c>
      <c r="O144" s="130">
        <f>O149</f>
        <v>0</v>
      </c>
      <c r="P144" s="130">
        <v>400000</v>
      </c>
      <c r="Q144" s="130">
        <v>400000</v>
      </c>
      <c r="R144" s="130">
        <v>0</v>
      </c>
      <c r="S144" s="130">
        <f t="shared" si="4"/>
        <v>975000</v>
      </c>
    </row>
    <row r="145" spans="1:19" x14ac:dyDescent="0.25">
      <c r="A145" s="469"/>
      <c r="B145" s="470"/>
      <c r="C145" s="470"/>
      <c r="D145" s="470"/>
      <c r="E145" s="470"/>
      <c r="F145" s="470"/>
      <c r="G145" s="470"/>
      <c r="H145" s="470"/>
      <c r="I145" s="470"/>
      <c r="J145" s="470"/>
      <c r="K145" s="471"/>
      <c r="L145" s="475"/>
      <c r="M145" s="131" t="s">
        <v>575</v>
      </c>
      <c r="N145" s="130">
        <v>0</v>
      </c>
      <c r="O145" s="130">
        <v>0</v>
      </c>
      <c r="P145" s="130">
        <v>0</v>
      </c>
      <c r="Q145" s="130">
        <v>0</v>
      </c>
      <c r="R145" s="130">
        <v>0</v>
      </c>
      <c r="S145" s="130">
        <f t="shared" si="4"/>
        <v>0</v>
      </c>
    </row>
    <row r="146" spans="1:19" x14ac:dyDescent="0.25">
      <c r="A146" s="469"/>
      <c r="B146" s="470"/>
      <c r="C146" s="470"/>
      <c r="D146" s="470"/>
      <c r="E146" s="470"/>
      <c r="F146" s="470"/>
      <c r="G146" s="470"/>
      <c r="H146" s="470"/>
      <c r="I146" s="470"/>
      <c r="J146" s="470"/>
      <c r="K146" s="471"/>
      <c r="L146" s="475"/>
      <c r="M146" s="131" t="s">
        <v>572</v>
      </c>
      <c r="N146" s="130">
        <v>0</v>
      </c>
      <c r="O146" s="130">
        <v>0</v>
      </c>
      <c r="P146" s="130">
        <v>0</v>
      </c>
      <c r="Q146" s="130">
        <v>0</v>
      </c>
      <c r="R146" s="130">
        <v>0</v>
      </c>
      <c r="S146" s="130">
        <f t="shared" si="4"/>
        <v>0</v>
      </c>
    </row>
    <row r="147" spans="1:19" x14ac:dyDescent="0.25">
      <c r="A147" s="472"/>
      <c r="B147" s="473"/>
      <c r="C147" s="473"/>
      <c r="D147" s="473"/>
      <c r="E147" s="473"/>
      <c r="F147" s="473"/>
      <c r="G147" s="473"/>
      <c r="H147" s="473"/>
      <c r="I147" s="473"/>
      <c r="J147" s="473"/>
      <c r="K147" s="474"/>
      <c r="L147" s="475"/>
      <c r="M147" s="131" t="s">
        <v>573</v>
      </c>
      <c r="N147" s="130">
        <v>0</v>
      </c>
      <c r="O147" s="130">
        <v>0</v>
      </c>
      <c r="P147" s="130">
        <v>0</v>
      </c>
      <c r="Q147" s="130">
        <v>0</v>
      </c>
      <c r="R147" s="130">
        <v>0</v>
      </c>
      <c r="S147" s="130">
        <f t="shared" si="4"/>
        <v>0</v>
      </c>
    </row>
    <row r="148" spans="1:19" ht="24" customHeight="1" x14ac:dyDescent="0.25">
      <c r="A148" s="465" t="s">
        <v>579</v>
      </c>
      <c r="B148" s="456">
        <v>2015</v>
      </c>
      <c r="C148" s="456">
        <v>2020</v>
      </c>
      <c r="D148" s="456" t="s">
        <v>580</v>
      </c>
      <c r="E148" s="456" t="s">
        <v>581</v>
      </c>
      <c r="F148" s="456" t="s">
        <v>210</v>
      </c>
      <c r="G148" s="456" t="s">
        <v>205</v>
      </c>
      <c r="H148" s="458">
        <v>5688747.9000000004</v>
      </c>
      <c r="I148" s="458">
        <v>5594057.0999999996</v>
      </c>
      <c r="J148" s="460">
        <v>0.02</v>
      </c>
      <c r="K148" s="461" t="s">
        <v>797</v>
      </c>
      <c r="L148" s="464" t="s">
        <v>569</v>
      </c>
      <c r="M148" s="133" t="s">
        <v>2</v>
      </c>
      <c r="N148" s="134">
        <f>N149</f>
        <v>175000</v>
      </c>
      <c r="O148" s="134">
        <f>O149</f>
        <v>0</v>
      </c>
      <c r="P148" s="134">
        <v>400000</v>
      </c>
      <c r="Q148" s="134">
        <v>400000</v>
      </c>
      <c r="R148" s="134">
        <v>0</v>
      </c>
      <c r="S148" s="134">
        <f t="shared" si="4"/>
        <v>975000</v>
      </c>
    </row>
    <row r="149" spans="1:19" ht="24" customHeight="1" x14ac:dyDescent="0.25">
      <c r="A149" s="465"/>
      <c r="B149" s="457"/>
      <c r="C149" s="457"/>
      <c r="D149" s="457"/>
      <c r="E149" s="457"/>
      <c r="F149" s="457"/>
      <c r="G149" s="457"/>
      <c r="H149" s="459"/>
      <c r="I149" s="459"/>
      <c r="J149" s="457"/>
      <c r="K149" s="462"/>
      <c r="L149" s="464"/>
      <c r="M149" s="137" t="s">
        <v>570</v>
      </c>
      <c r="N149" s="134">
        <v>175000</v>
      </c>
      <c r="O149" s="134">
        <v>0</v>
      </c>
      <c r="P149" s="134">
        <v>400000</v>
      </c>
      <c r="Q149" s="134">
        <v>400000</v>
      </c>
      <c r="R149" s="134">
        <v>0</v>
      </c>
      <c r="S149" s="134">
        <f t="shared" si="4"/>
        <v>975000</v>
      </c>
    </row>
    <row r="150" spans="1:19" ht="20.25" customHeight="1" x14ac:dyDescent="0.25">
      <c r="A150" s="465"/>
      <c r="B150" s="457"/>
      <c r="C150" s="457"/>
      <c r="D150" s="457"/>
      <c r="E150" s="457"/>
      <c r="F150" s="457"/>
      <c r="G150" s="457"/>
      <c r="H150" s="459"/>
      <c r="I150" s="459"/>
      <c r="J150" s="457"/>
      <c r="K150" s="462"/>
      <c r="L150" s="464"/>
      <c r="M150" s="137" t="s">
        <v>575</v>
      </c>
      <c r="N150" s="134">
        <v>0</v>
      </c>
      <c r="O150" s="134">
        <v>0</v>
      </c>
      <c r="P150" s="134">
        <v>0</v>
      </c>
      <c r="Q150" s="134">
        <v>0</v>
      </c>
      <c r="R150" s="134">
        <v>0</v>
      </c>
      <c r="S150" s="134">
        <f t="shared" si="4"/>
        <v>0</v>
      </c>
    </row>
    <row r="151" spans="1:19" ht="24" customHeight="1" x14ac:dyDescent="0.25">
      <c r="A151" s="465"/>
      <c r="B151" s="457"/>
      <c r="C151" s="457"/>
      <c r="D151" s="457"/>
      <c r="E151" s="457"/>
      <c r="F151" s="457"/>
      <c r="G151" s="457"/>
      <c r="H151" s="459"/>
      <c r="I151" s="459"/>
      <c r="J151" s="457"/>
      <c r="K151" s="462"/>
      <c r="L151" s="464"/>
      <c r="M151" s="137" t="s">
        <v>572</v>
      </c>
      <c r="N151" s="134">
        <v>0</v>
      </c>
      <c r="O151" s="134">
        <v>0</v>
      </c>
      <c r="P151" s="134">
        <v>0</v>
      </c>
      <c r="Q151" s="134">
        <v>0</v>
      </c>
      <c r="R151" s="134">
        <v>0</v>
      </c>
      <c r="S151" s="134">
        <f t="shared" si="4"/>
        <v>0</v>
      </c>
    </row>
    <row r="152" spans="1:19" ht="22.5" customHeight="1" x14ac:dyDescent="0.25">
      <c r="A152" s="465"/>
      <c r="B152" s="457"/>
      <c r="C152" s="457"/>
      <c r="D152" s="457"/>
      <c r="E152" s="457"/>
      <c r="F152" s="457"/>
      <c r="G152" s="457"/>
      <c r="H152" s="459"/>
      <c r="I152" s="459"/>
      <c r="J152" s="457"/>
      <c r="K152" s="463"/>
      <c r="L152" s="464"/>
      <c r="M152" s="137" t="s">
        <v>573</v>
      </c>
      <c r="N152" s="134">
        <v>0</v>
      </c>
      <c r="O152" s="134">
        <v>0</v>
      </c>
      <c r="P152" s="134">
        <v>0</v>
      </c>
      <c r="Q152" s="134">
        <v>0</v>
      </c>
      <c r="R152" s="134">
        <v>0</v>
      </c>
      <c r="S152" s="134">
        <f t="shared" si="4"/>
        <v>0</v>
      </c>
    </row>
  </sheetData>
  <mergeCells count="301">
    <mergeCell ref="A1:S1"/>
    <mergeCell ref="A2:S2"/>
    <mergeCell ref="A4:A6"/>
    <mergeCell ref="B4:B6"/>
    <mergeCell ref="C4:C6"/>
    <mergeCell ref="D4:D6"/>
    <mergeCell ref="E4:E6"/>
    <mergeCell ref="F4:F6"/>
    <mergeCell ref="G4:G6"/>
    <mergeCell ref="H4:H6"/>
    <mergeCell ref="S5:S6"/>
    <mergeCell ref="M4:M6"/>
    <mergeCell ref="N4:S4"/>
    <mergeCell ref="N5:O5"/>
    <mergeCell ref="P5:P6"/>
    <mergeCell ref="Q5:Q6"/>
    <mergeCell ref="R5:R6"/>
    <mergeCell ref="A8:K12"/>
    <mergeCell ref="L8:L12"/>
    <mergeCell ref="A13:K17"/>
    <mergeCell ref="L13:L17"/>
    <mergeCell ref="A18:K22"/>
    <mergeCell ref="L18:L22"/>
    <mergeCell ref="I4:I6"/>
    <mergeCell ref="J4:J6"/>
    <mergeCell ref="K4:K6"/>
    <mergeCell ref="L4:L6"/>
    <mergeCell ref="A28:A32"/>
    <mergeCell ref="B28:B32"/>
    <mergeCell ref="C28:C32"/>
    <mergeCell ref="D28:D32"/>
    <mergeCell ref="E28:E32"/>
    <mergeCell ref="A23:A27"/>
    <mergeCell ref="B23:B27"/>
    <mergeCell ref="C23:C27"/>
    <mergeCell ref="D23:D27"/>
    <mergeCell ref="E23:E27"/>
    <mergeCell ref="F28:F32"/>
    <mergeCell ref="G28:G32"/>
    <mergeCell ref="H28:H32"/>
    <mergeCell ref="I28:I32"/>
    <mergeCell ref="J28:J32"/>
    <mergeCell ref="L28:L32"/>
    <mergeCell ref="G23:G27"/>
    <mergeCell ref="H23:H27"/>
    <mergeCell ref="I23:I27"/>
    <mergeCell ref="J23:J27"/>
    <mergeCell ref="L23:L27"/>
    <mergeCell ref="F23:F27"/>
    <mergeCell ref="G33:G37"/>
    <mergeCell ref="H33:H37"/>
    <mergeCell ref="I33:I37"/>
    <mergeCell ref="J33:J37"/>
    <mergeCell ref="K33:K37"/>
    <mergeCell ref="L33:L37"/>
    <mergeCell ref="A33:A37"/>
    <mergeCell ref="B33:B37"/>
    <mergeCell ref="C33:C37"/>
    <mergeCell ref="D33:D37"/>
    <mergeCell ref="E33:E37"/>
    <mergeCell ref="F33:F37"/>
    <mergeCell ref="G38:G42"/>
    <mergeCell ref="H38:H42"/>
    <mergeCell ref="I38:I42"/>
    <mergeCell ref="J38:J42"/>
    <mergeCell ref="L38:L42"/>
    <mergeCell ref="A43:K47"/>
    <mergeCell ref="L43:L47"/>
    <mergeCell ref="A38:A42"/>
    <mergeCell ref="B38:B42"/>
    <mergeCell ref="C38:C42"/>
    <mergeCell ref="D38:D42"/>
    <mergeCell ref="E38:E42"/>
    <mergeCell ref="F38:F42"/>
    <mergeCell ref="G48:G52"/>
    <mergeCell ref="H48:H52"/>
    <mergeCell ref="I48:I52"/>
    <mergeCell ref="J48:J52"/>
    <mergeCell ref="K48:K52"/>
    <mergeCell ref="L48:L52"/>
    <mergeCell ref="A48:A52"/>
    <mergeCell ref="B48:B52"/>
    <mergeCell ref="C48:C52"/>
    <mergeCell ref="D48:D52"/>
    <mergeCell ref="E48:E52"/>
    <mergeCell ref="F48:F52"/>
    <mergeCell ref="A58:A62"/>
    <mergeCell ref="B58:B62"/>
    <mergeCell ref="C58:C62"/>
    <mergeCell ref="D58:D62"/>
    <mergeCell ref="E58:E62"/>
    <mergeCell ref="A53:A57"/>
    <mergeCell ref="B53:B57"/>
    <mergeCell ref="C53:C57"/>
    <mergeCell ref="D53:D57"/>
    <mergeCell ref="E53:E57"/>
    <mergeCell ref="F58:F62"/>
    <mergeCell ref="G58:G62"/>
    <mergeCell ref="H58:H62"/>
    <mergeCell ref="I58:I62"/>
    <mergeCell ref="J58:J62"/>
    <mergeCell ref="L58:L62"/>
    <mergeCell ref="G53:G57"/>
    <mergeCell ref="H53:H57"/>
    <mergeCell ref="I53:I57"/>
    <mergeCell ref="J53:J57"/>
    <mergeCell ref="L53:L57"/>
    <mergeCell ref="F53:F57"/>
    <mergeCell ref="G63:G67"/>
    <mergeCell ref="H63:H67"/>
    <mergeCell ref="I63:I67"/>
    <mergeCell ref="J63:J67"/>
    <mergeCell ref="K63:K67"/>
    <mergeCell ref="L63:L67"/>
    <mergeCell ref="A63:A67"/>
    <mergeCell ref="B63:B67"/>
    <mergeCell ref="C63:C67"/>
    <mergeCell ref="D63:D67"/>
    <mergeCell ref="E63:E67"/>
    <mergeCell ref="F63:F67"/>
    <mergeCell ref="G68:G72"/>
    <mergeCell ref="H68:H72"/>
    <mergeCell ref="I68:I72"/>
    <mergeCell ref="J68:J72"/>
    <mergeCell ref="K68:K72"/>
    <mergeCell ref="L68:L72"/>
    <mergeCell ref="A68:A72"/>
    <mergeCell ref="B68:B72"/>
    <mergeCell ref="C68:C72"/>
    <mergeCell ref="D68:D72"/>
    <mergeCell ref="E68:E72"/>
    <mergeCell ref="F68:F72"/>
    <mergeCell ref="G73:G77"/>
    <mergeCell ref="H73:H77"/>
    <mergeCell ref="I73:I77"/>
    <mergeCell ref="J73:J77"/>
    <mergeCell ref="L73:L77"/>
    <mergeCell ref="A78:A82"/>
    <mergeCell ref="B78:B82"/>
    <mergeCell ref="C78:C82"/>
    <mergeCell ref="D78:D82"/>
    <mergeCell ref="E78:E82"/>
    <mergeCell ref="A73:A77"/>
    <mergeCell ref="B73:B77"/>
    <mergeCell ref="C73:C77"/>
    <mergeCell ref="D73:D77"/>
    <mergeCell ref="E73:E77"/>
    <mergeCell ref="F73:F77"/>
    <mergeCell ref="L78:L82"/>
    <mergeCell ref="F78:F82"/>
    <mergeCell ref="G78:G82"/>
    <mergeCell ref="H78:H82"/>
    <mergeCell ref="I78:I82"/>
    <mergeCell ref="J78:J82"/>
    <mergeCell ref="K78:K82"/>
    <mergeCell ref="J83:J87"/>
    <mergeCell ref="K83:K87"/>
    <mergeCell ref="L83:L87"/>
    <mergeCell ref="A88:A92"/>
    <mergeCell ref="B88:B92"/>
    <mergeCell ref="C88:C92"/>
    <mergeCell ref="D88:D92"/>
    <mergeCell ref="E88:E92"/>
    <mergeCell ref="F88:F92"/>
    <mergeCell ref="G88:G92"/>
    <mergeCell ref="H88:H92"/>
    <mergeCell ref="I88:I92"/>
    <mergeCell ref="J88:J92"/>
    <mergeCell ref="L88:L92"/>
    <mergeCell ref="A83:A87"/>
    <mergeCell ref="B83:B87"/>
    <mergeCell ref="C83:C87"/>
    <mergeCell ref="D83:D87"/>
    <mergeCell ref="E83:E87"/>
    <mergeCell ref="F83:F87"/>
    <mergeCell ref="G83:G87"/>
    <mergeCell ref="H83:H87"/>
    <mergeCell ref="I83:I87"/>
    <mergeCell ref="A93:A97"/>
    <mergeCell ref="B93:B97"/>
    <mergeCell ref="C93:C97"/>
    <mergeCell ref="D93:D97"/>
    <mergeCell ref="E93:E97"/>
    <mergeCell ref="F93:F97"/>
    <mergeCell ref="G93:G97"/>
    <mergeCell ref="H93:H97"/>
    <mergeCell ref="I93:I97"/>
    <mergeCell ref="J93:J97"/>
    <mergeCell ref="L93:L97"/>
    <mergeCell ref="A98:A102"/>
    <mergeCell ref="B98:B102"/>
    <mergeCell ref="C98:C102"/>
    <mergeCell ref="D98:D102"/>
    <mergeCell ref="E98:E102"/>
    <mergeCell ref="L98:L102"/>
    <mergeCell ref="A103:A107"/>
    <mergeCell ref="B103:B107"/>
    <mergeCell ref="C103:C107"/>
    <mergeCell ref="D103:D107"/>
    <mergeCell ref="E103:E107"/>
    <mergeCell ref="F103:F107"/>
    <mergeCell ref="G103:G107"/>
    <mergeCell ref="H103:H107"/>
    <mergeCell ref="I103:I107"/>
    <mergeCell ref="F98:F102"/>
    <mergeCell ref="G98:G102"/>
    <mergeCell ref="H98:H102"/>
    <mergeCell ref="I98:I102"/>
    <mergeCell ref="J98:J102"/>
    <mergeCell ref="K98:K102"/>
    <mergeCell ref="J103:J107"/>
    <mergeCell ref="K103:K107"/>
    <mergeCell ref="L103:L107"/>
    <mergeCell ref="A108:A112"/>
    <mergeCell ref="B108:B112"/>
    <mergeCell ref="C108:C112"/>
    <mergeCell ref="D108:D112"/>
    <mergeCell ref="E108:E112"/>
    <mergeCell ref="F108:F112"/>
    <mergeCell ref="G108:G112"/>
    <mergeCell ref="H108:H112"/>
    <mergeCell ref="I108:I112"/>
    <mergeCell ref="J108:J112"/>
    <mergeCell ref="K108:K112"/>
    <mergeCell ref="L108:L112"/>
    <mergeCell ref="A113:A117"/>
    <mergeCell ref="B113:B117"/>
    <mergeCell ref="C113:C117"/>
    <mergeCell ref="D113:D117"/>
    <mergeCell ref="E113:E117"/>
    <mergeCell ref="L113:L117"/>
    <mergeCell ref="A118:A122"/>
    <mergeCell ref="B118:B122"/>
    <mergeCell ref="C118:C122"/>
    <mergeCell ref="D118:D122"/>
    <mergeCell ref="E118:E122"/>
    <mergeCell ref="F118:F122"/>
    <mergeCell ref="G118:G122"/>
    <mergeCell ref="H118:H122"/>
    <mergeCell ref="I118:I122"/>
    <mergeCell ref="F113:F117"/>
    <mergeCell ref="G113:G117"/>
    <mergeCell ref="H113:H117"/>
    <mergeCell ref="I113:I117"/>
    <mergeCell ref="J113:J117"/>
    <mergeCell ref="K113:K117"/>
    <mergeCell ref="J118:J122"/>
    <mergeCell ref="K118:K122"/>
    <mergeCell ref="L118:L122"/>
    <mergeCell ref="J123:J127"/>
    <mergeCell ref="K123:K127"/>
    <mergeCell ref="L123:L127"/>
    <mergeCell ref="A128:A132"/>
    <mergeCell ref="B128:B132"/>
    <mergeCell ref="C128:C132"/>
    <mergeCell ref="D128:D132"/>
    <mergeCell ref="E128:E132"/>
    <mergeCell ref="J133:J137"/>
    <mergeCell ref="K133:K137"/>
    <mergeCell ref="L133:L137"/>
    <mergeCell ref="A123:A127"/>
    <mergeCell ref="B123:B127"/>
    <mergeCell ref="C123:C127"/>
    <mergeCell ref="D123:D127"/>
    <mergeCell ref="E123:E127"/>
    <mergeCell ref="F123:F127"/>
    <mergeCell ref="G123:G127"/>
    <mergeCell ref="H123:H127"/>
    <mergeCell ref="I123:I127"/>
    <mergeCell ref="A138:K142"/>
    <mergeCell ref="L138:L142"/>
    <mergeCell ref="A143:K147"/>
    <mergeCell ref="L143:L147"/>
    <mergeCell ref="L128:L132"/>
    <mergeCell ref="A133:A137"/>
    <mergeCell ref="B133:B137"/>
    <mergeCell ref="C133:C137"/>
    <mergeCell ref="D133:D137"/>
    <mergeCell ref="E133:E137"/>
    <mergeCell ref="F133:F137"/>
    <mergeCell ref="G133:G137"/>
    <mergeCell ref="H133:H137"/>
    <mergeCell ref="I133:I137"/>
    <mergeCell ref="F128:F132"/>
    <mergeCell ref="G128:G132"/>
    <mergeCell ref="H128:H132"/>
    <mergeCell ref="I128:I132"/>
    <mergeCell ref="J128:J132"/>
    <mergeCell ref="K128:K132"/>
    <mergeCell ref="G148:G152"/>
    <mergeCell ref="H148:H152"/>
    <mergeCell ref="I148:I152"/>
    <mergeCell ref="J148:J152"/>
    <mergeCell ref="K148:K152"/>
    <mergeCell ref="L148:L152"/>
    <mergeCell ref="A148:A152"/>
    <mergeCell ref="B148:B152"/>
    <mergeCell ref="C148:C152"/>
    <mergeCell ref="D148:D152"/>
    <mergeCell ref="E148:E152"/>
    <mergeCell ref="F148:F152"/>
  </mergeCells>
  <pageMargins left="0.15748031496062992" right="0.15748031496062992" top="0.15748031496062992" bottom="0.15748031496062992" header="0.31496062992125984" footer="0.31496062992125984"/>
  <pageSetup paperSize="9" scale="46" orientation="landscape" r:id="rId1"/>
  <rowBreaks count="1" manualBreakCount="1">
    <brk id="97"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0" zoomScaleNormal="100" zoomScaleSheetLayoutView="80" workbookViewId="0">
      <selection activeCell="D11" sqref="D11"/>
    </sheetView>
  </sheetViews>
  <sheetFormatPr defaultRowHeight="15" x14ac:dyDescent="0.25"/>
  <cols>
    <col min="1" max="1" width="27.85546875" style="7" customWidth="1"/>
    <col min="2" max="2" width="27.42578125" style="7" customWidth="1"/>
    <col min="3" max="3" width="12.5703125" style="7" customWidth="1"/>
    <col min="4" max="5" width="13.85546875" style="7" customWidth="1"/>
    <col min="6" max="6" width="12.140625" style="7" customWidth="1"/>
    <col min="7" max="7" width="13.28515625" style="7" customWidth="1"/>
    <col min="8" max="8" width="12.7109375" style="7" customWidth="1"/>
    <col min="9" max="9" width="12" style="7" customWidth="1"/>
    <col min="10" max="10" width="13.85546875" style="7" customWidth="1"/>
    <col min="11" max="11" width="13" style="7" customWidth="1"/>
    <col min="12" max="12" width="11.5703125" style="7" customWidth="1"/>
    <col min="13" max="13" width="13.140625" style="7" customWidth="1"/>
    <col min="14" max="14" width="13.28515625" style="7" customWidth="1"/>
  </cols>
  <sheetData>
    <row r="1" spans="1:14" s="4" customFormat="1" x14ac:dyDescent="0.25">
      <c r="A1" s="7"/>
      <c r="B1" s="7"/>
      <c r="C1" s="7"/>
      <c r="D1" s="7"/>
      <c r="E1" s="7"/>
      <c r="F1" s="7"/>
      <c r="G1" s="7"/>
      <c r="H1" s="7"/>
      <c r="I1" s="7"/>
      <c r="J1" s="7"/>
      <c r="K1" s="7"/>
      <c r="L1" s="7"/>
      <c r="M1" s="7"/>
      <c r="N1" s="7"/>
    </row>
    <row r="2" spans="1:14" ht="18.75" x14ac:dyDescent="0.3">
      <c r="A2" s="508" t="s">
        <v>492</v>
      </c>
      <c r="B2" s="508"/>
      <c r="C2" s="508"/>
      <c r="D2" s="508"/>
      <c r="E2" s="508"/>
      <c r="F2" s="508"/>
      <c r="G2" s="508"/>
      <c r="H2" s="508"/>
      <c r="I2" s="508"/>
      <c r="J2" s="508"/>
      <c r="K2" s="508"/>
      <c r="L2" s="508"/>
      <c r="M2" s="508"/>
      <c r="N2" s="508"/>
    </row>
    <row r="3" spans="1:14" ht="18.75" x14ac:dyDescent="0.3">
      <c r="A3" s="422" t="s">
        <v>677</v>
      </c>
      <c r="B3" s="422"/>
      <c r="C3" s="422"/>
      <c r="D3" s="422"/>
      <c r="E3" s="422"/>
      <c r="F3" s="422"/>
      <c r="G3" s="422"/>
      <c r="H3" s="422"/>
      <c r="I3" s="422"/>
      <c r="J3" s="422"/>
      <c r="K3" s="422"/>
      <c r="L3" s="422"/>
      <c r="M3" s="422"/>
      <c r="N3" s="422"/>
    </row>
    <row r="4" spans="1:14" s="4" customFormat="1" ht="15.75" x14ac:dyDescent="0.25">
      <c r="A4" s="216" t="s">
        <v>7</v>
      </c>
      <c r="B4" s="216"/>
      <c r="C4" s="216"/>
      <c r="D4" s="216"/>
      <c r="E4" s="216"/>
      <c r="F4" s="216"/>
      <c r="G4" s="216"/>
      <c r="H4" s="216"/>
      <c r="I4" s="216"/>
      <c r="J4" s="216"/>
      <c r="K4" s="216"/>
      <c r="L4" s="216"/>
      <c r="M4" s="216"/>
      <c r="N4" s="216"/>
    </row>
    <row r="5" spans="1:14" x14ac:dyDescent="0.25">
      <c r="A5" s="509" t="s">
        <v>42</v>
      </c>
      <c r="B5" s="509"/>
      <c r="C5" s="509"/>
      <c r="D5" s="509"/>
      <c r="E5" s="509"/>
      <c r="F5" s="509"/>
      <c r="G5" s="509"/>
      <c r="H5" s="509"/>
      <c r="I5" s="509"/>
      <c r="J5" s="509"/>
      <c r="K5" s="509"/>
      <c r="L5" s="509"/>
      <c r="M5" s="509"/>
      <c r="N5" s="509"/>
    </row>
    <row r="6" spans="1:14" s="1" customFormat="1" ht="15" customHeight="1" x14ac:dyDescent="0.25">
      <c r="A6" s="428" t="s">
        <v>43</v>
      </c>
      <c r="B6" s="428" t="s">
        <v>44</v>
      </c>
      <c r="C6" s="507" t="s">
        <v>45</v>
      </c>
      <c r="D6" s="507"/>
      <c r="E6" s="507"/>
      <c r="F6" s="507" t="s">
        <v>46</v>
      </c>
      <c r="G6" s="507"/>
      <c r="H6" s="507"/>
      <c r="I6" s="507" t="s">
        <v>47</v>
      </c>
      <c r="J6" s="507"/>
      <c r="K6" s="507"/>
      <c r="L6" s="507" t="s">
        <v>48</v>
      </c>
      <c r="M6" s="507"/>
      <c r="N6" s="507"/>
    </row>
    <row r="7" spans="1:14" s="1" customFormat="1" ht="28.5" customHeight="1" x14ac:dyDescent="0.25">
      <c r="A7" s="428"/>
      <c r="B7" s="428"/>
      <c r="C7" s="146" t="s">
        <v>49</v>
      </c>
      <c r="D7" s="146" t="s">
        <v>50</v>
      </c>
      <c r="E7" s="146" t="s">
        <v>51</v>
      </c>
      <c r="F7" s="146" t="s">
        <v>49</v>
      </c>
      <c r="G7" s="146" t="s">
        <v>50</v>
      </c>
      <c r="H7" s="146" t="s">
        <v>51</v>
      </c>
      <c r="I7" s="146" t="s">
        <v>49</v>
      </c>
      <c r="J7" s="146" t="s">
        <v>50</v>
      </c>
      <c r="K7" s="146" t="s">
        <v>51</v>
      </c>
      <c r="L7" s="146" t="s">
        <v>49</v>
      </c>
      <c r="M7" s="146" t="s">
        <v>50</v>
      </c>
      <c r="N7" s="146" t="s">
        <v>51</v>
      </c>
    </row>
    <row r="8" spans="1:14" ht="15.75" x14ac:dyDescent="0.25">
      <c r="A8" s="147">
        <v>1</v>
      </c>
      <c r="B8" s="148">
        <v>2</v>
      </c>
      <c r="C8" s="147">
        <v>3</v>
      </c>
      <c r="D8" s="148">
        <v>4</v>
      </c>
      <c r="E8" s="147">
        <v>5</v>
      </c>
      <c r="F8" s="148">
        <v>6</v>
      </c>
      <c r="G8" s="147">
        <v>7</v>
      </c>
      <c r="H8" s="148">
        <v>8</v>
      </c>
      <c r="I8" s="147">
        <v>9</v>
      </c>
      <c r="J8" s="148">
        <v>10</v>
      </c>
      <c r="K8" s="147">
        <v>11</v>
      </c>
      <c r="L8" s="148">
        <v>12</v>
      </c>
      <c r="M8" s="147">
        <v>13</v>
      </c>
      <c r="N8" s="148">
        <v>14</v>
      </c>
    </row>
    <row r="9" spans="1:14" ht="18.75" customHeight="1" x14ac:dyDescent="0.25">
      <c r="A9" s="429" t="s">
        <v>78</v>
      </c>
      <c r="B9" s="430"/>
      <c r="C9" s="430"/>
      <c r="D9" s="430"/>
      <c r="E9" s="430"/>
      <c r="F9" s="430"/>
      <c r="G9" s="430"/>
      <c r="H9" s="430"/>
      <c r="I9" s="430"/>
      <c r="J9" s="430"/>
      <c r="K9" s="430"/>
      <c r="L9" s="430"/>
      <c r="M9" s="430"/>
      <c r="N9" s="431"/>
    </row>
    <row r="10" spans="1:14" ht="18.75" customHeight="1" x14ac:dyDescent="0.25">
      <c r="A10" s="429" t="s">
        <v>104</v>
      </c>
      <c r="B10" s="430"/>
      <c r="C10" s="430"/>
      <c r="D10" s="430"/>
      <c r="E10" s="430"/>
      <c r="F10" s="430"/>
      <c r="G10" s="430"/>
      <c r="H10" s="430"/>
      <c r="I10" s="430"/>
      <c r="J10" s="430"/>
      <c r="K10" s="430"/>
      <c r="L10" s="430"/>
      <c r="M10" s="430"/>
      <c r="N10" s="431"/>
    </row>
    <row r="11" spans="1:14" ht="37.5" customHeight="1" x14ac:dyDescent="0.25">
      <c r="A11" s="510" t="s">
        <v>796</v>
      </c>
      <c r="B11" s="149" t="s">
        <v>797</v>
      </c>
      <c r="C11" s="150" t="s">
        <v>41</v>
      </c>
      <c r="D11" s="150" t="s">
        <v>41</v>
      </c>
      <c r="E11" s="150" t="s">
        <v>41</v>
      </c>
      <c r="F11" s="151">
        <f>SUM(G11:H11)</f>
        <v>255.4</v>
      </c>
      <c r="G11" s="150" t="s">
        <v>41</v>
      </c>
      <c r="H11" s="152">
        <v>255.4</v>
      </c>
      <c r="I11" s="151">
        <f>SUM(J11:K11)</f>
        <v>683.57</v>
      </c>
      <c r="J11" s="150" t="s">
        <v>41</v>
      </c>
      <c r="K11" s="152">
        <v>683.57</v>
      </c>
      <c r="L11" s="150" t="s">
        <v>41</v>
      </c>
      <c r="M11" s="150" t="s">
        <v>41</v>
      </c>
      <c r="N11" s="150" t="s">
        <v>41</v>
      </c>
    </row>
    <row r="12" spans="1:14" ht="40.5" customHeight="1" x14ac:dyDescent="0.25">
      <c r="A12" s="510"/>
      <c r="B12" s="149" t="s">
        <v>557</v>
      </c>
      <c r="C12" s="150" t="s">
        <v>41</v>
      </c>
      <c r="D12" s="150" t="s">
        <v>41</v>
      </c>
      <c r="E12" s="150" t="s">
        <v>41</v>
      </c>
      <c r="F12" s="151">
        <f t="shared" ref="F12:F19" si="0">SUM(G12:H12)</f>
        <v>397.1</v>
      </c>
      <c r="G12" s="150" t="s">
        <v>41</v>
      </c>
      <c r="H12" s="152">
        <v>397.1</v>
      </c>
      <c r="I12" s="151">
        <f t="shared" ref="I12:I19" si="1">SUM(J12:K12)</f>
        <v>741.41899999999998</v>
      </c>
      <c r="J12" s="150" t="s">
        <v>41</v>
      </c>
      <c r="K12" s="152">
        <v>741.41899999999998</v>
      </c>
      <c r="L12" s="150" t="s">
        <v>41</v>
      </c>
      <c r="M12" s="150" t="s">
        <v>41</v>
      </c>
      <c r="N12" s="150" t="s">
        <v>41</v>
      </c>
    </row>
    <row r="13" spans="1:14" ht="38.25" customHeight="1" x14ac:dyDescent="0.25">
      <c r="A13" s="510"/>
      <c r="B13" s="149" t="s">
        <v>555</v>
      </c>
      <c r="C13" s="150" t="s">
        <v>41</v>
      </c>
      <c r="D13" s="150" t="s">
        <v>41</v>
      </c>
      <c r="E13" s="150" t="s">
        <v>41</v>
      </c>
      <c r="F13" s="151">
        <f t="shared" si="0"/>
        <v>188.97200000000001</v>
      </c>
      <c r="G13" s="150" t="s">
        <v>41</v>
      </c>
      <c r="H13" s="152">
        <v>188.97200000000001</v>
      </c>
      <c r="I13" s="151">
        <f t="shared" si="1"/>
        <v>759.66700000000003</v>
      </c>
      <c r="J13" s="150" t="s">
        <v>41</v>
      </c>
      <c r="K13" s="152">
        <v>759.66700000000003</v>
      </c>
      <c r="L13" s="150" t="s">
        <v>41</v>
      </c>
      <c r="M13" s="150" t="s">
        <v>41</v>
      </c>
      <c r="N13" s="150" t="s">
        <v>41</v>
      </c>
    </row>
    <row r="14" spans="1:14" ht="39" customHeight="1" x14ac:dyDescent="0.25">
      <c r="A14" s="510"/>
      <c r="B14" s="149" t="s">
        <v>556</v>
      </c>
      <c r="C14" s="150" t="s">
        <v>41</v>
      </c>
      <c r="D14" s="150" t="s">
        <v>41</v>
      </c>
      <c r="E14" s="150" t="s">
        <v>41</v>
      </c>
      <c r="F14" s="151">
        <f t="shared" si="0"/>
        <v>607.9</v>
      </c>
      <c r="G14" s="150" t="s">
        <v>41</v>
      </c>
      <c r="H14" s="152">
        <v>607.9</v>
      </c>
      <c r="I14" s="151">
        <f t="shared" si="1"/>
        <v>562.4</v>
      </c>
      <c r="J14" s="150" t="s">
        <v>41</v>
      </c>
      <c r="K14" s="152">
        <v>562.4</v>
      </c>
      <c r="L14" s="150" t="s">
        <v>41</v>
      </c>
      <c r="M14" s="150" t="s">
        <v>41</v>
      </c>
      <c r="N14" s="150" t="s">
        <v>41</v>
      </c>
    </row>
    <row r="15" spans="1:14" ht="45" customHeight="1" x14ac:dyDescent="0.25">
      <c r="A15" s="510"/>
      <c r="B15" s="149" t="s">
        <v>554</v>
      </c>
      <c r="C15" s="150" t="s">
        <v>41</v>
      </c>
      <c r="D15" s="150" t="s">
        <v>41</v>
      </c>
      <c r="E15" s="150" t="s">
        <v>41</v>
      </c>
      <c r="F15" s="151">
        <f t="shared" si="0"/>
        <v>182.4</v>
      </c>
      <c r="G15" s="150" t="s">
        <v>41</v>
      </c>
      <c r="H15" s="152">
        <v>182.4</v>
      </c>
      <c r="I15" s="151">
        <f t="shared" si="1"/>
        <v>593.04</v>
      </c>
      <c r="J15" s="150" t="s">
        <v>41</v>
      </c>
      <c r="K15" s="152">
        <v>593.04</v>
      </c>
      <c r="L15" s="150" t="s">
        <v>41</v>
      </c>
      <c r="M15" s="150" t="s">
        <v>41</v>
      </c>
      <c r="N15" s="150" t="s">
        <v>41</v>
      </c>
    </row>
    <row r="16" spans="1:14" ht="44.25" customHeight="1" x14ac:dyDescent="0.25">
      <c r="A16" s="510"/>
      <c r="B16" s="149" t="s">
        <v>558</v>
      </c>
      <c r="C16" s="150" t="s">
        <v>41</v>
      </c>
      <c r="D16" s="150" t="s">
        <v>41</v>
      </c>
      <c r="E16" s="150" t="s">
        <v>41</v>
      </c>
      <c r="F16" s="151">
        <f t="shared" si="0"/>
        <v>994.06899999999996</v>
      </c>
      <c r="G16" s="150" t="s">
        <v>41</v>
      </c>
      <c r="H16" s="152">
        <v>994.06899999999996</v>
      </c>
      <c r="I16" s="151">
        <f t="shared" si="1"/>
        <v>1606.2</v>
      </c>
      <c r="J16" s="150" t="s">
        <v>41</v>
      </c>
      <c r="K16" s="152">
        <v>1606.2</v>
      </c>
      <c r="L16" s="150" t="s">
        <v>41</v>
      </c>
      <c r="M16" s="150" t="s">
        <v>41</v>
      </c>
      <c r="N16" s="150" t="s">
        <v>41</v>
      </c>
    </row>
    <row r="17" spans="1:14" ht="40.5" customHeight="1" x14ac:dyDescent="0.25">
      <c r="A17" s="510"/>
      <c r="B17" s="149" t="s">
        <v>559</v>
      </c>
      <c r="C17" s="150" t="s">
        <v>41</v>
      </c>
      <c r="D17" s="150" t="s">
        <v>41</v>
      </c>
      <c r="E17" s="150" t="s">
        <v>41</v>
      </c>
      <c r="F17" s="151">
        <f t="shared" si="0"/>
        <v>44.98</v>
      </c>
      <c r="G17" s="150" t="s">
        <v>41</v>
      </c>
      <c r="H17" s="152">
        <v>44.98</v>
      </c>
      <c r="I17" s="151">
        <f t="shared" si="1"/>
        <v>150.91999999999999</v>
      </c>
      <c r="J17" s="150" t="s">
        <v>41</v>
      </c>
      <c r="K17" s="152">
        <v>150.91999999999999</v>
      </c>
      <c r="L17" s="150" t="s">
        <v>41</v>
      </c>
      <c r="M17" s="150" t="s">
        <v>41</v>
      </c>
      <c r="N17" s="150" t="s">
        <v>41</v>
      </c>
    </row>
    <row r="18" spans="1:14" ht="46.5" customHeight="1" x14ac:dyDescent="0.25">
      <c r="A18" s="510"/>
      <c r="B18" s="149" t="s">
        <v>560</v>
      </c>
      <c r="C18" s="150" t="s">
        <v>41</v>
      </c>
      <c r="D18" s="150" t="s">
        <v>41</v>
      </c>
      <c r="E18" s="150" t="s">
        <v>41</v>
      </c>
      <c r="F18" s="151">
        <f t="shared" si="0"/>
        <v>44.505000000000003</v>
      </c>
      <c r="G18" s="150" t="s">
        <v>41</v>
      </c>
      <c r="H18" s="152">
        <v>44.505000000000003</v>
      </c>
      <c r="I18" s="151">
        <f t="shared" si="1"/>
        <v>245.70599999999999</v>
      </c>
      <c r="J18" s="150" t="s">
        <v>41</v>
      </c>
      <c r="K18" s="152">
        <v>245.70599999999999</v>
      </c>
      <c r="L18" s="150" t="s">
        <v>41</v>
      </c>
      <c r="M18" s="150" t="s">
        <v>41</v>
      </c>
      <c r="N18" s="150" t="s">
        <v>41</v>
      </c>
    </row>
    <row r="19" spans="1:14" ht="38.25" customHeight="1" x14ac:dyDescent="0.25">
      <c r="A19" s="511"/>
      <c r="B19" s="149" t="s">
        <v>798</v>
      </c>
      <c r="C19" s="150" t="s">
        <v>41</v>
      </c>
      <c r="D19" s="150" t="s">
        <v>41</v>
      </c>
      <c r="E19" s="150" t="s">
        <v>41</v>
      </c>
      <c r="F19" s="151">
        <f t="shared" si="0"/>
        <v>48.064</v>
      </c>
      <c r="G19" s="150" t="s">
        <v>41</v>
      </c>
      <c r="H19" s="152">
        <v>48.064</v>
      </c>
      <c r="I19" s="151">
        <f t="shared" si="1"/>
        <v>72.096000000000004</v>
      </c>
      <c r="J19" s="150" t="s">
        <v>41</v>
      </c>
      <c r="K19" s="152">
        <v>72.096000000000004</v>
      </c>
      <c r="L19" s="150" t="s">
        <v>41</v>
      </c>
      <c r="M19" s="150" t="s">
        <v>41</v>
      </c>
      <c r="N19" s="150" t="s">
        <v>41</v>
      </c>
    </row>
    <row r="20" spans="1:14" s="51" customFormat="1" ht="19.5" customHeight="1" x14ac:dyDescent="0.25">
      <c r="A20" s="505" t="s">
        <v>357</v>
      </c>
      <c r="B20" s="506"/>
      <c r="C20" s="153" t="s">
        <v>41</v>
      </c>
      <c r="D20" s="153" t="s">
        <v>41</v>
      </c>
      <c r="E20" s="153" t="s">
        <v>41</v>
      </c>
      <c r="F20" s="154">
        <f>SUM(F11:F19)</f>
        <v>2763.39</v>
      </c>
      <c r="G20" s="153" t="s">
        <v>41</v>
      </c>
      <c r="H20" s="154">
        <f>SUM(H11:H19)</f>
        <v>2763.39</v>
      </c>
      <c r="I20" s="154">
        <f>SUM(I11:I19)</f>
        <v>5415.018</v>
      </c>
      <c r="J20" s="153" t="s">
        <v>41</v>
      </c>
      <c r="K20" s="154">
        <f>SUM(K11:K19)</f>
        <v>5415.018</v>
      </c>
      <c r="L20" s="153" t="s">
        <v>41</v>
      </c>
      <c r="M20" s="153" t="s">
        <v>41</v>
      </c>
      <c r="N20" s="153" t="s">
        <v>41</v>
      </c>
    </row>
    <row r="21" spans="1:14" ht="15.75" customHeight="1" x14ac:dyDescent="0.25"/>
  </sheetData>
  <mergeCells count="14">
    <mergeCell ref="A2:N2"/>
    <mergeCell ref="A3:N3"/>
    <mergeCell ref="A4:N4"/>
    <mergeCell ref="A5:N5"/>
    <mergeCell ref="A11:A19"/>
    <mergeCell ref="A20:B20"/>
    <mergeCell ref="L6:N6"/>
    <mergeCell ref="A9:N9"/>
    <mergeCell ref="A10:N10"/>
    <mergeCell ref="A6:A7"/>
    <mergeCell ref="B6:B7"/>
    <mergeCell ref="C6:E6"/>
    <mergeCell ref="F6:H6"/>
    <mergeCell ref="I6:K6"/>
  </mergeCells>
  <pageMargins left="0.15748031496062992" right="0.15748031496062992" top="0.15748031496062992"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activeCell="A8" sqref="A8:D8"/>
    </sheetView>
  </sheetViews>
  <sheetFormatPr defaultRowHeight="15" x14ac:dyDescent="0.25"/>
  <cols>
    <col min="1" max="1" width="30.5703125" style="7" customWidth="1"/>
    <col min="2" max="3" width="31.7109375" style="7" customWidth="1"/>
    <col min="4" max="4" width="31.28515625" style="7" customWidth="1"/>
    <col min="5" max="16384" width="9.140625" style="7"/>
  </cols>
  <sheetData>
    <row r="1" spans="1:6" ht="15.75" x14ac:dyDescent="0.25">
      <c r="A1" s="212" t="s">
        <v>689</v>
      </c>
      <c r="B1" s="212"/>
      <c r="C1" s="212"/>
      <c r="D1" s="212"/>
    </row>
    <row r="2" spans="1:6" ht="18.75" x14ac:dyDescent="0.3">
      <c r="A2" s="422" t="s">
        <v>677</v>
      </c>
      <c r="B2" s="422"/>
      <c r="C2" s="422"/>
      <c r="D2" s="422"/>
    </row>
    <row r="3" spans="1:6" ht="13.5" customHeight="1" x14ac:dyDescent="0.25">
      <c r="A3" s="516" t="s">
        <v>7</v>
      </c>
      <c r="B3" s="516"/>
      <c r="C3" s="516"/>
      <c r="D3" s="516"/>
    </row>
    <row r="4" spans="1:6" ht="11.25" customHeight="1" x14ac:dyDescent="0.25">
      <c r="A4" s="155"/>
    </row>
    <row r="5" spans="1:6" s="9" customFormat="1" ht="21" customHeight="1" x14ac:dyDescent="0.25">
      <c r="A5" s="507" t="s">
        <v>19</v>
      </c>
      <c r="B5" s="507" t="s">
        <v>52</v>
      </c>
      <c r="C5" s="507"/>
      <c r="D5" s="507" t="s">
        <v>53</v>
      </c>
      <c r="E5" s="8"/>
    </row>
    <row r="6" spans="1:6" s="9" customFormat="1" ht="18.75" customHeight="1" x14ac:dyDescent="0.25">
      <c r="A6" s="507"/>
      <c r="B6" s="146" t="s">
        <v>54</v>
      </c>
      <c r="C6" s="146" t="s">
        <v>9</v>
      </c>
      <c r="D6" s="507"/>
      <c r="E6" s="8"/>
    </row>
    <row r="7" spans="1:6" x14ac:dyDescent="0.25">
      <c r="A7" s="156">
        <v>1</v>
      </c>
      <c r="B7" s="156">
        <v>2</v>
      </c>
      <c r="C7" s="156">
        <v>3</v>
      </c>
      <c r="D7" s="156">
        <v>4</v>
      </c>
      <c r="E7" s="10"/>
    </row>
    <row r="8" spans="1:6" ht="16.5" customHeight="1" x14ac:dyDescent="0.25">
      <c r="A8" s="512" t="s">
        <v>55</v>
      </c>
      <c r="B8" s="512"/>
      <c r="C8" s="512"/>
      <c r="D8" s="512"/>
      <c r="E8" s="11"/>
    </row>
    <row r="9" spans="1:6" x14ac:dyDescent="0.25">
      <c r="A9" s="157" t="s">
        <v>56</v>
      </c>
      <c r="B9" s="158">
        <f t="shared" ref="B9:C12" si="0">B14+B19+B24+B29</f>
        <v>0</v>
      </c>
      <c r="C9" s="158">
        <f t="shared" si="0"/>
        <v>0</v>
      </c>
      <c r="D9" s="158">
        <v>0</v>
      </c>
      <c r="E9" s="11"/>
    </row>
    <row r="10" spans="1:6" x14ac:dyDescent="0.25">
      <c r="A10" s="157" t="s">
        <v>57</v>
      </c>
      <c r="B10" s="158">
        <f t="shared" si="0"/>
        <v>1427919</v>
      </c>
      <c r="C10" s="158">
        <f t="shared" si="0"/>
        <v>1131983.7900000003</v>
      </c>
      <c r="D10" s="158">
        <f>C10/B10*100</f>
        <v>79.275070224571579</v>
      </c>
      <c r="E10" s="11"/>
    </row>
    <row r="11" spans="1:6" s="49" customFormat="1" x14ac:dyDescent="0.25">
      <c r="A11" s="157" t="s">
        <v>58</v>
      </c>
      <c r="B11" s="158">
        <f>B16+B21+B26+B31</f>
        <v>42202781.299999997</v>
      </c>
      <c r="C11" s="158">
        <f t="shared" si="0"/>
        <v>41430195.908000007</v>
      </c>
      <c r="D11" s="158">
        <f>C11/B11*100</f>
        <v>98.169349582654192</v>
      </c>
      <c r="E11" s="100"/>
    </row>
    <row r="12" spans="1:6" s="49" customFormat="1" x14ac:dyDescent="0.25">
      <c r="A12" s="157" t="s">
        <v>59</v>
      </c>
      <c r="B12" s="158">
        <f t="shared" si="0"/>
        <v>43630700.299999997</v>
      </c>
      <c r="C12" s="158">
        <f t="shared" si="0"/>
        <v>42562179.697999999</v>
      </c>
      <c r="D12" s="158">
        <f>C12/B12*100</f>
        <v>97.550989109381774</v>
      </c>
      <c r="E12" s="100"/>
      <c r="F12" s="100"/>
    </row>
    <row r="13" spans="1:6" ht="15" customHeight="1" x14ac:dyDescent="0.25">
      <c r="A13" s="513" t="s">
        <v>60</v>
      </c>
      <c r="B13" s="514"/>
      <c r="C13" s="514"/>
      <c r="D13" s="515"/>
      <c r="E13" s="11"/>
    </row>
    <row r="14" spans="1:6" x14ac:dyDescent="0.25">
      <c r="A14" s="157" t="s">
        <v>56</v>
      </c>
      <c r="B14" s="158">
        <f>B19+B24+B29+B34</f>
        <v>0</v>
      </c>
      <c r="C14" s="158">
        <f>C19+C24+C29+C34</f>
        <v>0</v>
      </c>
      <c r="D14" s="158">
        <v>0</v>
      </c>
      <c r="E14" s="11"/>
    </row>
    <row r="15" spans="1:6" x14ac:dyDescent="0.25">
      <c r="A15" s="157" t="s">
        <v>57</v>
      </c>
      <c r="B15" s="158">
        <v>1395697.4</v>
      </c>
      <c r="C15" s="158">
        <v>1131983.7900000003</v>
      </c>
      <c r="D15" s="158">
        <f>C15/B15*100</f>
        <v>81.105244589550736</v>
      </c>
      <c r="E15" s="11"/>
    </row>
    <row r="16" spans="1:6" s="49" customFormat="1" x14ac:dyDescent="0.25">
      <c r="A16" s="157" t="s">
        <v>58</v>
      </c>
      <c r="B16" s="158">
        <v>24457768.699999999</v>
      </c>
      <c r="C16" s="158">
        <v>24445154.090000004</v>
      </c>
      <c r="D16" s="158">
        <f>C16/B16*100</f>
        <v>99.94842289108739</v>
      </c>
      <c r="E16" s="100"/>
    </row>
    <row r="17" spans="1:5" s="49" customFormat="1" x14ac:dyDescent="0.25">
      <c r="A17" s="157" t="s">
        <v>59</v>
      </c>
      <c r="B17" s="158">
        <f>SUM(B14:B16)</f>
        <v>25853466.099999998</v>
      </c>
      <c r="C17" s="158">
        <f>SUM(C14:C16)</f>
        <v>25577137.880000003</v>
      </c>
      <c r="D17" s="158">
        <f>C17/B17*100</f>
        <v>98.93117534441545</v>
      </c>
      <c r="E17" s="100"/>
    </row>
    <row r="18" spans="1:5" ht="15" customHeight="1" x14ac:dyDescent="0.25">
      <c r="A18" s="513" t="s">
        <v>61</v>
      </c>
      <c r="B18" s="514"/>
      <c r="C18" s="514"/>
      <c r="D18" s="515"/>
      <c r="E18" s="11"/>
    </row>
    <row r="19" spans="1:5" x14ac:dyDescent="0.25">
      <c r="A19" s="157" t="s">
        <v>56</v>
      </c>
      <c r="B19" s="158">
        <f>B24+B29+B34+B39</f>
        <v>0</v>
      </c>
      <c r="C19" s="158">
        <f>C24+C29+C34+C39</f>
        <v>0</v>
      </c>
      <c r="D19" s="158">
        <v>0</v>
      </c>
      <c r="E19" s="11"/>
    </row>
    <row r="20" spans="1:5" x14ac:dyDescent="0.25">
      <c r="A20" s="157" t="s">
        <v>57</v>
      </c>
      <c r="B20" s="158">
        <v>32221.599999999999</v>
      </c>
      <c r="C20" s="158">
        <v>0</v>
      </c>
      <c r="D20" s="158">
        <f>C20/B20*100</f>
        <v>0</v>
      </c>
      <c r="E20" s="11"/>
    </row>
    <row r="21" spans="1:5" s="49" customFormat="1" x14ac:dyDescent="0.25">
      <c r="A21" s="157" t="s">
        <v>58</v>
      </c>
      <c r="B21" s="158">
        <v>1260318.2</v>
      </c>
      <c r="C21" s="158">
        <v>1163804</v>
      </c>
      <c r="D21" s="158">
        <f>C21/B21*100</f>
        <v>92.342076786640064</v>
      </c>
      <c r="E21" s="100"/>
    </row>
    <row r="22" spans="1:5" s="49" customFormat="1" x14ac:dyDescent="0.25">
      <c r="A22" s="157" t="s">
        <v>59</v>
      </c>
      <c r="B22" s="158">
        <f>SUM(B19:B21)</f>
        <v>1292539.8</v>
      </c>
      <c r="C22" s="158">
        <f>SUM(C19:C21)</f>
        <v>1163804</v>
      </c>
      <c r="D22" s="158">
        <f>C22/B22*100</f>
        <v>90.040090061443365</v>
      </c>
      <c r="E22" s="100"/>
    </row>
    <row r="23" spans="1:5" x14ac:dyDescent="0.25">
      <c r="A23" s="513" t="s">
        <v>62</v>
      </c>
      <c r="B23" s="514"/>
      <c r="C23" s="514"/>
      <c r="D23" s="515"/>
      <c r="E23" s="11"/>
    </row>
    <row r="24" spans="1:5" x14ac:dyDescent="0.25">
      <c r="A24" s="157" t="s">
        <v>56</v>
      </c>
      <c r="B24" s="158">
        <f>B29+B34+B39+B44</f>
        <v>0</v>
      </c>
      <c r="C24" s="158">
        <f>C29+C34+C39+C44</f>
        <v>0</v>
      </c>
      <c r="D24" s="158">
        <v>0</v>
      </c>
      <c r="E24" s="11"/>
    </row>
    <row r="25" spans="1:5" x14ac:dyDescent="0.25">
      <c r="A25" s="157" t="s">
        <v>57</v>
      </c>
      <c r="B25" s="158">
        <v>0</v>
      </c>
      <c r="C25" s="158">
        <v>0</v>
      </c>
      <c r="D25" s="158">
        <v>0</v>
      </c>
      <c r="E25" s="11"/>
    </row>
    <row r="26" spans="1:5" s="49" customFormat="1" x14ac:dyDescent="0.25">
      <c r="A26" s="157" t="s">
        <v>58</v>
      </c>
      <c r="B26" s="158">
        <v>6928.2</v>
      </c>
      <c r="C26" s="158">
        <v>5415.018</v>
      </c>
      <c r="D26" s="158">
        <f>C26/B26*100</f>
        <v>78.159088940850438</v>
      </c>
      <c r="E26" s="100"/>
    </row>
    <row r="27" spans="1:5" s="49" customFormat="1" x14ac:dyDescent="0.25">
      <c r="A27" s="157" t="s">
        <v>59</v>
      </c>
      <c r="B27" s="158">
        <f>SUM(B24:B26)</f>
        <v>6928.2</v>
      </c>
      <c r="C27" s="158">
        <f>SUM(C24:C26)</f>
        <v>5415.018</v>
      </c>
      <c r="D27" s="158">
        <f>C27/B27*100</f>
        <v>78.159088940850438</v>
      </c>
      <c r="E27" s="100"/>
    </row>
    <row r="28" spans="1:5" x14ac:dyDescent="0.25">
      <c r="A28" s="513" t="s">
        <v>63</v>
      </c>
      <c r="B28" s="514"/>
      <c r="C28" s="514"/>
      <c r="D28" s="515"/>
      <c r="E28" s="11"/>
    </row>
    <row r="29" spans="1:5" x14ac:dyDescent="0.25">
      <c r="A29" s="157" t="s">
        <v>56</v>
      </c>
      <c r="B29" s="158">
        <f>B34+B39+B44+B49</f>
        <v>0</v>
      </c>
      <c r="C29" s="158">
        <f>C34+C39+C44+C49</f>
        <v>0</v>
      </c>
      <c r="D29" s="158">
        <v>0</v>
      </c>
      <c r="E29" s="11"/>
    </row>
    <row r="30" spans="1:5" x14ac:dyDescent="0.25">
      <c r="A30" s="157" t="s">
        <v>57</v>
      </c>
      <c r="B30" s="158">
        <v>0</v>
      </c>
      <c r="C30" s="158">
        <v>0</v>
      </c>
      <c r="D30" s="158">
        <v>0</v>
      </c>
      <c r="E30" s="11"/>
    </row>
    <row r="31" spans="1:5" s="49" customFormat="1" x14ac:dyDescent="0.25">
      <c r="A31" s="157" t="s">
        <v>58</v>
      </c>
      <c r="B31" s="158">
        <v>16477766.199999999</v>
      </c>
      <c r="C31" s="158">
        <v>15815822.800000001</v>
      </c>
      <c r="D31" s="158">
        <f>C31/B31*100</f>
        <v>95.982808640651797</v>
      </c>
      <c r="E31" s="100"/>
    </row>
    <row r="32" spans="1:5" s="49" customFormat="1" ht="15.75" x14ac:dyDescent="0.25">
      <c r="A32" s="157" t="s">
        <v>59</v>
      </c>
      <c r="B32" s="158">
        <f>SUM(B29:B31)</f>
        <v>16477766.199999999</v>
      </c>
      <c r="C32" s="158">
        <f>SUM(C29:C31)</f>
        <v>15815822.800000001</v>
      </c>
      <c r="D32" s="158">
        <f>C32/B32*100</f>
        <v>95.982808640651797</v>
      </c>
      <c r="E32" s="101" t="s">
        <v>64</v>
      </c>
    </row>
  </sheetData>
  <mergeCells count="11">
    <mergeCell ref="A5:A6"/>
    <mergeCell ref="B5:C5"/>
    <mergeCell ref="D5:D6"/>
    <mergeCell ref="A1:D1"/>
    <mergeCell ref="A2:D2"/>
    <mergeCell ref="A3:D3"/>
    <mergeCell ref="A8:D8"/>
    <mergeCell ref="A13:D13"/>
    <mergeCell ref="A18:D18"/>
    <mergeCell ref="A23:D23"/>
    <mergeCell ref="A28:D28"/>
  </mergeCells>
  <pageMargins left="0.15748031496062992" right="0.15748031496062992" top="0.74803149606299213" bottom="0.19685039370078741"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view="pageBreakPreview" zoomScale="80" zoomScaleNormal="55" zoomScaleSheetLayoutView="80" workbookViewId="0">
      <selection activeCell="K4" sqref="K4"/>
    </sheetView>
  </sheetViews>
  <sheetFormatPr defaultColWidth="9.140625" defaultRowHeight="15" x14ac:dyDescent="0.25"/>
  <cols>
    <col min="1" max="1" width="30.7109375" style="75" customWidth="1"/>
    <col min="2" max="2" width="15.28515625" style="75" customWidth="1"/>
    <col min="3" max="3" width="16.42578125" style="75" customWidth="1"/>
    <col min="4" max="4" width="24" style="75" customWidth="1"/>
    <col min="5" max="5" width="17.7109375" style="75" customWidth="1"/>
    <col min="6" max="7" width="19.5703125" style="75" customWidth="1"/>
    <col min="8" max="8" width="26.42578125" style="75" customWidth="1"/>
    <col min="9" max="9" width="19.140625" style="75" customWidth="1"/>
    <col min="10" max="10" width="21.28515625" style="75" customWidth="1"/>
    <col min="11" max="11" width="17.85546875" style="75" customWidth="1"/>
    <col min="12" max="12" width="18.28515625" style="75" customWidth="1"/>
    <col min="13" max="13" width="15.7109375" style="75" customWidth="1"/>
    <col min="14" max="14" width="30.85546875" style="75" customWidth="1"/>
    <col min="15" max="15" width="28.140625" style="18" customWidth="1"/>
    <col min="16" max="16384" width="9.140625" style="18"/>
  </cols>
  <sheetData>
    <row r="1" spans="1:15" ht="66" customHeight="1" x14ac:dyDescent="0.25">
      <c r="A1" s="517" t="s">
        <v>690</v>
      </c>
      <c r="B1" s="517"/>
      <c r="C1" s="517"/>
      <c r="D1" s="517"/>
      <c r="E1" s="517"/>
      <c r="F1" s="517"/>
      <c r="G1" s="517"/>
      <c r="H1" s="517"/>
      <c r="I1" s="517"/>
      <c r="J1" s="517"/>
      <c r="K1" s="517"/>
      <c r="L1" s="517"/>
      <c r="M1" s="517"/>
      <c r="N1" s="517"/>
    </row>
    <row r="2" spans="1:15" ht="17.25" customHeight="1" x14ac:dyDescent="0.25">
      <c r="A2" s="519"/>
      <c r="B2" s="519"/>
      <c r="C2" s="519"/>
      <c r="D2" s="519"/>
      <c r="E2" s="519"/>
      <c r="F2" s="519"/>
      <c r="G2" s="519"/>
      <c r="H2" s="519"/>
      <c r="I2" s="519"/>
      <c r="J2" s="519"/>
      <c r="K2" s="519"/>
      <c r="L2" s="519"/>
      <c r="M2" s="519"/>
      <c r="N2" s="519"/>
    </row>
    <row r="3" spans="1:15" ht="180" customHeight="1" x14ac:dyDescent="0.25">
      <c r="A3" s="97"/>
      <c r="B3" s="162" t="s">
        <v>692</v>
      </c>
      <c r="C3" s="162" t="s">
        <v>665</v>
      </c>
      <c r="D3" s="162" t="s">
        <v>693</v>
      </c>
      <c r="E3" s="162" t="s">
        <v>694</v>
      </c>
      <c r="F3" s="162" t="s">
        <v>695</v>
      </c>
      <c r="G3" s="162" t="s">
        <v>696</v>
      </c>
      <c r="H3" s="162" t="s">
        <v>697</v>
      </c>
      <c r="I3" s="98" t="s">
        <v>666</v>
      </c>
      <c r="J3" s="98" t="s">
        <v>667</v>
      </c>
      <c r="K3" s="98" t="s">
        <v>698</v>
      </c>
      <c r="L3" s="162" t="s">
        <v>668</v>
      </c>
      <c r="M3" s="162" t="s">
        <v>691</v>
      </c>
      <c r="N3" s="162" t="s">
        <v>669</v>
      </c>
      <c r="O3" s="33"/>
    </row>
    <row r="4" spans="1:15" ht="18.75" x14ac:dyDescent="0.25">
      <c r="A4" s="99">
        <v>1</v>
      </c>
      <c r="B4" s="99" t="s">
        <v>670</v>
      </c>
      <c r="C4" s="99">
        <v>3</v>
      </c>
      <c r="D4" s="99">
        <v>4</v>
      </c>
      <c r="E4" s="99">
        <v>5</v>
      </c>
      <c r="F4" s="99">
        <v>6</v>
      </c>
      <c r="G4" s="99">
        <v>7</v>
      </c>
      <c r="H4" s="99" t="s">
        <v>671</v>
      </c>
      <c r="I4" s="99">
        <v>9</v>
      </c>
      <c r="J4" s="99">
        <v>10</v>
      </c>
      <c r="K4" s="99">
        <v>11</v>
      </c>
      <c r="L4" s="99">
        <v>12</v>
      </c>
      <c r="M4" s="99" t="s">
        <v>672</v>
      </c>
      <c r="N4" s="99">
        <v>14</v>
      </c>
      <c r="O4" s="34"/>
    </row>
    <row r="5" spans="1:15" ht="36" customHeight="1" x14ac:dyDescent="0.25">
      <c r="A5" s="95" t="s">
        <v>673</v>
      </c>
      <c r="B5" s="165">
        <v>11520.800000000745</v>
      </c>
      <c r="C5" s="165">
        <v>24442390.700000003</v>
      </c>
      <c r="D5" s="165">
        <v>1484735.8</v>
      </c>
      <c r="E5" s="165">
        <v>452089.8</v>
      </c>
      <c r="F5" s="165">
        <v>680984.4</v>
      </c>
      <c r="G5" s="165">
        <v>21813059.900000002</v>
      </c>
      <c r="H5" s="163">
        <v>998.851</v>
      </c>
      <c r="I5" s="165">
        <v>0</v>
      </c>
      <c r="J5" s="165">
        <v>0</v>
      </c>
      <c r="K5" s="163">
        <v>998.851</v>
      </c>
      <c r="L5" s="165">
        <v>0</v>
      </c>
      <c r="M5" s="165">
        <v>8.6699795153108763</v>
      </c>
      <c r="N5" s="520" t="s">
        <v>675</v>
      </c>
      <c r="O5" s="34"/>
    </row>
    <row r="6" spans="1:15" ht="187.5" customHeight="1" x14ac:dyDescent="0.25">
      <c r="A6" s="96" t="s">
        <v>674</v>
      </c>
      <c r="B6" s="165">
        <f>C6-D6-E6-F6-G6</f>
        <v>11520.800000000745</v>
      </c>
      <c r="C6" s="165">
        <v>24442390.700000003</v>
      </c>
      <c r="D6" s="165">
        <v>1484735.8</v>
      </c>
      <c r="E6" s="165">
        <v>452089.8</v>
      </c>
      <c r="F6" s="165">
        <v>680984.4</v>
      </c>
      <c r="G6" s="165">
        <f>C6-D6-E6-F6-4777-6743.8</f>
        <v>21813059.900000002</v>
      </c>
      <c r="H6" s="163">
        <f>I6+J6+K6+L6</f>
        <v>998.851</v>
      </c>
      <c r="I6" s="165">
        <v>0</v>
      </c>
      <c r="J6" s="165">
        <v>0</v>
      </c>
      <c r="K6" s="163">
        <v>998.851</v>
      </c>
      <c r="L6" s="165">
        <v>0</v>
      </c>
      <c r="M6" s="165">
        <f>H6/B6*100</f>
        <v>8.6699795153108763</v>
      </c>
      <c r="N6" s="521"/>
      <c r="O6" s="34"/>
    </row>
    <row r="7" spans="1:15" x14ac:dyDescent="0.25">
      <c r="A7" s="518"/>
      <c r="B7" s="518"/>
      <c r="C7" s="518"/>
      <c r="D7" s="518"/>
      <c r="E7" s="518"/>
      <c r="F7" s="518"/>
      <c r="G7" s="518"/>
      <c r="H7" s="518"/>
      <c r="I7" s="518"/>
      <c r="J7" s="518"/>
      <c r="K7" s="518"/>
      <c r="L7" s="518"/>
      <c r="M7" s="518"/>
      <c r="N7" s="518"/>
    </row>
  </sheetData>
  <mergeCells count="4">
    <mergeCell ref="A1:N1"/>
    <mergeCell ref="A7:N7"/>
    <mergeCell ref="A2:N2"/>
    <mergeCell ref="N5:N6"/>
  </mergeCells>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5"/>
  <sheetViews>
    <sheetView tabSelected="1" view="pageBreakPreview" topLeftCell="A402" zoomScale="85" zoomScaleNormal="90" zoomScaleSheetLayoutView="85" workbookViewId="0">
      <selection activeCell="B424" sqref="B424"/>
    </sheetView>
  </sheetViews>
  <sheetFormatPr defaultRowHeight="15" x14ac:dyDescent="0.25"/>
  <cols>
    <col min="1" max="1" width="38.28515625" style="2" customWidth="1"/>
    <col min="2" max="2" width="65" style="2" customWidth="1"/>
    <col min="3" max="3" width="20.28515625" style="2" customWidth="1"/>
    <col min="4" max="4" width="19.7109375" style="2" customWidth="1"/>
    <col min="5" max="11" width="20.28515625" style="2" customWidth="1"/>
    <col min="12" max="12" width="13.28515625" style="2" bestFit="1" customWidth="1"/>
    <col min="13" max="16384" width="9.140625" style="2"/>
  </cols>
  <sheetData>
    <row r="1" spans="1:12" ht="9.75" customHeight="1" x14ac:dyDescent="0.25">
      <c r="A1" s="194"/>
    </row>
    <row r="2" spans="1:12" ht="34.5" customHeight="1" x14ac:dyDescent="0.25">
      <c r="A2" s="537" t="s">
        <v>699</v>
      </c>
      <c r="B2" s="537"/>
      <c r="C2" s="537"/>
      <c r="D2" s="537"/>
      <c r="E2" s="537"/>
      <c r="F2" s="537"/>
      <c r="G2" s="537"/>
      <c r="H2" s="537"/>
      <c r="I2" s="537"/>
      <c r="J2" s="537"/>
      <c r="K2" s="537"/>
    </row>
    <row r="3" spans="1:12" ht="14.25" customHeight="1" x14ac:dyDescent="0.25">
      <c r="A3" s="536"/>
      <c r="B3" s="536"/>
      <c r="C3" s="536"/>
      <c r="D3" s="536"/>
      <c r="E3" s="536"/>
      <c r="F3" s="536"/>
      <c r="G3" s="536"/>
      <c r="H3" s="536"/>
      <c r="I3" s="536"/>
      <c r="J3" s="536"/>
      <c r="K3" s="536"/>
    </row>
    <row r="4" spans="1:12" ht="15" customHeight="1" x14ac:dyDescent="0.25">
      <c r="A4" s="535" t="s">
        <v>0</v>
      </c>
      <c r="B4" s="218" t="s">
        <v>1</v>
      </c>
      <c r="C4" s="533" t="s">
        <v>365</v>
      </c>
      <c r="D4" s="534"/>
      <c r="E4" s="534"/>
      <c r="F4" s="534"/>
      <c r="G4" s="534"/>
      <c r="H4" s="534"/>
      <c r="I4" s="534"/>
      <c r="J4" s="534"/>
    </row>
    <row r="5" spans="1:12" ht="45" x14ac:dyDescent="0.25">
      <c r="A5" s="535"/>
      <c r="B5" s="219"/>
      <c r="C5" s="184" t="s">
        <v>561</v>
      </c>
      <c r="D5" s="184" t="s">
        <v>562</v>
      </c>
      <c r="E5" s="184" t="s">
        <v>563</v>
      </c>
      <c r="F5" s="184" t="s">
        <v>604</v>
      </c>
      <c r="G5" s="184" t="s">
        <v>564</v>
      </c>
      <c r="H5" s="184" t="s">
        <v>565</v>
      </c>
      <c r="I5" s="184" t="s">
        <v>566</v>
      </c>
      <c r="J5" s="184" t="s">
        <v>567</v>
      </c>
      <c r="K5" s="184" t="s">
        <v>632</v>
      </c>
    </row>
    <row r="6" spans="1:12" x14ac:dyDescent="0.25">
      <c r="A6" s="17">
        <v>1</v>
      </c>
      <c r="B6" s="184">
        <v>2</v>
      </c>
      <c r="C6" s="17">
        <v>3</v>
      </c>
      <c r="D6" s="17">
        <v>4</v>
      </c>
      <c r="E6" s="17">
        <v>5</v>
      </c>
      <c r="F6" s="17">
        <v>6</v>
      </c>
      <c r="G6" s="17">
        <v>7</v>
      </c>
      <c r="H6" s="17">
        <v>8</v>
      </c>
      <c r="I6" s="17">
        <v>10</v>
      </c>
      <c r="J6" s="17">
        <v>11</v>
      </c>
      <c r="K6" s="17">
        <v>11</v>
      </c>
    </row>
    <row r="7" spans="1:12" s="3" customFormat="1" x14ac:dyDescent="0.25">
      <c r="A7" s="522" t="s">
        <v>177</v>
      </c>
      <c r="B7" s="182" t="s">
        <v>2</v>
      </c>
      <c r="C7" s="22">
        <f>C8+C9</f>
        <v>23021157.499999996</v>
      </c>
      <c r="D7" s="22">
        <f>D8+D9</f>
        <v>26298522.599999998</v>
      </c>
      <c r="E7" s="22">
        <f t="shared" ref="E7:J7" si="0">E8+E9+E10</f>
        <v>26882204.899999999</v>
      </c>
      <c r="F7" s="22">
        <f t="shared" si="0"/>
        <v>26882204.899999999</v>
      </c>
      <c r="G7" s="22">
        <f t="shared" si="0"/>
        <v>26904020.399999999</v>
      </c>
      <c r="H7" s="22">
        <f t="shared" si="0"/>
        <v>26904020.399999999</v>
      </c>
      <c r="I7" s="22">
        <f t="shared" si="0"/>
        <v>27371909.699999999</v>
      </c>
      <c r="J7" s="22">
        <f t="shared" si="0"/>
        <v>27158959.299999997</v>
      </c>
      <c r="K7" s="22">
        <v>27167807.699999996</v>
      </c>
      <c r="L7" s="14"/>
    </row>
    <row r="8" spans="1:12" s="3" customFormat="1" x14ac:dyDescent="0.25">
      <c r="A8" s="523"/>
      <c r="B8" s="182" t="s">
        <v>3</v>
      </c>
      <c r="C8" s="22">
        <v>22685515.799999997</v>
      </c>
      <c r="D8" s="22">
        <v>25092731.299999997</v>
      </c>
      <c r="E8" s="22">
        <v>25622413.599999998</v>
      </c>
      <c r="F8" s="22">
        <f t="shared" ref="F8:F73" si="1">E8</f>
        <v>25622413.599999998</v>
      </c>
      <c r="G8" s="22">
        <v>25639413.599999998</v>
      </c>
      <c r="H8" s="22">
        <f>G8</f>
        <v>25639413.599999998</v>
      </c>
      <c r="I8" s="22">
        <v>26079620.699999999</v>
      </c>
      <c r="J8" s="22">
        <v>25853466.099999998</v>
      </c>
      <c r="K8" s="22">
        <f>J8</f>
        <v>25853466.099999998</v>
      </c>
    </row>
    <row r="9" spans="1:12" s="3" customFormat="1" ht="28.5" x14ac:dyDescent="0.25">
      <c r="A9" s="523"/>
      <c r="B9" s="182" t="s">
        <v>4</v>
      </c>
      <c r="C9" s="22">
        <v>335641.7</v>
      </c>
      <c r="D9" s="22">
        <v>1205791.3</v>
      </c>
      <c r="E9" s="22">
        <v>1205791.3</v>
      </c>
      <c r="F9" s="22">
        <f t="shared" si="1"/>
        <v>1205791.3</v>
      </c>
      <c r="G9" s="22">
        <v>1210606.8</v>
      </c>
      <c r="H9" s="22">
        <f>G9</f>
        <v>1210606.8</v>
      </c>
      <c r="I9" s="22">
        <v>1238288.9999999998</v>
      </c>
      <c r="J9" s="22">
        <v>1251493.1999999997</v>
      </c>
      <c r="K9" s="22">
        <v>1260318.2</v>
      </c>
    </row>
    <row r="10" spans="1:12" s="3" customFormat="1" ht="28.5" x14ac:dyDescent="0.25">
      <c r="A10" s="523"/>
      <c r="B10" s="182" t="s">
        <v>615</v>
      </c>
      <c r="C10" s="22">
        <v>0</v>
      </c>
      <c r="D10" s="22">
        <v>0</v>
      </c>
      <c r="E10" s="22">
        <v>54000</v>
      </c>
      <c r="F10" s="22">
        <f>E10</f>
        <v>54000</v>
      </c>
      <c r="G10" s="22">
        <v>54000</v>
      </c>
      <c r="H10" s="22">
        <f>G10</f>
        <v>54000</v>
      </c>
      <c r="I10" s="22">
        <v>54000</v>
      </c>
      <c r="J10" s="22">
        <v>54000</v>
      </c>
      <c r="K10" s="22">
        <v>54023.4</v>
      </c>
    </row>
    <row r="11" spans="1:12" ht="30" x14ac:dyDescent="0.25">
      <c r="A11" s="523"/>
      <c r="B11" s="183" t="s">
        <v>374</v>
      </c>
      <c r="C11" s="23">
        <v>107.5</v>
      </c>
      <c r="D11" s="23">
        <f>C11</f>
        <v>107.5</v>
      </c>
      <c r="E11" s="23">
        <f t="shared" ref="E11:K11" si="2">D11</f>
        <v>107.5</v>
      </c>
      <c r="F11" s="23">
        <f t="shared" si="1"/>
        <v>107.5</v>
      </c>
      <c r="G11" s="23">
        <f t="shared" ref="G11:G26" si="3">F11</f>
        <v>107.5</v>
      </c>
      <c r="H11" s="23">
        <f t="shared" si="2"/>
        <v>107.5</v>
      </c>
      <c r="I11" s="23">
        <f t="shared" si="2"/>
        <v>107.5</v>
      </c>
      <c r="J11" s="23">
        <f t="shared" si="2"/>
        <v>107.5</v>
      </c>
      <c r="K11" s="23">
        <f t="shared" si="2"/>
        <v>107.5</v>
      </c>
    </row>
    <row r="12" spans="1:12" x14ac:dyDescent="0.25">
      <c r="A12" s="523"/>
      <c r="B12" s="183" t="s">
        <v>375</v>
      </c>
      <c r="C12" s="23">
        <v>7.8</v>
      </c>
      <c r="D12" s="23">
        <f t="shared" ref="D12:K26" si="4">C12</f>
        <v>7.8</v>
      </c>
      <c r="E12" s="23">
        <f t="shared" si="4"/>
        <v>7.8</v>
      </c>
      <c r="F12" s="23">
        <f t="shared" si="1"/>
        <v>7.8</v>
      </c>
      <c r="G12" s="23">
        <f t="shared" si="3"/>
        <v>7.8</v>
      </c>
      <c r="H12" s="23">
        <f t="shared" si="4"/>
        <v>7.8</v>
      </c>
      <c r="I12" s="23">
        <f t="shared" si="4"/>
        <v>7.8</v>
      </c>
      <c r="J12" s="23">
        <f t="shared" si="4"/>
        <v>7.8</v>
      </c>
      <c r="K12" s="23">
        <f t="shared" si="4"/>
        <v>7.8</v>
      </c>
    </row>
    <row r="13" spans="1:12" x14ac:dyDescent="0.25">
      <c r="A13" s="523"/>
      <c r="B13" s="183" t="s">
        <v>376</v>
      </c>
      <c r="C13" s="23">
        <v>36.700000000000003</v>
      </c>
      <c r="D13" s="23">
        <f t="shared" si="4"/>
        <v>36.700000000000003</v>
      </c>
      <c r="E13" s="23">
        <f t="shared" si="4"/>
        <v>36.700000000000003</v>
      </c>
      <c r="F13" s="23">
        <f t="shared" si="1"/>
        <v>36.700000000000003</v>
      </c>
      <c r="G13" s="23">
        <f t="shared" si="3"/>
        <v>36.700000000000003</v>
      </c>
      <c r="H13" s="23">
        <f t="shared" si="4"/>
        <v>36.700000000000003</v>
      </c>
      <c r="I13" s="23">
        <f t="shared" si="4"/>
        <v>36.700000000000003</v>
      </c>
      <c r="J13" s="23">
        <f t="shared" si="4"/>
        <v>36.700000000000003</v>
      </c>
      <c r="K13" s="23">
        <f t="shared" si="4"/>
        <v>36.700000000000003</v>
      </c>
    </row>
    <row r="14" spans="1:12" x14ac:dyDescent="0.25">
      <c r="A14" s="523"/>
      <c r="B14" s="183" t="s">
        <v>377</v>
      </c>
      <c r="C14" s="23">
        <v>72</v>
      </c>
      <c r="D14" s="23">
        <f t="shared" si="4"/>
        <v>72</v>
      </c>
      <c r="E14" s="23">
        <f t="shared" si="4"/>
        <v>72</v>
      </c>
      <c r="F14" s="23">
        <f t="shared" si="1"/>
        <v>72</v>
      </c>
      <c r="G14" s="23">
        <f t="shared" si="3"/>
        <v>72</v>
      </c>
      <c r="H14" s="23">
        <f t="shared" si="4"/>
        <v>72</v>
      </c>
      <c r="I14" s="23">
        <f t="shared" si="4"/>
        <v>72</v>
      </c>
      <c r="J14" s="23">
        <f t="shared" si="4"/>
        <v>72</v>
      </c>
      <c r="K14" s="23">
        <f t="shared" si="4"/>
        <v>72</v>
      </c>
    </row>
    <row r="15" spans="1:12" ht="30" x14ac:dyDescent="0.25">
      <c r="A15" s="523"/>
      <c r="B15" s="183" t="s">
        <v>378</v>
      </c>
      <c r="C15" s="23">
        <v>11.3</v>
      </c>
      <c r="D15" s="23">
        <f t="shared" si="4"/>
        <v>11.3</v>
      </c>
      <c r="E15" s="23">
        <f t="shared" si="4"/>
        <v>11.3</v>
      </c>
      <c r="F15" s="23">
        <f t="shared" si="1"/>
        <v>11.3</v>
      </c>
      <c r="G15" s="23">
        <f t="shared" si="3"/>
        <v>11.3</v>
      </c>
      <c r="H15" s="23">
        <f t="shared" si="4"/>
        <v>11.3</v>
      </c>
      <c r="I15" s="23">
        <f t="shared" si="4"/>
        <v>11.3</v>
      </c>
      <c r="J15" s="23">
        <f t="shared" si="4"/>
        <v>11.3</v>
      </c>
      <c r="K15" s="23">
        <f t="shared" si="4"/>
        <v>11.3</v>
      </c>
    </row>
    <row r="16" spans="1:12" ht="21" customHeight="1" x14ac:dyDescent="0.25">
      <c r="A16" s="523"/>
      <c r="B16" s="183" t="s">
        <v>379</v>
      </c>
      <c r="C16" s="23">
        <v>27</v>
      </c>
      <c r="D16" s="23">
        <f t="shared" si="4"/>
        <v>27</v>
      </c>
      <c r="E16" s="23">
        <f t="shared" si="4"/>
        <v>27</v>
      </c>
      <c r="F16" s="23">
        <f t="shared" si="1"/>
        <v>27</v>
      </c>
      <c r="G16" s="23">
        <f t="shared" si="3"/>
        <v>27</v>
      </c>
      <c r="H16" s="23">
        <f t="shared" si="4"/>
        <v>27</v>
      </c>
      <c r="I16" s="23">
        <f t="shared" si="4"/>
        <v>27</v>
      </c>
      <c r="J16" s="23">
        <f t="shared" si="4"/>
        <v>27</v>
      </c>
      <c r="K16" s="23">
        <f t="shared" si="4"/>
        <v>27</v>
      </c>
    </row>
    <row r="17" spans="1:11" ht="30" x14ac:dyDescent="0.25">
      <c r="A17" s="523"/>
      <c r="B17" s="183" t="s">
        <v>380</v>
      </c>
      <c r="C17" s="23">
        <v>654.70000000000005</v>
      </c>
      <c r="D17" s="23">
        <f t="shared" si="4"/>
        <v>654.70000000000005</v>
      </c>
      <c r="E17" s="23">
        <f t="shared" si="4"/>
        <v>654.70000000000005</v>
      </c>
      <c r="F17" s="23">
        <f t="shared" si="1"/>
        <v>654.70000000000005</v>
      </c>
      <c r="G17" s="23">
        <f t="shared" si="3"/>
        <v>654.70000000000005</v>
      </c>
      <c r="H17" s="23">
        <f t="shared" si="4"/>
        <v>654.70000000000005</v>
      </c>
      <c r="I17" s="23">
        <f t="shared" si="4"/>
        <v>654.70000000000005</v>
      </c>
      <c r="J17" s="23">
        <f t="shared" si="4"/>
        <v>654.70000000000005</v>
      </c>
      <c r="K17" s="23">
        <f t="shared" si="4"/>
        <v>654.70000000000005</v>
      </c>
    </row>
    <row r="18" spans="1:11" x14ac:dyDescent="0.25">
      <c r="A18" s="523"/>
      <c r="B18" s="183" t="s">
        <v>465</v>
      </c>
      <c r="C18" s="23">
        <v>12.7</v>
      </c>
      <c r="D18" s="23">
        <f t="shared" si="4"/>
        <v>12.7</v>
      </c>
      <c r="E18" s="23">
        <f t="shared" si="4"/>
        <v>12.7</v>
      </c>
      <c r="F18" s="23">
        <f t="shared" si="1"/>
        <v>12.7</v>
      </c>
      <c r="G18" s="23">
        <f t="shared" si="3"/>
        <v>12.7</v>
      </c>
      <c r="H18" s="23">
        <f t="shared" si="4"/>
        <v>12.7</v>
      </c>
      <c r="I18" s="23">
        <f t="shared" si="4"/>
        <v>12.7</v>
      </c>
      <c r="J18" s="23">
        <f t="shared" si="4"/>
        <v>12.7</v>
      </c>
      <c r="K18" s="23">
        <f t="shared" si="4"/>
        <v>12.7</v>
      </c>
    </row>
    <row r="19" spans="1:11" ht="30" x14ac:dyDescent="0.25">
      <c r="A19" s="523"/>
      <c r="B19" s="183" t="s">
        <v>381</v>
      </c>
      <c r="C19" s="23">
        <v>10.199999999999999</v>
      </c>
      <c r="D19" s="23">
        <f t="shared" si="4"/>
        <v>10.199999999999999</v>
      </c>
      <c r="E19" s="23">
        <f t="shared" si="4"/>
        <v>10.199999999999999</v>
      </c>
      <c r="F19" s="23">
        <f t="shared" si="1"/>
        <v>10.199999999999999</v>
      </c>
      <c r="G19" s="23">
        <f t="shared" si="3"/>
        <v>10.199999999999999</v>
      </c>
      <c r="H19" s="23">
        <f t="shared" si="4"/>
        <v>10.199999999999999</v>
      </c>
      <c r="I19" s="23">
        <f t="shared" si="4"/>
        <v>10.199999999999999</v>
      </c>
      <c r="J19" s="23">
        <f t="shared" si="4"/>
        <v>10.199999999999999</v>
      </c>
      <c r="K19" s="23">
        <f t="shared" si="4"/>
        <v>10.199999999999999</v>
      </c>
    </row>
    <row r="20" spans="1:11" ht="30" x14ac:dyDescent="0.25">
      <c r="A20" s="523"/>
      <c r="B20" s="183" t="s">
        <v>466</v>
      </c>
      <c r="C20" s="23">
        <v>192.6</v>
      </c>
      <c r="D20" s="23">
        <f t="shared" si="4"/>
        <v>192.6</v>
      </c>
      <c r="E20" s="23">
        <f t="shared" si="4"/>
        <v>192.6</v>
      </c>
      <c r="F20" s="23">
        <f t="shared" si="1"/>
        <v>192.6</v>
      </c>
      <c r="G20" s="23">
        <f t="shared" si="3"/>
        <v>192.6</v>
      </c>
      <c r="H20" s="23">
        <f t="shared" si="4"/>
        <v>192.6</v>
      </c>
      <c r="I20" s="23">
        <f t="shared" si="4"/>
        <v>192.6</v>
      </c>
      <c r="J20" s="23">
        <f t="shared" si="4"/>
        <v>192.6</v>
      </c>
      <c r="K20" s="23">
        <f t="shared" si="4"/>
        <v>192.6</v>
      </c>
    </row>
    <row r="21" spans="1:11" x14ac:dyDescent="0.25">
      <c r="A21" s="523"/>
      <c r="B21" s="183" t="s">
        <v>382</v>
      </c>
      <c r="C21" s="23">
        <v>31.2</v>
      </c>
      <c r="D21" s="23">
        <f t="shared" si="4"/>
        <v>31.2</v>
      </c>
      <c r="E21" s="23">
        <f t="shared" si="4"/>
        <v>31.2</v>
      </c>
      <c r="F21" s="23">
        <f t="shared" si="1"/>
        <v>31.2</v>
      </c>
      <c r="G21" s="23">
        <f t="shared" si="3"/>
        <v>31.2</v>
      </c>
      <c r="H21" s="23">
        <f t="shared" si="4"/>
        <v>31.2</v>
      </c>
      <c r="I21" s="23">
        <f t="shared" si="4"/>
        <v>31.2</v>
      </c>
      <c r="J21" s="23">
        <f t="shared" si="4"/>
        <v>31.2</v>
      </c>
      <c r="K21" s="23">
        <v>22.5</v>
      </c>
    </row>
    <row r="22" spans="1:11" ht="30" x14ac:dyDescent="0.25">
      <c r="A22" s="523"/>
      <c r="B22" s="183" t="s">
        <v>467</v>
      </c>
      <c r="C22" s="23">
        <v>2.7</v>
      </c>
      <c r="D22" s="23">
        <f t="shared" si="4"/>
        <v>2.7</v>
      </c>
      <c r="E22" s="23">
        <f t="shared" si="4"/>
        <v>2.7</v>
      </c>
      <c r="F22" s="23">
        <f t="shared" si="1"/>
        <v>2.7</v>
      </c>
      <c r="G22" s="23">
        <f t="shared" si="3"/>
        <v>2.7</v>
      </c>
      <c r="H22" s="23">
        <f t="shared" si="4"/>
        <v>2.7</v>
      </c>
      <c r="I22" s="23">
        <f t="shared" si="4"/>
        <v>2.7</v>
      </c>
      <c r="J22" s="23">
        <f t="shared" si="4"/>
        <v>2.7</v>
      </c>
      <c r="K22" s="23">
        <f t="shared" si="4"/>
        <v>2.7</v>
      </c>
    </row>
    <row r="23" spans="1:11" ht="81" customHeight="1" x14ac:dyDescent="0.25">
      <c r="A23" s="523"/>
      <c r="B23" s="183" t="s">
        <v>383</v>
      </c>
      <c r="C23" s="23">
        <v>200</v>
      </c>
      <c r="D23" s="23">
        <f t="shared" si="4"/>
        <v>200</v>
      </c>
      <c r="E23" s="23">
        <v>180</v>
      </c>
      <c r="F23" s="23">
        <f t="shared" si="1"/>
        <v>180</v>
      </c>
      <c r="G23" s="23">
        <f t="shared" si="3"/>
        <v>180</v>
      </c>
      <c r="H23" s="23">
        <f t="shared" si="4"/>
        <v>180</v>
      </c>
      <c r="I23" s="23">
        <f t="shared" si="4"/>
        <v>180</v>
      </c>
      <c r="J23" s="23">
        <v>162.4</v>
      </c>
      <c r="K23" s="23">
        <f t="shared" si="4"/>
        <v>162.4</v>
      </c>
    </row>
    <row r="24" spans="1:11" ht="65.25" customHeight="1" x14ac:dyDescent="0.25">
      <c r="A24" s="523"/>
      <c r="B24" s="183" t="s">
        <v>439</v>
      </c>
      <c r="C24" s="23">
        <v>100</v>
      </c>
      <c r="D24" s="23">
        <f t="shared" si="4"/>
        <v>100</v>
      </c>
      <c r="E24" s="23">
        <v>87.1</v>
      </c>
      <c r="F24" s="23">
        <f t="shared" si="1"/>
        <v>87.1</v>
      </c>
      <c r="G24" s="23">
        <f t="shared" si="3"/>
        <v>87.1</v>
      </c>
      <c r="H24" s="23">
        <f t="shared" si="4"/>
        <v>87.1</v>
      </c>
      <c r="I24" s="23">
        <f t="shared" si="4"/>
        <v>87.1</v>
      </c>
      <c r="J24" s="23">
        <v>79.599999999999994</v>
      </c>
      <c r="K24" s="23">
        <f t="shared" si="4"/>
        <v>79.599999999999994</v>
      </c>
    </row>
    <row r="25" spans="1:11" ht="51.75" customHeight="1" x14ac:dyDescent="0.25">
      <c r="A25" s="523"/>
      <c r="B25" s="183" t="s">
        <v>385</v>
      </c>
      <c r="C25" s="23">
        <v>100</v>
      </c>
      <c r="D25" s="23">
        <f t="shared" si="4"/>
        <v>100</v>
      </c>
      <c r="E25" s="23">
        <v>80</v>
      </c>
      <c r="F25" s="23">
        <f t="shared" si="1"/>
        <v>80</v>
      </c>
      <c r="G25" s="23">
        <f t="shared" si="3"/>
        <v>80</v>
      </c>
      <c r="H25" s="23">
        <f t="shared" si="4"/>
        <v>80</v>
      </c>
      <c r="I25" s="23">
        <f t="shared" si="4"/>
        <v>80</v>
      </c>
      <c r="J25" s="23">
        <v>67.5</v>
      </c>
      <c r="K25" s="23">
        <f t="shared" si="4"/>
        <v>67.5</v>
      </c>
    </row>
    <row r="26" spans="1:11" ht="61.5" customHeight="1" x14ac:dyDescent="0.25">
      <c r="A26" s="524"/>
      <c r="B26" s="183" t="s">
        <v>384</v>
      </c>
      <c r="C26" s="23">
        <v>100</v>
      </c>
      <c r="D26" s="23">
        <f t="shared" si="4"/>
        <v>100</v>
      </c>
      <c r="E26" s="23">
        <v>90</v>
      </c>
      <c r="F26" s="23">
        <f t="shared" si="1"/>
        <v>90</v>
      </c>
      <c r="G26" s="23">
        <f t="shared" si="3"/>
        <v>90</v>
      </c>
      <c r="H26" s="23">
        <f t="shared" si="4"/>
        <v>90</v>
      </c>
      <c r="I26" s="23">
        <f t="shared" si="4"/>
        <v>90</v>
      </c>
      <c r="J26" s="23">
        <v>84.3</v>
      </c>
      <c r="K26" s="23">
        <f t="shared" si="4"/>
        <v>84.3</v>
      </c>
    </row>
    <row r="27" spans="1:11" s="3" customFormat="1" ht="15" customHeight="1" x14ac:dyDescent="0.25">
      <c r="A27" s="522" t="s">
        <v>69</v>
      </c>
      <c r="B27" s="182" t="s">
        <v>2</v>
      </c>
      <c r="C27" s="22">
        <f>C28+C29</f>
        <v>114010</v>
      </c>
      <c r="D27" s="22">
        <f>D28+D29</f>
        <v>120515.8</v>
      </c>
      <c r="E27" s="22">
        <f t="shared" ref="E27:J27" si="5">E28+E29</f>
        <v>147564.60000000003</v>
      </c>
      <c r="F27" s="22">
        <f t="shared" si="1"/>
        <v>147564.60000000003</v>
      </c>
      <c r="G27" s="22">
        <f t="shared" si="5"/>
        <v>147932.20000000001</v>
      </c>
      <c r="H27" s="22">
        <f t="shared" si="5"/>
        <v>147932.20000000001</v>
      </c>
      <c r="I27" s="22">
        <f t="shared" si="5"/>
        <v>148932.19999999998</v>
      </c>
      <c r="J27" s="22">
        <f t="shared" si="5"/>
        <v>148932.19999999998</v>
      </c>
      <c r="K27" s="22">
        <f>K28+K29</f>
        <v>148932.19999999998</v>
      </c>
    </row>
    <row r="28" spans="1:11" x14ac:dyDescent="0.25">
      <c r="A28" s="523"/>
      <c r="B28" s="183" t="s">
        <v>5</v>
      </c>
      <c r="C28" s="23">
        <v>114010</v>
      </c>
      <c r="D28" s="23">
        <v>115015.8</v>
      </c>
      <c r="E28" s="23">
        <v>142064.60000000003</v>
      </c>
      <c r="F28" s="23">
        <f t="shared" si="1"/>
        <v>142064.60000000003</v>
      </c>
      <c r="G28" s="23">
        <v>142432.20000000001</v>
      </c>
      <c r="H28" s="23">
        <f>G28</f>
        <v>142432.20000000001</v>
      </c>
      <c r="I28" s="23">
        <v>143432.19999999998</v>
      </c>
      <c r="J28" s="23">
        <f t="shared" ref="J28:K30" si="6">I28</f>
        <v>143432.19999999998</v>
      </c>
      <c r="K28" s="23">
        <f t="shared" si="6"/>
        <v>143432.19999999998</v>
      </c>
    </row>
    <row r="29" spans="1:11" ht="33" customHeight="1" x14ac:dyDescent="0.25">
      <c r="A29" s="523"/>
      <c r="B29" s="183" t="s">
        <v>6</v>
      </c>
      <c r="C29" s="23">
        <v>0</v>
      </c>
      <c r="D29" s="23">
        <v>5500</v>
      </c>
      <c r="E29" s="23">
        <v>5500</v>
      </c>
      <c r="F29" s="23">
        <f t="shared" si="1"/>
        <v>5500</v>
      </c>
      <c r="G29" s="23">
        <v>5500</v>
      </c>
      <c r="H29" s="23">
        <f>G29</f>
        <v>5500</v>
      </c>
      <c r="I29" s="23">
        <v>5500</v>
      </c>
      <c r="J29" s="23">
        <f t="shared" si="6"/>
        <v>5500</v>
      </c>
      <c r="K29" s="23">
        <f t="shared" si="6"/>
        <v>5500</v>
      </c>
    </row>
    <row r="30" spans="1:11" ht="30" x14ac:dyDescent="0.25">
      <c r="A30" s="523"/>
      <c r="B30" s="183" t="s">
        <v>386</v>
      </c>
      <c r="C30" s="23">
        <v>24.6</v>
      </c>
      <c r="D30" s="23">
        <f>C30</f>
        <v>24.6</v>
      </c>
      <c r="E30" s="23">
        <f>D30</f>
        <v>24.6</v>
      </c>
      <c r="F30" s="23">
        <f t="shared" si="1"/>
        <v>24.6</v>
      </c>
      <c r="G30" s="23">
        <f t="shared" ref="G30:G53" si="7">F30</f>
        <v>24.6</v>
      </c>
      <c r="H30" s="23">
        <f>G30</f>
        <v>24.6</v>
      </c>
      <c r="I30" s="23">
        <f>H30</f>
        <v>24.6</v>
      </c>
      <c r="J30" s="23">
        <f t="shared" si="6"/>
        <v>24.6</v>
      </c>
      <c r="K30" s="23">
        <f t="shared" si="6"/>
        <v>24.6</v>
      </c>
    </row>
    <row r="31" spans="1:11" ht="30" x14ac:dyDescent="0.25">
      <c r="A31" s="523"/>
      <c r="B31" s="183" t="s">
        <v>387</v>
      </c>
      <c r="C31" s="23">
        <v>27.8</v>
      </c>
      <c r="D31" s="23">
        <f t="shared" ref="D31:K53" si="8">C31</f>
        <v>27.8</v>
      </c>
      <c r="E31" s="23">
        <f t="shared" si="8"/>
        <v>27.8</v>
      </c>
      <c r="F31" s="23">
        <f t="shared" si="1"/>
        <v>27.8</v>
      </c>
      <c r="G31" s="23">
        <f t="shared" si="7"/>
        <v>27.8</v>
      </c>
      <c r="H31" s="23">
        <f t="shared" si="8"/>
        <v>27.8</v>
      </c>
      <c r="I31" s="23">
        <f t="shared" si="8"/>
        <v>27.8</v>
      </c>
      <c r="J31" s="23">
        <f t="shared" si="8"/>
        <v>27.8</v>
      </c>
      <c r="K31" s="23">
        <f t="shared" si="8"/>
        <v>27.8</v>
      </c>
    </row>
    <row r="32" spans="1:11" ht="30" x14ac:dyDescent="0.25">
      <c r="A32" s="523"/>
      <c r="B32" s="183" t="s">
        <v>388</v>
      </c>
      <c r="C32" s="23">
        <v>44.1</v>
      </c>
      <c r="D32" s="23">
        <f t="shared" si="8"/>
        <v>44.1</v>
      </c>
      <c r="E32" s="23">
        <f t="shared" si="8"/>
        <v>44.1</v>
      </c>
      <c r="F32" s="23">
        <f t="shared" si="1"/>
        <v>44.1</v>
      </c>
      <c r="G32" s="23">
        <f t="shared" si="7"/>
        <v>44.1</v>
      </c>
      <c r="H32" s="23">
        <f t="shared" si="8"/>
        <v>44.1</v>
      </c>
      <c r="I32" s="23">
        <f t="shared" si="8"/>
        <v>44.1</v>
      </c>
      <c r="J32" s="23">
        <f t="shared" si="8"/>
        <v>44.1</v>
      </c>
      <c r="K32" s="23">
        <f t="shared" si="8"/>
        <v>44.1</v>
      </c>
    </row>
    <row r="33" spans="1:11" ht="30" x14ac:dyDescent="0.25">
      <c r="A33" s="523"/>
      <c r="B33" s="183" t="s">
        <v>389</v>
      </c>
      <c r="C33" s="23">
        <v>75</v>
      </c>
      <c r="D33" s="23">
        <f t="shared" si="8"/>
        <v>75</v>
      </c>
      <c r="E33" s="23">
        <f t="shared" si="8"/>
        <v>75</v>
      </c>
      <c r="F33" s="23">
        <f t="shared" si="1"/>
        <v>75</v>
      </c>
      <c r="G33" s="23">
        <f t="shared" si="7"/>
        <v>75</v>
      </c>
      <c r="H33" s="23">
        <f t="shared" si="8"/>
        <v>75</v>
      </c>
      <c r="I33" s="23">
        <f t="shared" si="8"/>
        <v>75</v>
      </c>
      <c r="J33" s="23">
        <f t="shared" si="8"/>
        <v>75</v>
      </c>
      <c r="K33" s="23">
        <f t="shared" si="8"/>
        <v>75</v>
      </c>
    </row>
    <row r="34" spans="1:11" x14ac:dyDescent="0.25">
      <c r="A34" s="523"/>
      <c r="B34" s="183" t="s">
        <v>390</v>
      </c>
      <c r="C34" s="23">
        <v>0.08</v>
      </c>
      <c r="D34" s="23">
        <f t="shared" si="8"/>
        <v>0.08</v>
      </c>
      <c r="E34" s="23">
        <f t="shared" si="8"/>
        <v>0.08</v>
      </c>
      <c r="F34" s="23">
        <f t="shared" si="1"/>
        <v>0.08</v>
      </c>
      <c r="G34" s="23">
        <f t="shared" si="7"/>
        <v>0.08</v>
      </c>
      <c r="H34" s="23">
        <f t="shared" si="8"/>
        <v>0.08</v>
      </c>
      <c r="I34" s="23">
        <f t="shared" si="8"/>
        <v>0.08</v>
      </c>
      <c r="J34" s="23">
        <f t="shared" si="8"/>
        <v>0.08</v>
      </c>
      <c r="K34" s="23">
        <f t="shared" si="8"/>
        <v>0.08</v>
      </c>
    </row>
    <row r="35" spans="1:11" x14ac:dyDescent="0.25">
      <c r="A35" s="523"/>
      <c r="B35" s="183" t="s">
        <v>391</v>
      </c>
      <c r="C35" s="23">
        <v>0.1</v>
      </c>
      <c r="D35" s="23">
        <f t="shared" si="8"/>
        <v>0.1</v>
      </c>
      <c r="E35" s="23">
        <f t="shared" si="8"/>
        <v>0.1</v>
      </c>
      <c r="F35" s="23">
        <f t="shared" si="1"/>
        <v>0.1</v>
      </c>
      <c r="G35" s="23">
        <f t="shared" si="7"/>
        <v>0.1</v>
      </c>
      <c r="H35" s="23">
        <f t="shared" si="8"/>
        <v>0.1</v>
      </c>
      <c r="I35" s="23">
        <f t="shared" si="8"/>
        <v>0.1</v>
      </c>
      <c r="J35" s="23">
        <f t="shared" si="8"/>
        <v>0.1</v>
      </c>
      <c r="K35" s="23">
        <f t="shared" si="8"/>
        <v>0.1</v>
      </c>
    </row>
    <row r="36" spans="1:11" x14ac:dyDescent="0.25">
      <c r="A36" s="523"/>
      <c r="B36" s="183" t="s">
        <v>392</v>
      </c>
      <c r="C36" s="23">
        <v>0.16</v>
      </c>
      <c r="D36" s="23">
        <f t="shared" si="8"/>
        <v>0.16</v>
      </c>
      <c r="E36" s="23">
        <f t="shared" si="8"/>
        <v>0.16</v>
      </c>
      <c r="F36" s="23">
        <f t="shared" si="1"/>
        <v>0.16</v>
      </c>
      <c r="G36" s="23">
        <f t="shared" si="7"/>
        <v>0.16</v>
      </c>
      <c r="H36" s="23">
        <f t="shared" si="8"/>
        <v>0.16</v>
      </c>
      <c r="I36" s="23">
        <f t="shared" si="8"/>
        <v>0.16</v>
      </c>
      <c r="J36" s="23">
        <f t="shared" si="8"/>
        <v>0.16</v>
      </c>
      <c r="K36" s="23">
        <f t="shared" si="8"/>
        <v>0.16</v>
      </c>
    </row>
    <row r="37" spans="1:11" ht="30" x14ac:dyDescent="0.25">
      <c r="A37" s="523"/>
      <c r="B37" s="183" t="s">
        <v>393</v>
      </c>
      <c r="C37" s="23">
        <v>1</v>
      </c>
      <c r="D37" s="23">
        <f t="shared" si="8"/>
        <v>1</v>
      </c>
      <c r="E37" s="23">
        <f t="shared" si="8"/>
        <v>1</v>
      </c>
      <c r="F37" s="23">
        <f t="shared" si="1"/>
        <v>1</v>
      </c>
      <c r="G37" s="23">
        <f t="shared" si="7"/>
        <v>1</v>
      </c>
      <c r="H37" s="23">
        <f t="shared" si="8"/>
        <v>1</v>
      </c>
      <c r="I37" s="23">
        <f t="shared" si="8"/>
        <v>1</v>
      </c>
      <c r="J37" s="23">
        <f t="shared" si="8"/>
        <v>1</v>
      </c>
      <c r="K37" s="23">
        <f t="shared" si="8"/>
        <v>1</v>
      </c>
    </row>
    <row r="38" spans="1:11" ht="24.75" customHeight="1" x14ac:dyDescent="0.25">
      <c r="A38" s="523"/>
      <c r="B38" s="183" t="s">
        <v>394</v>
      </c>
      <c r="C38" s="23">
        <v>0.1</v>
      </c>
      <c r="D38" s="23">
        <f t="shared" si="8"/>
        <v>0.1</v>
      </c>
      <c r="E38" s="23">
        <f t="shared" si="8"/>
        <v>0.1</v>
      </c>
      <c r="F38" s="23">
        <f t="shared" si="1"/>
        <v>0.1</v>
      </c>
      <c r="G38" s="23">
        <f t="shared" si="7"/>
        <v>0.1</v>
      </c>
      <c r="H38" s="23">
        <f t="shared" si="8"/>
        <v>0.1</v>
      </c>
      <c r="I38" s="23">
        <f t="shared" si="8"/>
        <v>0.1</v>
      </c>
      <c r="J38" s="23">
        <f t="shared" si="8"/>
        <v>0.1</v>
      </c>
      <c r="K38" s="23">
        <f t="shared" si="8"/>
        <v>0.1</v>
      </c>
    </row>
    <row r="39" spans="1:11" ht="48.75" customHeight="1" x14ac:dyDescent="0.25">
      <c r="A39" s="523"/>
      <c r="B39" s="183" t="s">
        <v>395</v>
      </c>
      <c r="C39" s="23">
        <v>99</v>
      </c>
      <c r="D39" s="23">
        <f t="shared" si="8"/>
        <v>99</v>
      </c>
      <c r="E39" s="23">
        <f t="shared" si="8"/>
        <v>99</v>
      </c>
      <c r="F39" s="23">
        <f t="shared" si="1"/>
        <v>99</v>
      </c>
      <c r="G39" s="23">
        <f t="shared" si="7"/>
        <v>99</v>
      </c>
      <c r="H39" s="23">
        <f t="shared" si="8"/>
        <v>99</v>
      </c>
      <c r="I39" s="23">
        <f t="shared" si="8"/>
        <v>99</v>
      </c>
      <c r="J39" s="23">
        <f t="shared" si="8"/>
        <v>99</v>
      </c>
      <c r="K39" s="23">
        <f t="shared" si="8"/>
        <v>99</v>
      </c>
    </row>
    <row r="40" spans="1:11" x14ac:dyDescent="0.25">
      <c r="A40" s="523"/>
      <c r="B40" s="183" t="s">
        <v>396</v>
      </c>
      <c r="C40" s="23">
        <v>23</v>
      </c>
      <c r="D40" s="23">
        <f t="shared" si="8"/>
        <v>23</v>
      </c>
      <c r="E40" s="23">
        <f t="shared" si="8"/>
        <v>23</v>
      </c>
      <c r="F40" s="23">
        <f t="shared" si="1"/>
        <v>23</v>
      </c>
      <c r="G40" s="23">
        <f t="shared" si="7"/>
        <v>23</v>
      </c>
      <c r="H40" s="23">
        <f t="shared" si="8"/>
        <v>23</v>
      </c>
      <c r="I40" s="23">
        <f t="shared" si="8"/>
        <v>23</v>
      </c>
      <c r="J40" s="23">
        <f t="shared" si="8"/>
        <v>23</v>
      </c>
      <c r="K40" s="23">
        <f t="shared" si="8"/>
        <v>23</v>
      </c>
    </row>
    <row r="41" spans="1:11" ht="30" x14ac:dyDescent="0.25">
      <c r="A41" s="523"/>
      <c r="B41" s="183" t="s">
        <v>397</v>
      </c>
      <c r="C41" s="23">
        <v>95</v>
      </c>
      <c r="D41" s="23">
        <f t="shared" si="8"/>
        <v>95</v>
      </c>
      <c r="E41" s="23">
        <f t="shared" si="8"/>
        <v>95</v>
      </c>
      <c r="F41" s="23">
        <f t="shared" si="1"/>
        <v>95</v>
      </c>
      <c r="G41" s="23">
        <f t="shared" si="7"/>
        <v>95</v>
      </c>
      <c r="H41" s="23">
        <f t="shared" si="8"/>
        <v>95</v>
      </c>
      <c r="I41" s="23">
        <f t="shared" si="8"/>
        <v>95</v>
      </c>
      <c r="J41" s="23">
        <f t="shared" si="8"/>
        <v>95</v>
      </c>
      <c r="K41" s="23">
        <f t="shared" si="8"/>
        <v>95</v>
      </c>
    </row>
    <row r="42" spans="1:11" ht="30" x14ac:dyDescent="0.25">
      <c r="A42" s="523"/>
      <c r="B42" s="183" t="s">
        <v>398</v>
      </c>
      <c r="C42" s="23">
        <v>99.6</v>
      </c>
      <c r="D42" s="23">
        <f t="shared" si="8"/>
        <v>99.6</v>
      </c>
      <c r="E42" s="23">
        <f t="shared" si="8"/>
        <v>99.6</v>
      </c>
      <c r="F42" s="23">
        <f t="shared" si="1"/>
        <v>99.6</v>
      </c>
      <c r="G42" s="23">
        <f t="shared" si="7"/>
        <v>99.6</v>
      </c>
      <c r="H42" s="23">
        <f t="shared" si="8"/>
        <v>99.6</v>
      </c>
      <c r="I42" s="23">
        <f t="shared" si="8"/>
        <v>99.6</v>
      </c>
      <c r="J42" s="23">
        <f t="shared" si="8"/>
        <v>99.6</v>
      </c>
      <c r="K42" s="23">
        <f t="shared" si="8"/>
        <v>99.6</v>
      </c>
    </row>
    <row r="43" spans="1:11" ht="30" x14ac:dyDescent="0.25">
      <c r="A43" s="523"/>
      <c r="B43" s="183" t="s">
        <v>399</v>
      </c>
      <c r="C43" s="23">
        <v>99.4</v>
      </c>
      <c r="D43" s="23">
        <f t="shared" si="8"/>
        <v>99.4</v>
      </c>
      <c r="E43" s="23">
        <f t="shared" si="8"/>
        <v>99.4</v>
      </c>
      <c r="F43" s="23">
        <f t="shared" si="1"/>
        <v>99.4</v>
      </c>
      <c r="G43" s="23">
        <f t="shared" si="7"/>
        <v>99.4</v>
      </c>
      <c r="H43" s="23">
        <f t="shared" si="8"/>
        <v>99.4</v>
      </c>
      <c r="I43" s="23">
        <f t="shared" si="8"/>
        <v>99.4</v>
      </c>
      <c r="J43" s="23">
        <f t="shared" si="8"/>
        <v>99.4</v>
      </c>
      <c r="K43" s="23">
        <f t="shared" si="8"/>
        <v>99.4</v>
      </c>
    </row>
    <row r="44" spans="1:11" ht="30" x14ac:dyDescent="0.25">
      <c r="A44" s="523"/>
      <c r="B44" s="183" t="s">
        <v>400</v>
      </c>
      <c r="C44" s="23">
        <v>99.5</v>
      </c>
      <c r="D44" s="23">
        <f t="shared" si="8"/>
        <v>99.5</v>
      </c>
      <c r="E44" s="23">
        <f t="shared" si="8"/>
        <v>99.5</v>
      </c>
      <c r="F44" s="23">
        <f t="shared" si="1"/>
        <v>99.5</v>
      </c>
      <c r="G44" s="23">
        <f t="shared" si="7"/>
        <v>99.5</v>
      </c>
      <c r="H44" s="23">
        <f t="shared" si="8"/>
        <v>99.5</v>
      </c>
      <c r="I44" s="23">
        <f t="shared" si="8"/>
        <v>99.5</v>
      </c>
      <c r="J44" s="23">
        <f t="shared" si="8"/>
        <v>99.5</v>
      </c>
      <c r="K44" s="23">
        <f t="shared" si="8"/>
        <v>99.5</v>
      </c>
    </row>
    <row r="45" spans="1:11" ht="30" x14ac:dyDescent="0.25">
      <c r="A45" s="523"/>
      <c r="B45" s="183" t="s">
        <v>401</v>
      </c>
      <c r="C45" s="23">
        <v>99.6</v>
      </c>
      <c r="D45" s="23">
        <f t="shared" si="8"/>
        <v>99.6</v>
      </c>
      <c r="E45" s="23">
        <f t="shared" si="8"/>
        <v>99.6</v>
      </c>
      <c r="F45" s="23">
        <f t="shared" si="1"/>
        <v>99.6</v>
      </c>
      <c r="G45" s="23">
        <f t="shared" si="7"/>
        <v>99.6</v>
      </c>
      <c r="H45" s="23">
        <f t="shared" si="8"/>
        <v>99.6</v>
      </c>
      <c r="I45" s="23">
        <f t="shared" si="8"/>
        <v>99.6</v>
      </c>
      <c r="J45" s="23">
        <f t="shared" si="8"/>
        <v>99.6</v>
      </c>
      <c r="K45" s="23">
        <f t="shared" si="8"/>
        <v>99.6</v>
      </c>
    </row>
    <row r="46" spans="1:11" x14ac:dyDescent="0.25">
      <c r="A46" s="523"/>
      <c r="B46" s="183" t="s">
        <v>402</v>
      </c>
      <c r="C46" s="23">
        <v>77.2</v>
      </c>
      <c r="D46" s="23">
        <f t="shared" si="8"/>
        <v>77.2</v>
      </c>
      <c r="E46" s="23">
        <f t="shared" si="8"/>
        <v>77.2</v>
      </c>
      <c r="F46" s="23">
        <f t="shared" si="1"/>
        <v>77.2</v>
      </c>
      <c r="G46" s="23">
        <f t="shared" si="7"/>
        <v>77.2</v>
      </c>
      <c r="H46" s="23">
        <f t="shared" si="8"/>
        <v>77.2</v>
      </c>
      <c r="I46" s="23">
        <f t="shared" si="8"/>
        <v>77.2</v>
      </c>
      <c r="J46" s="23">
        <f t="shared" si="8"/>
        <v>77.2</v>
      </c>
      <c r="K46" s="23" t="s">
        <v>215</v>
      </c>
    </row>
    <row r="47" spans="1:11" x14ac:dyDescent="0.25">
      <c r="A47" s="523"/>
      <c r="B47" s="183" t="s">
        <v>403</v>
      </c>
      <c r="C47" s="23">
        <v>85</v>
      </c>
      <c r="D47" s="23">
        <f t="shared" si="8"/>
        <v>85</v>
      </c>
      <c r="E47" s="23">
        <f t="shared" si="8"/>
        <v>85</v>
      </c>
      <c r="F47" s="23">
        <f t="shared" si="1"/>
        <v>85</v>
      </c>
      <c r="G47" s="23">
        <f t="shared" si="7"/>
        <v>85</v>
      </c>
      <c r="H47" s="23">
        <f t="shared" si="8"/>
        <v>85</v>
      </c>
      <c r="I47" s="23">
        <f t="shared" si="8"/>
        <v>85</v>
      </c>
      <c r="J47" s="23">
        <f t="shared" si="8"/>
        <v>85</v>
      </c>
      <c r="K47" s="23">
        <f t="shared" si="8"/>
        <v>85</v>
      </c>
    </row>
    <row r="48" spans="1:11" ht="30" x14ac:dyDescent="0.25">
      <c r="A48" s="523"/>
      <c r="B48" s="183" t="s">
        <v>404</v>
      </c>
      <c r="C48" s="23">
        <v>90.3</v>
      </c>
      <c r="D48" s="23">
        <f t="shared" si="8"/>
        <v>90.3</v>
      </c>
      <c r="E48" s="23">
        <f t="shared" si="8"/>
        <v>90.3</v>
      </c>
      <c r="F48" s="23">
        <f t="shared" si="1"/>
        <v>90.3</v>
      </c>
      <c r="G48" s="23">
        <f t="shared" si="7"/>
        <v>90.3</v>
      </c>
      <c r="H48" s="23">
        <f t="shared" si="8"/>
        <v>90.3</v>
      </c>
      <c r="I48" s="23">
        <f t="shared" si="8"/>
        <v>90.3</v>
      </c>
      <c r="J48" s="23">
        <f t="shared" si="8"/>
        <v>90.3</v>
      </c>
      <c r="K48" s="23">
        <f t="shared" si="8"/>
        <v>90.3</v>
      </c>
    </row>
    <row r="49" spans="1:11" x14ac:dyDescent="0.25">
      <c r="A49" s="523"/>
      <c r="B49" s="183" t="s">
        <v>405</v>
      </c>
      <c r="C49" s="23">
        <v>39.4</v>
      </c>
      <c r="D49" s="23">
        <f t="shared" si="8"/>
        <v>39.4</v>
      </c>
      <c r="E49" s="23">
        <f t="shared" si="8"/>
        <v>39.4</v>
      </c>
      <c r="F49" s="23">
        <f t="shared" si="1"/>
        <v>39.4</v>
      </c>
      <c r="G49" s="23">
        <f t="shared" si="7"/>
        <v>39.4</v>
      </c>
      <c r="H49" s="23">
        <f t="shared" si="8"/>
        <v>39.4</v>
      </c>
      <c r="I49" s="23">
        <f t="shared" si="8"/>
        <v>39.4</v>
      </c>
      <c r="J49" s="23">
        <f t="shared" si="8"/>
        <v>39.4</v>
      </c>
      <c r="K49" s="23">
        <f t="shared" si="8"/>
        <v>39.4</v>
      </c>
    </row>
    <row r="50" spans="1:11" x14ac:dyDescent="0.25">
      <c r="A50" s="523"/>
      <c r="B50" s="183" t="s">
        <v>406</v>
      </c>
      <c r="C50" s="23">
        <v>33.200000000000003</v>
      </c>
      <c r="D50" s="23">
        <f t="shared" si="8"/>
        <v>33.200000000000003</v>
      </c>
      <c r="E50" s="23">
        <f t="shared" si="8"/>
        <v>33.200000000000003</v>
      </c>
      <c r="F50" s="23">
        <f t="shared" si="1"/>
        <v>33.200000000000003</v>
      </c>
      <c r="G50" s="23">
        <f t="shared" si="7"/>
        <v>33.200000000000003</v>
      </c>
      <c r="H50" s="23">
        <f t="shared" si="8"/>
        <v>33.200000000000003</v>
      </c>
      <c r="I50" s="23">
        <f t="shared" si="8"/>
        <v>33.200000000000003</v>
      </c>
      <c r="J50" s="23">
        <f t="shared" si="8"/>
        <v>33.200000000000003</v>
      </c>
      <c r="K50" s="23">
        <f t="shared" si="8"/>
        <v>33.200000000000003</v>
      </c>
    </row>
    <row r="51" spans="1:11" ht="111" customHeight="1" x14ac:dyDescent="0.25">
      <c r="A51" s="523"/>
      <c r="B51" s="183" t="s">
        <v>407</v>
      </c>
      <c r="C51" s="23">
        <v>96</v>
      </c>
      <c r="D51" s="23">
        <f t="shared" si="8"/>
        <v>96</v>
      </c>
      <c r="E51" s="23">
        <f t="shared" si="8"/>
        <v>96</v>
      </c>
      <c r="F51" s="23">
        <f t="shared" si="1"/>
        <v>96</v>
      </c>
      <c r="G51" s="23">
        <f t="shared" si="7"/>
        <v>96</v>
      </c>
      <c r="H51" s="23">
        <f t="shared" si="8"/>
        <v>96</v>
      </c>
      <c r="I51" s="23">
        <f t="shared" si="8"/>
        <v>96</v>
      </c>
      <c r="J51" s="23">
        <f t="shared" si="8"/>
        <v>96</v>
      </c>
      <c r="K51" s="23">
        <f t="shared" si="8"/>
        <v>96</v>
      </c>
    </row>
    <row r="52" spans="1:11" ht="90" x14ac:dyDescent="0.25">
      <c r="A52" s="523"/>
      <c r="B52" s="183" t="s">
        <v>408</v>
      </c>
      <c r="C52" s="23">
        <v>99.9</v>
      </c>
      <c r="D52" s="23">
        <f t="shared" si="8"/>
        <v>99.9</v>
      </c>
      <c r="E52" s="23">
        <f t="shared" si="8"/>
        <v>99.9</v>
      </c>
      <c r="F52" s="23">
        <f t="shared" si="1"/>
        <v>99.9</v>
      </c>
      <c r="G52" s="23">
        <f t="shared" si="7"/>
        <v>99.9</v>
      </c>
      <c r="H52" s="23">
        <f t="shared" si="8"/>
        <v>99.9</v>
      </c>
      <c r="I52" s="23">
        <f t="shared" si="8"/>
        <v>99.9</v>
      </c>
      <c r="J52" s="23">
        <f t="shared" si="8"/>
        <v>99.9</v>
      </c>
      <c r="K52" s="23">
        <f t="shared" si="8"/>
        <v>99.9</v>
      </c>
    </row>
    <row r="53" spans="1:11" ht="21" customHeight="1" x14ac:dyDescent="0.25">
      <c r="A53" s="524"/>
      <c r="B53" s="183" t="s">
        <v>625</v>
      </c>
      <c r="C53" s="23"/>
      <c r="D53" s="23"/>
      <c r="E53" s="23">
        <v>84</v>
      </c>
      <c r="F53" s="23">
        <f t="shared" si="1"/>
        <v>84</v>
      </c>
      <c r="G53" s="23">
        <f t="shared" si="7"/>
        <v>84</v>
      </c>
      <c r="H53" s="23">
        <f t="shared" si="8"/>
        <v>84</v>
      </c>
      <c r="I53" s="23">
        <f t="shared" si="8"/>
        <v>84</v>
      </c>
      <c r="J53" s="23">
        <f t="shared" si="8"/>
        <v>84</v>
      </c>
      <c r="K53" s="23">
        <f t="shared" si="8"/>
        <v>84</v>
      </c>
    </row>
    <row r="54" spans="1:11" s="3" customFormat="1" x14ac:dyDescent="0.25">
      <c r="A54" s="522" t="s">
        <v>72</v>
      </c>
      <c r="B54" s="182" t="s">
        <v>2</v>
      </c>
      <c r="C54" s="22">
        <f>C55+C56</f>
        <v>114010</v>
      </c>
      <c r="D54" s="22">
        <f>D55+D56</f>
        <v>120515.8</v>
      </c>
      <c r="E54" s="22">
        <f>E55+E56</f>
        <v>147564.60000000003</v>
      </c>
      <c r="F54" s="22">
        <f t="shared" si="1"/>
        <v>147564.60000000003</v>
      </c>
      <c r="G54" s="22">
        <f>G55+G56</f>
        <v>147932.20000000001</v>
      </c>
      <c r="H54" s="22">
        <f>H55+H56</f>
        <v>147932.20000000001</v>
      </c>
      <c r="I54" s="22">
        <f>I55+I56</f>
        <v>148932.19999999998</v>
      </c>
      <c r="J54" s="22">
        <f>J55+J56</f>
        <v>147503.19999999998</v>
      </c>
      <c r="K54" s="22">
        <f>K55+K56</f>
        <v>147503.19999999998</v>
      </c>
    </row>
    <row r="55" spans="1:11" x14ac:dyDescent="0.25">
      <c r="A55" s="523"/>
      <c r="B55" s="183" t="s">
        <v>5</v>
      </c>
      <c r="C55" s="23">
        <v>114010</v>
      </c>
      <c r="D55" s="23">
        <v>115015.8</v>
      </c>
      <c r="E55" s="23">
        <v>142064.60000000003</v>
      </c>
      <c r="F55" s="23">
        <f t="shared" si="1"/>
        <v>142064.60000000003</v>
      </c>
      <c r="G55" s="23">
        <v>142432.20000000001</v>
      </c>
      <c r="H55" s="23">
        <f t="shared" ref="H55:I57" si="9">G55</f>
        <v>142432.20000000001</v>
      </c>
      <c r="I55" s="23">
        <v>143432.19999999998</v>
      </c>
      <c r="J55" s="23">
        <v>141997.9</v>
      </c>
      <c r="K55" s="23">
        <v>141997.9</v>
      </c>
    </row>
    <row r="56" spans="1:11" x14ac:dyDescent="0.25">
      <c r="A56" s="523"/>
      <c r="B56" s="183" t="s">
        <v>6</v>
      </c>
      <c r="C56" s="23">
        <v>0</v>
      </c>
      <c r="D56" s="23">
        <v>5500</v>
      </c>
      <c r="E56" s="23">
        <v>5500</v>
      </c>
      <c r="F56" s="23">
        <f t="shared" si="1"/>
        <v>5500</v>
      </c>
      <c r="G56" s="23">
        <v>5500</v>
      </c>
      <c r="H56" s="23">
        <f t="shared" si="9"/>
        <v>5500</v>
      </c>
      <c r="I56" s="23">
        <v>5500</v>
      </c>
      <c r="J56" s="23">
        <v>5505.3</v>
      </c>
      <c r="K56" s="23">
        <v>5505.3</v>
      </c>
    </row>
    <row r="57" spans="1:11" ht="45" x14ac:dyDescent="0.25">
      <c r="A57" s="524"/>
      <c r="B57" s="183" t="s">
        <v>178</v>
      </c>
      <c r="C57" s="23">
        <v>53</v>
      </c>
      <c r="D57" s="23">
        <f>C57</f>
        <v>53</v>
      </c>
      <c r="E57" s="23">
        <f>D57</f>
        <v>53</v>
      </c>
      <c r="F57" s="23">
        <f t="shared" si="1"/>
        <v>53</v>
      </c>
      <c r="G57" s="23">
        <f>F57</f>
        <v>53</v>
      </c>
      <c r="H57" s="23">
        <f t="shared" si="9"/>
        <v>53</v>
      </c>
      <c r="I57" s="23">
        <f t="shared" si="9"/>
        <v>53</v>
      </c>
      <c r="J57" s="23">
        <f>I57</f>
        <v>53</v>
      </c>
      <c r="K57" s="23">
        <f>J57</f>
        <v>53</v>
      </c>
    </row>
    <row r="58" spans="1:11" x14ac:dyDescent="0.25">
      <c r="A58" s="525" t="s">
        <v>605</v>
      </c>
      <c r="B58" s="183" t="s">
        <v>2</v>
      </c>
      <c r="C58" s="23">
        <f t="shared" ref="C58:K58" si="10">C59+C60</f>
        <v>4777</v>
      </c>
      <c r="D58" s="23">
        <f t="shared" si="10"/>
        <v>10277</v>
      </c>
      <c r="E58" s="23">
        <f t="shared" si="10"/>
        <v>10277</v>
      </c>
      <c r="F58" s="23">
        <f t="shared" si="10"/>
        <v>10277</v>
      </c>
      <c r="G58" s="23">
        <f t="shared" si="10"/>
        <v>10277</v>
      </c>
      <c r="H58" s="23">
        <f t="shared" si="10"/>
        <v>10277</v>
      </c>
      <c r="I58" s="23">
        <f t="shared" si="10"/>
        <v>10277</v>
      </c>
      <c r="J58" s="23">
        <f t="shared" si="10"/>
        <v>10277</v>
      </c>
      <c r="K58" s="23">
        <f t="shared" si="10"/>
        <v>10277</v>
      </c>
    </row>
    <row r="59" spans="1:11" x14ac:dyDescent="0.25">
      <c r="A59" s="526"/>
      <c r="B59" s="183" t="s">
        <v>5</v>
      </c>
      <c r="C59" s="23">
        <v>4777</v>
      </c>
      <c r="D59" s="23">
        <v>4777</v>
      </c>
      <c r="E59" s="23">
        <v>4777</v>
      </c>
      <c r="F59" s="23">
        <f t="shared" si="1"/>
        <v>4777</v>
      </c>
      <c r="G59" s="23">
        <f>F59</f>
        <v>4777</v>
      </c>
      <c r="H59" s="23">
        <f>G59</f>
        <v>4777</v>
      </c>
      <c r="I59" s="23">
        <f>H59</f>
        <v>4777</v>
      </c>
      <c r="J59" s="23">
        <f>I59</f>
        <v>4777</v>
      </c>
      <c r="K59" s="23">
        <v>4777</v>
      </c>
    </row>
    <row r="60" spans="1:11" ht="76.5" customHeight="1" x14ac:dyDescent="0.25">
      <c r="A60" s="527"/>
      <c r="B60" s="183" t="s">
        <v>6</v>
      </c>
      <c r="C60" s="23">
        <v>0</v>
      </c>
      <c r="D60" s="23">
        <v>5500</v>
      </c>
      <c r="E60" s="23">
        <v>5500</v>
      </c>
      <c r="F60" s="23">
        <f t="shared" si="1"/>
        <v>5500</v>
      </c>
      <c r="G60" s="23">
        <f>F60</f>
        <v>5500</v>
      </c>
      <c r="H60" s="23">
        <f>G60</f>
        <v>5500</v>
      </c>
      <c r="I60" s="23">
        <f>H60</f>
        <v>5500</v>
      </c>
      <c r="J60" s="23">
        <v>5500</v>
      </c>
      <c r="K60" s="23">
        <v>5500</v>
      </c>
    </row>
    <row r="61" spans="1:11" x14ac:dyDescent="0.25">
      <c r="A61" s="525" t="s">
        <v>74</v>
      </c>
      <c r="B61" s="183" t="s">
        <v>2</v>
      </c>
      <c r="C61" s="23">
        <f t="shared" ref="C61:J61" si="11">C62+C63</f>
        <v>104862.6</v>
      </c>
      <c r="D61" s="23">
        <f t="shared" si="11"/>
        <v>104862.6</v>
      </c>
      <c r="E61" s="23">
        <f t="shared" si="11"/>
        <v>131911.40000000002</v>
      </c>
      <c r="F61" s="23">
        <f t="shared" si="1"/>
        <v>131911.40000000002</v>
      </c>
      <c r="G61" s="23">
        <f t="shared" si="11"/>
        <v>131911.40000000002</v>
      </c>
      <c r="H61" s="23">
        <f>H62</f>
        <v>131911.40000000002</v>
      </c>
      <c r="I61" s="23">
        <f>I62+I63</f>
        <v>131911.40000000002</v>
      </c>
      <c r="J61" s="23">
        <f t="shared" si="11"/>
        <v>131911.40000000002</v>
      </c>
      <c r="K61" s="23">
        <f>K62+K63</f>
        <v>131911.40000000002</v>
      </c>
    </row>
    <row r="62" spans="1:11" x14ac:dyDescent="0.25">
      <c r="A62" s="526"/>
      <c r="B62" s="183" t="s">
        <v>5</v>
      </c>
      <c r="C62" s="23">
        <v>104862.6</v>
      </c>
      <c r="D62" s="23">
        <v>104862.6</v>
      </c>
      <c r="E62" s="23">
        <v>131911.40000000002</v>
      </c>
      <c r="F62" s="23">
        <f t="shared" si="1"/>
        <v>131911.40000000002</v>
      </c>
      <c r="G62" s="23">
        <f>F62</f>
        <v>131911.40000000002</v>
      </c>
      <c r="H62" s="23">
        <f>G62</f>
        <v>131911.40000000002</v>
      </c>
      <c r="I62" s="23">
        <v>131911.40000000002</v>
      </c>
      <c r="J62" s="23">
        <f>I62</f>
        <v>131911.40000000002</v>
      </c>
      <c r="K62" s="23">
        <f>J62</f>
        <v>131911.40000000002</v>
      </c>
    </row>
    <row r="63" spans="1:11" x14ac:dyDescent="0.25">
      <c r="A63" s="527"/>
      <c r="B63" s="183" t="s">
        <v>6</v>
      </c>
      <c r="C63" s="23">
        <v>0</v>
      </c>
      <c r="D63" s="23">
        <v>0</v>
      </c>
      <c r="E63" s="23">
        <v>0</v>
      </c>
      <c r="F63" s="23">
        <f t="shared" si="1"/>
        <v>0</v>
      </c>
      <c r="G63" s="23">
        <v>0</v>
      </c>
      <c r="H63" s="23">
        <v>0</v>
      </c>
      <c r="I63" s="23">
        <v>0</v>
      </c>
      <c r="J63" s="23">
        <v>0</v>
      </c>
      <c r="K63" s="23">
        <v>0</v>
      </c>
    </row>
    <row r="64" spans="1:11" x14ac:dyDescent="0.25">
      <c r="A64" s="525" t="s">
        <v>76</v>
      </c>
      <c r="B64" s="183" t="s">
        <v>2</v>
      </c>
      <c r="C64" s="23">
        <f>C65+C66</f>
        <v>4370.3999999999996</v>
      </c>
      <c r="D64" s="23">
        <f>D65+D66</f>
        <v>5376.2</v>
      </c>
      <c r="E64" s="23">
        <f t="shared" ref="E64:J64" si="12">E65+E66</f>
        <v>5376.2</v>
      </c>
      <c r="F64" s="23">
        <f t="shared" si="1"/>
        <v>5376.2</v>
      </c>
      <c r="G64" s="23">
        <f t="shared" si="12"/>
        <v>5743.8</v>
      </c>
      <c r="H64" s="23">
        <f t="shared" si="12"/>
        <v>5743.8</v>
      </c>
      <c r="I64" s="23">
        <f t="shared" si="12"/>
        <v>6743.8</v>
      </c>
      <c r="J64" s="23">
        <f t="shared" si="12"/>
        <v>6743.8</v>
      </c>
      <c r="K64" s="23">
        <f>K65+K66</f>
        <v>6743.8</v>
      </c>
    </row>
    <row r="65" spans="1:11" x14ac:dyDescent="0.25">
      <c r="A65" s="526"/>
      <c r="B65" s="183" t="s">
        <v>5</v>
      </c>
      <c r="C65" s="23">
        <v>4370.3999999999996</v>
      </c>
      <c r="D65" s="23">
        <v>5376.2</v>
      </c>
      <c r="E65" s="23">
        <v>5376.2</v>
      </c>
      <c r="F65" s="23">
        <f t="shared" si="1"/>
        <v>5376.2</v>
      </c>
      <c r="G65" s="23">
        <v>5743.8</v>
      </c>
      <c r="H65" s="23">
        <f>G65</f>
        <v>5743.8</v>
      </c>
      <c r="I65" s="23">
        <v>6743.8</v>
      </c>
      <c r="J65" s="23">
        <f>I65</f>
        <v>6743.8</v>
      </c>
      <c r="K65" s="23">
        <f>J65</f>
        <v>6743.8</v>
      </c>
    </row>
    <row r="66" spans="1:11" ht="17.25" customHeight="1" x14ac:dyDescent="0.25">
      <c r="A66" s="527"/>
      <c r="B66" s="183" t="s">
        <v>6</v>
      </c>
      <c r="C66" s="23">
        <v>0</v>
      </c>
      <c r="D66" s="23">
        <v>0</v>
      </c>
      <c r="E66" s="23">
        <v>0</v>
      </c>
      <c r="F66" s="23">
        <f t="shared" si="1"/>
        <v>0</v>
      </c>
      <c r="G66" s="23">
        <v>0</v>
      </c>
      <c r="H66" s="23">
        <v>0</v>
      </c>
      <c r="I66" s="23">
        <v>0</v>
      </c>
      <c r="J66" s="23">
        <v>0</v>
      </c>
      <c r="K66" s="23">
        <v>0</v>
      </c>
    </row>
    <row r="67" spans="1:11" ht="45" x14ac:dyDescent="0.25">
      <c r="A67" s="181"/>
      <c r="B67" s="183" t="s">
        <v>179</v>
      </c>
      <c r="C67" s="23">
        <v>51</v>
      </c>
      <c r="D67" s="23">
        <f>C67</f>
        <v>51</v>
      </c>
      <c r="E67" s="23">
        <f t="shared" ref="E67:K67" si="13">D67</f>
        <v>51</v>
      </c>
      <c r="F67" s="23">
        <f t="shared" si="1"/>
        <v>51</v>
      </c>
      <c r="G67" s="23">
        <f>F67</f>
        <v>51</v>
      </c>
      <c r="H67" s="23">
        <f t="shared" si="13"/>
        <v>51</v>
      </c>
      <c r="I67" s="23">
        <f t="shared" si="13"/>
        <v>51</v>
      </c>
      <c r="J67" s="23">
        <f t="shared" si="13"/>
        <v>51</v>
      </c>
      <c r="K67" s="23">
        <f t="shared" si="13"/>
        <v>51</v>
      </c>
    </row>
    <row r="68" spans="1:11" s="3" customFormat="1" ht="15" customHeight="1" x14ac:dyDescent="0.25">
      <c r="A68" s="522" t="s">
        <v>78</v>
      </c>
      <c r="B68" s="182" t="s">
        <v>2</v>
      </c>
      <c r="C68" s="22">
        <f>C69+C70</f>
        <v>4471741.3</v>
      </c>
      <c r="D68" s="22">
        <f>D69+D70</f>
        <v>5288389.7999999989</v>
      </c>
      <c r="E68" s="22">
        <f t="shared" ref="E68:J68" si="14">E69+E70</f>
        <v>5555006.6000000006</v>
      </c>
      <c r="F68" s="22">
        <f t="shared" si="1"/>
        <v>5555006.6000000006</v>
      </c>
      <c r="G68" s="22">
        <f t="shared" si="14"/>
        <v>5571639</v>
      </c>
      <c r="H68" s="22">
        <f>SUM(H69:H70)</f>
        <v>5571639</v>
      </c>
      <c r="I68" s="22">
        <f t="shared" si="14"/>
        <v>5646819.6999999993</v>
      </c>
      <c r="J68" s="22">
        <f t="shared" si="14"/>
        <v>5646819.6999999993</v>
      </c>
      <c r="K68" s="22">
        <f>K69+K70</f>
        <v>5651941.2999999998</v>
      </c>
    </row>
    <row r="69" spans="1:11" x14ac:dyDescent="0.25">
      <c r="A69" s="523"/>
      <c r="B69" s="183" t="s">
        <v>5</v>
      </c>
      <c r="C69" s="23">
        <v>4375847</v>
      </c>
      <c r="D69" s="23">
        <v>4990453.4999999991</v>
      </c>
      <c r="E69" s="23">
        <v>5336562.7</v>
      </c>
      <c r="F69" s="23">
        <f t="shared" si="1"/>
        <v>5336562.7</v>
      </c>
      <c r="G69" s="23">
        <v>5353195.0999999996</v>
      </c>
      <c r="H69" s="23">
        <f>G69</f>
        <v>5353195.0999999996</v>
      </c>
      <c r="I69" s="23">
        <v>5428375.7999999989</v>
      </c>
      <c r="J69" s="23">
        <f>I69</f>
        <v>5428375.7999999989</v>
      </c>
      <c r="K69" s="23">
        <v>5433497.3999999994</v>
      </c>
    </row>
    <row r="70" spans="1:11" x14ac:dyDescent="0.25">
      <c r="A70" s="523"/>
      <c r="B70" s="183" t="s">
        <v>6</v>
      </c>
      <c r="C70" s="23">
        <v>95894.3</v>
      </c>
      <c r="D70" s="23">
        <v>297936.3</v>
      </c>
      <c r="E70" s="23">
        <v>218443.9</v>
      </c>
      <c r="F70" s="23">
        <f t="shared" si="1"/>
        <v>218443.9</v>
      </c>
      <c r="G70" s="23">
        <v>218443.9</v>
      </c>
      <c r="H70" s="23">
        <f>G70</f>
        <v>218443.9</v>
      </c>
      <c r="I70" s="23">
        <v>218443.9</v>
      </c>
      <c r="J70" s="23">
        <f>I70</f>
        <v>218443.9</v>
      </c>
      <c r="K70" s="23">
        <v>218443.9</v>
      </c>
    </row>
    <row r="71" spans="1:11" ht="30" x14ac:dyDescent="0.25">
      <c r="A71" s="523"/>
      <c r="B71" s="183" t="s">
        <v>440</v>
      </c>
      <c r="C71" s="23">
        <v>50</v>
      </c>
      <c r="D71" s="23">
        <f>C71</f>
        <v>50</v>
      </c>
      <c r="E71" s="23">
        <f>D71</f>
        <v>50</v>
      </c>
      <c r="F71" s="23">
        <f t="shared" si="1"/>
        <v>50</v>
      </c>
      <c r="G71" s="23">
        <f t="shared" ref="G71:G87" si="15">F71</f>
        <v>50</v>
      </c>
      <c r="H71" s="23">
        <f>G71</f>
        <v>50</v>
      </c>
      <c r="I71" s="23">
        <f>H71</f>
        <v>50</v>
      </c>
      <c r="J71" s="23">
        <f>I71</f>
        <v>50</v>
      </c>
      <c r="K71" s="23">
        <f>J71</f>
        <v>50</v>
      </c>
    </row>
    <row r="72" spans="1:11" ht="45" x14ac:dyDescent="0.25">
      <c r="A72" s="523"/>
      <c r="B72" s="183" t="s">
        <v>441</v>
      </c>
      <c r="C72" s="23">
        <v>30</v>
      </c>
      <c r="D72" s="23">
        <f t="shared" ref="D72:H87" si="16">C72</f>
        <v>30</v>
      </c>
      <c r="E72" s="23">
        <f t="shared" si="16"/>
        <v>30</v>
      </c>
      <c r="F72" s="23">
        <f t="shared" si="1"/>
        <v>30</v>
      </c>
      <c r="G72" s="23">
        <f t="shared" si="15"/>
        <v>30</v>
      </c>
      <c r="H72" s="23">
        <f t="shared" si="16"/>
        <v>30</v>
      </c>
      <c r="I72" s="23">
        <v>30</v>
      </c>
      <c r="J72" s="23">
        <f t="shared" ref="J72:K87" si="17">I72</f>
        <v>30</v>
      </c>
      <c r="K72" s="23">
        <f t="shared" si="17"/>
        <v>30</v>
      </c>
    </row>
    <row r="73" spans="1:11" ht="45" x14ac:dyDescent="0.25">
      <c r="A73" s="523"/>
      <c r="B73" s="183" t="s">
        <v>409</v>
      </c>
      <c r="C73" s="23">
        <v>7.5</v>
      </c>
      <c r="D73" s="23">
        <f t="shared" si="16"/>
        <v>7.5</v>
      </c>
      <c r="E73" s="23">
        <f t="shared" si="16"/>
        <v>7.5</v>
      </c>
      <c r="F73" s="23">
        <f t="shared" si="1"/>
        <v>7.5</v>
      </c>
      <c r="G73" s="23">
        <f t="shared" si="15"/>
        <v>7.5</v>
      </c>
      <c r="H73" s="23">
        <f t="shared" si="16"/>
        <v>7.5</v>
      </c>
      <c r="I73" s="23">
        <f>H73</f>
        <v>7.5</v>
      </c>
      <c r="J73" s="23">
        <f t="shared" si="17"/>
        <v>7.5</v>
      </c>
      <c r="K73" s="23">
        <f t="shared" si="17"/>
        <v>7.5</v>
      </c>
    </row>
    <row r="74" spans="1:11" ht="45" x14ac:dyDescent="0.25">
      <c r="A74" s="523"/>
      <c r="B74" s="183" t="s">
        <v>410</v>
      </c>
      <c r="C74" s="23">
        <v>8.6999999999999993</v>
      </c>
      <c r="D74" s="23">
        <f t="shared" si="16"/>
        <v>8.6999999999999993</v>
      </c>
      <c r="E74" s="23">
        <f t="shared" si="16"/>
        <v>8.6999999999999993</v>
      </c>
      <c r="F74" s="23">
        <f t="shared" ref="F74:F141" si="18">E74</f>
        <v>8.6999999999999993</v>
      </c>
      <c r="G74" s="23">
        <f t="shared" si="15"/>
        <v>8.6999999999999993</v>
      </c>
      <c r="H74" s="23">
        <f t="shared" si="16"/>
        <v>8.6999999999999993</v>
      </c>
      <c r="I74" s="23">
        <f>H74</f>
        <v>8.6999999999999993</v>
      </c>
      <c r="J74" s="23">
        <f t="shared" si="17"/>
        <v>8.6999999999999993</v>
      </c>
      <c r="K74" s="23">
        <f t="shared" si="17"/>
        <v>8.6999999999999993</v>
      </c>
    </row>
    <row r="75" spans="1:11" ht="45" x14ac:dyDescent="0.25">
      <c r="A75" s="523"/>
      <c r="B75" s="183" t="s">
        <v>411</v>
      </c>
      <c r="C75" s="23">
        <v>12.7</v>
      </c>
      <c r="D75" s="23">
        <f t="shared" si="16"/>
        <v>12.7</v>
      </c>
      <c r="E75" s="23">
        <f t="shared" si="16"/>
        <v>12.7</v>
      </c>
      <c r="F75" s="23">
        <f t="shared" si="18"/>
        <v>12.7</v>
      </c>
      <c r="G75" s="23">
        <f t="shared" si="15"/>
        <v>12.7</v>
      </c>
      <c r="H75" s="23">
        <f t="shared" si="16"/>
        <v>12.7</v>
      </c>
      <c r="I75" s="23">
        <f>$H$75</f>
        <v>12.7</v>
      </c>
      <c r="J75" s="23">
        <f t="shared" si="17"/>
        <v>12.7</v>
      </c>
      <c r="K75" s="23">
        <f t="shared" si="17"/>
        <v>12.7</v>
      </c>
    </row>
    <row r="76" spans="1:11" ht="45" x14ac:dyDescent="0.25">
      <c r="A76" s="523"/>
      <c r="B76" s="183" t="s">
        <v>412</v>
      </c>
      <c r="C76" s="23">
        <v>9.6</v>
      </c>
      <c r="D76" s="23">
        <f t="shared" si="16"/>
        <v>9.6</v>
      </c>
      <c r="E76" s="23">
        <f t="shared" si="16"/>
        <v>9.6</v>
      </c>
      <c r="F76" s="23">
        <f t="shared" si="18"/>
        <v>9.6</v>
      </c>
      <c r="G76" s="23">
        <f t="shared" si="15"/>
        <v>9.6</v>
      </c>
      <c r="H76" s="23">
        <f t="shared" si="16"/>
        <v>9.6</v>
      </c>
      <c r="I76" s="23">
        <f>$H$76</f>
        <v>9.6</v>
      </c>
      <c r="J76" s="23">
        <f t="shared" si="17"/>
        <v>9.6</v>
      </c>
      <c r="K76" s="23">
        <f t="shared" si="17"/>
        <v>9.6</v>
      </c>
    </row>
    <row r="77" spans="1:11" ht="30" x14ac:dyDescent="0.25">
      <c r="A77" s="523"/>
      <c r="B77" s="183" t="s">
        <v>468</v>
      </c>
      <c r="C77" s="23">
        <v>24.5</v>
      </c>
      <c r="D77" s="23">
        <f t="shared" si="16"/>
        <v>24.5</v>
      </c>
      <c r="E77" s="23">
        <f t="shared" si="16"/>
        <v>24.5</v>
      </c>
      <c r="F77" s="23">
        <f t="shared" si="18"/>
        <v>24.5</v>
      </c>
      <c r="G77" s="23">
        <f t="shared" si="15"/>
        <v>24.5</v>
      </c>
      <c r="H77" s="23">
        <f t="shared" si="16"/>
        <v>24.5</v>
      </c>
      <c r="I77" s="23">
        <v>24.6</v>
      </c>
      <c r="J77" s="23">
        <f t="shared" si="17"/>
        <v>24.6</v>
      </c>
      <c r="K77" s="23">
        <v>20</v>
      </c>
    </row>
    <row r="78" spans="1:11" ht="15" customHeight="1" x14ac:dyDescent="0.25">
      <c r="A78" s="523"/>
      <c r="B78" s="183" t="s">
        <v>413</v>
      </c>
      <c r="C78" s="23">
        <v>371.3</v>
      </c>
      <c r="D78" s="23">
        <f t="shared" si="16"/>
        <v>371.3</v>
      </c>
      <c r="E78" s="23">
        <f t="shared" si="16"/>
        <v>371.3</v>
      </c>
      <c r="F78" s="23">
        <f t="shared" si="18"/>
        <v>371.3</v>
      </c>
      <c r="G78" s="23">
        <f t="shared" si="15"/>
        <v>371.3</v>
      </c>
      <c r="H78" s="23">
        <f t="shared" si="16"/>
        <v>371.3</v>
      </c>
      <c r="I78" s="23">
        <f t="shared" ref="I78:I83" si="19">H78</f>
        <v>371.3</v>
      </c>
      <c r="J78" s="23">
        <f t="shared" si="17"/>
        <v>371.3</v>
      </c>
      <c r="K78" s="23">
        <f>J78</f>
        <v>371.3</v>
      </c>
    </row>
    <row r="79" spans="1:11" ht="30" x14ac:dyDescent="0.25">
      <c r="A79" s="523"/>
      <c r="B79" s="183" t="s">
        <v>414</v>
      </c>
      <c r="C79" s="23">
        <v>186.4</v>
      </c>
      <c r="D79" s="23">
        <f t="shared" si="16"/>
        <v>186.4</v>
      </c>
      <c r="E79" s="23">
        <f t="shared" si="16"/>
        <v>186.4</v>
      </c>
      <c r="F79" s="23">
        <f t="shared" si="18"/>
        <v>186.4</v>
      </c>
      <c r="G79" s="23">
        <f t="shared" si="15"/>
        <v>186.4</v>
      </c>
      <c r="H79" s="23">
        <f t="shared" si="16"/>
        <v>186.4</v>
      </c>
      <c r="I79" s="23">
        <f t="shared" si="19"/>
        <v>186.4</v>
      </c>
      <c r="J79" s="23">
        <f t="shared" si="17"/>
        <v>186.4</v>
      </c>
      <c r="K79" s="23">
        <f>J79</f>
        <v>186.4</v>
      </c>
    </row>
    <row r="80" spans="1:11" ht="33" customHeight="1" x14ac:dyDescent="0.25">
      <c r="A80" s="523"/>
      <c r="B80" s="183" t="s">
        <v>442</v>
      </c>
      <c r="C80" s="23">
        <v>53.3</v>
      </c>
      <c r="D80" s="23">
        <f t="shared" si="16"/>
        <v>53.3</v>
      </c>
      <c r="E80" s="23">
        <f t="shared" si="16"/>
        <v>53.3</v>
      </c>
      <c r="F80" s="23">
        <f t="shared" si="18"/>
        <v>53.3</v>
      </c>
      <c r="G80" s="23">
        <f t="shared" si="15"/>
        <v>53.3</v>
      </c>
      <c r="H80" s="23">
        <f t="shared" si="16"/>
        <v>53.3</v>
      </c>
      <c r="I80" s="23">
        <f t="shared" si="19"/>
        <v>53.3</v>
      </c>
      <c r="J80" s="23">
        <f t="shared" si="17"/>
        <v>53.3</v>
      </c>
      <c r="K80" s="23">
        <f>J80</f>
        <v>53.3</v>
      </c>
    </row>
    <row r="81" spans="1:11" ht="30" x14ac:dyDescent="0.25">
      <c r="A81" s="523"/>
      <c r="B81" s="183" t="s">
        <v>443</v>
      </c>
      <c r="C81" s="23">
        <v>30.5</v>
      </c>
      <c r="D81" s="23">
        <f t="shared" si="16"/>
        <v>30.5</v>
      </c>
      <c r="E81" s="23">
        <f t="shared" si="16"/>
        <v>30.5</v>
      </c>
      <c r="F81" s="23">
        <f t="shared" si="18"/>
        <v>30.5</v>
      </c>
      <c r="G81" s="23">
        <f t="shared" si="15"/>
        <v>30.5</v>
      </c>
      <c r="H81" s="23">
        <f t="shared" si="16"/>
        <v>30.5</v>
      </c>
      <c r="I81" s="23">
        <f t="shared" si="19"/>
        <v>30.5</v>
      </c>
      <c r="J81" s="23">
        <f t="shared" si="17"/>
        <v>30.5</v>
      </c>
      <c r="K81" s="23">
        <f t="shared" si="17"/>
        <v>30.5</v>
      </c>
    </row>
    <row r="82" spans="1:11" ht="30" x14ac:dyDescent="0.25">
      <c r="A82" s="523"/>
      <c r="B82" s="183" t="s">
        <v>444</v>
      </c>
      <c r="C82" s="23">
        <v>88</v>
      </c>
      <c r="D82" s="23">
        <f t="shared" si="16"/>
        <v>88</v>
      </c>
      <c r="E82" s="23">
        <f t="shared" si="16"/>
        <v>88</v>
      </c>
      <c r="F82" s="23">
        <f t="shared" si="18"/>
        <v>88</v>
      </c>
      <c r="G82" s="23">
        <f t="shared" si="15"/>
        <v>88</v>
      </c>
      <c r="H82" s="23">
        <f t="shared" si="16"/>
        <v>88</v>
      </c>
      <c r="I82" s="23">
        <f t="shared" si="19"/>
        <v>88</v>
      </c>
      <c r="J82" s="23">
        <f t="shared" si="17"/>
        <v>88</v>
      </c>
      <c r="K82" s="23">
        <f t="shared" si="17"/>
        <v>88</v>
      </c>
    </row>
    <row r="83" spans="1:11" ht="30" x14ac:dyDescent="0.25">
      <c r="A83" s="523"/>
      <c r="B83" s="183" t="s">
        <v>445</v>
      </c>
      <c r="C83" s="23">
        <v>3.65</v>
      </c>
      <c r="D83" s="23">
        <f t="shared" si="16"/>
        <v>3.65</v>
      </c>
      <c r="E83" s="23">
        <f t="shared" si="16"/>
        <v>3.65</v>
      </c>
      <c r="F83" s="23">
        <f t="shared" si="18"/>
        <v>3.65</v>
      </c>
      <c r="G83" s="23">
        <f t="shared" si="15"/>
        <v>3.65</v>
      </c>
      <c r="H83" s="23">
        <f t="shared" si="16"/>
        <v>3.65</v>
      </c>
      <c r="I83" s="23">
        <f t="shared" si="19"/>
        <v>3.65</v>
      </c>
      <c r="J83" s="23">
        <f t="shared" si="17"/>
        <v>3.65</v>
      </c>
      <c r="K83" s="23">
        <f t="shared" si="17"/>
        <v>3.65</v>
      </c>
    </row>
    <row r="84" spans="1:11" ht="30" x14ac:dyDescent="0.25">
      <c r="A84" s="523"/>
      <c r="B84" s="183" t="s">
        <v>446</v>
      </c>
      <c r="C84" s="23">
        <v>100</v>
      </c>
      <c r="D84" s="23">
        <f t="shared" si="16"/>
        <v>100</v>
      </c>
      <c r="E84" s="23">
        <f t="shared" si="16"/>
        <v>100</v>
      </c>
      <c r="F84" s="23">
        <f t="shared" si="18"/>
        <v>100</v>
      </c>
      <c r="G84" s="23">
        <f t="shared" si="15"/>
        <v>100</v>
      </c>
      <c r="H84" s="23">
        <f t="shared" si="16"/>
        <v>100</v>
      </c>
      <c r="I84" s="23">
        <f>$H$84</f>
        <v>100</v>
      </c>
      <c r="J84" s="23">
        <f t="shared" si="17"/>
        <v>100</v>
      </c>
      <c r="K84" s="23">
        <f t="shared" si="17"/>
        <v>100</v>
      </c>
    </row>
    <row r="85" spans="1:11" ht="30" x14ac:dyDescent="0.25">
      <c r="A85" s="523"/>
      <c r="B85" s="183" t="s">
        <v>415</v>
      </c>
      <c r="C85" s="23">
        <v>15.69</v>
      </c>
      <c r="D85" s="23">
        <f t="shared" si="16"/>
        <v>15.69</v>
      </c>
      <c r="E85" s="23">
        <f t="shared" si="16"/>
        <v>15.69</v>
      </c>
      <c r="F85" s="23">
        <f t="shared" si="18"/>
        <v>15.69</v>
      </c>
      <c r="G85" s="23">
        <f t="shared" si="15"/>
        <v>15.69</v>
      </c>
      <c r="H85" s="23">
        <f t="shared" si="16"/>
        <v>15.69</v>
      </c>
      <c r="I85" s="23">
        <f>H85</f>
        <v>15.69</v>
      </c>
      <c r="J85" s="23">
        <f t="shared" si="17"/>
        <v>15.69</v>
      </c>
      <c r="K85" s="23">
        <f t="shared" si="17"/>
        <v>15.69</v>
      </c>
    </row>
    <row r="86" spans="1:11" ht="18" customHeight="1" x14ac:dyDescent="0.25">
      <c r="A86" s="523"/>
      <c r="B86" s="183" t="s">
        <v>416</v>
      </c>
      <c r="C86" s="23">
        <v>0.97</v>
      </c>
      <c r="D86" s="23">
        <f t="shared" si="16"/>
        <v>0.97</v>
      </c>
      <c r="E86" s="23">
        <f t="shared" si="16"/>
        <v>0.97</v>
      </c>
      <c r="F86" s="23">
        <f t="shared" si="18"/>
        <v>0.97</v>
      </c>
      <c r="G86" s="23">
        <f t="shared" si="15"/>
        <v>0.97</v>
      </c>
      <c r="H86" s="23">
        <f t="shared" si="16"/>
        <v>0.97</v>
      </c>
      <c r="I86" s="23">
        <v>0.96</v>
      </c>
      <c r="J86" s="23">
        <f t="shared" si="17"/>
        <v>0.96</v>
      </c>
      <c r="K86" s="23" t="s">
        <v>215</v>
      </c>
    </row>
    <row r="87" spans="1:11" ht="30" x14ac:dyDescent="0.25">
      <c r="A87" s="523"/>
      <c r="B87" s="183" t="s">
        <v>469</v>
      </c>
      <c r="C87" s="24">
        <v>10000</v>
      </c>
      <c r="D87" s="24">
        <v>10318</v>
      </c>
      <c r="E87" s="24">
        <f t="shared" si="16"/>
        <v>10318</v>
      </c>
      <c r="F87" s="24">
        <f t="shared" si="18"/>
        <v>10318</v>
      </c>
      <c r="G87" s="24">
        <f t="shared" si="15"/>
        <v>10318</v>
      </c>
      <c r="H87" s="24">
        <f t="shared" si="16"/>
        <v>10318</v>
      </c>
      <c r="I87" s="24">
        <v>10531</v>
      </c>
      <c r="J87" s="24">
        <f t="shared" si="17"/>
        <v>10531</v>
      </c>
      <c r="K87" s="24">
        <v>10318</v>
      </c>
    </row>
    <row r="88" spans="1:11" ht="45" x14ac:dyDescent="0.25">
      <c r="A88" s="523"/>
      <c r="B88" s="183" t="s">
        <v>638</v>
      </c>
      <c r="C88" s="24"/>
      <c r="D88" s="24"/>
      <c r="E88" s="24"/>
      <c r="F88" s="24"/>
      <c r="G88" s="24"/>
      <c r="H88" s="24"/>
      <c r="I88" s="24">
        <v>3435</v>
      </c>
      <c r="J88" s="24">
        <f>I88</f>
        <v>3435</v>
      </c>
      <c r="K88" s="24">
        <v>3468</v>
      </c>
    </row>
    <row r="89" spans="1:11" ht="60" x14ac:dyDescent="0.25">
      <c r="A89" s="523"/>
      <c r="B89" s="183" t="s">
        <v>417</v>
      </c>
      <c r="C89" s="23">
        <v>8.1</v>
      </c>
      <c r="D89" s="23">
        <f>C89</f>
        <v>8.1</v>
      </c>
      <c r="E89" s="23">
        <f>D89</f>
        <v>8.1</v>
      </c>
      <c r="F89" s="23">
        <f t="shared" si="18"/>
        <v>8.1</v>
      </c>
      <c r="G89" s="23">
        <f t="shared" ref="G89:H93" si="20">F89</f>
        <v>8.1</v>
      </c>
      <c r="H89" s="23">
        <f t="shared" si="20"/>
        <v>8.1</v>
      </c>
      <c r="I89" s="23">
        <f>$H$89</f>
        <v>8.1</v>
      </c>
      <c r="J89" s="23">
        <f t="shared" ref="J89:K93" si="21">I89</f>
        <v>8.1</v>
      </c>
      <c r="K89" s="23">
        <f t="shared" si="21"/>
        <v>8.1</v>
      </c>
    </row>
    <row r="90" spans="1:11" ht="53.25" customHeight="1" x14ac:dyDescent="0.25">
      <c r="A90" s="523"/>
      <c r="B90" s="183" t="s">
        <v>418</v>
      </c>
      <c r="C90" s="23">
        <v>5.9</v>
      </c>
      <c r="D90" s="23">
        <f>C90</f>
        <v>5.9</v>
      </c>
      <c r="E90" s="23">
        <f>D90</f>
        <v>5.9</v>
      </c>
      <c r="F90" s="23">
        <f t="shared" si="18"/>
        <v>5.9</v>
      </c>
      <c r="G90" s="23">
        <f t="shared" si="20"/>
        <v>5.9</v>
      </c>
      <c r="H90" s="23">
        <f t="shared" si="20"/>
        <v>5.9</v>
      </c>
      <c r="I90" s="23">
        <f>H90</f>
        <v>5.9</v>
      </c>
      <c r="J90" s="23">
        <f t="shared" si="21"/>
        <v>5.9</v>
      </c>
      <c r="K90" s="23">
        <f t="shared" si="21"/>
        <v>5.9</v>
      </c>
    </row>
    <row r="91" spans="1:11" x14ac:dyDescent="0.25">
      <c r="A91" s="523"/>
      <c r="B91" s="183" t="s">
        <v>402</v>
      </c>
      <c r="C91" s="23"/>
      <c r="D91" s="23"/>
      <c r="E91" s="23">
        <v>68.400000000000006</v>
      </c>
      <c r="F91" s="23">
        <f>E91</f>
        <v>68.400000000000006</v>
      </c>
      <c r="G91" s="23">
        <f t="shared" si="20"/>
        <v>68.400000000000006</v>
      </c>
      <c r="H91" s="23">
        <f t="shared" si="20"/>
        <v>68.400000000000006</v>
      </c>
      <c r="I91" s="23">
        <f>H91</f>
        <v>68.400000000000006</v>
      </c>
      <c r="J91" s="23">
        <f t="shared" si="21"/>
        <v>68.400000000000006</v>
      </c>
      <c r="K91" s="23">
        <f t="shared" si="21"/>
        <v>68.400000000000006</v>
      </c>
    </row>
    <row r="92" spans="1:11" ht="30" x14ac:dyDescent="0.25">
      <c r="A92" s="523"/>
      <c r="B92" s="183" t="s">
        <v>626</v>
      </c>
      <c r="C92" s="23"/>
      <c r="D92" s="23"/>
      <c r="E92" s="23">
        <v>70</v>
      </c>
      <c r="F92" s="23">
        <f>E92</f>
        <v>70</v>
      </c>
      <c r="G92" s="23">
        <f t="shared" si="20"/>
        <v>70</v>
      </c>
      <c r="H92" s="23">
        <f t="shared" si="20"/>
        <v>70</v>
      </c>
      <c r="I92" s="23">
        <f>H92</f>
        <v>70</v>
      </c>
      <c r="J92" s="23">
        <f t="shared" si="21"/>
        <v>70</v>
      </c>
      <c r="K92" s="23">
        <f t="shared" si="21"/>
        <v>70</v>
      </c>
    </row>
    <row r="93" spans="1:11" ht="30" x14ac:dyDescent="0.25">
      <c r="A93" s="524"/>
      <c r="B93" s="183" t="s">
        <v>627</v>
      </c>
      <c r="C93" s="23"/>
      <c r="D93" s="23"/>
      <c r="E93" s="23">
        <v>21</v>
      </c>
      <c r="F93" s="23">
        <f>E93</f>
        <v>21</v>
      </c>
      <c r="G93" s="23">
        <f t="shared" si="20"/>
        <v>21</v>
      </c>
      <c r="H93" s="23">
        <f t="shared" si="20"/>
        <v>21</v>
      </c>
      <c r="I93" s="23">
        <f>H93</f>
        <v>21</v>
      </c>
      <c r="J93" s="23">
        <f t="shared" si="21"/>
        <v>21</v>
      </c>
      <c r="K93" s="23">
        <f t="shared" si="21"/>
        <v>21</v>
      </c>
    </row>
    <row r="94" spans="1:11" s="3" customFormat="1" ht="15" customHeight="1" x14ac:dyDescent="0.25">
      <c r="A94" s="522" t="s">
        <v>470</v>
      </c>
      <c r="B94" s="182" t="s">
        <v>2</v>
      </c>
      <c r="C94" s="22">
        <f>C95+C96</f>
        <v>3959105.3999999994</v>
      </c>
      <c r="D94" s="22">
        <f>D95+D96</f>
        <v>4611750.5999999996</v>
      </c>
      <c r="E94" s="22">
        <f t="shared" ref="E94:J94" si="22">E95+E96</f>
        <v>4963919.2</v>
      </c>
      <c r="F94" s="22">
        <f t="shared" si="18"/>
        <v>4963919.2</v>
      </c>
      <c r="G94" s="22">
        <f t="shared" si="22"/>
        <v>4980551.5999999996</v>
      </c>
      <c r="H94" s="22">
        <f>H95+H96</f>
        <v>4980551.5999999996</v>
      </c>
      <c r="I94" s="22">
        <f t="shared" si="22"/>
        <v>5059827.4999999991</v>
      </c>
      <c r="J94" s="22">
        <f t="shared" si="22"/>
        <v>5059827.4999999991</v>
      </c>
      <c r="K94" s="22">
        <f>K95+K96</f>
        <v>5066906.3999999994</v>
      </c>
    </row>
    <row r="95" spans="1:11" x14ac:dyDescent="0.25">
      <c r="A95" s="523"/>
      <c r="B95" s="183" t="s">
        <v>5</v>
      </c>
      <c r="C95" s="23">
        <v>3863211.0999999996</v>
      </c>
      <c r="D95" s="23">
        <v>4393306.6999999993</v>
      </c>
      <c r="E95" s="23">
        <v>4745475.3</v>
      </c>
      <c r="F95" s="23">
        <f t="shared" si="18"/>
        <v>4745475.3</v>
      </c>
      <c r="G95" s="23">
        <v>4762107.6999999993</v>
      </c>
      <c r="H95" s="23">
        <f>G95</f>
        <v>4762107.6999999993</v>
      </c>
      <c r="I95" s="23">
        <v>4841383.5999999987</v>
      </c>
      <c r="J95" s="23">
        <f>I95</f>
        <v>4841383.5999999987</v>
      </c>
      <c r="K95" s="23">
        <v>4848462.4999999991</v>
      </c>
    </row>
    <row r="96" spans="1:11" x14ac:dyDescent="0.25">
      <c r="A96" s="523"/>
      <c r="B96" s="183" t="s">
        <v>6</v>
      </c>
      <c r="C96" s="23">
        <v>95894.3</v>
      </c>
      <c r="D96" s="23">
        <v>218443.9</v>
      </c>
      <c r="E96" s="23">
        <v>218443.9</v>
      </c>
      <c r="F96" s="23">
        <f t="shared" si="18"/>
        <v>218443.9</v>
      </c>
      <c r="G96" s="23">
        <v>218443.9</v>
      </c>
      <c r="H96" s="23">
        <f>G96</f>
        <v>218443.9</v>
      </c>
      <c r="I96" s="23">
        <v>218443.9</v>
      </c>
      <c r="J96" s="23">
        <f>I96</f>
        <v>218443.9</v>
      </c>
      <c r="K96" s="23">
        <v>218443.9</v>
      </c>
    </row>
    <row r="97" spans="1:11" ht="57.75" customHeight="1" x14ac:dyDescent="0.25">
      <c r="A97" s="524"/>
      <c r="B97" s="183" t="s">
        <v>180</v>
      </c>
      <c r="C97" s="23">
        <v>654.70000000000005</v>
      </c>
      <c r="D97" s="23">
        <v>663.7</v>
      </c>
      <c r="E97" s="23">
        <v>663.7</v>
      </c>
      <c r="F97" s="23">
        <f t="shared" si="18"/>
        <v>663.7</v>
      </c>
      <c r="G97" s="23">
        <v>663.7</v>
      </c>
      <c r="H97" s="23">
        <v>663.7</v>
      </c>
      <c r="I97" s="23">
        <f>$C$97</f>
        <v>654.70000000000005</v>
      </c>
      <c r="J97" s="23">
        <f>$C$97</f>
        <v>654.70000000000005</v>
      </c>
      <c r="K97" s="23">
        <f>$C$97</f>
        <v>654.70000000000005</v>
      </c>
    </row>
    <row r="98" spans="1:11" x14ac:dyDescent="0.25">
      <c r="A98" s="525" t="s">
        <v>503</v>
      </c>
      <c r="B98" s="183" t="s">
        <v>2</v>
      </c>
      <c r="C98" s="23">
        <f>C99+C100</f>
        <v>509495</v>
      </c>
      <c r="D98" s="23">
        <f>D99+D100</f>
        <v>642233.80000000005</v>
      </c>
      <c r="E98" s="23">
        <f>E99+E100</f>
        <v>642233.80000000005</v>
      </c>
      <c r="F98" s="23">
        <f t="shared" si="18"/>
        <v>642233.80000000005</v>
      </c>
      <c r="G98" s="23">
        <f>G99+G100</f>
        <v>642233.80000000005</v>
      </c>
      <c r="H98" s="23">
        <f>H99+H100</f>
        <v>642233.80000000005</v>
      </c>
      <c r="I98" s="23">
        <v>699730.2</v>
      </c>
      <c r="J98" s="23">
        <v>699730.2</v>
      </c>
      <c r="K98" s="23">
        <f>K99+K100</f>
        <v>699730.2</v>
      </c>
    </row>
    <row r="99" spans="1:11" x14ac:dyDescent="0.25">
      <c r="A99" s="526"/>
      <c r="B99" s="183" t="s">
        <v>5</v>
      </c>
      <c r="C99" s="23">
        <v>509495</v>
      </c>
      <c r="D99" s="23">
        <v>509495</v>
      </c>
      <c r="E99" s="23">
        <v>509495</v>
      </c>
      <c r="F99" s="23">
        <f t="shared" si="18"/>
        <v>509495</v>
      </c>
      <c r="G99" s="23">
        <v>509495</v>
      </c>
      <c r="H99" s="23">
        <f>G99</f>
        <v>509495</v>
      </c>
      <c r="I99" s="23">
        <v>566991.4</v>
      </c>
      <c r="J99" s="23">
        <v>566991.4</v>
      </c>
      <c r="K99" s="23">
        <v>566991.4</v>
      </c>
    </row>
    <row r="100" spans="1:11" ht="40.5" customHeight="1" x14ac:dyDescent="0.25">
      <c r="A100" s="527"/>
      <c r="B100" s="183" t="s">
        <v>6</v>
      </c>
      <c r="C100" s="23">
        <v>0</v>
      </c>
      <c r="D100" s="23">
        <v>132738.79999999999</v>
      </c>
      <c r="E100" s="23">
        <v>132738.79999999999</v>
      </c>
      <c r="F100" s="23">
        <f t="shared" si="18"/>
        <v>132738.79999999999</v>
      </c>
      <c r="G100" s="23">
        <v>132738.79999999999</v>
      </c>
      <c r="H100" s="23">
        <f>G100</f>
        <v>132738.79999999999</v>
      </c>
      <c r="I100" s="23">
        <v>132738.79999999999</v>
      </c>
      <c r="J100" s="23">
        <v>132738.79999999999</v>
      </c>
      <c r="K100" s="23">
        <v>132738.79999999999</v>
      </c>
    </row>
    <row r="101" spans="1:11" x14ac:dyDescent="0.25">
      <c r="A101" s="525" t="s">
        <v>606</v>
      </c>
      <c r="B101" s="183" t="s">
        <v>2</v>
      </c>
      <c r="C101" s="23">
        <f>C102+C103</f>
        <v>0</v>
      </c>
      <c r="D101" s="23">
        <f>D102+D103</f>
        <v>85074.6</v>
      </c>
      <c r="E101" s="23">
        <f t="shared" ref="E101:J101" si="23">E102+E103</f>
        <v>85074.6</v>
      </c>
      <c r="F101" s="23">
        <f t="shared" si="18"/>
        <v>85074.6</v>
      </c>
      <c r="G101" s="23">
        <f t="shared" si="23"/>
        <v>85074.6</v>
      </c>
      <c r="H101" s="23">
        <f t="shared" si="23"/>
        <v>85074.6</v>
      </c>
      <c r="I101" s="23">
        <f t="shared" si="23"/>
        <v>85074.6</v>
      </c>
      <c r="J101" s="23">
        <f t="shared" si="23"/>
        <v>85074.6</v>
      </c>
      <c r="K101" s="23">
        <f>K102+K103</f>
        <v>85074.6</v>
      </c>
    </row>
    <row r="102" spans="1:11" x14ac:dyDescent="0.25">
      <c r="A102" s="526"/>
      <c r="B102" s="183" t="s">
        <v>5</v>
      </c>
      <c r="C102" s="23">
        <v>0</v>
      </c>
      <c r="D102" s="23">
        <v>28074.6</v>
      </c>
      <c r="E102" s="23">
        <v>28074.6</v>
      </c>
      <c r="F102" s="23">
        <f t="shared" si="18"/>
        <v>28074.6</v>
      </c>
      <c r="G102" s="23">
        <v>28074.6</v>
      </c>
      <c r="H102" s="23">
        <f t="shared" ref="H102:K103" si="24">G102</f>
        <v>28074.6</v>
      </c>
      <c r="I102" s="23">
        <f t="shared" si="24"/>
        <v>28074.6</v>
      </c>
      <c r="J102" s="23">
        <f t="shared" si="24"/>
        <v>28074.6</v>
      </c>
      <c r="K102" s="23">
        <f t="shared" si="24"/>
        <v>28074.6</v>
      </c>
    </row>
    <row r="103" spans="1:11" ht="69" customHeight="1" x14ac:dyDescent="0.25">
      <c r="A103" s="527"/>
      <c r="B103" s="183" t="s">
        <v>6</v>
      </c>
      <c r="C103" s="23">
        <v>0</v>
      </c>
      <c r="D103" s="23">
        <v>57000</v>
      </c>
      <c r="E103" s="23">
        <v>57000</v>
      </c>
      <c r="F103" s="23">
        <f t="shared" si="18"/>
        <v>57000</v>
      </c>
      <c r="G103" s="23">
        <v>57000</v>
      </c>
      <c r="H103" s="23">
        <f t="shared" si="24"/>
        <v>57000</v>
      </c>
      <c r="I103" s="23">
        <f t="shared" si="24"/>
        <v>57000</v>
      </c>
      <c r="J103" s="23">
        <f t="shared" si="24"/>
        <v>57000</v>
      </c>
      <c r="K103" s="23">
        <f t="shared" si="24"/>
        <v>57000</v>
      </c>
    </row>
    <row r="104" spans="1:11" x14ac:dyDescent="0.25">
      <c r="A104" s="525" t="s">
        <v>504</v>
      </c>
      <c r="B104" s="183" t="s">
        <v>2</v>
      </c>
      <c r="C104" s="23">
        <f t="shared" ref="C104:J104" si="25">C105+C106</f>
        <v>0</v>
      </c>
      <c r="D104" s="23">
        <f t="shared" si="25"/>
        <v>41350.899999999994</v>
      </c>
      <c r="E104" s="23">
        <f t="shared" si="25"/>
        <v>41350.899999999994</v>
      </c>
      <c r="F104" s="23">
        <f t="shared" si="18"/>
        <v>41350.899999999994</v>
      </c>
      <c r="G104" s="23">
        <f t="shared" si="25"/>
        <v>41350.899999999994</v>
      </c>
      <c r="H104" s="23">
        <f t="shared" si="25"/>
        <v>41350.899999999994</v>
      </c>
      <c r="I104" s="23">
        <f t="shared" si="25"/>
        <v>41350.899999999994</v>
      </c>
      <c r="J104" s="23">
        <f t="shared" si="25"/>
        <v>41350.899999999994</v>
      </c>
      <c r="K104" s="23">
        <f>K105+K106</f>
        <v>41350.899999999994</v>
      </c>
    </row>
    <row r="105" spans="1:11" x14ac:dyDescent="0.25">
      <c r="A105" s="526"/>
      <c r="B105" s="183" t="s">
        <v>5</v>
      </c>
      <c r="C105" s="23">
        <v>0</v>
      </c>
      <c r="D105" s="23">
        <v>13645.8</v>
      </c>
      <c r="E105" s="23">
        <v>13645.8</v>
      </c>
      <c r="F105" s="23">
        <f t="shared" si="18"/>
        <v>13645.8</v>
      </c>
      <c r="G105" s="23">
        <v>13645.8</v>
      </c>
      <c r="H105" s="23">
        <f t="shared" ref="H105:K106" si="26">G105</f>
        <v>13645.8</v>
      </c>
      <c r="I105" s="23">
        <f t="shared" si="26"/>
        <v>13645.8</v>
      </c>
      <c r="J105" s="23">
        <f t="shared" si="26"/>
        <v>13645.8</v>
      </c>
      <c r="K105" s="23">
        <f t="shared" si="26"/>
        <v>13645.8</v>
      </c>
    </row>
    <row r="106" spans="1:11" ht="207" customHeight="1" x14ac:dyDescent="0.25">
      <c r="A106" s="527"/>
      <c r="B106" s="183" t="s">
        <v>6</v>
      </c>
      <c r="C106" s="23">
        <v>0</v>
      </c>
      <c r="D106" s="23">
        <v>27705.1</v>
      </c>
      <c r="E106" s="23">
        <v>27705.1</v>
      </c>
      <c r="F106" s="23">
        <f t="shared" si="18"/>
        <v>27705.1</v>
      </c>
      <c r="G106" s="23">
        <v>27705.1</v>
      </c>
      <c r="H106" s="23">
        <f t="shared" si="26"/>
        <v>27705.1</v>
      </c>
      <c r="I106" s="23">
        <f t="shared" si="26"/>
        <v>27705.1</v>
      </c>
      <c r="J106" s="23">
        <f t="shared" si="26"/>
        <v>27705.1</v>
      </c>
      <c r="K106" s="23">
        <f t="shared" si="26"/>
        <v>27705.1</v>
      </c>
    </row>
    <row r="107" spans="1:11" x14ac:dyDescent="0.25">
      <c r="A107" s="530" t="s">
        <v>603</v>
      </c>
      <c r="B107" s="183" t="s">
        <v>2</v>
      </c>
      <c r="C107" s="23">
        <v>0</v>
      </c>
      <c r="D107" s="23">
        <f>D108+D109</f>
        <v>1492.5</v>
      </c>
      <c r="E107" s="23">
        <f t="shared" ref="E107:K107" si="27">E108+E109</f>
        <v>1492.5</v>
      </c>
      <c r="F107" s="23">
        <f t="shared" si="27"/>
        <v>1492.5</v>
      </c>
      <c r="G107" s="23">
        <f t="shared" si="27"/>
        <v>1492.5</v>
      </c>
      <c r="H107" s="23">
        <f t="shared" si="27"/>
        <v>1492.5</v>
      </c>
      <c r="I107" s="23">
        <f t="shared" si="27"/>
        <v>1492.5</v>
      </c>
      <c r="J107" s="23">
        <f t="shared" si="27"/>
        <v>1492.5</v>
      </c>
      <c r="K107" s="23">
        <f t="shared" si="27"/>
        <v>1492.5</v>
      </c>
    </row>
    <row r="108" spans="1:11" x14ac:dyDescent="0.25">
      <c r="A108" s="531"/>
      <c r="B108" s="183" t="s">
        <v>5</v>
      </c>
      <c r="C108" s="23">
        <v>0</v>
      </c>
      <c r="D108" s="23">
        <v>492.5</v>
      </c>
      <c r="E108" s="23">
        <v>492.5</v>
      </c>
      <c r="F108" s="23">
        <f t="shared" si="18"/>
        <v>492.5</v>
      </c>
      <c r="G108" s="23">
        <v>492.5</v>
      </c>
      <c r="H108" s="23">
        <f t="shared" ref="H108:K109" si="28">G108</f>
        <v>492.5</v>
      </c>
      <c r="I108" s="23">
        <f t="shared" si="28"/>
        <v>492.5</v>
      </c>
      <c r="J108" s="23">
        <f t="shared" si="28"/>
        <v>492.5</v>
      </c>
      <c r="K108" s="23">
        <f t="shared" si="28"/>
        <v>492.5</v>
      </c>
    </row>
    <row r="109" spans="1:11" ht="182.25" customHeight="1" x14ac:dyDescent="0.25">
      <c r="A109" s="532"/>
      <c r="B109" s="183" t="s">
        <v>6</v>
      </c>
      <c r="C109" s="23">
        <v>0</v>
      </c>
      <c r="D109" s="23">
        <v>1000</v>
      </c>
      <c r="E109" s="23">
        <v>1000</v>
      </c>
      <c r="F109" s="23">
        <f t="shared" si="18"/>
        <v>1000</v>
      </c>
      <c r="G109" s="23">
        <v>1000</v>
      </c>
      <c r="H109" s="23">
        <f t="shared" si="28"/>
        <v>1000</v>
      </c>
      <c r="I109" s="23">
        <f t="shared" si="28"/>
        <v>1000</v>
      </c>
      <c r="J109" s="23">
        <f t="shared" si="28"/>
        <v>1000</v>
      </c>
      <c r="K109" s="23">
        <f t="shared" si="28"/>
        <v>1000</v>
      </c>
    </row>
    <row r="110" spans="1:11" x14ac:dyDescent="0.25">
      <c r="A110" s="525" t="s">
        <v>86</v>
      </c>
      <c r="B110" s="183" t="s">
        <v>2</v>
      </c>
      <c r="C110" s="23">
        <f t="shared" ref="C110:J110" si="29">C111+C112</f>
        <v>100892.9</v>
      </c>
      <c r="D110" s="23">
        <v>100892.9</v>
      </c>
      <c r="E110" s="23">
        <f t="shared" si="29"/>
        <v>199382</v>
      </c>
      <c r="F110" s="23">
        <f t="shared" si="18"/>
        <v>199382</v>
      </c>
      <c r="G110" s="23">
        <f t="shared" si="29"/>
        <v>199382</v>
      </c>
      <c r="H110" s="23">
        <f>H111</f>
        <v>199382</v>
      </c>
      <c r="I110" s="23">
        <f t="shared" si="29"/>
        <v>206292</v>
      </c>
      <c r="J110" s="23">
        <f t="shared" si="29"/>
        <v>206292</v>
      </c>
      <c r="K110" s="23">
        <f>K111+K112</f>
        <v>206292</v>
      </c>
    </row>
    <row r="111" spans="1:11" x14ac:dyDescent="0.25">
      <c r="A111" s="526"/>
      <c r="B111" s="183" t="s">
        <v>5</v>
      </c>
      <c r="C111" s="23">
        <v>100892.9</v>
      </c>
      <c r="D111" s="23">
        <v>193982</v>
      </c>
      <c r="E111" s="23">
        <v>199382</v>
      </c>
      <c r="F111" s="23">
        <f t="shared" si="18"/>
        <v>199382</v>
      </c>
      <c r="G111" s="23">
        <v>199382</v>
      </c>
      <c r="H111" s="23">
        <f>G111</f>
        <v>199382</v>
      </c>
      <c r="I111" s="23">
        <v>206292</v>
      </c>
      <c r="J111" s="23">
        <f>I111</f>
        <v>206292</v>
      </c>
      <c r="K111" s="23">
        <f>J111</f>
        <v>206292</v>
      </c>
    </row>
    <row r="112" spans="1:11" ht="44.25" customHeight="1" x14ac:dyDescent="0.25">
      <c r="A112" s="527"/>
      <c r="B112" s="183" t="s">
        <v>6</v>
      </c>
      <c r="C112" s="23">
        <v>0</v>
      </c>
      <c r="D112" s="23">
        <v>0</v>
      </c>
      <c r="E112" s="23">
        <v>0</v>
      </c>
      <c r="F112" s="23">
        <f t="shared" si="18"/>
        <v>0</v>
      </c>
      <c r="G112" s="23">
        <v>0</v>
      </c>
      <c r="H112" s="23">
        <v>0</v>
      </c>
      <c r="I112" s="23">
        <v>0</v>
      </c>
      <c r="J112" s="23">
        <v>0</v>
      </c>
      <c r="K112" s="23">
        <v>0</v>
      </c>
    </row>
    <row r="113" spans="1:11" x14ac:dyDescent="0.25">
      <c r="A113" s="525" t="s">
        <v>181</v>
      </c>
      <c r="B113" s="183" t="s">
        <v>2</v>
      </c>
      <c r="C113" s="23">
        <f t="shared" ref="C113:J113" si="30">C114+C115</f>
        <v>142408.6</v>
      </c>
      <c r="D113" s="23">
        <f t="shared" si="30"/>
        <v>0</v>
      </c>
      <c r="E113" s="23">
        <f t="shared" si="30"/>
        <v>0</v>
      </c>
      <c r="F113" s="23">
        <f t="shared" si="18"/>
        <v>0</v>
      </c>
      <c r="G113" s="23">
        <f t="shared" si="30"/>
        <v>0</v>
      </c>
      <c r="H113" s="23">
        <f>H114+H115</f>
        <v>0</v>
      </c>
      <c r="I113" s="23">
        <f t="shared" si="30"/>
        <v>0</v>
      </c>
      <c r="J113" s="23">
        <f t="shared" si="30"/>
        <v>0</v>
      </c>
      <c r="K113" s="23">
        <f>K114+K115</f>
        <v>0</v>
      </c>
    </row>
    <row r="114" spans="1:11" x14ac:dyDescent="0.25">
      <c r="A114" s="526"/>
      <c r="B114" s="183" t="s">
        <v>5</v>
      </c>
      <c r="C114" s="23">
        <v>46514.3</v>
      </c>
      <c r="D114" s="23">
        <v>0</v>
      </c>
      <c r="E114" s="23">
        <v>0</v>
      </c>
      <c r="F114" s="23">
        <f t="shared" si="18"/>
        <v>0</v>
      </c>
      <c r="G114" s="23">
        <f>F114</f>
        <v>0</v>
      </c>
      <c r="H114" s="23">
        <f t="shared" ref="H114:K115" si="31">G114</f>
        <v>0</v>
      </c>
      <c r="I114" s="23">
        <f t="shared" si="31"/>
        <v>0</v>
      </c>
      <c r="J114" s="23">
        <f t="shared" si="31"/>
        <v>0</v>
      </c>
      <c r="K114" s="23">
        <f t="shared" si="31"/>
        <v>0</v>
      </c>
    </row>
    <row r="115" spans="1:11" ht="108" customHeight="1" x14ac:dyDescent="0.25">
      <c r="A115" s="527"/>
      <c r="B115" s="183" t="s">
        <v>6</v>
      </c>
      <c r="C115" s="23">
        <v>95894.3</v>
      </c>
      <c r="D115" s="23">
        <v>0</v>
      </c>
      <c r="E115" s="23">
        <v>0</v>
      </c>
      <c r="F115" s="23">
        <f t="shared" si="18"/>
        <v>0</v>
      </c>
      <c r="G115" s="23">
        <f>F115</f>
        <v>0</v>
      </c>
      <c r="H115" s="23">
        <f t="shared" si="31"/>
        <v>0</v>
      </c>
      <c r="I115" s="23">
        <f t="shared" si="31"/>
        <v>0</v>
      </c>
      <c r="J115" s="23">
        <f t="shared" si="31"/>
        <v>0</v>
      </c>
      <c r="K115" s="23">
        <f t="shared" si="31"/>
        <v>0</v>
      </c>
    </row>
    <row r="116" spans="1:11" x14ac:dyDescent="0.25">
      <c r="A116" s="525" t="s">
        <v>89</v>
      </c>
      <c r="B116" s="183" t="s">
        <v>2</v>
      </c>
      <c r="C116" s="23">
        <f t="shared" ref="C116:J116" si="32">C117+C118</f>
        <v>674101.7</v>
      </c>
      <c r="D116" s="23">
        <f t="shared" si="32"/>
        <v>761490.39999999991</v>
      </c>
      <c r="E116" s="23">
        <f t="shared" si="32"/>
        <v>800648.7</v>
      </c>
      <c r="F116" s="23">
        <f t="shared" si="18"/>
        <v>800648.7</v>
      </c>
      <c r="G116" s="23">
        <f t="shared" si="32"/>
        <v>800648.7</v>
      </c>
      <c r="H116" s="23">
        <f>H117</f>
        <v>800648.7</v>
      </c>
      <c r="I116" s="23">
        <f>I117+I118</f>
        <v>801391.39999999991</v>
      </c>
      <c r="J116" s="23">
        <f t="shared" si="32"/>
        <v>801391.39999999991</v>
      </c>
      <c r="K116" s="23">
        <f>K117+K118</f>
        <v>801391.39999999991</v>
      </c>
    </row>
    <row r="117" spans="1:11" x14ac:dyDescent="0.25">
      <c r="A117" s="526"/>
      <c r="B117" s="183" t="s">
        <v>5</v>
      </c>
      <c r="C117" s="23">
        <v>674101.7</v>
      </c>
      <c r="D117" s="23">
        <v>761490.39999999991</v>
      </c>
      <c r="E117" s="23">
        <v>800648.7</v>
      </c>
      <c r="F117" s="23">
        <f t="shared" si="18"/>
        <v>800648.7</v>
      </c>
      <c r="G117" s="23">
        <v>800648.7</v>
      </c>
      <c r="H117" s="23">
        <f>G117</f>
        <v>800648.7</v>
      </c>
      <c r="I117" s="23">
        <v>801391.39999999991</v>
      </c>
      <c r="J117" s="23">
        <f>I117</f>
        <v>801391.39999999991</v>
      </c>
      <c r="K117" s="23">
        <f>J117</f>
        <v>801391.39999999991</v>
      </c>
    </row>
    <row r="118" spans="1:11" ht="67.5" customHeight="1" x14ac:dyDescent="0.25">
      <c r="A118" s="527"/>
      <c r="B118" s="183" t="s">
        <v>6</v>
      </c>
      <c r="C118" s="23">
        <v>0</v>
      </c>
      <c r="D118" s="23">
        <v>0</v>
      </c>
      <c r="E118" s="23">
        <v>0</v>
      </c>
      <c r="F118" s="23">
        <f t="shared" si="18"/>
        <v>0</v>
      </c>
      <c r="G118" s="23">
        <v>0</v>
      </c>
      <c r="H118" s="23">
        <v>0</v>
      </c>
      <c r="I118" s="23">
        <v>0</v>
      </c>
      <c r="J118" s="23">
        <f>I118</f>
        <v>0</v>
      </c>
      <c r="K118" s="23">
        <f>J118</f>
        <v>0</v>
      </c>
    </row>
    <row r="119" spans="1:11" x14ac:dyDescent="0.25">
      <c r="A119" s="525" t="s">
        <v>91</v>
      </c>
      <c r="B119" s="183" t="s">
        <v>2</v>
      </c>
      <c r="C119" s="23">
        <f>C120+C121</f>
        <v>43015.4</v>
      </c>
      <c r="D119" s="23">
        <f>D120+D121</f>
        <v>47374.8</v>
      </c>
      <c r="E119" s="23">
        <f>E120+E121</f>
        <v>54968.100000000006</v>
      </c>
      <c r="F119" s="23">
        <f t="shared" si="18"/>
        <v>54968.100000000006</v>
      </c>
      <c r="G119" s="23">
        <f>G120+G121</f>
        <v>54968.100000000006</v>
      </c>
      <c r="H119" s="23">
        <f>H120</f>
        <v>54968.100000000006</v>
      </c>
      <c r="I119" s="23">
        <f>I120+I121</f>
        <v>53861.599999999999</v>
      </c>
      <c r="J119" s="23">
        <f>J120+J121</f>
        <v>53861.599999999999</v>
      </c>
      <c r="K119" s="23">
        <f>K120+K121</f>
        <v>53861.599999999999</v>
      </c>
    </row>
    <row r="120" spans="1:11" x14ac:dyDescent="0.25">
      <c r="A120" s="526"/>
      <c r="B120" s="183" t="s">
        <v>5</v>
      </c>
      <c r="C120" s="23">
        <v>43015.4</v>
      </c>
      <c r="D120" s="23">
        <v>47374.8</v>
      </c>
      <c r="E120" s="23">
        <v>54968.100000000006</v>
      </c>
      <c r="F120" s="23">
        <f t="shared" si="18"/>
        <v>54968.100000000006</v>
      </c>
      <c r="G120" s="23">
        <v>54968.100000000006</v>
      </c>
      <c r="H120" s="23">
        <f>G120</f>
        <v>54968.100000000006</v>
      </c>
      <c r="I120" s="23">
        <v>53861.599999999999</v>
      </c>
      <c r="J120" s="23">
        <f>I120</f>
        <v>53861.599999999999</v>
      </c>
      <c r="K120" s="23">
        <f>J120</f>
        <v>53861.599999999999</v>
      </c>
    </row>
    <row r="121" spans="1:11" ht="66.75" customHeight="1" x14ac:dyDescent="0.25">
      <c r="A121" s="527"/>
      <c r="B121" s="183" t="s">
        <v>6</v>
      </c>
      <c r="C121" s="23">
        <v>0</v>
      </c>
      <c r="D121" s="23">
        <v>0</v>
      </c>
      <c r="E121" s="23">
        <v>0</v>
      </c>
      <c r="F121" s="23">
        <f t="shared" si="18"/>
        <v>0</v>
      </c>
      <c r="G121" s="23">
        <v>0</v>
      </c>
      <c r="H121" s="23">
        <v>0</v>
      </c>
      <c r="I121" s="23">
        <v>0</v>
      </c>
      <c r="J121" s="23">
        <f>I121</f>
        <v>0</v>
      </c>
      <c r="K121" s="23">
        <f>J121</f>
        <v>0</v>
      </c>
    </row>
    <row r="122" spans="1:11" x14ac:dyDescent="0.25">
      <c r="A122" s="525" t="s">
        <v>92</v>
      </c>
      <c r="B122" s="183" t="s">
        <v>2</v>
      </c>
      <c r="C122" s="23">
        <f>C123+C124</f>
        <v>2489191.7999999998</v>
      </c>
      <c r="D122" s="23">
        <f>D123+D124</f>
        <v>2838751.6</v>
      </c>
      <c r="E122" s="23">
        <f t="shared" ref="E122:J122" si="33">E123+E124</f>
        <v>3138768.6</v>
      </c>
      <c r="F122" s="23">
        <f t="shared" si="18"/>
        <v>3138768.6</v>
      </c>
      <c r="G122" s="23">
        <f t="shared" si="33"/>
        <v>3155401</v>
      </c>
      <c r="H122" s="23">
        <f>H123</f>
        <v>3155401</v>
      </c>
      <c r="I122" s="23">
        <f t="shared" si="33"/>
        <v>3170634.3</v>
      </c>
      <c r="J122" s="23">
        <f t="shared" si="33"/>
        <v>3170634.3</v>
      </c>
      <c r="K122" s="23">
        <f>K123+K124</f>
        <v>3177713.1999999997</v>
      </c>
    </row>
    <row r="123" spans="1:11" x14ac:dyDescent="0.25">
      <c r="A123" s="526"/>
      <c r="B123" s="183" t="s">
        <v>5</v>
      </c>
      <c r="C123" s="23">
        <v>2489191.7999999998</v>
      </c>
      <c r="D123" s="23">
        <v>2838751.6</v>
      </c>
      <c r="E123" s="23">
        <v>3138768.6</v>
      </c>
      <c r="F123" s="23">
        <f t="shared" si="18"/>
        <v>3138768.6</v>
      </c>
      <c r="G123" s="23">
        <v>3155401</v>
      </c>
      <c r="H123" s="23">
        <f>G123</f>
        <v>3155401</v>
      </c>
      <c r="I123" s="23">
        <v>3170634.3</v>
      </c>
      <c r="J123" s="23">
        <f>I123</f>
        <v>3170634.3</v>
      </c>
      <c r="K123" s="23">
        <v>3177713.1999999997</v>
      </c>
    </row>
    <row r="124" spans="1:11" ht="54" customHeight="1" x14ac:dyDescent="0.25">
      <c r="A124" s="527"/>
      <c r="B124" s="183" t="s">
        <v>6</v>
      </c>
      <c r="C124" s="23">
        <v>0</v>
      </c>
      <c r="D124" s="23">
        <v>0</v>
      </c>
      <c r="E124" s="23">
        <v>0</v>
      </c>
      <c r="F124" s="23">
        <f t="shared" si="18"/>
        <v>0</v>
      </c>
      <c r="G124" s="23">
        <v>0</v>
      </c>
      <c r="H124" s="23">
        <v>0</v>
      </c>
      <c r="I124" s="23">
        <v>0</v>
      </c>
      <c r="J124" s="23">
        <f>I124</f>
        <v>0</v>
      </c>
      <c r="K124" s="23">
        <f>J124</f>
        <v>0</v>
      </c>
    </row>
    <row r="125" spans="1:11" s="3" customFormat="1" ht="15" customHeight="1" x14ac:dyDescent="0.25">
      <c r="A125" s="522" t="s">
        <v>94</v>
      </c>
      <c r="B125" s="182" t="s">
        <v>2</v>
      </c>
      <c r="C125" s="22">
        <f>C126+C127</f>
        <v>225805.5</v>
      </c>
      <c r="D125" s="22">
        <f>D126+D127</f>
        <v>343399.19999999995</v>
      </c>
      <c r="E125" s="22">
        <f t="shared" ref="E125:J125" si="34">E126+E127</f>
        <v>237190</v>
      </c>
      <c r="F125" s="22">
        <f t="shared" si="18"/>
        <v>237190</v>
      </c>
      <c r="G125" s="22">
        <f t="shared" si="34"/>
        <v>237190</v>
      </c>
      <c r="H125" s="22">
        <f>H126</f>
        <v>237190</v>
      </c>
      <c r="I125" s="22">
        <f t="shared" si="34"/>
        <v>231494.8</v>
      </c>
      <c r="J125" s="22">
        <f t="shared" si="34"/>
        <v>231494.8</v>
      </c>
      <c r="K125" s="22">
        <f>K126+K127</f>
        <v>229537.5</v>
      </c>
    </row>
    <row r="126" spans="1:11" x14ac:dyDescent="0.25">
      <c r="A126" s="523"/>
      <c r="B126" s="183" t="s">
        <v>5</v>
      </c>
      <c r="C126" s="23">
        <v>225805.5</v>
      </c>
      <c r="D126" s="23">
        <v>263906.8</v>
      </c>
      <c r="E126" s="23">
        <v>237190</v>
      </c>
      <c r="F126" s="23">
        <f t="shared" si="18"/>
        <v>237190</v>
      </c>
      <c r="G126" s="23">
        <v>237190</v>
      </c>
      <c r="H126" s="23">
        <f>G126</f>
        <v>237190</v>
      </c>
      <c r="I126" s="23">
        <v>231494.8</v>
      </c>
      <c r="J126" s="23">
        <f>I126</f>
        <v>231494.8</v>
      </c>
      <c r="K126" s="23">
        <v>229537.5</v>
      </c>
    </row>
    <row r="127" spans="1:11" x14ac:dyDescent="0.25">
      <c r="A127" s="523"/>
      <c r="B127" s="183" t="s">
        <v>6</v>
      </c>
      <c r="C127" s="23">
        <v>0</v>
      </c>
      <c r="D127" s="23">
        <v>79492.399999999994</v>
      </c>
      <c r="E127" s="23">
        <v>0</v>
      </c>
      <c r="F127" s="23">
        <f t="shared" si="18"/>
        <v>0</v>
      </c>
      <c r="G127" s="23">
        <v>0</v>
      </c>
      <c r="H127" s="23">
        <v>0</v>
      </c>
      <c r="I127" s="23">
        <v>0</v>
      </c>
      <c r="J127" s="23">
        <f>I127</f>
        <v>0</v>
      </c>
      <c r="K127" s="23">
        <f>J127</f>
        <v>0</v>
      </c>
    </row>
    <row r="128" spans="1:11" ht="51" customHeight="1" x14ac:dyDescent="0.25">
      <c r="A128" s="523"/>
      <c r="B128" s="183" t="s">
        <v>471</v>
      </c>
      <c r="C128" s="23">
        <v>88</v>
      </c>
      <c r="D128" s="23">
        <f>C128</f>
        <v>88</v>
      </c>
      <c r="E128" s="23">
        <f>$C$128</f>
        <v>88</v>
      </c>
      <c r="F128" s="23">
        <f t="shared" si="18"/>
        <v>88</v>
      </c>
      <c r="G128" s="23">
        <f>$C$128</f>
        <v>88</v>
      </c>
      <c r="H128" s="23">
        <v>87</v>
      </c>
      <c r="I128" s="23">
        <f>$C$128</f>
        <v>88</v>
      </c>
      <c r="J128" s="23">
        <f>$C$128</f>
        <v>88</v>
      </c>
      <c r="K128" s="23">
        <f>$C$128</f>
        <v>88</v>
      </c>
    </row>
    <row r="129" spans="1:11" ht="30" x14ac:dyDescent="0.25">
      <c r="A129" s="523"/>
      <c r="B129" s="183" t="s">
        <v>607</v>
      </c>
      <c r="C129" s="23"/>
      <c r="D129" s="23">
        <v>79.900000000000006</v>
      </c>
      <c r="E129" s="23">
        <v>0</v>
      </c>
      <c r="F129" s="23">
        <f t="shared" ref="F129:K129" si="35">E129</f>
        <v>0</v>
      </c>
      <c r="G129" s="23">
        <f>F129</f>
        <v>0</v>
      </c>
      <c r="H129" s="23">
        <f t="shared" si="35"/>
        <v>0</v>
      </c>
      <c r="I129" s="23">
        <f t="shared" si="35"/>
        <v>0</v>
      </c>
      <c r="J129" s="23">
        <f t="shared" si="35"/>
        <v>0</v>
      </c>
      <c r="K129" s="23">
        <f t="shared" si="35"/>
        <v>0</v>
      </c>
    </row>
    <row r="130" spans="1:11" ht="30" x14ac:dyDescent="0.25">
      <c r="A130" s="523"/>
      <c r="B130" s="183" t="s">
        <v>608</v>
      </c>
      <c r="C130" s="23"/>
      <c r="D130" s="23">
        <v>223.5</v>
      </c>
      <c r="E130" s="23">
        <v>0</v>
      </c>
      <c r="F130" s="23">
        <f t="shared" ref="F130:K131" si="36">E130</f>
        <v>0</v>
      </c>
      <c r="G130" s="23">
        <f>F130</f>
        <v>0</v>
      </c>
      <c r="H130" s="23">
        <f t="shared" si="36"/>
        <v>0</v>
      </c>
      <c r="I130" s="23">
        <f t="shared" si="36"/>
        <v>0</v>
      </c>
      <c r="J130" s="23">
        <f t="shared" si="36"/>
        <v>0</v>
      </c>
      <c r="K130" s="23">
        <f t="shared" si="36"/>
        <v>0</v>
      </c>
    </row>
    <row r="131" spans="1:11" ht="30" x14ac:dyDescent="0.25">
      <c r="A131" s="523"/>
      <c r="B131" s="183" t="s">
        <v>609</v>
      </c>
      <c r="C131" s="23"/>
      <c r="D131" s="23">
        <v>17.3</v>
      </c>
      <c r="E131" s="23">
        <v>0</v>
      </c>
      <c r="F131" s="23">
        <f t="shared" si="36"/>
        <v>0</v>
      </c>
      <c r="G131" s="23">
        <f>F131</f>
        <v>0</v>
      </c>
      <c r="H131" s="23">
        <f t="shared" si="36"/>
        <v>0</v>
      </c>
      <c r="I131" s="23">
        <f t="shared" si="36"/>
        <v>0</v>
      </c>
      <c r="J131" s="23">
        <f t="shared" si="36"/>
        <v>0</v>
      </c>
      <c r="K131" s="23">
        <f t="shared" si="36"/>
        <v>0</v>
      </c>
    </row>
    <row r="132" spans="1:11" ht="15" customHeight="1" x14ac:dyDescent="0.25">
      <c r="A132" s="525" t="s">
        <v>98</v>
      </c>
      <c r="B132" s="183" t="s">
        <v>2</v>
      </c>
      <c r="C132" s="23">
        <v>119283</v>
      </c>
      <c r="D132" s="23">
        <f t="shared" ref="D132:J132" si="37">D133+D134</f>
        <v>222803.19999999998</v>
      </c>
      <c r="E132" s="23">
        <f t="shared" si="37"/>
        <v>110046.49999999999</v>
      </c>
      <c r="F132" s="23">
        <f t="shared" si="18"/>
        <v>110046.49999999999</v>
      </c>
      <c r="G132" s="23">
        <f>G133+G134</f>
        <v>110046.49999999999</v>
      </c>
      <c r="H132" s="23">
        <f>H133</f>
        <v>110046.49999999999</v>
      </c>
      <c r="I132" s="23">
        <f t="shared" si="37"/>
        <v>104351.3</v>
      </c>
      <c r="J132" s="23">
        <f t="shared" si="37"/>
        <v>104351.3</v>
      </c>
      <c r="K132" s="23">
        <f>K133+K134</f>
        <v>104351.3</v>
      </c>
    </row>
    <row r="133" spans="1:11" x14ac:dyDescent="0.25">
      <c r="A133" s="526"/>
      <c r="B133" s="183" t="s">
        <v>5</v>
      </c>
      <c r="C133" s="23">
        <v>119283</v>
      </c>
      <c r="D133" s="23">
        <v>143310.79999999999</v>
      </c>
      <c r="E133" s="23">
        <v>110046.49999999999</v>
      </c>
      <c r="F133" s="23">
        <f t="shared" si="18"/>
        <v>110046.49999999999</v>
      </c>
      <c r="G133" s="23">
        <v>110046.49999999999</v>
      </c>
      <c r="H133" s="23">
        <f>G133</f>
        <v>110046.49999999999</v>
      </c>
      <c r="I133" s="23">
        <v>104351.3</v>
      </c>
      <c r="J133" s="23">
        <f>I133</f>
        <v>104351.3</v>
      </c>
      <c r="K133" s="23">
        <f>J133</f>
        <v>104351.3</v>
      </c>
    </row>
    <row r="134" spans="1:11" ht="19.5" customHeight="1" x14ac:dyDescent="0.25">
      <c r="A134" s="527"/>
      <c r="B134" s="183" t="s">
        <v>6</v>
      </c>
      <c r="C134" s="23">
        <v>0</v>
      </c>
      <c r="D134" s="23">
        <v>79492.399999999994</v>
      </c>
      <c r="E134" s="23">
        <v>0</v>
      </c>
      <c r="F134" s="23">
        <f t="shared" si="18"/>
        <v>0</v>
      </c>
      <c r="G134" s="23">
        <v>0</v>
      </c>
      <c r="H134" s="23">
        <v>0</v>
      </c>
      <c r="I134" s="23">
        <v>0</v>
      </c>
      <c r="J134" s="23">
        <f>I134</f>
        <v>0</v>
      </c>
      <c r="K134" s="23">
        <f>J134</f>
        <v>0</v>
      </c>
    </row>
    <row r="135" spans="1:11" ht="15" customHeight="1" x14ac:dyDescent="0.25">
      <c r="A135" s="525" t="s">
        <v>96</v>
      </c>
      <c r="B135" s="183" t="s">
        <v>2</v>
      </c>
      <c r="C135" s="23">
        <v>106522.5</v>
      </c>
      <c r="D135" s="23">
        <f t="shared" ref="D135:J135" si="38">D136+D137</f>
        <v>120596</v>
      </c>
      <c r="E135" s="23">
        <f t="shared" si="38"/>
        <v>127143.5</v>
      </c>
      <c r="F135" s="23">
        <f t="shared" si="18"/>
        <v>127143.5</v>
      </c>
      <c r="G135" s="23">
        <f t="shared" si="38"/>
        <v>127143.5</v>
      </c>
      <c r="H135" s="23">
        <f>H136</f>
        <v>127143.5</v>
      </c>
      <c r="I135" s="23">
        <f t="shared" si="38"/>
        <v>127143.5</v>
      </c>
      <c r="J135" s="23">
        <f t="shared" si="38"/>
        <v>127143.5</v>
      </c>
      <c r="K135" s="23">
        <f>K136+K137</f>
        <v>125186.2</v>
      </c>
    </row>
    <row r="136" spans="1:11" x14ac:dyDescent="0.25">
      <c r="A136" s="526"/>
      <c r="B136" s="183" t="s">
        <v>5</v>
      </c>
      <c r="C136" s="23">
        <v>106522.5</v>
      </c>
      <c r="D136" s="23">
        <v>120596</v>
      </c>
      <c r="E136" s="23">
        <v>127143.5</v>
      </c>
      <c r="F136" s="23">
        <f t="shared" si="18"/>
        <v>127143.5</v>
      </c>
      <c r="G136" s="23">
        <f>F136</f>
        <v>127143.5</v>
      </c>
      <c r="H136" s="23">
        <f>G136</f>
        <v>127143.5</v>
      </c>
      <c r="I136" s="23">
        <f>H136</f>
        <v>127143.5</v>
      </c>
      <c r="J136" s="23">
        <f>I136</f>
        <v>127143.5</v>
      </c>
      <c r="K136" s="23">
        <v>125186.2</v>
      </c>
    </row>
    <row r="137" spans="1:11" x14ac:dyDescent="0.25">
      <c r="A137" s="527"/>
      <c r="B137" s="183" t="s">
        <v>6</v>
      </c>
      <c r="C137" s="23">
        <v>0</v>
      </c>
      <c r="D137" s="23">
        <v>0</v>
      </c>
      <c r="E137" s="23">
        <v>0</v>
      </c>
      <c r="F137" s="23">
        <f t="shared" si="18"/>
        <v>0</v>
      </c>
      <c r="G137" s="23">
        <v>0</v>
      </c>
      <c r="H137" s="23">
        <v>0</v>
      </c>
      <c r="I137" s="23">
        <v>0</v>
      </c>
      <c r="J137" s="23">
        <f>$J$121</f>
        <v>0</v>
      </c>
      <c r="K137" s="23">
        <f>$J$121</f>
        <v>0</v>
      </c>
    </row>
    <row r="138" spans="1:11" s="3" customFormat="1" x14ac:dyDescent="0.25">
      <c r="A138" s="522" t="s">
        <v>100</v>
      </c>
      <c r="B138" s="182" t="s">
        <v>2</v>
      </c>
      <c r="C138" s="22">
        <f>C139+C140</f>
        <v>283428</v>
      </c>
      <c r="D138" s="22">
        <f>D139+D140</f>
        <v>329837.59999999998</v>
      </c>
      <c r="E138" s="22">
        <f t="shared" ref="E138:J138" si="39">E139+E140</f>
        <v>350495</v>
      </c>
      <c r="F138" s="22">
        <f t="shared" si="18"/>
        <v>350495</v>
      </c>
      <c r="G138" s="22">
        <f t="shared" si="39"/>
        <v>350495</v>
      </c>
      <c r="H138" s="22">
        <f>H139</f>
        <v>350495</v>
      </c>
      <c r="I138" s="22">
        <f t="shared" si="39"/>
        <v>352095</v>
      </c>
      <c r="J138" s="22">
        <f t="shared" si="39"/>
        <v>352095</v>
      </c>
      <c r="K138" s="22">
        <f>K139+K140</f>
        <v>352095</v>
      </c>
    </row>
    <row r="139" spans="1:11" x14ac:dyDescent="0.25">
      <c r="A139" s="523"/>
      <c r="B139" s="183" t="s">
        <v>5</v>
      </c>
      <c r="C139" s="23">
        <v>283428</v>
      </c>
      <c r="D139" s="23">
        <v>329837.59999999998</v>
      </c>
      <c r="E139" s="23">
        <v>350495</v>
      </c>
      <c r="F139" s="23">
        <f t="shared" si="18"/>
        <v>350495</v>
      </c>
      <c r="G139" s="23">
        <v>350495</v>
      </c>
      <c r="H139" s="23">
        <f>G139</f>
        <v>350495</v>
      </c>
      <c r="I139" s="23">
        <v>352095</v>
      </c>
      <c r="J139" s="23">
        <f>I139</f>
        <v>352095</v>
      </c>
      <c r="K139" s="23">
        <f>J139</f>
        <v>352095</v>
      </c>
    </row>
    <row r="140" spans="1:11" x14ac:dyDescent="0.25">
      <c r="A140" s="523"/>
      <c r="B140" s="183" t="s">
        <v>6</v>
      </c>
      <c r="C140" s="23">
        <v>0</v>
      </c>
      <c r="D140" s="23">
        <v>0</v>
      </c>
      <c r="E140" s="23">
        <v>0</v>
      </c>
      <c r="F140" s="23">
        <f t="shared" si="18"/>
        <v>0</v>
      </c>
      <c r="G140" s="23">
        <v>0</v>
      </c>
      <c r="H140" s="23">
        <v>0</v>
      </c>
      <c r="I140" s="23">
        <v>0</v>
      </c>
      <c r="J140" s="23">
        <f>I140</f>
        <v>0</v>
      </c>
      <c r="K140" s="23">
        <f>J140</f>
        <v>0</v>
      </c>
    </row>
    <row r="141" spans="1:11" ht="75" x14ac:dyDescent="0.25">
      <c r="A141" s="524"/>
      <c r="B141" s="183" t="s">
        <v>447</v>
      </c>
      <c r="C141" s="23">
        <v>100</v>
      </c>
      <c r="D141" s="23">
        <v>100</v>
      </c>
      <c r="E141" s="23">
        <f>$C$141</f>
        <v>100</v>
      </c>
      <c r="F141" s="23">
        <f t="shared" si="18"/>
        <v>100</v>
      </c>
      <c r="G141" s="23">
        <f>$C$141</f>
        <v>100</v>
      </c>
      <c r="H141" s="23">
        <v>100</v>
      </c>
      <c r="I141" s="23">
        <f>$C$141</f>
        <v>100</v>
      </c>
      <c r="J141" s="23">
        <f>$C$141</f>
        <v>100</v>
      </c>
      <c r="K141" s="23">
        <f>$C$141</f>
        <v>100</v>
      </c>
    </row>
    <row r="142" spans="1:11" x14ac:dyDescent="0.25">
      <c r="A142" s="525" t="s">
        <v>102</v>
      </c>
      <c r="B142" s="183" t="s">
        <v>2</v>
      </c>
      <c r="C142" s="23">
        <f>C143+C144</f>
        <v>283428</v>
      </c>
      <c r="D142" s="23">
        <f>D143+D144</f>
        <v>329837.59999999998</v>
      </c>
      <c r="E142" s="23">
        <f t="shared" ref="E142:J142" si="40">E143+E144</f>
        <v>350495</v>
      </c>
      <c r="F142" s="23">
        <f t="shared" ref="F142:F159" si="41">E142</f>
        <v>350495</v>
      </c>
      <c r="G142" s="23">
        <f t="shared" si="40"/>
        <v>350495</v>
      </c>
      <c r="H142" s="23">
        <f>H143</f>
        <v>350495</v>
      </c>
      <c r="I142" s="23">
        <f t="shared" si="40"/>
        <v>352095</v>
      </c>
      <c r="J142" s="23">
        <f t="shared" si="40"/>
        <v>352095</v>
      </c>
      <c r="K142" s="23">
        <f>K143+K144</f>
        <v>352095</v>
      </c>
    </row>
    <row r="143" spans="1:11" x14ac:dyDescent="0.25">
      <c r="A143" s="526"/>
      <c r="B143" s="183" t="s">
        <v>5</v>
      </c>
      <c r="C143" s="23">
        <v>283428</v>
      </c>
      <c r="D143" s="23">
        <v>329837.59999999998</v>
      </c>
      <c r="E143" s="23">
        <v>350495</v>
      </c>
      <c r="F143" s="23">
        <f t="shared" si="41"/>
        <v>350495</v>
      </c>
      <c r="G143" s="23">
        <v>350495</v>
      </c>
      <c r="H143" s="23">
        <f>G143</f>
        <v>350495</v>
      </c>
      <c r="I143" s="23">
        <v>352095</v>
      </c>
      <c r="J143" s="23">
        <f>I143</f>
        <v>352095</v>
      </c>
      <c r="K143" s="23">
        <f>J143</f>
        <v>352095</v>
      </c>
    </row>
    <row r="144" spans="1:11" ht="21" customHeight="1" x14ac:dyDescent="0.25">
      <c r="A144" s="527"/>
      <c r="B144" s="183" t="s">
        <v>6</v>
      </c>
      <c r="C144" s="23">
        <v>0</v>
      </c>
      <c r="D144" s="23">
        <v>0</v>
      </c>
      <c r="E144" s="23">
        <v>0</v>
      </c>
      <c r="F144" s="23">
        <f t="shared" si="41"/>
        <v>0</v>
      </c>
      <c r="G144" s="23">
        <v>0</v>
      </c>
      <c r="H144" s="23">
        <v>0</v>
      </c>
      <c r="I144" s="23">
        <v>0</v>
      </c>
      <c r="J144" s="23">
        <f>I144</f>
        <v>0</v>
      </c>
      <c r="K144" s="23">
        <f>J144</f>
        <v>0</v>
      </c>
    </row>
    <row r="145" spans="1:11" s="3" customFormat="1" x14ac:dyDescent="0.25">
      <c r="A145" s="522" t="s">
        <v>199</v>
      </c>
      <c r="B145" s="182" t="s">
        <v>2</v>
      </c>
      <c r="C145" s="22">
        <f>C146+C147</f>
        <v>3402.4</v>
      </c>
      <c r="D145" s="22">
        <f>D146+D147</f>
        <v>3402.4</v>
      </c>
      <c r="E145" s="22">
        <f t="shared" ref="E145:J145" si="42">E146+E147</f>
        <v>3402.4</v>
      </c>
      <c r="F145" s="22">
        <f t="shared" si="41"/>
        <v>3402.4</v>
      </c>
      <c r="G145" s="22">
        <f t="shared" si="42"/>
        <v>3402.4</v>
      </c>
      <c r="H145" s="22">
        <f>H146</f>
        <v>3402.4</v>
      </c>
      <c r="I145" s="22">
        <f t="shared" si="42"/>
        <v>3402.4</v>
      </c>
      <c r="J145" s="22">
        <f t="shared" si="42"/>
        <v>3402.4</v>
      </c>
      <c r="K145" s="22">
        <f>K146+K147</f>
        <v>3402.4</v>
      </c>
    </row>
    <row r="146" spans="1:11" x14ac:dyDescent="0.25">
      <c r="A146" s="523"/>
      <c r="B146" s="183" t="s">
        <v>5</v>
      </c>
      <c r="C146" s="23">
        <v>3402.4</v>
      </c>
      <c r="D146" s="23">
        <v>3402.4</v>
      </c>
      <c r="E146" s="23">
        <f>C146</f>
        <v>3402.4</v>
      </c>
      <c r="F146" s="23">
        <f t="shared" si="41"/>
        <v>3402.4</v>
      </c>
      <c r="G146" s="23">
        <f>F146</f>
        <v>3402.4</v>
      </c>
      <c r="H146" s="23">
        <f>G146</f>
        <v>3402.4</v>
      </c>
      <c r="I146" s="23">
        <f>H146</f>
        <v>3402.4</v>
      </c>
      <c r="J146" s="23">
        <f>I146</f>
        <v>3402.4</v>
      </c>
      <c r="K146" s="23">
        <f>J146</f>
        <v>3402.4</v>
      </c>
    </row>
    <row r="147" spans="1:11" ht="33" customHeight="1" x14ac:dyDescent="0.25">
      <c r="A147" s="523"/>
      <c r="B147" s="183" t="s">
        <v>6</v>
      </c>
      <c r="C147" s="23">
        <v>0</v>
      </c>
      <c r="D147" s="23">
        <v>0</v>
      </c>
      <c r="E147" s="23">
        <v>0</v>
      </c>
      <c r="F147" s="23">
        <f t="shared" si="41"/>
        <v>0</v>
      </c>
      <c r="G147" s="23">
        <v>0</v>
      </c>
      <c r="H147" s="23">
        <v>0</v>
      </c>
      <c r="I147" s="23">
        <v>0</v>
      </c>
      <c r="J147" s="23">
        <f>I147</f>
        <v>0</v>
      </c>
      <c r="K147" s="23">
        <f>J147</f>
        <v>0</v>
      </c>
    </row>
    <row r="148" spans="1:11" ht="45.75" customHeight="1" x14ac:dyDescent="0.25">
      <c r="A148" s="524"/>
      <c r="B148" s="183" t="s">
        <v>472</v>
      </c>
      <c r="C148" s="23">
        <v>100</v>
      </c>
      <c r="D148" s="23">
        <v>100</v>
      </c>
      <c r="E148" s="23">
        <v>100</v>
      </c>
      <c r="F148" s="23">
        <f t="shared" si="41"/>
        <v>100</v>
      </c>
      <c r="G148" s="23">
        <v>100</v>
      </c>
      <c r="H148" s="23">
        <v>100</v>
      </c>
      <c r="I148" s="23">
        <v>100</v>
      </c>
      <c r="J148" s="23">
        <v>100</v>
      </c>
      <c r="K148" s="23">
        <v>100</v>
      </c>
    </row>
    <row r="149" spans="1:11" x14ac:dyDescent="0.25">
      <c r="A149" s="525" t="s">
        <v>106</v>
      </c>
      <c r="B149" s="183" t="s">
        <v>2</v>
      </c>
      <c r="C149" s="23">
        <f>C150+C151</f>
        <v>3402.4</v>
      </c>
      <c r="D149" s="23">
        <f>D150+D151</f>
        <v>3402.4</v>
      </c>
      <c r="E149" s="23">
        <f>E150+E151</f>
        <v>3402.4</v>
      </c>
      <c r="F149" s="23">
        <f t="shared" si="41"/>
        <v>3402.4</v>
      </c>
      <c r="G149" s="23">
        <f>G150+G151</f>
        <v>3402.4</v>
      </c>
      <c r="H149" s="23">
        <f>H150</f>
        <v>3402.4</v>
      </c>
      <c r="I149" s="23">
        <f>I150+I151</f>
        <v>3402.4</v>
      </c>
      <c r="J149" s="23">
        <f>J150+J151</f>
        <v>3402.4</v>
      </c>
      <c r="K149" s="23">
        <f>K150+K151</f>
        <v>3402.4</v>
      </c>
    </row>
    <row r="150" spans="1:11" x14ac:dyDescent="0.25">
      <c r="A150" s="526"/>
      <c r="B150" s="183" t="s">
        <v>5</v>
      </c>
      <c r="C150" s="23">
        <v>3402.4</v>
      </c>
      <c r="D150" s="23">
        <v>3402.4</v>
      </c>
      <c r="E150" s="23">
        <f>C150</f>
        <v>3402.4</v>
      </c>
      <c r="F150" s="23">
        <f t="shared" si="41"/>
        <v>3402.4</v>
      </c>
      <c r="G150" s="23">
        <f>F150</f>
        <v>3402.4</v>
      </c>
      <c r="H150" s="23">
        <f>G150</f>
        <v>3402.4</v>
      </c>
      <c r="I150" s="23">
        <f>H150</f>
        <v>3402.4</v>
      </c>
      <c r="J150" s="23">
        <f>I150</f>
        <v>3402.4</v>
      </c>
      <c r="K150" s="23">
        <f>J150</f>
        <v>3402.4</v>
      </c>
    </row>
    <row r="151" spans="1:11" ht="293.25" customHeight="1" x14ac:dyDescent="0.25">
      <c r="A151" s="527"/>
      <c r="B151" s="183" t="s">
        <v>6</v>
      </c>
      <c r="C151" s="23">
        <v>0</v>
      </c>
      <c r="D151" s="23">
        <v>0</v>
      </c>
      <c r="E151" s="23">
        <v>0</v>
      </c>
      <c r="F151" s="23">
        <f t="shared" si="41"/>
        <v>0</v>
      </c>
      <c r="G151" s="23">
        <v>0</v>
      </c>
      <c r="H151" s="23">
        <v>0</v>
      </c>
      <c r="I151" s="23">
        <v>0</v>
      </c>
      <c r="J151" s="23">
        <f>I151</f>
        <v>0</v>
      </c>
      <c r="K151" s="23">
        <f>J151</f>
        <v>0</v>
      </c>
    </row>
    <row r="152" spans="1:11" x14ac:dyDescent="0.25">
      <c r="A152" s="528" t="s">
        <v>505</v>
      </c>
      <c r="B152" s="182" t="s">
        <v>2</v>
      </c>
      <c r="C152" s="23">
        <v>0</v>
      </c>
      <c r="D152" s="23">
        <v>0</v>
      </c>
      <c r="E152" s="22">
        <v>112756.7</v>
      </c>
      <c r="F152" s="22">
        <f t="shared" si="41"/>
        <v>112756.7</v>
      </c>
      <c r="G152" s="22">
        <f>SUM(G153:G154)</f>
        <v>112756.7</v>
      </c>
      <c r="H152" s="22">
        <f>SUM(H153:H154)</f>
        <v>112756.7</v>
      </c>
      <c r="I152" s="22">
        <f>SUM(I153:I154)</f>
        <v>112756.7</v>
      </c>
      <c r="J152" s="22">
        <f>SUM(J153:J154)</f>
        <v>112756.7</v>
      </c>
      <c r="K152" s="22">
        <f>SUM(K153:K154)</f>
        <v>112756.7</v>
      </c>
    </row>
    <row r="153" spans="1:11" x14ac:dyDescent="0.25">
      <c r="A153" s="529"/>
      <c r="B153" s="183" t="s">
        <v>5</v>
      </c>
      <c r="C153" s="23">
        <v>0</v>
      </c>
      <c r="D153" s="23">
        <v>0</v>
      </c>
      <c r="E153" s="23">
        <v>33264.300000000003</v>
      </c>
      <c r="F153" s="23">
        <f t="shared" si="41"/>
        <v>33264.300000000003</v>
      </c>
      <c r="G153" s="23">
        <f t="shared" ref="G153:G168" si="43">F153</f>
        <v>33264.300000000003</v>
      </c>
      <c r="H153" s="23">
        <f t="shared" ref="H153:K160" si="44">G153</f>
        <v>33264.300000000003</v>
      </c>
      <c r="I153" s="23">
        <f t="shared" si="44"/>
        <v>33264.300000000003</v>
      </c>
      <c r="J153" s="23">
        <f t="shared" si="44"/>
        <v>33264.300000000003</v>
      </c>
      <c r="K153" s="23">
        <f t="shared" si="44"/>
        <v>33264.300000000003</v>
      </c>
    </row>
    <row r="154" spans="1:11" x14ac:dyDescent="0.25">
      <c r="A154" s="529"/>
      <c r="B154" s="183" t="s">
        <v>6</v>
      </c>
      <c r="C154" s="23">
        <v>0</v>
      </c>
      <c r="D154" s="23">
        <v>0</v>
      </c>
      <c r="E154" s="23">
        <v>79492.399999999994</v>
      </c>
      <c r="F154" s="23">
        <f t="shared" si="41"/>
        <v>79492.399999999994</v>
      </c>
      <c r="G154" s="23">
        <f t="shared" si="43"/>
        <v>79492.399999999994</v>
      </c>
      <c r="H154" s="23">
        <f t="shared" si="44"/>
        <v>79492.399999999994</v>
      </c>
      <c r="I154" s="23">
        <f t="shared" si="44"/>
        <v>79492.399999999994</v>
      </c>
      <c r="J154" s="23">
        <f t="shared" si="44"/>
        <v>79492.399999999994</v>
      </c>
      <c r="K154" s="23">
        <f t="shared" si="44"/>
        <v>79492.399999999994</v>
      </c>
    </row>
    <row r="155" spans="1:11" ht="30" x14ac:dyDescent="0.25">
      <c r="A155" s="529"/>
      <c r="B155" s="183" t="s">
        <v>607</v>
      </c>
      <c r="C155" s="23">
        <v>0</v>
      </c>
      <c r="D155" s="23">
        <v>0</v>
      </c>
      <c r="E155" s="23" t="s">
        <v>610</v>
      </c>
      <c r="F155" s="23" t="str">
        <f t="shared" si="41"/>
        <v>79,9</v>
      </c>
      <c r="G155" s="23" t="str">
        <f t="shared" si="43"/>
        <v>79,9</v>
      </c>
      <c r="H155" s="23" t="str">
        <f t="shared" si="44"/>
        <v>79,9</v>
      </c>
      <c r="I155" s="23" t="str">
        <f t="shared" si="44"/>
        <v>79,9</v>
      </c>
      <c r="J155" s="23" t="str">
        <f t="shared" si="44"/>
        <v>79,9</v>
      </c>
      <c r="K155" s="23" t="str">
        <f t="shared" si="44"/>
        <v>79,9</v>
      </c>
    </row>
    <row r="156" spans="1:11" ht="30" x14ac:dyDescent="0.25">
      <c r="A156" s="529"/>
      <c r="B156" s="183" t="s">
        <v>608</v>
      </c>
      <c r="C156" s="23">
        <v>0</v>
      </c>
      <c r="D156" s="23">
        <v>0</v>
      </c>
      <c r="E156" s="23">
        <v>223.5</v>
      </c>
      <c r="F156" s="23">
        <f t="shared" si="41"/>
        <v>223.5</v>
      </c>
      <c r="G156" s="23">
        <f t="shared" si="43"/>
        <v>223.5</v>
      </c>
      <c r="H156" s="23">
        <f t="shared" si="44"/>
        <v>223.5</v>
      </c>
      <c r="I156" s="23">
        <f t="shared" si="44"/>
        <v>223.5</v>
      </c>
      <c r="J156" s="23">
        <f t="shared" si="44"/>
        <v>223.5</v>
      </c>
      <c r="K156" s="23">
        <f t="shared" si="44"/>
        <v>223.5</v>
      </c>
    </row>
    <row r="157" spans="1:11" ht="30" x14ac:dyDescent="0.25">
      <c r="A157" s="529"/>
      <c r="B157" s="183" t="s">
        <v>609</v>
      </c>
      <c r="C157" s="23">
        <v>0</v>
      </c>
      <c r="D157" s="23">
        <v>0</v>
      </c>
      <c r="E157" s="23">
        <v>17.3</v>
      </c>
      <c r="F157" s="23">
        <f t="shared" si="41"/>
        <v>17.3</v>
      </c>
      <c r="G157" s="23">
        <f t="shared" si="43"/>
        <v>17.3</v>
      </c>
      <c r="H157" s="23">
        <f t="shared" si="44"/>
        <v>17.3</v>
      </c>
      <c r="I157" s="23">
        <f t="shared" si="44"/>
        <v>17.3</v>
      </c>
      <c r="J157" s="23">
        <f t="shared" si="44"/>
        <v>17.3</v>
      </c>
      <c r="K157" s="23">
        <f t="shared" si="44"/>
        <v>17.3</v>
      </c>
    </row>
    <row r="158" spans="1:11" x14ac:dyDescent="0.25">
      <c r="A158" s="528" t="s">
        <v>611</v>
      </c>
      <c r="B158" s="182" t="s">
        <v>2</v>
      </c>
      <c r="C158" s="23">
        <v>0</v>
      </c>
      <c r="D158" s="23">
        <v>0</v>
      </c>
      <c r="E158" s="22">
        <v>112756.7</v>
      </c>
      <c r="F158" s="22">
        <f t="shared" si="41"/>
        <v>112756.7</v>
      </c>
      <c r="G158" s="22">
        <f t="shared" si="43"/>
        <v>112756.7</v>
      </c>
      <c r="H158" s="22">
        <f t="shared" si="44"/>
        <v>112756.7</v>
      </c>
      <c r="I158" s="22">
        <f t="shared" si="44"/>
        <v>112756.7</v>
      </c>
      <c r="J158" s="22">
        <f t="shared" si="44"/>
        <v>112756.7</v>
      </c>
      <c r="K158" s="22">
        <f t="shared" si="44"/>
        <v>112756.7</v>
      </c>
    </row>
    <row r="159" spans="1:11" x14ac:dyDescent="0.25">
      <c r="A159" s="528"/>
      <c r="B159" s="183" t="s">
        <v>5</v>
      </c>
      <c r="C159" s="23">
        <v>0</v>
      </c>
      <c r="D159" s="23"/>
      <c r="E159" s="23">
        <v>33264.300000000003</v>
      </c>
      <c r="F159" s="23">
        <f t="shared" si="41"/>
        <v>33264.300000000003</v>
      </c>
      <c r="G159" s="23">
        <f t="shared" si="43"/>
        <v>33264.300000000003</v>
      </c>
      <c r="H159" s="23">
        <f t="shared" si="44"/>
        <v>33264.300000000003</v>
      </c>
      <c r="I159" s="23">
        <f t="shared" si="44"/>
        <v>33264.300000000003</v>
      </c>
      <c r="J159" s="23">
        <f t="shared" si="44"/>
        <v>33264.300000000003</v>
      </c>
      <c r="K159" s="23">
        <f t="shared" si="44"/>
        <v>33264.300000000003</v>
      </c>
    </row>
    <row r="160" spans="1:11" x14ac:dyDescent="0.25">
      <c r="A160" s="528"/>
      <c r="B160" s="183" t="s">
        <v>6</v>
      </c>
      <c r="C160" s="23">
        <v>0</v>
      </c>
      <c r="D160" s="23">
        <v>0</v>
      </c>
      <c r="E160" s="23">
        <v>79492.399999999994</v>
      </c>
      <c r="F160" s="23">
        <f t="shared" ref="F160:F169" si="45">E160</f>
        <v>79492.399999999994</v>
      </c>
      <c r="G160" s="23">
        <f t="shared" si="43"/>
        <v>79492.399999999994</v>
      </c>
      <c r="H160" s="23">
        <f t="shared" si="44"/>
        <v>79492.399999999994</v>
      </c>
      <c r="I160" s="23">
        <f t="shared" si="44"/>
        <v>79492.399999999994</v>
      </c>
      <c r="J160" s="23">
        <f t="shared" si="44"/>
        <v>79492.399999999994</v>
      </c>
      <c r="K160" s="23">
        <f t="shared" si="44"/>
        <v>79492.399999999994</v>
      </c>
    </row>
    <row r="161" spans="1:11" ht="45" x14ac:dyDescent="0.25">
      <c r="A161" s="528"/>
      <c r="B161" s="183" t="s">
        <v>612</v>
      </c>
      <c r="C161" s="23">
        <v>0</v>
      </c>
      <c r="D161" s="23">
        <v>0</v>
      </c>
      <c r="E161" s="23">
        <v>24.8</v>
      </c>
      <c r="F161" s="23">
        <f t="shared" si="45"/>
        <v>24.8</v>
      </c>
      <c r="G161" s="23">
        <f t="shared" si="43"/>
        <v>24.8</v>
      </c>
      <c r="H161" s="23">
        <f t="shared" ref="H161:H168" si="46">G161</f>
        <v>24.8</v>
      </c>
      <c r="I161" s="23">
        <f t="shared" ref="I161:K168" si="47">H161</f>
        <v>24.8</v>
      </c>
      <c r="J161" s="23">
        <f t="shared" si="47"/>
        <v>24.8</v>
      </c>
      <c r="K161" s="23">
        <f t="shared" si="47"/>
        <v>24.8</v>
      </c>
    </row>
    <row r="162" spans="1:11" ht="30" x14ac:dyDescent="0.25">
      <c r="A162" s="528"/>
      <c r="B162" s="183" t="s">
        <v>613</v>
      </c>
      <c r="C162" s="23">
        <v>0</v>
      </c>
      <c r="D162" s="23">
        <v>0</v>
      </c>
      <c r="E162" s="23">
        <v>72</v>
      </c>
      <c r="F162" s="23">
        <f t="shared" si="45"/>
        <v>72</v>
      </c>
      <c r="G162" s="23">
        <f t="shared" si="43"/>
        <v>72</v>
      </c>
      <c r="H162" s="23">
        <f t="shared" si="46"/>
        <v>72</v>
      </c>
      <c r="I162" s="23">
        <f t="shared" si="47"/>
        <v>72</v>
      </c>
      <c r="J162" s="23">
        <f t="shared" si="47"/>
        <v>72</v>
      </c>
      <c r="K162" s="23">
        <f t="shared" si="47"/>
        <v>72</v>
      </c>
    </row>
    <row r="163" spans="1:11" ht="30" x14ac:dyDescent="0.25">
      <c r="A163" s="528"/>
      <c r="B163" s="183" t="s">
        <v>614</v>
      </c>
      <c r="C163" s="23">
        <v>0</v>
      </c>
      <c r="D163" s="23">
        <v>0</v>
      </c>
      <c r="E163" s="23">
        <v>62</v>
      </c>
      <c r="F163" s="23">
        <f t="shared" si="45"/>
        <v>62</v>
      </c>
      <c r="G163" s="23">
        <f t="shared" si="43"/>
        <v>62</v>
      </c>
      <c r="H163" s="23">
        <f t="shared" si="46"/>
        <v>62</v>
      </c>
      <c r="I163" s="23">
        <f t="shared" si="47"/>
        <v>62</v>
      </c>
      <c r="J163" s="23">
        <f t="shared" si="47"/>
        <v>62</v>
      </c>
      <c r="K163" s="23">
        <f t="shared" si="47"/>
        <v>62</v>
      </c>
    </row>
    <row r="164" spans="1:11" ht="105" customHeight="1" x14ac:dyDescent="0.25">
      <c r="A164" s="525" t="s">
        <v>508</v>
      </c>
      <c r="B164" s="183" t="s">
        <v>2</v>
      </c>
      <c r="C164" s="23">
        <v>0</v>
      </c>
      <c r="D164" s="23">
        <v>0</v>
      </c>
      <c r="E164" s="23">
        <v>107970.7</v>
      </c>
      <c r="F164" s="23">
        <f t="shared" si="45"/>
        <v>107970.7</v>
      </c>
      <c r="G164" s="23">
        <f t="shared" si="43"/>
        <v>107970.7</v>
      </c>
      <c r="H164" s="23">
        <f t="shared" si="46"/>
        <v>107970.7</v>
      </c>
      <c r="I164" s="23">
        <f t="shared" si="47"/>
        <v>107970.7</v>
      </c>
      <c r="J164" s="23">
        <f t="shared" si="47"/>
        <v>107970.7</v>
      </c>
      <c r="K164" s="23">
        <f t="shared" si="47"/>
        <v>107970.7</v>
      </c>
    </row>
    <row r="165" spans="1:11" x14ac:dyDescent="0.25">
      <c r="A165" s="526"/>
      <c r="B165" s="183" t="s">
        <v>5</v>
      </c>
      <c r="C165" s="23">
        <v>0</v>
      </c>
      <c r="D165" s="23"/>
      <c r="E165" s="23">
        <v>28478.3</v>
      </c>
      <c r="F165" s="23">
        <f t="shared" si="45"/>
        <v>28478.3</v>
      </c>
      <c r="G165" s="23">
        <f t="shared" si="43"/>
        <v>28478.3</v>
      </c>
      <c r="H165" s="23">
        <f t="shared" si="46"/>
        <v>28478.3</v>
      </c>
      <c r="I165" s="23">
        <f t="shared" si="47"/>
        <v>28478.3</v>
      </c>
      <c r="J165" s="23">
        <f t="shared" si="47"/>
        <v>28478.3</v>
      </c>
      <c r="K165" s="23">
        <f t="shared" si="47"/>
        <v>28478.3</v>
      </c>
    </row>
    <row r="166" spans="1:11" x14ac:dyDescent="0.25">
      <c r="A166" s="527"/>
      <c r="B166" s="183" t="s">
        <v>6</v>
      </c>
      <c r="C166" s="23">
        <v>0</v>
      </c>
      <c r="D166" s="23">
        <v>0</v>
      </c>
      <c r="E166" s="23">
        <v>79492.399999999994</v>
      </c>
      <c r="F166" s="23">
        <f t="shared" si="45"/>
        <v>79492.399999999994</v>
      </c>
      <c r="G166" s="23">
        <f t="shared" si="43"/>
        <v>79492.399999999994</v>
      </c>
      <c r="H166" s="23">
        <f t="shared" si="46"/>
        <v>79492.399999999994</v>
      </c>
      <c r="I166" s="23">
        <f t="shared" si="47"/>
        <v>79492.399999999994</v>
      </c>
      <c r="J166" s="23">
        <f t="shared" si="47"/>
        <v>79492.399999999994</v>
      </c>
      <c r="K166" s="23">
        <f t="shared" si="47"/>
        <v>79492.399999999994</v>
      </c>
    </row>
    <row r="167" spans="1:11" ht="90" customHeight="1" x14ac:dyDescent="0.25">
      <c r="A167" s="529" t="s">
        <v>511</v>
      </c>
      <c r="B167" s="183" t="s">
        <v>2</v>
      </c>
      <c r="C167" s="23">
        <v>0</v>
      </c>
      <c r="D167" s="23">
        <v>0</v>
      </c>
      <c r="E167" s="23">
        <v>4786</v>
      </c>
      <c r="F167" s="23">
        <f t="shared" si="45"/>
        <v>4786</v>
      </c>
      <c r="G167" s="23">
        <f t="shared" si="43"/>
        <v>4786</v>
      </c>
      <c r="H167" s="23">
        <f t="shared" si="46"/>
        <v>4786</v>
      </c>
      <c r="I167" s="23">
        <f t="shared" si="47"/>
        <v>4786</v>
      </c>
      <c r="J167" s="23">
        <f t="shared" si="47"/>
        <v>4786</v>
      </c>
      <c r="K167" s="23">
        <f t="shared" si="47"/>
        <v>4786</v>
      </c>
    </row>
    <row r="168" spans="1:11" x14ac:dyDescent="0.25">
      <c r="A168" s="529"/>
      <c r="B168" s="183" t="s">
        <v>5</v>
      </c>
      <c r="C168" s="23">
        <v>0</v>
      </c>
      <c r="D168" s="23">
        <v>0</v>
      </c>
      <c r="E168" s="23">
        <v>4786</v>
      </c>
      <c r="F168" s="23">
        <f t="shared" si="45"/>
        <v>4786</v>
      </c>
      <c r="G168" s="23">
        <f t="shared" si="43"/>
        <v>4786</v>
      </c>
      <c r="H168" s="23">
        <f t="shared" si="46"/>
        <v>4786</v>
      </c>
      <c r="I168" s="23">
        <f t="shared" si="47"/>
        <v>4786</v>
      </c>
      <c r="J168" s="23">
        <f t="shared" si="47"/>
        <v>4786</v>
      </c>
      <c r="K168" s="23">
        <f t="shared" si="47"/>
        <v>4786</v>
      </c>
    </row>
    <row r="169" spans="1:11" x14ac:dyDescent="0.25">
      <c r="A169" s="529"/>
      <c r="B169" s="183" t="s">
        <v>6</v>
      </c>
      <c r="C169" s="23">
        <v>0</v>
      </c>
      <c r="D169" s="23">
        <v>0</v>
      </c>
      <c r="E169" s="23"/>
      <c r="F169" s="23">
        <f t="shared" si="45"/>
        <v>0</v>
      </c>
      <c r="G169" s="23"/>
      <c r="H169" s="23"/>
      <c r="I169" s="23"/>
      <c r="J169" s="23"/>
      <c r="K169" s="23"/>
    </row>
    <row r="170" spans="1:11" x14ac:dyDescent="0.25">
      <c r="A170" s="528" t="s">
        <v>628</v>
      </c>
      <c r="B170" s="182" t="s">
        <v>2</v>
      </c>
      <c r="C170" s="23">
        <v>0</v>
      </c>
      <c r="D170" s="23">
        <v>0</v>
      </c>
      <c r="E170" s="23">
        <v>0</v>
      </c>
      <c r="F170" s="23">
        <f t="shared" ref="F170:K170" si="48">E170</f>
        <v>0</v>
      </c>
      <c r="G170" s="23">
        <f>F170</f>
        <v>0</v>
      </c>
      <c r="H170" s="23">
        <f t="shared" si="48"/>
        <v>0</v>
      </c>
      <c r="I170" s="23">
        <f t="shared" si="48"/>
        <v>0</v>
      </c>
      <c r="J170" s="23">
        <f t="shared" si="48"/>
        <v>0</v>
      </c>
      <c r="K170" s="23">
        <f t="shared" si="48"/>
        <v>0</v>
      </c>
    </row>
    <row r="171" spans="1:11" x14ac:dyDescent="0.25">
      <c r="A171" s="528"/>
      <c r="B171" s="183" t="s">
        <v>5</v>
      </c>
      <c r="C171" s="23">
        <v>0</v>
      </c>
      <c r="D171" s="23">
        <v>0</v>
      </c>
      <c r="E171" s="23">
        <v>0</v>
      </c>
      <c r="F171" s="23">
        <f t="shared" ref="F171:K172" si="49">E171</f>
        <v>0</v>
      </c>
      <c r="G171" s="23">
        <f>F171</f>
        <v>0</v>
      </c>
      <c r="H171" s="23">
        <f t="shared" si="49"/>
        <v>0</v>
      </c>
      <c r="I171" s="23">
        <f t="shared" si="49"/>
        <v>0</v>
      </c>
      <c r="J171" s="23">
        <f t="shared" si="49"/>
        <v>0</v>
      </c>
      <c r="K171" s="23">
        <f t="shared" si="49"/>
        <v>0</v>
      </c>
    </row>
    <row r="172" spans="1:11" x14ac:dyDescent="0.25">
      <c r="A172" s="528"/>
      <c r="B172" s="183" t="s">
        <v>6</v>
      </c>
      <c r="C172" s="23">
        <v>0</v>
      </c>
      <c r="D172" s="23">
        <v>0</v>
      </c>
      <c r="E172" s="23">
        <v>0</v>
      </c>
      <c r="F172" s="23">
        <f t="shared" si="49"/>
        <v>0</v>
      </c>
      <c r="G172" s="23">
        <f>F172</f>
        <v>0</v>
      </c>
      <c r="H172" s="23">
        <f t="shared" si="49"/>
        <v>0</v>
      </c>
      <c r="I172" s="23">
        <f t="shared" si="49"/>
        <v>0</v>
      </c>
      <c r="J172" s="23">
        <f t="shared" si="49"/>
        <v>0</v>
      </c>
      <c r="K172" s="23">
        <f t="shared" si="49"/>
        <v>0</v>
      </c>
    </row>
    <row r="173" spans="1:11" ht="30" x14ac:dyDescent="0.25">
      <c r="A173" s="528"/>
      <c r="B173" s="183" t="s">
        <v>629</v>
      </c>
      <c r="C173" s="23">
        <v>0</v>
      </c>
      <c r="D173" s="23">
        <v>0</v>
      </c>
      <c r="E173" s="23">
        <v>1</v>
      </c>
      <c r="F173" s="23">
        <f t="shared" ref="F173:K173" si="50">E173</f>
        <v>1</v>
      </c>
      <c r="G173" s="23">
        <f>F173</f>
        <v>1</v>
      </c>
      <c r="H173" s="23">
        <f t="shared" si="50"/>
        <v>1</v>
      </c>
      <c r="I173" s="23">
        <f t="shared" si="50"/>
        <v>1</v>
      </c>
      <c r="J173" s="23">
        <f t="shared" si="50"/>
        <v>1</v>
      </c>
      <c r="K173" s="23">
        <f t="shared" si="50"/>
        <v>1</v>
      </c>
    </row>
    <row r="174" spans="1:11" s="3" customFormat="1" ht="15" customHeight="1" x14ac:dyDescent="0.25">
      <c r="A174" s="522" t="s">
        <v>182</v>
      </c>
      <c r="B174" s="182" t="s">
        <v>2</v>
      </c>
      <c r="C174" s="22">
        <f>C175+C176</f>
        <v>0</v>
      </c>
      <c r="D174" s="22">
        <f>D175+D176</f>
        <v>0</v>
      </c>
      <c r="E174" s="22">
        <f>E175+E176</f>
        <v>0</v>
      </c>
      <c r="F174" s="22">
        <f t="shared" ref="F174:F184" si="51">E174</f>
        <v>0</v>
      </c>
      <c r="G174" s="22">
        <v>400000</v>
      </c>
      <c r="H174" s="22">
        <f>G174</f>
        <v>400000</v>
      </c>
      <c r="I174" s="22">
        <f>H174</f>
        <v>400000</v>
      </c>
      <c r="J174" s="22">
        <v>175000</v>
      </c>
      <c r="K174" s="22">
        <f>J174</f>
        <v>175000</v>
      </c>
    </row>
    <row r="175" spans="1:11" x14ac:dyDescent="0.25">
      <c r="A175" s="523"/>
      <c r="B175" s="183" t="s">
        <v>5</v>
      </c>
      <c r="C175" s="23">
        <v>0</v>
      </c>
      <c r="D175" s="23">
        <v>0</v>
      </c>
      <c r="E175" s="23">
        <v>0</v>
      </c>
      <c r="F175" s="23">
        <f t="shared" si="51"/>
        <v>0</v>
      </c>
      <c r="G175" s="23">
        <v>400000</v>
      </c>
      <c r="H175" s="23">
        <f>G175</f>
        <v>400000</v>
      </c>
      <c r="I175" s="23">
        <f>H175</f>
        <v>400000</v>
      </c>
      <c r="J175" s="23">
        <v>175000</v>
      </c>
      <c r="K175" s="23">
        <f>J175</f>
        <v>175000</v>
      </c>
    </row>
    <row r="176" spans="1:11" x14ac:dyDescent="0.25">
      <c r="A176" s="523"/>
      <c r="B176" s="183" t="s">
        <v>6</v>
      </c>
      <c r="C176" s="23">
        <v>0</v>
      </c>
      <c r="D176" s="23">
        <v>0</v>
      </c>
      <c r="E176" s="23">
        <v>0</v>
      </c>
      <c r="F176" s="23">
        <f t="shared" si="51"/>
        <v>0</v>
      </c>
      <c r="G176" s="23">
        <v>0</v>
      </c>
      <c r="H176" s="23">
        <v>0</v>
      </c>
      <c r="I176" s="23">
        <v>0</v>
      </c>
      <c r="J176" s="23">
        <v>0</v>
      </c>
      <c r="K176" s="23">
        <v>0</v>
      </c>
    </row>
    <row r="177" spans="1:11" ht="30" x14ac:dyDescent="0.25">
      <c r="A177" s="523"/>
      <c r="B177" s="183" t="s">
        <v>419</v>
      </c>
      <c r="C177" s="23">
        <v>100</v>
      </c>
      <c r="D177" s="23">
        <v>100</v>
      </c>
      <c r="E177" s="23">
        <f>$C$177</f>
        <v>100</v>
      </c>
      <c r="F177" s="23">
        <f t="shared" si="51"/>
        <v>100</v>
      </c>
      <c r="G177" s="23">
        <f>F177</f>
        <v>100</v>
      </c>
      <c r="H177" s="23">
        <f>G177</f>
        <v>100</v>
      </c>
      <c r="I177" s="23">
        <f>H177</f>
        <v>100</v>
      </c>
      <c r="J177" s="23">
        <f>I177</f>
        <v>100</v>
      </c>
      <c r="K177" s="23">
        <f>J177</f>
        <v>100</v>
      </c>
    </row>
    <row r="178" spans="1:11" ht="30" x14ac:dyDescent="0.25">
      <c r="A178" s="523"/>
      <c r="B178" s="183" t="s">
        <v>473</v>
      </c>
      <c r="C178" s="24">
        <v>5</v>
      </c>
      <c r="D178" s="24">
        <v>5</v>
      </c>
      <c r="E178" s="24">
        <f>$C$178</f>
        <v>5</v>
      </c>
      <c r="F178" s="23">
        <f t="shared" si="51"/>
        <v>5</v>
      </c>
      <c r="G178" s="23">
        <f>F178</f>
        <v>5</v>
      </c>
      <c r="H178" s="23">
        <f>G178</f>
        <v>5</v>
      </c>
      <c r="I178" s="23">
        <f>H178</f>
        <v>5</v>
      </c>
      <c r="J178" s="23">
        <f>I178</f>
        <v>5</v>
      </c>
      <c r="K178" s="23">
        <v>8</v>
      </c>
    </row>
    <row r="179" spans="1:11" s="3" customFormat="1" ht="15" customHeight="1" x14ac:dyDescent="0.25">
      <c r="A179" s="522" t="s">
        <v>183</v>
      </c>
      <c r="B179" s="182" t="s">
        <v>2</v>
      </c>
      <c r="C179" s="22">
        <f>C180+C181</f>
        <v>0</v>
      </c>
      <c r="D179" s="22">
        <f>D180+D181</f>
        <v>0</v>
      </c>
      <c r="E179" s="22">
        <f>E180+E181</f>
        <v>0</v>
      </c>
      <c r="F179" s="22">
        <f t="shared" si="51"/>
        <v>0</v>
      </c>
      <c r="G179" s="22">
        <v>400000</v>
      </c>
      <c r="H179" s="22">
        <f>$G$179</f>
        <v>400000</v>
      </c>
      <c r="I179" s="22">
        <f>H179</f>
        <v>400000</v>
      </c>
      <c r="J179" s="22">
        <v>175000</v>
      </c>
      <c r="K179" s="22">
        <f>J179</f>
        <v>175000</v>
      </c>
    </row>
    <row r="180" spans="1:11" x14ac:dyDescent="0.25">
      <c r="A180" s="523"/>
      <c r="B180" s="183" t="s">
        <v>5</v>
      </c>
      <c r="C180" s="23">
        <v>0</v>
      </c>
      <c r="D180" s="23">
        <v>0</v>
      </c>
      <c r="E180" s="23">
        <v>0</v>
      </c>
      <c r="F180" s="23">
        <f t="shared" si="51"/>
        <v>0</v>
      </c>
      <c r="G180" s="23">
        <v>400000</v>
      </c>
      <c r="H180" s="23">
        <f>G180</f>
        <v>400000</v>
      </c>
      <c r="I180" s="23">
        <f>H180</f>
        <v>400000</v>
      </c>
      <c r="J180" s="23">
        <v>175000</v>
      </c>
      <c r="K180" s="23">
        <f>J180</f>
        <v>175000</v>
      </c>
    </row>
    <row r="181" spans="1:11" x14ac:dyDescent="0.25">
      <c r="A181" s="523"/>
      <c r="B181" s="183" t="s">
        <v>6</v>
      </c>
      <c r="C181" s="23">
        <v>0</v>
      </c>
      <c r="D181" s="23">
        <v>0</v>
      </c>
      <c r="E181" s="23">
        <v>0</v>
      </c>
      <c r="F181" s="23">
        <f t="shared" si="51"/>
        <v>0</v>
      </c>
      <c r="G181" s="23">
        <v>0</v>
      </c>
      <c r="H181" s="23">
        <v>0</v>
      </c>
      <c r="I181" s="23">
        <v>0</v>
      </c>
      <c r="J181" s="23">
        <v>0</v>
      </c>
      <c r="K181" s="23">
        <v>0</v>
      </c>
    </row>
    <row r="182" spans="1:11" ht="30" x14ac:dyDescent="0.25">
      <c r="A182" s="523"/>
      <c r="B182" s="183" t="s">
        <v>419</v>
      </c>
      <c r="C182" s="23">
        <v>100</v>
      </c>
      <c r="D182" s="23">
        <v>100</v>
      </c>
      <c r="E182" s="23">
        <f>$C$182</f>
        <v>100</v>
      </c>
      <c r="F182" s="23">
        <f t="shared" si="51"/>
        <v>100</v>
      </c>
      <c r="G182" s="23">
        <v>0</v>
      </c>
      <c r="H182" s="23">
        <f>G182</f>
        <v>0</v>
      </c>
      <c r="I182" s="23">
        <f>$H$182</f>
        <v>0</v>
      </c>
      <c r="J182" s="23">
        <f>$H$182</f>
        <v>0</v>
      </c>
      <c r="K182" s="23">
        <f>$H$182</f>
        <v>0</v>
      </c>
    </row>
    <row r="183" spans="1:11" ht="30" x14ac:dyDescent="0.25">
      <c r="A183" s="523"/>
      <c r="B183" s="183" t="s">
        <v>473</v>
      </c>
      <c r="C183" s="24">
        <v>5</v>
      </c>
      <c r="D183" s="24">
        <v>5</v>
      </c>
      <c r="E183" s="24">
        <f>$C$183</f>
        <v>5</v>
      </c>
      <c r="F183" s="23">
        <f t="shared" si="51"/>
        <v>5</v>
      </c>
      <c r="G183" s="24">
        <v>0</v>
      </c>
      <c r="H183" s="23">
        <f>G183</f>
        <v>0</v>
      </c>
      <c r="I183" s="24">
        <f>$H$183</f>
        <v>0</v>
      </c>
      <c r="J183" s="24">
        <f>$H$183</f>
        <v>0</v>
      </c>
      <c r="K183" s="24">
        <f>$H$183</f>
        <v>0</v>
      </c>
    </row>
    <row r="184" spans="1:11" x14ac:dyDescent="0.25">
      <c r="A184" s="523"/>
      <c r="B184" s="183" t="s">
        <v>630</v>
      </c>
      <c r="C184" s="24"/>
      <c r="D184" s="24"/>
      <c r="E184" s="24"/>
      <c r="F184" s="23">
        <f t="shared" si="51"/>
        <v>0</v>
      </c>
      <c r="G184" s="24">
        <f>F184</f>
        <v>0</v>
      </c>
      <c r="H184" s="24">
        <f>G184</f>
        <v>0</v>
      </c>
      <c r="I184" s="24">
        <f>H184</f>
        <v>0</v>
      </c>
      <c r="J184" s="24">
        <f>I184</f>
        <v>0</v>
      </c>
      <c r="K184" s="24" t="s">
        <v>215</v>
      </c>
    </row>
    <row r="185" spans="1:11" ht="30" x14ac:dyDescent="0.25">
      <c r="A185" s="180"/>
      <c r="B185" s="183" t="s">
        <v>639</v>
      </c>
      <c r="C185" s="24"/>
      <c r="D185" s="24"/>
      <c r="E185" s="24"/>
      <c r="F185" s="24"/>
      <c r="G185" s="24"/>
      <c r="H185" s="24"/>
      <c r="I185" s="24"/>
      <c r="J185" s="24"/>
      <c r="K185" s="24">
        <v>10</v>
      </c>
    </row>
    <row r="186" spans="1:11" x14ac:dyDescent="0.25">
      <c r="A186" s="525" t="s">
        <v>184</v>
      </c>
      <c r="B186" s="183" t="s">
        <v>2</v>
      </c>
      <c r="C186" s="23">
        <f>C187+C188</f>
        <v>0</v>
      </c>
      <c r="D186" s="23">
        <f>D187+D188</f>
        <v>0</v>
      </c>
      <c r="E186" s="23">
        <f>E187+E188</f>
        <v>0</v>
      </c>
      <c r="F186" s="23">
        <f>E186</f>
        <v>0</v>
      </c>
      <c r="G186" s="23">
        <f>G187+G188</f>
        <v>0</v>
      </c>
      <c r="H186" s="23">
        <f>$G$186</f>
        <v>0</v>
      </c>
      <c r="I186" s="23">
        <f>I187+I188</f>
        <v>0</v>
      </c>
      <c r="J186" s="23">
        <v>0</v>
      </c>
      <c r="K186" s="23">
        <v>175000</v>
      </c>
    </row>
    <row r="187" spans="1:11" x14ac:dyDescent="0.25">
      <c r="A187" s="526"/>
      <c r="B187" s="183" t="s">
        <v>5</v>
      </c>
      <c r="C187" s="23">
        <v>0</v>
      </c>
      <c r="D187" s="23">
        <v>0</v>
      </c>
      <c r="E187" s="23">
        <v>0</v>
      </c>
      <c r="F187" s="23">
        <f>E187</f>
        <v>0</v>
      </c>
      <c r="G187" s="23">
        <v>0</v>
      </c>
      <c r="H187" s="23">
        <v>0</v>
      </c>
      <c r="I187" s="23">
        <v>0</v>
      </c>
      <c r="J187" s="23">
        <v>0</v>
      </c>
      <c r="K187" s="23">
        <v>175000</v>
      </c>
    </row>
    <row r="188" spans="1:11" x14ac:dyDescent="0.25">
      <c r="A188" s="527"/>
      <c r="B188" s="183" t="s">
        <v>6</v>
      </c>
      <c r="C188" s="23">
        <v>0</v>
      </c>
      <c r="D188" s="23">
        <v>0</v>
      </c>
      <c r="E188" s="23">
        <v>0</v>
      </c>
      <c r="F188" s="23">
        <f>E188</f>
        <v>0</v>
      </c>
      <c r="G188" s="23">
        <v>0</v>
      </c>
      <c r="H188" s="23">
        <v>0</v>
      </c>
      <c r="I188" s="23">
        <v>0</v>
      </c>
      <c r="J188" s="23">
        <v>0</v>
      </c>
      <c r="K188" s="23">
        <v>0</v>
      </c>
    </row>
    <row r="189" spans="1:11" x14ac:dyDescent="0.25">
      <c r="A189" s="522" t="s">
        <v>631</v>
      </c>
      <c r="B189" s="182" t="s">
        <v>2</v>
      </c>
      <c r="C189" s="23">
        <v>0</v>
      </c>
      <c r="D189" s="23">
        <f>C189</f>
        <v>0</v>
      </c>
      <c r="E189" s="23">
        <f>D189</f>
        <v>0</v>
      </c>
      <c r="F189" s="23">
        <f>E189</f>
        <v>0</v>
      </c>
      <c r="G189" s="23">
        <f>F189</f>
        <v>0</v>
      </c>
      <c r="H189" s="23">
        <f>G189</f>
        <v>0</v>
      </c>
      <c r="I189" s="23">
        <f>H189</f>
        <v>0</v>
      </c>
      <c r="J189" s="23">
        <f>I189</f>
        <v>0</v>
      </c>
      <c r="K189" s="23">
        <f>J189</f>
        <v>0</v>
      </c>
    </row>
    <row r="190" spans="1:11" x14ac:dyDescent="0.25">
      <c r="A190" s="523"/>
      <c r="B190" s="183" t="s">
        <v>5</v>
      </c>
      <c r="C190" s="23">
        <v>0</v>
      </c>
      <c r="D190" s="23">
        <f t="shared" ref="D190:K193" si="52">C190</f>
        <v>0</v>
      </c>
      <c r="E190" s="23">
        <f t="shared" si="52"/>
        <v>0</v>
      </c>
      <c r="F190" s="23">
        <f t="shared" si="52"/>
        <v>0</v>
      </c>
      <c r="G190" s="23">
        <f>F190</f>
        <v>0</v>
      </c>
      <c r="H190" s="23">
        <f t="shared" si="52"/>
        <v>0</v>
      </c>
      <c r="I190" s="23">
        <f t="shared" si="52"/>
        <v>0</v>
      </c>
      <c r="J190" s="23">
        <f t="shared" si="52"/>
        <v>0</v>
      </c>
      <c r="K190" s="23">
        <f t="shared" si="52"/>
        <v>0</v>
      </c>
    </row>
    <row r="191" spans="1:11" x14ac:dyDescent="0.25">
      <c r="A191" s="523"/>
      <c r="B191" s="183" t="s">
        <v>6</v>
      </c>
      <c r="C191" s="23">
        <v>0</v>
      </c>
      <c r="D191" s="23">
        <f t="shared" si="52"/>
        <v>0</v>
      </c>
      <c r="E191" s="23">
        <f t="shared" si="52"/>
        <v>0</v>
      </c>
      <c r="F191" s="23">
        <f t="shared" si="52"/>
        <v>0</v>
      </c>
      <c r="G191" s="23">
        <f>F191</f>
        <v>0</v>
      </c>
      <c r="H191" s="23">
        <f t="shared" si="52"/>
        <v>0</v>
      </c>
      <c r="I191" s="23">
        <f t="shared" si="52"/>
        <v>0</v>
      </c>
      <c r="J191" s="23">
        <f t="shared" si="52"/>
        <v>0</v>
      </c>
      <c r="K191" s="23">
        <f t="shared" si="52"/>
        <v>0</v>
      </c>
    </row>
    <row r="192" spans="1:11" ht="30" x14ac:dyDescent="0.25">
      <c r="A192" s="523"/>
      <c r="B192" s="183" t="s">
        <v>419</v>
      </c>
      <c r="C192" s="23">
        <v>0</v>
      </c>
      <c r="D192" s="23">
        <f t="shared" si="52"/>
        <v>0</v>
      </c>
      <c r="E192" s="23">
        <f t="shared" si="52"/>
        <v>0</v>
      </c>
      <c r="F192" s="23">
        <f t="shared" si="52"/>
        <v>0</v>
      </c>
      <c r="G192" s="23">
        <f>F192</f>
        <v>0</v>
      </c>
      <c r="H192" s="23">
        <f t="shared" si="52"/>
        <v>0</v>
      </c>
      <c r="I192" s="23">
        <f t="shared" si="52"/>
        <v>0</v>
      </c>
      <c r="J192" s="23">
        <f t="shared" si="52"/>
        <v>0</v>
      </c>
      <c r="K192" s="23">
        <f t="shared" si="52"/>
        <v>0</v>
      </c>
    </row>
    <row r="193" spans="1:11" ht="30" x14ac:dyDescent="0.25">
      <c r="A193" s="524"/>
      <c r="B193" s="183" t="s">
        <v>473</v>
      </c>
      <c r="C193" s="23">
        <v>0</v>
      </c>
      <c r="D193" s="23">
        <f t="shared" si="52"/>
        <v>0</v>
      </c>
      <c r="E193" s="23">
        <f t="shared" si="52"/>
        <v>0</v>
      </c>
      <c r="F193" s="23">
        <f t="shared" si="52"/>
        <v>0</v>
      </c>
      <c r="G193" s="23">
        <f>F193</f>
        <v>0</v>
      </c>
      <c r="H193" s="23">
        <f t="shared" si="52"/>
        <v>0</v>
      </c>
      <c r="I193" s="23">
        <f t="shared" si="52"/>
        <v>0</v>
      </c>
      <c r="J193" s="23">
        <f t="shared" si="52"/>
        <v>0</v>
      </c>
      <c r="K193" s="23">
        <v>8</v>
      </c>
    </row>
    <row r="194" spans="1:11" s="3" customFormat="1" x14ac:dyDescent="0.25">
      <c r="A194" s="522" t="s">
        <v>108</v>
      </c>
      <c r="B194" s="182" t="s">
        <v>2</v>
      </c>
      <c r="C194" s="22">
        <f>C195+C196</f>
        <v>672618.9</v>
      </c>
      <c r="D194" s="22">
        <f>D195+D196</f>
        <v>680415.6</v>
      </c>
      <c r="E194" s="22">
        <f t="shared" ref="E194:J194" si="53">E195+E196</f>
        <v>682193.99999999988</v>
      </c>
      <c r="F194" s="22">
        <f>E194</f>
        <v>682193.99999999988</v>
      </c>
      <c r="G194" s="22">
        <f>G195+G196</f>
        <v>682193.99999999988</v>
      </c>
      <c r="H194" s="22">
        <f>H195</f>
        <v>682193.99999999988</v>
      </c>
      <c r="I194" s="22">
        <f t="shared" si="53"/>
        <v>644601.79999999993</v>
      </c>
      <c r="J194" s="22">
        <f t="shared" si="53"/>
        <v>644601.79999999993</v>
      </c>
      <c r="K194" s="22">
        <f>K195+K196</f>
        <v>637522.89999999991</v>
      </c>
    </row>
    <row r="195" spans="1:11" x14ac:dyDescent="0.25">
      <c r="A195" s="523"/>
      <c r="B195" s="183" t="s">
        <v>5</v>
      </c>
      <c r="C195" s="23">
        <v>672618.9</v>
      </c>
      <c r="D195" s="23">
        <v>680415.6</v>
      </c>
      <c r="E195" s="23">
        <v>682193.99999999988</v>
      </c>
      <c r="F195" s="23">
        <f>E195</f>
        <v>682193.99999999988</v>
      </c>
      <c r="G195" s="23">
        <f>F195</f>
        <v>682193.99999999988</v>
      </c>
      <c r="H195" s="23">
        <f>G195</f>
        <v>682193.99999999988</v>
      </c>
      <c r="I195" s="23">
        <v>644601.79999999993</v>
      </c>
      <c r="J195" s="23">
        <f>I195</f>
        <v>644601.79999999993</v>
      </c>
      <c r="K195" s="23">
        <v>637522.89999999991</v>
      </c>
    </row>
    <row r="196" spans="1:11" x14ac:dyDescent="0.25">
      <c r="A196" s="523"/>
      <c r="B196" s="183" t="s">
        <v>6</v>
      </c>
      <c r="C196" s="23">
        <v>0</v>
      </c>
      <c r="D196" s="23">
        <v>0</v>
      </c>
      <c r="E196" s="23">
        <v>0</v>
      </c>
      <c r="F196" s="23">
        <f>E196</f>
        <v>0</v>
      </c>
      <c r="G196" s="23">
        <v>0</v>
      </c>
      <c r="H196" s="23">
        <v>0</v>
      </c>
      <c r="I196" s="23">
        <v>0</v>
      </c>
      <c r="J196" s="23">
        <f>I196</f>
        <v>0</v>
      </c>
      <c r="K196" s="23">
        <f>J196</f>
        <v>0</v>
      </c>
    </row>
    <row r="197" spans="1:11" ht="60" x14ac:dyDescent="0.25">
      <c r="A197" s="523"/>
      <c r="B197" s="183" t="s">
        <v>474</v>
      </c>
      <c r="C197" s="23">
        <v>65</v>
      </c>
      <c r="D197" s="23">
        <f>C197</f>
        <v>65</v>
      </c>
      <c r="E197" s="23">
        <f>D197</f>
        <v>65</v>
      </c>
      <c r="F197" s="23">
        <f>E197</f>
        <v>65</v>
      </c>
      <c r="G197" s="23">
        <f>F197</f>
        <v>65</v>
      </c>
      <c r="H197" s="23">
        <f>G197</f>
        <v>65</v>
      </c>
      <c r="I197" s="23">
        <f>H197</f>
        <v>65</v>
      </c>
      <c r="J197" s="23">
        <f>I197</f>
        <v>65</v>
      </c>
      <c r="K197" s="23">
        <f>J197</f>
        <v>65</v>
      </c>
    </row>
    <row r="198" spans="1:11" ht="68.25" customHeight="1" x14ac:dyDescent="0.25">
      <c r="A198" s="523"/>
      <c r="B198" s="183" t="s">
        <v>420</v>
      </c>
      <c r="C198" s="23">
        <v>95</v>
      </c>
      <c r="D198" s="23">
        <f t="shared" ref="D198:K206" si="54">C198</f>
        <v>95</v>
      </c>
      <c r="E198" s="23">
        <f t="shared" si="54"/>
        <v>95</v>
      </c>
      <c r="F198" s="23">
        <f t="shared" si="54"/>
        <v>95</v>
      </c>
      <c r="G198" s="23">
        <f t="shared" ref="G198:G206" si="55">F198</f>
        <v>95</v>
      </c>
      <c r="H198" s="23">
        <f t="shared" si="54"/>
        <v>95</v>
      </c>
      <c r="I198" s="23">
        <f t="shared" si="54"/>
        <v>95</v>
      </c>
      <c r="J198" s="23">
        <f t="shared" si="54"/>
        <v>95</v>
      </c>
      <c r="K198" s="23">
        <f t="shared" si="54"/>
        <v>95</v>
      </c>
    </row>
    <row r="199" spans="1:11" ht="75" x14ac:dyDescent="0.25">
      <c r="A199" s="523"/>
      <c r="B199" s="183" t="s">
        <v>421</v>
      </c>
      <c r="C199" s="23">
        <v>95</v>
      </c>
      <c r="D199" s="23">
        <f t="shared" si="54"/>
        <v>95</v>
      </c>
      <c r="E199" s="23">
        <f t="shared" si="54"/>
        <v>95</v>
      </c>
      <c r="F199" s="23">
        <f t="shared" si="54"/>
        <v>95</v>
      </c>
      <c r="G199" s="23">
        <f t="shared" si="55"/>
        <v>95</v>
      </c>
      <c r="H199" s="23">
        <f t="shared" si="54"/>
        <v>95</v>
      </c>
      <c r="I199" s="23">
        <f t="shared" si="54"/>
        <v>95</v>
      </c>
      <c r="J199" s="23">
        <f t="shared" si="54"/>
        <v>95</v>
      </c>
      <c r="K199" s="23">
        <f t="shared" si="54"/>
        <v>95</v>
      </c>
    </row>
    <row r="200" spans="1:11" ht="30" x14ac:dyDescent="0.25">
      <c r="A200" s="523"/>
      <c r="B200" s="183" t="s">
        <v>422</v>
      </c>
      <c r="C200" s="23">
        <v>2.7</v>
      </c>
      <c r="D200" s="23">
        <f t="shared" si="54"/>
        <v>2.7</v>
      </c>
      <c r="E200" s="23">
        <f t="shared" si="54"/>
        <v>2.7</v>
      </c>
      <c r="F200" s="23">
        <f t="shared" si="54"/>
        <v>2.7</v>
      </c>
      <c r="G200" s="23">
        <f t="shared" si="55"/>
        <v>2.7</v>
      </c>
      <c r="H200" s="23">
        <f t="shared" si="54"/>
        <v>2.7</v>
      </c>
      <c r="I200" s="23">
        <f t="shared" si="54"/>
        <v>2.7</v>
      </c>
      <c r="J200" s="23">
        <f t="shared" si="54"/>
        <v>2.7</v>
      </c>
      <c r="K200" s="23">
        <f t="shared" si="54"/>
        <v>2.7</v>
      </c>
    </row>
    <row r="201" spans="1:11" ht="30" x14ac:dyDescent="0.25">
      <c r="A201" s="523"/>
      <c r="B201" s="183" t="s">
        <v>423</v>
      </c>
      <c r="C201" s="23">
        <v>94</v>
      </c>
      <c r="D201" s="23">
        <f t="shared" si="54"/>
        <v>94</v>
      </c>
      <c r="E201" s="23">
        <f t="shared" si="54"/>
        <v>94</v>
      </c>
      <c r="F201" s="23">
        <f t="shared" si="54"/>
        <v>94</v>
      </c>
      <c r="G201" s="23">
        <f t="shared" si="55"/>
        <v>94</v>
      </c>
      <c r="H201" s="23">
        <f t="shared" si="54"/>
        <v>94</v>
      </c>
      <c r="I201" s="23">
        <f t="shared" si="54"/>
        <v>94</v>
      </c>
      <c r="J201" s="23">
        <f t="shared" si="54"/>
        <v>94</v>
      </c>
      <c r="K201" s="23">
        <f t="shared" si="54"/>
        <v>94</v>
      </c>
    </row>
    <row r="202" spans="1:11" ht="54" customHeight="1" x14ac:dyDescent="0.25">
      <c r="A202" s="523"/>
      <c r="B202" s="183" t="s">
        <v>475</v>
      </c>
      <c r="C202" s="23">
        <v>70</v>
      </c>
      <c r="D202" s="23">
        <f t="shared" si="54"/>
        <v>70</v>
      </c>
      <c r="E202" s="23">
        <f t="shared" si="54"/>
        <v>70</v>
      </c>
      <c r="F202" s="23">
        <f t="shared" si="54"/>
        <v>70</v>
      </c>
      <c r="G202" s="23">
        <f t="shared" si="55"/>
        <v>70</v>
      </c>
      <c r="H202" s="23">
        <f t="shared" si="54"/>
        <v>70</v>
      </c>
      <c r="I202" s="23">
        <f t="shared" si="54"/>
        <v>70</v>
      </c>
      <c r="J202" s="23">
        <f t="shared" si="54"/>
        <v>70</v>
      </c>
      <c r="K202" s="23">
        <f t="shared" si="54"/>
        <v>70</v>
      </c>
    </row>
    <row r="203" spans="1:11" ht="60" x14ac:dyDescent="0.25">
      <c r="A203" s="523"/>
      <c r="B203" s="183" t="s">
        <v>424</v>
      </c>
      <c r="C203" s="23">
        <v>750</v>
      </c>
      <c r="D203" s="23">
        <f t="shared" si="54"/>
        <v>750</v>
      </c>
      <c r="E203" s="23">
        <v>75</v>
      </c>
      <c r="F203" s="23">
        <f t="shared" si="54"/>
        <v>75</v>
      </c>
      <c r="G203" s="23">
        <f t="shared" si="55"/>
        <v>75</v>
      </c>
      <c r="H203" s="23">
        <f t="shared" si="54"/>
        <v>75</v>
      </c>
      <c r="I203" s="23">
        <f t="shared" si="54"/>
        <v>75</v>
      </c>
      <c r="J203" s="23">
        <f t="shared" si="54"/>
        <v>75</v>
      </c>
      <c r="K203" s="23">
        <f t="shared" si="54"/>
        <v>75</v>
      </c>
    </row>
    <row r="204" spans="1:11" ht="30" x14ac:dyDescent="0.25">
      <c r="A204" s="523"/>
      <c r="B204" s="183" t="s">
        <v>425</v>
      </c>
      <c r="C204" s="23">
        <v>0.22</v>
      </c>
      <c r="D204" s="23">
        <f t="shared" si="54"/>
        <v>0.22</v>
      </c>
      <c r="E204" s="23">
        <f t="shared" si="54"/>
        <v>0.22</v>
      </c>
      <c r="F204" s="23">
        <f t="shared" si="54"/>
        <v>0.22</v>
      </c>
      <c r="G204" s="23">
        <f t="shared" si="55"/>
        <v>0.22</v>
      </c>
      <c r="H204" s="23">
        <f t="shared" si="54"/>
        <v>0.22</v>
      </c>
      <c r="I204" s="23">
        <f t="shared" si="54"/>
        <v>0.22</v>
      </c>
      <c r="J204" s="23">
        <f t="shared" si="54"/>
        <v>0.22</v>
      </c>
      <c r="K204" s="23">
        <f t="shared" si="54"/>
        <v>0.22</v>
      </c>
    </row>
    <row r="205" spans="1:11" x14ac:dyDescent="0.25">
      <c r="A205" s="523"/>
      <c r="B205" s="183" t="s">
        <v>426</v>
      </c>
      <c r="C205" s="23">
        <v>30.5</v>
      </c>
      <c r="D205" s="23">
        <f t="shared" si="54"/>
        <v>30.5</v>
      </c>
      <c r="E205" s="23">
        <f t="shared" si="54"/>
        <v>30.5</v>
      </c>
      <c r="F205" s="23">
        <f t="shared" si="54"/>
        <v>30.5</v>
      </c>
      <c r="G205" s="23">
        <f t="shared" si="55"/>
        <v>30.5</v>
      </c>
      <c r="H205" s="23">
        <f t="shared" si="54"/>
        <v>30.5</v>
      </c>
      <c r="I205" s="23">
        <f t="shared" si="54"/>
        <v>30.5</v>
      </c>
      <c r="J205" s="23">
        <f t="shared" si="54"/>
        <v>30.5</v>
      </c>
      <c r="K205" s="23">
        <f t="shared" si="54"/>
        <v>30.5</v>
      </c>
    </row>
    <row r="206" spans="1:11" ht="30" x14ac:dyDescent="0.25">
      <c r="A206" s="523"/>
      <c r="B206" s="183" t="s">
        <v>476</v>
      </c>
      <c r="C206" s="23">
        <v>95</v>
      </c>
      <c r="D206" s="23">
        <f t="shared" si="54"/>
        <v>95</v>
      </c>
      <c r="E206" s="23">
        <f t="shared" si="54"/>
        <v>95</v>
      </c>
      <c r="F206" s="23">
        <f t="shared" si="54"/>
        <v>95</v>
      </c>
      <c r="G206" s="23">
        <f t="shared" si="55"/>
        <v>95</v>
      </c>
      <c r="H206" s="23">
        <f t="shared" si="54"/>
        <v>95</v>
      </c>
      <c r="I206" s="23">
        <f t="shared" si="54"/>
        <v>95</v>
      </c>
      <c r="J206" s="23">
        <f t="shared" si="54"/>
        <v>95</v>
      </c>
      <c r="K206" s="23">
        <f t="shared" si="54"/>
        <v>95</v>
      </c>
    </row>
    <row r="207" spans="1:11" s="3" customFormat="1" x14ac:dyDescent="0.25">
      <c r="A207" s="522" t="s">
        <v>109</v>
      </c>
      <c r="B207" s="182" t="s">
        <v>2</v>
      </c>
      <c r="C207" s="22">
        <f t="shared" ref="C207:J207" si="56">C208+C209</f>
        <v>55186.1</v>
      </c>
      <c r="D207" s="22">
        <f t="shared" si="56"/>
        <v>57966</v>
      </c>
      <c r="E207" s="22">
        <f t="shared" si="56"/>
        <v>58242.999999999993</v>
      </c>
      <c r="F207" s="22">
        <f t="shared" ref="F207:F238" si="57">E207</f>
        <v>58242.999999999993</v>
      </c>
      <c r="G207" s="22">
        <f t="shared" si="56"/>
        <v>58242.999999999993</v>
      </c>
      <c r="H207" s="22">
        <f>H208</f>
        <v>58242.999999999993</v>
      </c>
      <c r="I207" s="22">
        <f t="shared" si="56"/>
        <v>63243</v>
      </c>
      <c r="J207" s="22">
        <f t="shared" si="56"/>
        <v>63243</v>
      </c>
      <c r="K207" s="22">
        <f>K208+K209</f>
        <v>63243</v>
      </c>
    </row>
    <row r="208" spans="1:11" x14ac:dyDescent="0.25">
      <c r="A208" s="523"/>
      <c r="B208" s="183" t="s">
        <v>5</v>
      </c>
      <c r="C208" s="23">
        <v>55186.1</v>
      </c>
      <c r="D208" s="23">
        <v>57966</v>
      </c>
      <c r="E208" s="23">
        <v>58242.999999999993</v>
      </c>
      <c r="F208" s="23">
        <f t="shared" si="57"/>
        <v>58242.999999999993</v>
      </c>
      <c r="G208" s="23">
        <f>F208</f>
        <v>58242.999999999993</v>
      </c>
      <c r="H208" s="23">
        <f>G208</f>
        <v>58242.999999999993</v>
      </c>
      <c r="I208" s="23">
        <v>63243</v>
      </c>
      <c r="J208" s="23">
        <f>I208</f>
        <v>63243</v>
      </c>
      <c r="K208" s="23">
        <f>J208</f>
        <v>63243</v>
      </c>
    </row>
    <row r="209" spans="1:11" x14ac:dyDescent="0.25">
      <c r="A209" s="523"/>
      <c r="B209" s="183" t="s">
        <v>6</v>
      </c>
      <c r="C209" s="23">
        <v>0</v>
      </c>
      <c r="D209" s="23">
        <v>0</v>
      </c>
      <c r="E209" s="23">
        <v>0</v>
      </c>
      <c r="F209" s="23">
        <f t="shared" si="57"/>
        <v>0</v>
      </c>
      <c r="G209" s="23">
        <v>0</v>
      </c>
      <c r="H209" s="23">
        <v>0</v>
      </c>
      <c r="I209" s="23">
        <v>0</v>
      </c>
      <c r="J209" s="23">
        <f>I209</f>
        <v>0</v>
      </c>
      <c r="K209" s="23">
        <f>J209</f>
        <v>0</v>
      </c>
    </row>
    <row r="210" spans="1:11" x14ac:dyDescent="0.25">
      <c r="A210" s="523"/>
      <c r="B210" s="183" t="s">
        <v>427</v>
      </c>
      <c r="C210" s="23">
        <v>4.5999999999999996</v>
      </c>
      <c r="D210" s="23">
        <f>C210</f>
        <v>4.5999999999999996</v>
      </c>
      <c r="E210" s="23">
        <f>D210</f>
        <v>4.5999999999999996</v>
      </c>
      <c r="F210" s="23">
        <f t="shared" si="57"/>
        <v>4.5999999999999996</v>
      </c>
      <c r="G210" s="23">
        <f>F210</f>
        <v>4.5999999999999996</v>
      </c>
      <c r="H210" s="23">
        <f>G210</f>
        <v>4.5999999999999996</v>
      </c>
      <c r="I210" s="23">
        <v>4.7</v>
      </c>
      <c r="J210" s="23">
        <f>$C$210</f>
        <v>4.5999999999999996</v>
      </c>
      <c r="K210" s="23">
        <f>$C$210</f>
        <v>4.5999999999999996</v>
      </c>
    </row>
    <row r="211" spans="1:11" x14ac:dyDescent="0.25">
      <c r="A211" s="525" t="s">
        <v>110</v>
      </c>
      <c r="B211" s="183" t="s">
        <v>2</v>
      </c>
      <c r="C211" s="23">
        <f>C212+C213</f>
        <v>51508.6</v>
      </c>
      <c r="D211" s="23">
        <f>D212+D213</f>
        <v>53629.2</v>
      </c>
      <c r="E211" s="23">
        <f>E212+E213</f>
        <v>53806.799999999996</v>
      </c>
      <c r="F211" s="23">
        <f t="shared" si="57"/>
        <v>53806.799999999996</v>
      </c>
      <c r="G211" s="23">
        <f>G212+G213</f>
        <v>53806.799999999996</v>
      </c>
      <c r="H211" s="23">
        <f>H212</f>
        <v>53806.799999999996</v>
      </c>
      <c r="I211" s="23">
        <f>I212+I213</f>
        <v>58806.8</v>
      </c>
      <c r="J211" s="23">
        <f>J212+J213</f>
        <v>58806.8</v>
      </c>
      <c r="K211" s="23">
        <f>K212+K213</f>
        <v>58806.8</v>
      </c>
    </row>
    <row r="212" spans="1:11" x14ac:dyDescent="0.25">
      <c r="A212" s="526"/>
      <c r="B212" s="183" t="s">
        <v>5</v>
      </c>
      <c r="C212" s="23">
        <v>51508.6</v>
      </c>
      <c r="D212" s="23">
        <v>53629.2</v>
      </c>
      <c r="E212" s="23">
        <v>53806.799999999996</v>
      </c>
      <c r="F212" s="23">
        <f t="shared" si="57"/>
        <v>53806.799999999996</v>
      </c>
      <c r="G212" s="23">
        <f>F212</f>
        <v>53806.799999999996</v>
      </c>
      <c r="H212" s="23">
        <f>G212</f>
        <v>53806.799999999996</v>
      </c>
      <c r="I212" s="23">
        <v>58806.8</v>
      </c>
      <c r="J212" s="23">
        <f>I212</f>
        <v>58806.8</v>
      </c>
      <c r="K212" s="23">
        <f>J212</f>
        <v>58806.8</v>
      </c>
    </row>
    <row r="213" spans="1:11" ht="66" customHeight="1" x14ac:dyDescent="0.25">
      <c r="A213" s="527"/>
      <c r="B213" s="183" t="s">
        <v>6</v>
      </c>
      <c r="C213" s="23">
        <v>0</v>
      </c>
      <c r="D213" s="23">
        <v>0</v>
      </c>
      <c r="E213" s="23">
        <v>0</v>
      </c>
      <c r="F213" s="23">
        <f t="shared" si="57"/>
        <v>0</v>
      </c>
      <c r="G213" s="23">
        <v>0</v>
      </c>
      <c r="H213" s="23">
        <v>0</v>
      </c>
      <c r="I213" s="23">
        <v>0</v>
      </c>
      <c r="J213" s="23">
        <f>I213</f>
        <v>0</v>
      </c>
      <c r="K213" s="23">
        <f>J213</f>
        <v>0</v>
      </c>
    </row>
    <row r="214" spans="1:11" x14ac:dyDescent="0.25">
      <c r="A214" s="525" t="s">
        <v>477</v>
      </c>
      <c r="B214" s="183" t="s">
        <v>2</v>
      </c>
      <c r="C214" s="23">
        <f t="shared" ref="C214:J214" si="58">C215+C216</f>
        <v>3677.5</v>
      </c>
      <c r="D214" s="23">
        <f t="shared" si="58"/>
        <v>4336.8</v>
      </c>
      <c r="E214" s="23">
        <f t="shared" si="58"/>
        <v>4436.2</v>
      </c>
      <c r="F214" s="23">
        <f t="shared" si="57"/>
        <v>4436.2</v>
      </c>
      <c r="G214" s="23">
        <f t="shared" si="58"/>
        <v>4436.2</v>
      </c>
      <c r="H214" s="23">
        <f>H215</f>
        <v>4436.2</v>
      </c>
      <c r="I214" s="23">
        <f t="shared" si="58"/>
        <v>4436.2</v>
      </c>
      <c r="J214" s="23">
        <f t="shared" si="58"/>
        <v>4436.2</v>
      </c>
      <c r="K214" s="23">
        <f>K215+K216</f>
        <v>4436.2</v>
      </c>
    </row>
    <row r="215" spans="1:11" x14ac:dyDescent="0.25">
      <c r="A215" s="526"/>
      <c r="B215" s="183" t="s">
        <v>5</v>
      </c>
      <c r="C215" s="23">
        <v>3677.5</v>
      </c>
      <c r="D215" s="23">
        <v>4336.8</v>
      </c>
      <c r="E215" s="23">
        <v>4436.2</v>
      </c>
      <c r="F215" s="23">
        <f t="shared" si="57"/>
        <v>4436.2</v>
      </c>
      <c r="G215" s="23">
        <f>F215</f>
        <v>4436.2</v>
      </c>
      <c r="H215" s="23">
        <f>G215</f>
        <v>4436.2</v>
      </c>
      <c r="I215" s="23">
        <v>4436.2</v>
      </c>
      <c r="J215" s="23">
        <f>I215</f>
        <v>4436.2</v>
      </c>
      <c r="K215" s="23">
        <f>J215</f>
        <v>4436.2</v>
      </c>
    </row>
    <row r="216" spans="1:11" ht="64.5" customHeight="1" x14ac:dyDescent="0.25">
      <c r="A216" s="527"/>
      <c r="B216" s="183" t="s">
        <v>6</v>
      </c>
      <c r="C216" s="23">
        <v>0</v>
      </c>
      <c r="D216" s="23">
        <v>0</v>
      </c>
      <c r="E216" s="23">
        <v>0</v>
      </c>
      <c r="F216" s="23">
        <f t="shared" si="57"/>
        <v>0</v>
      </c>
      <c r="G216" s="23">
        <v>0</v>
      </c>
      <c r="H216" s="23">
        <v>0</v>
      </c>
      <c r="I216" s="23">
        <v>0</v>
      </c>
      <c r="J216" s="23">
        <f>I216</f>
        <v>0</v>
      </c>
      <c r="K216" s="23">
        <f>J216</f>
        <v>0</v>
      </c>
    </row>
    <row r="217" spans="1:11" s="3" customFormat="1" x14ac:dyDescent="0.25">
      <c r="A217" s="522" t="s">
        <v>478</v>
      </c>
      <c r="B217" s="182" t="s">
        <v>2</v>
      </c>
      <c r="C217" s="22">
        <f>C218+C219</f>
        <v>617432.80000000005</v>
      </c>
      <c r="D217" s="22">
        <f>D218+D219</f>
        <v>622449.6</v>
      </c>
      <c r="E217" s="22">
        <f t="shared" ref="E217:J217" si="59">E218+E219</f>
        <v>623950.99999999988</v>
      </c>
      <c r="F217" s="22">
        <f t="shared" si="57"/>
        <v>623950.99999999988</v>
      </c>
      <c r="G217" s="22">
        <f t="shared" si="59"/>
        <v>623950.99999999988</v>
      </c>
      <c r="H217" s="22">
        <f>H218</f>
        <v>623950.99999999988</v>
      </c>
      <c r="I217" s="22">
        <f t="shared" si="59"/>
        <v>581358.79999999993</v>
      </c>
      <c r="J217" s="22">
        <f t="shared" si="59"/>
        <v>581358.79999999993</v>
      </c>
      <c r="K217" s="22">
        <f>K218+K219</f>
        <v>574279.89999999991</v>
      </c>
    </row>
    <row r="218" spans="1:11" x14ac:dyDescent="0.25">
      <c r="A218" s="523"/>
      <c r="B218" s="183" t="s">
        <v>5</v>
      </c>
      <c r="C218" s="23">
        <v>617432.80000000005</v>
      </c>
      <c r="D218" s="23">
        <v>622449.6</v>
      </c>
      <c r="E218" s="23">
        <v>623950.99999999988</v>
      </c>
      <c r="F218" s="23">
        <f t="shared" si="57"/>
        <v>623950.99999999988</v>
      </c>
      <c r="G218" s="23">
        <f>F218</f>
        <v>623950.99999999988</v>
      </c>
      <c r="H218" s="23">
        <f>G218</f>
        <v>623950.99999999988</v>
      </c>
      <c r="I218" s="23">
        <v>581358.79999999993</v>
      </c>
      <c r="J218" s="23">
        <f>I218</f>
        <v>581358.79999999993</v>
      </c>
      <c r="K218" s="23">
        <v>574279.89999999991</v>
      </c>
    </row>
    <row r="219" spans="1:11" x14ac:dyDescent="0.25">
      <c r="A219" s="523"/>
      <c r="B219" s="183" t="s">
        <v>6</v>
      </c>
      <c r="C219" s="23">
        <v>0</v>
      </c>
      <c r="D219" s="23">
        <v>0</v>
      </c>
      <c r="E219" s="23">
        <v>0</v>
      </c>
      <c r="F219" s="23">
        <f t="shared" si="57"/>
        <v>0</v>
      </c>
      <c r="G219" s="23">
        <v>0</v>
      </c>
      <c r="H219" s="23">
        <v>0</v>
      </c>
      <c r="I219" s="23">
        <v>0</v>
      </c>
      <c r="J219" s="23">
        <f>I219</f>
        <v>0</v>
      </c>
      <c r="K219" s="23">
        <f>J219</f>
        <v>0</v>
      </c>
    </row>
    <row r="220" spans="1:11" ht="19.5" customHeight="1" x14ac:dyDescent="0.25">
      <c r="A220" s="523"/>
      <c r="B220" s="183" t="s">
        <v>428</v>
      </c>
      <c r="C220" s="23">
        <v>75.5</v>
      </c>
      <c r="D220" s="23">
        <f>C220</f>
        <v>75.5</v>
      </c>
      <c r="E220" s="23">
        <f>D220</f>
        <v>75.5</v>
      </c>
      <c r="F220" s="23">
        <f t="shared" si="57"/>
        <v>75.5</v>
      </c>
      <c r="G220" s="23">
        <f>F220</f>
        <v>75.5</v>
      </c>
      <c r="H220" s="23">
        <f>G220</f>
        <v>75.5</v>
      </c>
      <c r="I220" s="23">
        <f>$C$220</f>
        <v>75.5</v>
      </c>
      <c r="J220" s="23">
        <f>I220</f>
        <v>75.5</v>
      </c>
      <c r="K220" s="23">
        <f>J220</f>
        <v>75.5</v>
      </c>
    </row>
    <row r="221" spans="1:11" x14ac:dyDescent="0.25">
      <c r="A221" s="525" t="s">
        <v>112</v>
      </c>
      <c r="B221" s="183" t="s">
        <v>2</v>
      </c>
      <c r="C221" s="23">
        <f t="shared" ref="C221:J221" si="60">C222+C223</f>
        <v>27071.3</v>
      </c>
      <c r="D221" s="23">
        <f t="shared" si="60"/>
        <v>28496.1</v>
      </c>
      <c r="E221" s="23">
        <f t="shared" si="60"/>
        <v>28496.1</v>
      </c>
      <c r="F221" s="23">
        <f t="shared" si="57"/>
        <v>28496.1</v>
      </c>
      <c r="G221" s="23">
        <f t="shared" si="60"/>
        <v>28496.1</v>
      </c>
      <c r="H221" s="23">
        <f>H222</f>
        <v>28496.1</v>
      </c>
      <c r="I221" s="23">
        <f t="shared" si="60"/>
        <v>28496.1</v>
      </c>
      <c r="J221" s="23">
        <f t="shared" si="60"/>
        <v>28496.1</v>
      </c>
      <c r="K221" s="23">
        <f>K222+K223</f>
        <v>28496.1</v>
      </c>
    </row>
    <row r="222" spans="1:11" x14ac:dyDescent="0.25">
      <c r="A222" s="526"/>
      <c r="B222" s="183" t="s">
        <v>5</v>
      </c>
      <c r="C222" s="23">
        <v>27071.3</v>
      </c>
      <c r="D222" s="23">
        <v>28496.1</v>
      </c>
      <c r="E222" s="23">
        <v>28496.1</v>
      </c>
      <c r="F222" s="23">
        <f t="shared" si="57"/>
        <v>28496.1</v>
      </c>
      <c r="G222" s="23">
        <f>F222</f>
        <v>28496.1</v>
      </c>
      <c r="H222" s="23">
        <f>G222</f>
        <v>28496.1</v>
      </c>
      <c r="I222" s="23">
        <f>H222</f>
        <v>28496.1</v>
      </c>
      <c r="J222" s="23">
        <f>I222</f>
        <v>28496.1</v>
      </c>
      <c r="K222" s="23">
        <f>J222</f>
        <v>28496.1</v>
      </c>
    </row>
    <row r="223" spans="1:11" ht="27.75" customHeight="1" x14ac:dyDescent="0.25">
      <c r="A223" s="527"/>
      <c r="B223" s="183" t="s">
        <v>6</v>
      </c>
      <c r="C223" s="23">
        <v>0</v>
      </c>
      <c r="D223" s="23">
        <v>0</v>
      </c>
      <c r="E223" s="23">
        <v>0</v>
      </c>
      <c r="F223" s="23">
        <f t="shared" si="57"/>
        <v>0</v>
      </c>
      <c r="G223" s="23">
        <v>0</v>
      </c>
      <c r="H223" s="23">
        <v>0</v>
      </c>
      <c r="I223" s="23">
        <v>0</v>
      </c>
      <c r="J223" s="23">
        <f>I223</f>
        <v>0</v>
      </c>
      <c r="K223" s="23">
        <f>J223</f>
        <v>0</v>
      </c>
    </row>
    <row r="224" spans="1:11" x14ac:dyDescent="0.25">
      <c r="A224" s="525" t="s">
        <v>113</v>
      </c>
      <c r="B224" s="183" t="s">
        <v>2</v>
      </c>
      <c r="C224" s="23">
        <f t="shared" ref="C224:J224" si="61">C225+C226</f>
        <v>19095</v>
      </c>
      <c r="D224" s="23">
        <f t="shared" si="61"/>
        <v>20100</v>
      </c>
      <c r="E224" s="23">
        <f t="shared" si="61"/>
        <v>20100</v>
      </c>
      <c r="F224" s="23">
        <f t="shared" si="57"/>
        <v>20100</v>
      </c>
      <c r="G224" s="23">
        <f t="shared" si="61"/>
        <v>20100</v>
      </c>
      <c r="H224" s="23">
        <f>H225</f>
        <v>20100</v>
      </c>
      <c r="I224" s="23">
        <f t="shared" si="61"/>
        <v>20100</v>
      </c>
      <c r="J224" s="23">
        <f t="shared" si="61"/>
        <v>20100</v>
      </c>
      <c r="K224" s="23">
        <f>K225+K226</f>
        <v>20100</v>
      </c>
    </row>
    <row r="225" spans="1:11" x14ac:dyDescent="0.25">
      <c r="A225" s="526"/>
      <c r="B225" s="183" t="s">
        <v>5</v>
      </c>
      <c r="C225" s="23">
        <v>19095</v>
      </c>
      <c r="D225" s="23">
        <v>20100</v>
      </c>
      <c r="E225" s="23">
        <v>20100</v>
      </c>
      <c r="F225" s="23">
        <f t="shared" si="57"/>
        <v>20100</v>
      </c>
      <c r="G225" s="23">
        <f>F225</f>
        <v>20100</v>
      </c>
      <c r="H225" s="23">
        <f>G225</f>
        <v>20100</v>
      </c>
      <c r="I225" s="23">
        <f>H225</f>
        <v>20100</v>
      </c>
      <c r="J225" s="23">
        <f>I225</f>
        <v>20100</v>
      </c>
      <c r="K225" s="23">
        <f>J225</f>
        <v>20100</v>
      </c>
    </row>
    <row r="226" spans="1:11" ht="66.75" customHeight="1" x14ac:dyDescent="0.25">
      <c r="A226" s="527"/>
      <c r="B226" s="183" t="s">
        <v>6</v>
      </c>
      <c r="C226" s="23">
        <v>0</v>
      </c>
      <c r="D226" s="23">
        <v>0</v>
      </c>
      <c r="E226" s="23">
        <v>0</v>
      </c>
      <c r="F226" s="23">
        <f t="shared" si="57"/>
        <v>0</v>
      </c>
      <c r="G226" s="23">
        <v>0</v>
      </c>
      <c r="H226" s="23">
        <v>0</v>
      </c>
      <c r="I226" s="23">
        <v>0</v>
      </c>
      <c r="J226" s="23">
        <f>I226</f>
        <v>0</v>
      </c>
      <c r="K226" s="23">
        <f>J226</f>
        <v>0</v>
      </c>
    </row>
    <row r="227" spans="1:11" x14ac:dyDescent="0.25">
      <c r="A227" s="525" t="s">
        <v>114</v>
      </c>
      <c r="B227" s="183" t="s">
        <v>2</v>
      </c>
      <c r="C227" s="23">
        <f t="shared" ref="C227:J227" si="62">C228+C229</f>
        <v>545341.6</v>
      </c>
      <c r="D227" s="23">
        <f t="shared" si="62"/>
        <v>545341.6</v>
      </c>
      <c r="E227" s="23">
        <f t="shared" si="62"/>
        <v>545436.6</v>
      </c>
      <c r="F227" s="23">
        <f t="shared" si="57"/>
        <v>545436.6</v>
      </c>
      <c r="G227" s="23">
        <f>G228+G229</f>
        <v>545436.6</v>
      </c>
      <c r="H227" s="23">
        <f>H228</f>
        <v>545436.6</v>
      </c>
      <c r="I227" s="23">
        <f t="shared" si="62"/>
        <v>502844.39999999997</v>
      </c>
      <c r="J227" s="23">
        <f t="shared" si="62"/>
        <v>502844.39999999997</v>
      </c>
      <c r="K227" s="23">
        <f>K228+K229</f>
        <v>495765.5</v>
      </c>
    </row>
    <row r="228" spans="1:11" x14ac:dyDescent="0.25">
      <c r="A228" s="526"/>
      <c r="B228" s="183" t="s">
        <v>5</v>
      </c>
      <c r="C228" s="23">
        <v>545341.6</v>
      </c>
      <c r="D228" s="23">
        <v>545341.6</v>
      </c>
      <c r="E228" s="23">
        <v>545436.6</v>
      </c>
      <c r="F228" s="23">
        <f t="shared" si="57"/>
        <v>545436.6</v>
      </c>
      <c r="G228" s="23">
        <f>F228</f>
        <v>545436.6</v>
      </c>
      <c r="H228" s="23">
        <f>G228</f>
        <v>545436.6</v>
      </c>
      <c r="I228" s="23">
        <v>502844.39999999997</v>
      </c>
      <c r="J228" s="23">
        <f>I228</f>
        <v>502844.39999999997</v>
      </c>
      <c r="K228" s="23">
        <v>495765.5</v>
      </c>
    </row>
    <row r="229" spans="1:11" x14ac:dyDescent="0.25">
      <c r="A229" s="527"/>
      <c r="B229" s="183" t="s">
        <v>6</v>
      </c>
      <c r="C229" s="23">
        <v>0</v>
      </c>
      <c r="D229" s="23">
        <v>0</v>
      </c>
      <c r="E229" s="23">
        <v>0</v>
      </c>
      <c r="F229" s="23">
        <f t="shared" si="57"/>
        <v>0</v>
      </c>
      <c r="G229" s="23">
        <v>0</v>
      </c>
      <c r="H229" s="23">
        <v>0</v>
      </c>
      <c r="I229" s="23">
        <v>0</v>
      </c>
      <c r="J229" s="23">
        <f>I229</f>
        <v>0</v>
      </c>
      <c r="K229" s="23">
        <f>J229</f>
        <v>0</v>
      </c>
    </row>
    <row r="230" spans="1:11" x14ac:dyDescent="0.25">
      <c r="A230" s="525" t="s">
        <v>115</v>
      </c>
      <c r="B230" s="183" t="s">
        <v>2</v>
      </c>
      <c r="C230" s="23">
        <f t="shared" ref="C230:J230" si="63">C231+C232</f>
        <v>3904.5</v>
      </c>
      <c r="D230" s="23">
        <f t="shared" si="63"/>
        <v>3904.5</v>
      </c>
      <c r="E230" s="23">
        <f t="shared" si="63"/>
        <v>4378.7</v>
      </c>
      <c r="F230" s="23">
        <f t="shared" si="57"/>
        <v>4378.7</v>
      </c>
      <c r="G230" s="23">
        <f t="shared" si="63"/>
        <v>4378.7</v>
      </c>
      <c r="H230" s="23">
        <f>H231</f>
        <v>4378.7</v>
      </c>
      <c r="I230" s="23">
        <f t="shared" si="63"/>
        <v>4378.7</v>
      </c>
      <c r="J230" s="23">
        <f t="shared" si="63"/>
        <v>4378.7</v>
      </c>
      <c r="K230" s="23">
        <f>K231+K232</f>
        <v>4378.7</v>
      </c>
    </row>
    <row r="231" spans="1:11" x14ac:dyDescent="0.25">
      <c r="A231" s="526"/>
      <c r="B231" s="183" t="s">
        <v>5</v>
      </c>
      <c r="C231" s="23">
        <v>3904.5</v>
      </c>
      <c r="D231" s="23">
        <v>3904.5</v>
      </c>
      <c r="E231" s="23">
        <v>4378.7</v>
      </c>
      <c r="F231" s="23">
        <f t="shared" si="57"/>
        <v>4378.7</v>
      </c>
      <c r="G231" s="23">
        <f>F231</f>
        <v>4378.7</v>
      </c>
      <c r="H231" s="23">
        <f>G231</f>
        <v>4378.7</v>
      </c>
      <c r="I231" s="23">
        <f>H231</f>
        <v>4378.7</v>
      </c>
      <c r="J231" s="23">
        <f>I231</f>
        <v>4378.7</v>
      </c>
      <c r="K231" s="23">
        <f>J231</f>
        <v>4378.7</v>
      </c>
    </row>
    <row r="232" spans="1:11" ht="49.5" customHeight="1" x14ac:dyDescent="0.25">
      <c r="A232" s="527"/>
      <c r="B232" s="183" t="s">
        <v>6</v>
      </c>
      <c r="C232" s="23">
        <v>0</v>
      </c>
      <c r="D232" s="23">
        <v>0</v>
      </c>
      <c r="E232" s="23">
        <v>0</v>
      </c>
      <c r="F232" s="23">
        <f t="shared" si="57"/>
        <v>0</v>
      </c>
      <c r="G232" s="23">
        <v>0</v>
      </c>
      <c r="H232" s="23">
        <v>0</v>
      </c>
      <c r="I232" s="23">
        <v>0</v>
      </c>
      <c r="J232" s="23">
        <f>I232</f>
        <v>0</v>
      </c>
      <c r="K232" s="23">
        <f>J232</f>
        <v>0</v>
      </c>
    </row>
    <row r="233" spans="1:11" x14ac:dyDescent="0.25">
      <c r="A233" s="525" t="s">
        <v>116</v>
      </c>
      <c r="B233" s="183" t="s">
        <v>2</v>
      </c>
      <c r="C233" s="23">
        <f t="shared" ref="C233:J233" si="64">C234+C235</f>
        <v>22020.400000000001</v>
      </c>
      <c r="D233" s="23">
        <f t="shared" si="64"/>
        <v>24607.4</v>
      </c>
      <c r="E233" s="23">
        <f t="shared" si="64"/>
        <v>25539.600000000002</v>
      </c>
      <c r="F233" s="23">
        <f t="shared" si="57"/>
        <v>25539.600000000002</v>
      </c>
      <c r="G233" s="23">
        <f t="shared" si="64"/>
        <v>25539.600000000002</v>
      </c>
      <c r="H233" s="23">
        <f>H234</f>
        <v>25539.600000000002</v>
      </c>
      <c r="I233" s="23">
        <f t="shared" si="64"/>
        <v>25539.600000000002</v>
      </c>
      <c r="J233" s="23">
        <f t="shared" si="64"/>
        <v>25539.600000000002</v>
      </c>
      <c r="K233" s="23">
        <f>K234+K235</f>
        <v>25539.600000000002</v>
      </c>
    </row>
    <row r="234" spans="1:11" x14ac:dyDescent="0.25">
      <c r="A234" s="526"/>
      <c r="B234" s="183" t="s">
        <v>5</v>
      </c>
      <c r="C234" s="23">
        <v>22020.400000000001</v>
      </c>
      <c r="D234" s="23">
        <v>24607.4</v>
      </c>
      <c r="E234" s="23">
        <v>25539.600000000002</v>
      </c>
      <c r="F234" s="23">
        <f t="shared" si="57"/>
        <v>25539.600000000002</v>
      </c>
      <c r="G234" s="23">
        <f>F234</f>
        <v>25539.600000000002</v>
      </c>
      <c r="H234" s="23">
        <f>G234</f>
        <v>25539.600000000002</v>
      </c>
      <c r="I234" s="23">
        <f>H234</f>
        <v>25539.600000000002</v>
      </c>
      <c r="J234" s="23">
        <f>I234</f>
        <v>25539.600000000002</v>
      </c>
      <c r="K234" s="23">
        <f>J234</f>
        <v>25539.600000000002</v>
      </c>
    </row>
    <row r="235" spans="1:11" ht="51.75" customHeight="1" x14ac:dyDescent="0.25">
      <c r="A235" s="527"/>
      <c r="B235" s="183" t="s">
        <v>6</v>
      </c>
      <c r="C235" s="23">
        <v>0</v>
      </c>
      <c r="D235" s="23">
        <v>0</v>
      </c>
      <c r="E235" s="23">
        <v>0</v>
      </c>
      <c r="F235" s="23">
        <f t="shared" si="57"/>
        <v>0</v>
      </c>
      <c r="G235" s="23">
        <v>0</v>
      </c>
      <c r="H235" s="23">
        <v>0</v>
      </c>
      <c r="I235" s="23">
        <v>0</v>
      </c>
      <c r="J235" s="23">
        <f>I235</f>
        <v>0</v>
      </c>
      <c r="K235" s="23">
        <f>J235</f>
        <v>0</v>
      </c>
    </row>
    <row r="236" spans="1:11" s="3" customFormat="1" x14ac:dyDescent="0.25">
      <c r="A236" s="522" t="s">
        <v>118</v>
      </c>
      <c r="B236" s="182" t="s">
        <v>2</v>
      </c>
      <c r="C236" s="22">
        <f t="shared" ref="C236:J236" si="65">C237+C238</f>
        <v>4579.8999999999996</v>
      </c>
      <c r="D236" s="22">
        <f t="shared" si="65"/>
        <v>5079.8999999999996</v>
      </c>
      <c r="E236" s="22">
        <f t="shared" si="65"/>
        <v>5459</v>
      </c>
      <c r="F236" s="22">
        <f t="shared" si="57"/>
        <v>5459</v>
      </c>
      <c r="G236" s="22">
        <f t="shared" si="65"/>
        <v>5459</v>
      </c>
      <c r="H236" s="22">
        <f>H237</f>
        <v>5459</v>
      </c>
      <c r="I236" s="22">
        <f t="shared" si="65"/>
        <v>5459</v>
      </c>
      <c r="J236" s="22">
        <f t="shared" si="65"/>
        <v>5459</v>
      </c>
      <c r="K236" s="22">
        <f>K237+K238</f>
        <v>5459</v>
      </c>
    </row>
    <row r="237" spans="1:11" x14ac:dyDescent="0.25">
      <c r="A237" s="523"/>
      <c r="B237" s="183" t="s">
        <v>5</v>
      </c>
      <c r="C237" s="23">
        <v>4579.8999999999996</v>
      </c>
      <c r="D237" s="23">
        <v>5079.8999999999996</v>
      </c>
      <c r="E237" s="23">
        <v>5459</v>
      </c>
      <c r="F237" s="23">
        <f t="shared" si="57"/>
        <v>5459</v>
      </c>
      <c r="G237" s="23">
        <f>F237</f>
        <v>5459</v>
      </c>
      <c r="H237" s="23">
        <f>G237</f>
        <v>5459</v>
      </c>
      <c r="I237" s="23">
        <f>H237</f>
        <v>5459</v>
      </c>
      <c r="J237" s="23">
        <f>I237</f>
        <v>5459</v>
      </c>
      <c r="K237" s="23">
        <f>J237</f>
        <v>5459</v>
      </c>
    </row>
    <row r="238" spans="1:11" x14ac:dyDescent="0.25">
      <c r="A238" s="523"/>
      <c r="B238" s="183" t="s">
        <v>6</v>
      </c>
      <c r="C238" s="23">
        <v>0</v>
      </c>
      <c r="D238" s="23">
        <v>0</v>
      </c>
      <c r="E238" s="23">
        <v>0</v>
      </c>
      <c r="F238" s="23">
        <f t="shared" si="57"/>
        <v>0</v>
      </c>
      <c r="G238" s="23">
        <v>0</v>
      </c>
      <c r="H238" s="23">
        <v>0</v>
      </c>
      <c r="I238" s="23">
        <v>0</v>
      </c>
      <c r="J238" s="23">
        <f>I238</f>
        <v>0</v>
      </c>
      <c r="K238" s="23">
        <f>J238</f>
        <v>0</v>
      </c>
    </row>
    <row r="239" spans="1:11" x14ac:dyDescent="0.25">
      <c r="A239" s="523"/>
      <c r="B239" s="183" t="s">
        <v>429</v>
      </c>
      <c r="C239" s="23">
        <v>30</v>
      </c>
      <c r="D239" s="23">
        <f>C239</f>
        <v>30</v>
      </c>
      <c r="E239" s="23">
        <f t="shared" ref="E239:K239" si="66">D239</f>
        <v>30</v>
      </c>
      <c r="F239" s="23">
        <f t="shared" si="66"/>
        <v>30</v>
      </c>
      <c r="G239" s="23">
        <f>F239</f>
        <v>30</v>
      </c>
      <c r="H239" s="23">
        <f t="shared" si="66"/>
        <v>30</v>
      </c>
      <c r="I239" s="23">
        <f t="shared" si="66"/>
        <v>30</v>
      </c>
      <c r="J239" s="23">
        <f t="shared" si="66"/>
        <v>30</v>
      </c>
      <c r="K239" s="23">
        <f t="shared" si="66"/>
        <v>30</v>
      </c>
    </row>
    <row r="240" spans="1:11" ht="30" x14ac:dyDescent="0.25">
      <c r="A240" s="523"/>
      <c r="B240" s="183" t="s">
        <v>430</v>
      </c>
      <c r="C240" s="23">
        <v>14</v>
      </c>
      <c r="D240" s="23">
        <f t="shared" ref="D240:K241" si="67">C240</f>
        <v>14</v>
      </c>
      <c r="E240" s="23">
        <f t="shared" si="67"/>
        <v>14</v>
      </c>
      <c r="F240" s="23">
        <f t="shared" si="67"/>
        <v>14</v>
      </c>
      <c r="G240" s="23">
        <f>F240</f>
        <v>14</v>
      </c>
      <c r="H240" s="23">
        <f t="shared" si="67"/>
        <v>14</v>
      </c>
      <c r="I240" s="23">
        <f t="shared" si="67"/>
        <v>14</v>
      </c>
      <c r="J240" s="23">
        <f t="shared" si="67"/>
        <v>14</v>
      </c>
      <c r="K240" s="23">
        <f t="shared" si="67"/>
        <v>14</v>
      </c>
    </row>
    <row r="241" spans="1:11" ht="30" x14ac:dyDescent="0.25">
      <c r="A241" s="524"/>
      <c r="B241" s="183" t="s">
        <v>431</v>
      </c>
      <c r="C241" s="23">
        <v>60</v>
      </c>
      <c r="D241" s="23">
        <f t="shared" si="67"/>
        <v>60</v>
      </c>
      <c r="E241" s="23">
        <f t="shared" si="67"/>
        <v>60</v>
      </c>
      <c r="F241" s="23">
        <f t="shared" si="67"/>
        <v>60</v>
      </c>
      <c r="G241" s="23">
        <f>F241</f>
        <v>60</v>
      </c>
      <c r="H241" s="23">
        <f t="shared" si="67"/>
        <v>60</v>
      </c>
      <c r="I241" s="23">
        <f t="shared" si="67"/>
        <v>60</v>
      </c>
      <c r="J241" s="23">
        <f t="shared" si="67"/>
        <v>60</v>
      </c>
      <c r="K241" s="23">
        <f t="shared" si="67"/>
        <v>60</v>
      </c>
    </row>
    <row r="242" spans="1:11" s="3" customFormat="1" x14ac:dyDescent="0.25">
      <c r="A242" s="522" t="s">
        <v>120</v>
      </c>
      <c r="B242" s="182" t="s">
        <v>2</v>
      </c>
      <c r="C242" s="22">
        <f t="shared" ref="C242:J242" si="68">C243+C244</f>
        <v>4579.8999999999996</v>
      </c>
      <c r="D242" s="22">
        <f t="shared" si="68"/>
        <v>5079.8999999999996</v>
      </c>
      <c r="E242" s="22">
        <f t="shared" si="68"/>
        <v>5459</v>
      </c>
      <c r="F242" s="22">
        <f t="shared" ref="F242:F262" si="69">E242</f>
        <v>5459</v>
      </c>
      <c r="G242" s="22">
        <f t="shared" si="68"/>
        <v>5459</v>
      </c>
      <c r="H242" s="22">
        <f>H243</f>
        <v>5459</v>
      </c>
      <c r="I242" s="22">
        <f t="shared" si="68"/>
        <v>5459</v>
      </c>
      <c r="J242" s="22">
        <f t="shared" si="68"/>
        <v>5459</v>
      </c>
      <c r="K242" s="22">
        <f>K243+K244</f>
        <v>5459</v>
      </c>
    </row>
    <row r="243" spans="1:11" x14ac:dyDescent="0.25">
      <c r="A243" s="523"/>
      <c r="B243" s="183" t="s">
        <v>5</v>
      </c>
      <c r="C243" s="23">
        <v>4579.8999999999996</v>
      </c>
      <c r="D243" s="23">
        <v>5079.8999999999996</v>
      </c>
      <c r="E243" s="23">
        <v>5459</v>
      </c>
      <c r="F243" s="23">
        <f t="shared" si="69"/>
        <v>5459</v>
      </c>
      <c r="G243" s="23">
        <f>F243</f>
        <v>5459</v>
      </c>
      <c r="H243" s="23">
        <f>G243</f>
        <v>5459</v>
      </c>
      <c r="I243" s="23">
        <f>H243</f>
        <v>5459</v>
      </c>
      <c r="J243" s="23">
        <f>I243</f>
        <v>5459</v>
      </c>
      <c r="K243" s="23">
        <f>J243</f>
        <v>5459</v>
      </c>
    </row>
    <row r="244" spans="1:11" x14ac:dyDescent="0.25">
      <c r="A244" s="523"/>
      <c r="B244" s="183" t="s">
        <v>6</v>
      </c>
      <c r="C244" s="23">
        <v>0</v>
      </c>
      <c r="D244" s="23">
        <v>0</v>
      </c>
      <c r="E244" s="23">
        <v>0</v>
      </c>
      <c r="F244" s="23">
        <f t="shared" si="69"/>
        <v>0</v>
      </c>
      <c r="G244" s="23">
        <v>0</v>
      </c>
      <c r="H244" s="23">
        <v>0</v>
      </c>
      <c r="I244" s="23">
        <v>0</v>
      </c>
      <c r="J244" s="23">
        <f t="shared" ref="J244:K247" si="70">I244</f>
        <v>0</v>
      </c>
      <c r="K244" s="23">
        <f t="shared" si="70"/>
        <v>0</v>
      </c>
    </row>
    <row r="245" spans="1:11" x14ac:dyDescent="0.25">
      <c r="A245" s="523"/>
      <c r="B245" s="183" t="s">
        <v>429</v>
      </c>
      <c r="C245" s="23">
        <v>30</v>
      </c>
      <c r="D245" s="23">
        <f>C245</f>
        <v>30</v>
      </c>
      <c r="E245" s="23">
        <f>D245</f>
        <v>30</v>
      </c>
      <c r="F245" s="23">
        <f t="shared" si="69"/>
        <v>30</v>
      </c>
      <c r="G245" s="23">
        <f>F245</f>
        <v>30</v>
      </c>
      <c r="H245" s="23">
        <f>G245</f>
        <v>30</v>
      </c>
      <c r="I245" s="23">
        <f>$H$245</f>
        <v>30</v>
      </c>
      <c r="J245" s="23">
        <f t="shared" si="70"/>
        <v>30</v>
      </c>
      <c r="K245" s="23">
        <f t="shared" si="70"/>
        <v>30</v>
      </c>
    </row>
    <row r="246" spans="1:11" ht="30" x14ac:dyDescent="0.25">
      <c r="A246" s="523"/>
      <c r="B246" s="183" t="s">
        <v>430</v>
      </c>
      <c r="C246" s="23">
        <v>14</v>
      </c>
      <c r="D246" s="23">
        <f t="shared" ref="D246:H247" si="71">C246</f>
        <v>14</v>
      </c>
      <c r="E246" s="23">
        <f t="shared" si="71"/>
        <v>14</v>
      </c>
      <c r="F246" s="23">
        <f t="shared" si="69"/>
        <v>14</v>
      </c>
      <c r="G246" s="23">
        <f>F246</f>
        <v>14</v>
      </c>
      <c r="H246" s="23">
        <f t="shared" si="71"/>
        <v>14</v>
      </c>
      <c r="I246" s="23">
        <f>H246</f>
        <v>14</v>
      </c>
      <c r="J246" s="23">
        <f t="shared" si="70"/>
        <v>14</v>
      </c>
      <c r="K246" s="23">
        <f t="shared" si="70"/>
        <v>14</v>
      </c>
    </row>
    <row r="247" spans="1:11" ht="30" x14ac:dyDescent="0.25">
      <c r="A247" s="524"/>
      <c r="B247" s="183" t="s">
        <v>431</v>
      </c>
      <c r="C247" s="23">
        <v>60</v>
      </c>
      <c r="D247" s="23">
        <f t="shared" si="71"/>
        <v>60</v>
      </c>
      <c r="E247" s="23">
        <f t="shared" si="71"/>
        <v>60</v>
      </c>
      <c r="F247" s="23">
        <f t="shared" si="69"/>
        <v>60</v>
      </c>
      <c r="G247" s="23">
        <f>F247</f>
        <v>60</v>
      </c>
      <c r="H247" s="23">
        <f t="shared" si="71"/>
        <v>60</v>
      </c>
      <c r="I247" s="23">
        <f>H247</f>
        <v>60</v>
      </c>
      <c r="J247" s="23">
        <f t="shared" si="70"/>
        <v>60</v>
      </c>
      <c r="K247" s="23">
        <f t="shared" si="70"/>
        <v>60</v>
      </c>
    </row>
    <row r="248" spans="1:11" x14ac:dyDescent="0.25">
      <c r="A248" s="525" t="s">
        <v>122</v>
      </c>
      <c r="B248" s="183" t="s">
        <v>2</v>
      </c>
      <c r="C248" s="23">
        <f t="shared" ref="C248:J248" si="72">C249+C250</f>
        <v>4579.8999999999996</v>
      </c>
      <c r="D248" s="23">
        <f t="shared" si="72"/>
        <v>5079.8999999999996</v>
      </c>
      <c r="E248" s="23">
        <f t="shared" si="72"/>
        <v>5459</v>
      </c>
      <c r="F248" s="23">
        <f t="shared" si="69"/>
        <v>5459</v>
      </c>
      <c r="G248" s="23">
        <f t="shared" si="72"/>
        <v>5459</v>
      </c>
      <c r="H248" s="23">
        <f>H249</f>
        <v>5459</v>
      </c>
      <c r="I248" s="23">
        <f t="shared" si="72"/>
        <v>5459</v>
      </c>
      <c r="J248" s="23">
        <f t="shared" si="72"/>
        <v>5459</v>
      </c>
      <c r="K248" s="23">
        <f>K249+K250</f>
        <v>5459</v>
      </c>
    </row>
    <row r="249" spans="1:11" x14ac:dyDescent="0.25">
      <c r="A249" s="526"/>
      <c r="B249" s="183" t="s">
        <v>5</v>
      </c>
      <c r="C249" s="23">
        <v>4579.8999999999996</v>
      </c>
      <c r="D249" s="23">
        <v>5079.8999999999996</v>
      </c>
      <c r="E249" s="23">
        <v>5459</v>
      </c>
      <c r="F249" s="23">
        <f t="shared" si="69"/>
        <v>5459</v>
      </c>
      <c r="G249" s="23">
        <f>F249</f>
        <v>5459</v>
      </c>
      <c r="H249" s="23">
        <f>G249</f>
        <v>5459</v>
      </c>
      <c r="I249" s="23">
        <f>H249</f>
        <v>5459</v>
      </c>
      <c r="J249" s="23">
        <f>I249</f>
        <v>5459</v>
      </c>
      <c r="K249" s="23">
        <f>J249</f>
        <v>5459</v>
      </c>
    </row>
    <row r="250" spans="1:11" ht="33.75" customHeight="1" x14ac:dyDescent="0.25">
      <c r="A250" s="527"/>
      <c r="B250" s="183" t="s">
        <v>6</v>
      </c>
      <c r="C250" s="23">
        <v>0</v>
      </c>
      <c r="D250" s="23">
        <v>0</v>
      </c>
      <c r="E250" s="23">
        <v>0</v>
      </c>
      <c r="F250" s="23">
        <f t="shared" si="69"/>
        <v>0</v>
      </c>
      <c r="G250" s="23">
        <v>0</v>
      </c>
      <c r="H250" s="23">
        <v>0</v>
      </c>
      <c r="I250" s="23">
        <v>0</v>
      </c>
      <c r="J250" s="23">
        <f>I250</f>
        <v>0</v>
      </c>
      <c r="K250" s="23">
        <f>J250</f>
        <v>0</v>
      </c>
    </row>
    <row r="251" spans="1:11" s="3" customFormat="1" x14ac:dyDescent="0.25">
      <c r="A251" s="522" t="s">
        <v>124</v>
      </c>
      <c r="B251" s="182" t="s">
        <v>2</v>
      </c>
      <c r="C251" s="22">
        <f t="shared" ref="C251:J251" si="73">C252+C253</f>
        <v>152505.9</v>
      </c>
      <c r="D251" s="22">
        <f t="shared" si="73"/>
        <v>171350</v>
      </c>
      <c r="E251" s="22">
        <f t="shared" si="73"/>
        <v>186667</v>
      </c>
      <c r="F251" s="22">
        <f t="shared" si="69"/>
        <v>186667</v>
      </c>
      <c r="G251" s="22">
        <f t="shared" si="73"/>
        <v>186667</v>
      </c>
      <c r="H251" s="22">
        <f>H252</f>
        <v>186667</v>
      </c>
      <c r="I251" s="22">
        <f t="shared" si="73"/>
        <v>206458.1</v>
      </c>
      <c r="J251" s="22">
        <f t="shared" si="73"/>
        <v>206458.1</v>
      </c>
      <c r="K251" s="22">
        <f>K252+K253</f>
        <v>206458.1</v>
      </c>
    </row>
    <row r="252" spans="1:11" x14ac:dyDescent="0.25">
      <c r="A252" s="523"/>
      <c r="B252" s="183" t="s">
        <v>5</v>
      </c>
      <c r="C252" s="23">
        <v>152505.9</v>
      </c>
      <c r="D252" s="23">
        <v>171350</v>
      </c>
      <c r="E252" s="23">
        <v>186667</v>
      </c>
      <c r="F252" s="23">
        <f t="shared" si="69"/>
        <v>186667</v>
      </c>
      <c r="G252" s="23">
        <f>F252</f>
        <v>186667</v>
      </c>
      <c r="H252" s="23">
        <f>G252</f>
        <v>186667</v>
      </c>
      <c r="I252" s="23">
        <v>206458.1</v>
      </c>
      <c r="J252" s="23">
        <f>I252</f>
        <v>206458.1</v>
      </c>
      <c r="K252" s="23">
        <f>J252</f>
        <v>206458.1</v>
      </c>
    </row>
    <row r="253" spans="1:11" x14ac:dyDescent="0.25">
      <c r="A253" s="523"/>
      <c r="B253" s="183" t="s">
        <v>6</v>
      </c>
      <c r="C253" s="23">
        <v>0</v>
      </c>
      <c r="D253" s="23">
        <v>0</v>
      </c>
      <c r="E253" s="23">
        <v>0</v>
      </c>
      <c r="F253" s="23">
        <f t="shared" si="69"/>
        <v>0</v>
      </c>
      <c r="G253" s="23">
        <v>0</v>
      </c>
      <c r="H253" s="23">
        <v>0</v>
      </c>
      <c r="I253" s="23">
        <v>0</v>
      </c>
      <c r="J253" s="23">
        <f t="shared" ref="J253:K255" si="74">I253</f>
        <v>0</v>
      </c>
      <c r="K253" s="23">
        <f t="shared" si="74"/>
        <v>0</v>
      </c>
    </row>
    <row r="254" spans="1:11" ht="30" x14ac:dyDescent="0.25">
      <c r="A254" s="523"/>
      <c r="B254" s="183" t="s">
        <v>432</v>
      </c>
      <c r="C254" s="23">
        <v>7</v>
      </c>
      <c r="D254" s="23">
        <f>C254</f>
        <v>7</v>
      </c>
      <c r="E254" s="23">
        <f t="shared" ref="E254:H255" si="75">D254</f>
        <v>7</v>
      </c>
      <c r="F254" s="23">
        <f t="shared" si="69"/>
        <v>7</v>
      </c>
      <c r="G254" s="23">
        <f>F254</f>
        <v>7</v>
      </c>
      <c r="H254" s="23">
        <f t="shared" si="75"/>
        <v>7</v>
      </c>
      <c r="I254" s="23">
        <f>H254</f>
        <v>7</v>
      </c>
      <c r="J254" s="23">
        <f t="shared" si="74"/>
        <v>7</v>
      </c>
      <c r="K254" s="23">
        <f t="shared" si="74"/>
        <v>7</v>
      </c>
    </row>
    <row r="255" spans="1:11" ht="30" x14ac:dyDescent="0.25">
      <c r="A255" s="523"/>
      <c r="B255" s="183" t="s">
        <v>433</v>
      </c>
      <c r="C255" s="23">
        <v>1.2</v>
      </c>
      <c r="D255" s="23">
        <v>6</v>
      </c>
      <c r="E255" s="23">
        <f t="shared" si="75"/>
        <v>6</v>
      </c>
      <c r="F255" s="23">
        <f t="shared" si="69"/>
        <v>6</v>
      </c>
      <c r="G255" s="23">
        <f>F255</f>
        <v>6</v>
      </c>
      <c r="H255" s="23">
        <f t="shared" si="75"/>
        <v>6</v>
      </c>
      <c r="I255" s="23">
        <f>H255</f>
        <v>6</v>
      </c>
      <c r="J255" s="23">
        <f t="shared" si="74"/>
        <v>6</v>
      </c>
      <c r="K255" s="23">
        <f t="shared" si="74"/>
        <v>6</v>
      </c>
    </row>
    <row r="256" spans="1:11" s="3" customFormat="1" x14ac:dyDescent="0.25">
      <c r="A256" s="522" t="s">
        <v>126</v>
      </c>
      <c r="B256" s="182" t="s">
        <v>2</v>
      </c>
      <c r="C256" s="22">
        <f t="shared" ref="C256:J256" si="76">C257+C258</f>
        <v>152505.9</v>
      </c>
      <c r="D256" s="22">
        <f t="shared" si="76"/>
        <v>171350</v>
      </c>
      <c r="E256" s="22">
        <f t="shared" si="76"/>
        <v>186667</v>
      </c>
      <c r="F256" s="22">
        <f t="shared" si="69"/>
        <v>186667</v>
      </c>
      <c r="G256" s="22">
        <f t="shared" si="76"/>
        <v>186667</v>
      </c>
      <c r="H256" s="22">
        <v>161442.1</v>
      </c>
      <c r="I256" s="22">
        <f t="shared" si="76"/>
        <v>206458.1</v>
      </c>
      <c r="J256" s="22">
        <f t="shared" si="76"/>
        <v>206458.1</v>
      </c>
      <c r="K256" s="22">
        <f>K257+K258</f>
        <v>206458.1</v>
      </c>
    </row>
    <row r="257" spans="1:11" x14ac:dyDescent="0.25">
      <c r="A257" s="523"/>
      <c r="B257" s="183" t="s">
        <v>5</v>
      </c>
      <c r="C257" s="23">
        <v>152505.9</v>
      </c>
      <c r="D257" s="23">
        <v>171350</v>
      </c>
      <c r="E257" s="23">
        <v>186667</v>
      </c>
      <c r="F257" s="23">
        <f t="shared" si="69"/>
        <v>186667</v>
      </c>
      <c r="G257" s="23">
        <f>F257</f>
        <v>186667</v>
      </c>
      <c r="H257" s="23">
        <f>G257</f>
        <v>186667</v>
      </c>
      <c r="I257" s="23">
        <v>206458.1</v>
      </c>
      <c r="J257" s="23">
        <f t="shared" ref="J257:K259" si="77">I257</f>
        <v>206458.1</v>
      </c>
      <c r="K257" s="23">
        <f t="shared" si="77"/>
        <v>206458.1</v>
      </c>
    </row>
    <row r="258" spans="1:11" x14ac:dyDescent="0.25">
      <c r="A258" s="523"/>
      <c r="B258" s="183" t="s">
        <v>6</v>
      </c>
      <c r="C258" s="23">
        <v>0</v>
      </c>
      <c r="D258" s="23">
        <v>0</v>
      </c>
      <c r="E258" s="23">
        <v>0</v>
      </c>
      <c r="F258" s="23">
        <f t="shared" si="69"/>
        <v>0</v>
      </c>
      <c r="G258" s="23">
        <v>0</v>
      </c>
      <c r="H258" s="23">
        <v>0</v>
      </c>
      <c r="I258" s="23">
        <v>0</v>
      </c>
      <c r="J258" s="23">
        <f t="shared" si="77"/>
        <v>0</v>
      </c>
      <c r="K258" s="23">
        <f t="shared" si="77"/>
        <v>0</v>
      </c>
    </row>
    <row r="259" spans="1:11" x14ac:dyDescent="0.25">
      <c r="A259" s="523"/>
      <c r="B259" s="183" t="s">
        <v>479</v>
      </c>
      <c r="C259" s="23">
        <v>70</v>
      </c>
      <c r="D259" s="23">
        <f>C259</f>
        <v>70</v>
      </c>
      <c r="E259" s="23">
        <f>D259</f>
        <v>70</v>
      </c>
      <c r="F259" s="23">
        <f t="shared" si="69"/>
        <v>70</v>
      </c>
      <c r="G259" s="23">
        <f>F259</f>
        <v>70</v>
      </c>
      <c r="H259" s="23">
        <f>G259</f>
        <v>70</v>
      </c>
      <c r="I259" s="23">
        <f>H259</f>
        <v>70</v>
      </c>
      <c r="J259" s="23">
        <f t="shared" si="77"/>
        <v>70</v>
      </c>
      <c r="K259" s="23">
        <f t="shared" si="77"/>
        <v>70</v>
      </c>
    </row>
    <row r="260" spans="1:11" x14ac:dyDescent="0.25">
      <c r="A260" s="525" t="s">
        <v>128</v>
      </c>
      <c r="B260" s="183" t="s">
        <v>2</v>
      </c>
      <c r="C260" s="23">
        <f t="shared" ref="C260:J260" si="78">C261+C262</f>
        <v>152505.9</v>
      </c>
      <c r="D260" s="23">
        <f t="shared" si="78"/>
        <v>171350</v>
      </c>
      <c r="E260" s="23">
        <f t="shared" si="78"/>
        <v>186667</v>
      </c>
      <c r="F260" s="23">
        <f t="shared" si="69"/>
        <v>186667</v>
      </c>
      <c r="G260" s="23">
        <f t="shared" si="78"/>
        <v>186667</v>
      </c>
      <c r="H260" s="23">
        <f>H261</f>
        <v>186667</v>
      </c>
      <c r="I260" s="23">
        <f t="shared" si="78"/>
        <v>206458.1</v>
      </c>
      <c r="J260" s="23">
        <f t="shared" si="78"/>
        <v>206458.1</v>
      </c>
      <c r="K260" s="23">
        <f>K261+K262</f>
        <v>206458.1</v>
      </c>
    </row>
    <row r="261" spans="1:11" x14ac:dyDescent="0.25">
      <c r="A261" s="526"/>
      <c r="B261" s="183" t="s">
        <v>5</v>
      </c>
      <c r="C261" s="23">
        <v>152505.9</v>
      </c>
      <c r="D261" s="23">
        <v>171350</v>
      </c>
      <c r="E261" s="23">
        <v>186667</v>
      </c>
      <c r="F261" s="23">
        <f t="shared" si="69"/>
        <v>186667</v>
      </c>
      <c r="G261" s="23">
        <f>F261</f>
        <v>186667</v>
      </c>
      <c r="H261" s="23">
        <f>G261</f>
        <v>186667</v>
      </c>
      <c r="I261" s="23">
        <v>206458.1</v>
      </c>
      <c r="J261" s="23">
        <f>I261</f>
        <v>206458.1</v>
      </c>
      <c r="K261" s="23">
        <f>J261</f>
        <v>206458.1</v>
      </c>
    </row>
    <row r="262" spans="1:11" x14ac:dyDescent="0.25">
      <c r="A262" s="526"/>
      <c r="B262" s="183" t="s">
        <v>6</v>
      </c>
      <c r="C262" s="23">
        <v>0</v>
      </c>
      <c r="D262" s="23">
        <v>0</v>
      </c>
      <c r="E262" s="23">
        <v>0</v>
      </c>
      <c r="F262" s="23">
        <f t="shared" si="69"/>
        <v>0</v>
      </c>
      <c r="G262" s="23">
        <v>0</v>
      </c>
      <c r="H262" s="23">
        <v>0</v>
      </c>
      <c r="I262" s="23">
        <v>0</v>
      </c>
      <c r="J262" s="23">
        <f>I262</f>
        <v>0</v>
      </c>
      <c r="K262" s="23">
        <f>J262</f>
        <v>0</v>
      </c>
    </row>
    <row r="263" spans="1:11" s="3" customFormat="1" x14ac:dyDescent="0.25">
      <c r="A263" s="522" t="s">
        <v>130</v>
      </c>
      <c r="B263" s="182" t="s">
        <v>2</v>
      </c>
      <c r="C263" s="22">
        <f>C264+C265</f>
        <v>45375.7</v>
      </c>
      <c r="D263" s="22">
        <f>D264+D265</f>
        <v>99375.7</v>
      </c>
      <c r="E263" s="22">
        <f>E264+E265+E266</f>
        <v>99375.7</v>
      </c>
      <c r="F263" s="22">
        <f t="shared" ref="F263:K263" si="79">F264+F265+F266</f>
        <v>99375.7</v>
      </c>
      <c r="G263" s="22">
        <f t="shared" si="79"/>
        <v>99375.7</v>
      </c>
      <c r="H263" s="22">
        <f t="shared" si="79"/>
        <v>99375.7</v>
      </c>
      <c r="I263" s="22">
        <f t="shared" si="79"/>
        <v>99375.7</v>
      </c>
      <c r="J263" s="22">
        <f t="shared" si="79"/>
        <v>99375.7</v>
      </c>
      <c r="K263" s="22">
        <f t="shared" si="79"/>
        <v>99399.1</v>
      </c>
    </row>
    <row r="264" spans="1:11" x14ac:dyDescent="0.25">
      <c r="A264" s="523"/>
      <c r="B264" s="183" t="s">
        <v>5</v>
      </c>
      <c r="C264" s="23">
        <v>45375.7</v>
      </c>
      <c r="D264" s="23">
        <v>99375.7</v>
      </c>
      <c r="E264" s="23">
        <v>45375.7</v>
      </c>
      <c r="F264" s="23">
        <f t="shared" ref="F264:K265" si="80">E264</f>
        <v>45375.7</v>
      </c>
      <c r="G264" s="23">
        <f t="shared" ref="G264:G273" si="81">F264</f>
        <v>45375.7</v>
      </c>
      <c r="H264" s="23">
        <f t="shared" si="80"/>
        <v>45375.7</v>
      </c>
      <c r="I264" s="23">
        <f t="shared" si="80"/>
        <v>45375.7</v>
      </c>
      <c r="J264" s="23">
        <f t="shared" si="80"/>
        <v>45375.7</v>
      </c>
      <c r="K264" s="23">
        <f t="shared" si="80"/>
        <v>45375.7</v>
      </c>
    </row>
    <row r="265" spans="1:11" x14ac:dyDescent="0.25">
      <c r="A265" s="523"/>
      <c r="B265" s="183" t="s">
        <v>6</v>
      </c>
      <c r="C265" s="23">
        <v>0</v>
      </c>
      <c r="D265" s="23">
        <v>0</v>
      </c>
      <c r="E265" s="23">
        <v>0</v>
      </c>
      <c r="F265" s="23">
        <f t="shared" si="80"/>
        <v>0</v>
      </c>
      <c r="G265" s="23">
        <f t="shared" si="81"/>
        <v>0</v>
      </c>
      <c r="H265" s="23">
        <f t="shared" si="80"/>
        <v>0</v>
      </c>
      <c r="I265" s="23">
        <f t="shared" si="80"/>
        <v>0</v>
      </c>
      <c r="J265" s="23">
        <f t="shared" si="80"/>
        <v>0</v>
      </c>
      <c r="K265" s="23">
        <f t="shared" si="80"/>
        <v>0</v>
      </c>
    </row>
    <row r="266" spans="1:11" x14ac:dyDescent="0.25">
      <c r="A266" s="523"/>
      <c r="B266" s="183" t="s">
        <v>24</v>
      </c>
      <c r="C266" s="23"/>
      <c r="D266" s="23"/>
      <c r="E266" s="23">
        <v>54000</v>
      </c>
      <c r="F266" s="23">
        <f>E266</f>
        <v>54000</v>
      </c>
      <c r="G266" s="23">
        <f t="shared" si="81"/>
        <v>54000</v>
      </c>
      <c r="H266" s="23">
        <f t="shared" ref="H266:J267" si="82">G266</f>
        <v>54000</v>
      </c>
      <c r="I266" s="23">
        <f t="shared" si="82"/>
        <v>54000</v>
      </c>
      <c r="J266" s="23">
        <f t="shared" si="82"/>
        <v>54000</v>
      </c>
      <c r="K266" s="23">
        <v>54023.4</v>
      </c>
    </row>
    <row r="267" spans="1:11" x14ac:dyDescent="0.25">
      <c r="A267" s="523"/>
      <c r="B267" s="183" t="s">
        <v>621</v>
      </c>
      <c r="C267" s="23">
        <v>20</v>
      </c>
      <c r="D267" s="23">
        <f>C267</f>
        <v>20</v>
      </c>
      <c r="E267" s="23">
        <f>D267</f>
        <v>20</v>
      </c>
      <c r="F267" s="23">
        <f>E267</f>
        <v>20</v>
      </c>
      <c r="G267" s="23">
        <f t="shared" si="81"/>
        <v>20</v>
      </c>
      <c r="H267" s="23">
        <f t="shared" si="82"/>
        <v>20</v>
      </c>
      <c r="I267" s="23">
        <f t="shared" si="82"/>
        <v>20</v>
      </c>
      <c r="J267" s="23">
        <f t="shared" si="82"/>
        <v>20</v>
      </c>
      <c r="K267" s="23">
        <f>J267</f>
        <v>20</v>
      </c>
    </row>
    <row r="268" spans="1:11" ht="60" x14ac:dyDescent="0.25">
      <c r="A268" s="523"/>
      <c r="B268" s="183" t="s">
        <v>434</v>
      </c>
      <c r="C268" s="24">
        <v>2900</v>
      </c>
      <c r="D268" s="23">
        <f t="shared" ref="D268:K273" si="83">C268</f>
        <v>2900</v>
      </c>
      <c r="E268" s="23">
        <f t="shared" si="83"/>
        <v>2900</v>
      </c>
      <c r="F268" s="23">
        <f>E268</f>
        <v>2900</v>
      </c>
      <c r="G268" s="23">
        <f t="shared" si="81"/>
        <v>2900</v>
      </c>
      <c r="H268" s="23">
        <f t="shared" si="83"/>
        <v>2900</v>
      </c>
      <c r="I268" s="23">
        <f t="shared" si="83"/>
        <v>2900</v>
      </c>
      <c r="J268" s="23">
        <f t="shared" si="83"/>
        <v>2900</v>
      </c>
      <c r="K268" s="23">
        <f t="shared" si="83"/>
        <v>2900</v>
      </c>
    </row>
    <row r="269" spans="1:11" ht="60" x14ac:dyDescent="0.25">
      <c r="A269" s="523"/>
      <c r="B269" s="183" t="s">
        <v>435</v>
      </c>
      <c r="C269" s="24">
        <v>50</v>
      </c>
      <c r="D269" s="23">
        <f t="shared" si="83"/>
        <v>50</v>
      </c>
      <c r="E269" s="23">
        <f t="shared" si="83"/>
        <v>50</v>
      </c>
      <c r="F269" s="23">
        <f t="shared" si="83"/>
        <v>50</v>
      </c>
      <c r="G269" s="23">
        <f t="shared" si="81"/>
        <v>50</v>
      </c>
      <c r="H269" s="23">
        <f t="shared" si="83"/>
        <v>50</v>
      </c>
      <c r="I269" s="23">
        <f t="shared" si="83"/>
        <v>50</v>
      </c>
      <c r="J269" s="23">
        <f t="shared" si="83"/>
        <v>50</v>
      </c>
      <c r="K269" s="23">
        <f t="shared" si="83"/>
        <v>50</v>
      </c>
    </row>
    <row r="270" spans="1:11" ht="45" x14ac:dyDescent="0.25">
      <c r="A270" s="523"/>
      <c r="B270" s="183" t="s">
        <v>436</v>
      </c>
      <c r="C270" s="24">
        <v>1100</v>
      </c>
      <c r="D270" s="23">
        <f t="shared" si="83"/>
        <v>1100</v>
      </c>
      <c r="E270" s="23">
        <f t="shared" si="83"/>
        <v>1100</v>
      </c>
      <c r="F270" s="23">
        <f t="shared" si="83"/>
        <v>1100</v>
      </c>
      <c r="G270" s="23">
        <f t="shared" si="81"/>
        <v>1100</v>
      </c>
      <c r="H270" s="23">
        <f t="shared" si="83"/>
        <v>1100</v>
      </c>
      <c r="I270" s="23">
        <f t="shared" si="83"/>
        <v>1100</v>
      </c>
      <c r="J270" s="23">
        <f t="shared" si="83"/>
        <v>1100</v>
      </c>
      <c r="K270" s="23">
        <f t="shared" si="83"/>
        <v>1100</v>
      </c>
    </row>
    <row r="271" spans="1:11" ht="60" x14ac:dyDescent="0.25">
      <c r="A271" s="523"/>
      <c r="B271" s="183" t="s">
        <v>437</v>
      </c>
      <c r="C271" s="24">
        <v>2200</v>
      </c>
      <c r="D271" s="23">
        <f t="shared" si="83"/>
        <v>2200</v>
      </c>
      <c r="E271" s="23">
        <f t="shared" si="83"/>
        <v>2200</v>
      </c>
      <c r="F271" s="23">
        <f t="shared" si="83"/>
        <v>2200</v>
      </c>
      <c r="G271" s="23">
        <f t="shared" si="81"/>
        <v>2200</v>
      </c>
      <c r="H271" s="23">
        <f t="shared" si="83"/>
        <v>2200</v>
      </c>
      <c r="I271" s="23">
        <f t="shared" si="83"/>
        <v>2200</v>
      </c>
      <c r="J271" s="23">
        <f t="shared" si="83"/>
        <v>2200</v>
      </c>
      <c r="K271" s="23">
        <f t="shared" si="83"/>
        <v>2200</v>
      </c>
    </row>
    <row r="272" spans="1:11" ht="30" x14ac:dyDescent="0.25">
      <c r="A272" s="523"/>
      <c r="B272" s="183" t="s">
        <v>438</v>
      </c>
      <c r="C272" s="24">
        <v>750</v>
      </c>
      <c r="D272" s="23">
        <f t="shared" si="83"/>
        <v>750</v>
      </c>
      <c r="E272" s="23">
        <f t="shared" si="83"/>
        <v>750</v>
      </c>
      <c r="F272" s="23">
        <f t="shared" si="83"/>
        <v>750</v>
      </c>
      <c r="G272" s="23">
        <f t="shared" si="81"/>
        <v>750</v>
      </c>
      <c r="H272" s="23">
        <f t="shared" si="83"/>
        <v>750</v>
      </c>
      <c r="I272" s="23">
        <f t="shared" si="83"/>
        <v>750</v>
      </c>
      <c r="J272" s="23">
        <f t="shared" si="83"/>
        <v>750</v>
      </c>
      <c r="K272" s="23">
        <f t="shared" si="83"/>
        <v>750</v>
      </c>
    </row>
    <row r="273" spans="1:11" ht="75" x14ac:dyDescent="0.25">
      <c r="A273" s="523"/>
      <c r="B273" s="183" t="s">
        <v>480</v>
      </c>
      <c r="C273" s="23">
        <v>86</v>
      </c>
      <c r="D273" s="23">
        <f t="shared" si="83"/>
        <v>86</v>
      </c>
      <c r="E273" s="23">
        <f t="shared" si="83"/>
        <v>86</v>
      </c>
      <c r="F273" s="23">
        <f t="shared" si="83"/>
        <v>86</v>
      </c>
      <c r="G273" s="23">
        <f t="shared" si="81"/>
        <v>86</v>
      </c>
      <c r="H273" s="23">
        <f t="shared" si="83"/>
        <v>86</v>
      </c>
      <c r="I273" s="23">
        <f t="shared" si="83"/>
        <v>86</v>
      </c>
      <c r="J273" s="23">
        <f t="shared" si="83"/>
        <v>86</v>
      </c>
      <c r="K273" s="23">
        <f t="shared" si="83"/>
        <v>86</v>
      </c>
    </row>
    <row r="274" spans="1:11" s="3" customFormat="1" x14ac:dyDescent="0.25">
      <c r="A274" s="522" t="s">
        <v>132</v>
      </c>
      <c r="B274" s="182" t="s">
        <v>2</v>
      </c>
      <c r="C274" s="22">
        <f>C275+C276</f>
        <v>45375.7</v>
      </c>
      <c r="D274" s="22">
        <f>D275+D276</f>
        <v>99375.7</v>
      </c>
      <c r="E274" s="22">
        <f>E275+E276</f>
        <v>45375.7</v>
      </c>
      <c r="F274" s="22">
        <f t="shared" ref="F274:K274" si="84">F275+F277</f>
        <v>45375.7</v>
      </c>
      <c r="G274" s="22">
        <f t="shared" si="84"/>
        <v>99375.7</v>
      </c>
      <c r="H274" s="22">
        <f t="shared" si="84"/>
        <v>99375.7</v>
      </c>
      <c r="I274" s="22">
        <f t="shared" si="84"/>
        <v>99375.7</v>
      </c>
      <c r="J274" s="22">
        <f t="shared" si="84"/>
        <v>99375.7</v>
      </c>
      <c r="K274" s="22">
        <f t="shared" si="84"/>
        <v>99399.1</v>
      </c>
    </row>
    <row r="275" spans="1:11" x14ac:dyDescent="0.25">
      <c r="A275" s="523"/>
      <c r="B275" s="183" t="s">
        <v>5</v>
      </c>
      <c r="C275" s="23">
        <v>45375.7</v>
      </c>
      <c r="D275" s="23">
        <v>99375.7</v>
      </c>
      <c r="E275" s="23">
        <f>C275</f>
        <v>45375.7</v>
      </c>
      <c r="F275" s="23">
        <f t="shared" ref="F275:K275" si="85">E275</f>
        <v>45375.7</v>
      </c>
      <c r="G275" s="23">
        <f>F275</f>
        <v>45375.7</v>
      </c>
      <c r="H275" s="23">
        <f t="shared" si="85"/>
        <v>45375.7</v>
      </c>
      <c r="I275" s="23">
        <f t="shared" si="85"/>
        <v>45375.7</v>
      </c>
      <c r="J275" s="23">
        <f t="shared" si="85"/>
        <v>45375.7</v>
      </c>
      <c r="K275" s="23">
        <f t="shared" si="85"/>
        <v>45375.7</v>
      </c>
    </row>
    <row r="276" spans="1:11" x14ac:dyDescent="0.25">
      <c r="A276" s="523"/>
      <c r="B276" s="183" t="s">
        <v>6</v>
      </c>
      <c r="C276" s="23">
        <v>0</v>
      </c>
      <c r="D276" s="23">
        <v>0</v>
      </c>
      <c r="E276" s="23">
        <v>0</v>
      </c>
      <c r="F276" s="23">
        <f>E276</f>
        <v>0</v>
      </c>
      <c r="G276" s="23">
        <v>0</v>
      </c>
      <c r="H276" s="23">
        <v>0</v>
      </c>
      <c r="I276" s="23">
        <v>0</v>
      </c>
      <c r="J276" s="23">
        <f t="shared" ref="J276:K279" si="86">I276</f>
        <v>0</v>
      </c>
      <c r="K276" s="23">
        <f t="shared" si="86"/>
        <v>0</v>
      </c>
    </row>
    <row r="277" spans="1:11" x14ac:dyDescent="0.25">
      <c r="A277" s="523"/>
      <c r="B277" s="183" t="s">
        <v>24</v>
      </c>
      <c r="C277" s="23"/>
      <c r="D277" s="23"/>
      <c r="E277" s="23"/>
      <c r="F277" s="23"/>
      <c r="G277" s="23">
        <v>54000</v>
      </c>
      <c r="H277" s="23">
        <v>54000</v>
      </c>
      <c r="I277" s="23">
        <v>54000</v>
      </c>
      <c r="J277" s="23">
        <v>54000</v>
      </c>
      <c r="K277" s="23">
        <v>54023.4</v>
      </c>
    </row>
    <row r="278" spans="1:11" ht="45" x14ac:dyDescent="0.25">
      <c r="A278" s="523"/>
      <c r="B278" s="183" t="s">
        <v>481</v>
      </c>
      <c r="C278" s="24">
        <v>800</v>
      </c>
      <c r="D278" s="24">
        <f>C278</f>
        <v>800</v>
      </c>
      <c r="E278" s="24">
        <f t="shared" ref="E278:H279" si="87">D278</f>
        <v>800</v>
      </c>
      <c r="F278" s="24">
        <f>E278</f>
        <v>800</v>
      </c>
      <c r="G278" s="24">
        <f>F278</f>
        <v>800</v>
      </c>
      <c r="H278" s="24">
        <f t="shared" si="87"/>
        <v>800</v>
      </c>
      <c r="I278" s="24">
        <f>$H$278</f>
        <v>800</v>
      </c>
      <c r="J278" s="24">
        <f t="shared" si="86"/>
        <v>800</v>
      </c>
      <c r="K278" s="24">
        <f t="shared" si="86"/>
        <v>800</v>
      </c>
    </row>
    <row r="279" spans="1:11" ht="30" x14ac:dyDescent="0.25">
      <c r="A279" s="523"/>
      <c r="B279" s="183" t="s">
        <v>482</v>
      </c>
      <c r="C279" s="23">
        <v>13.2</v>
      </c>
      <c r="D279" s="23">
        <f>C279</f>
        <v>13.2</v>
      </c>
      <c r="E279" s="23">
        <f t="shared" si="87"/>
        <v>13.2</v>
      </c>
      <c r="F279" s="23">
        <f>E279</f>
        <v>13.2</v>
      </c>
      <c r="G279" s="23">
        <f>F279</f>
        <v>13.2</v>
      </c>
      <c r="H279" s="23">
        <f t="shared" si="87"/>
        <v>13.2</v>
      </c>
      <c r="I279" s="23">
        <v>13.2</v>
      </c>
      <c r="J279" s="23">
        <f t="shared" si="86"/>
        <v>13.2</v>
      </c>
      <c r="K279" s="23">
        <f t="shared" si="86"/>
        <v>13.2</v>
      </c>
    </row>
    <row r="280" spans="1:11" x14ac:dyDescent="0.25">
      <c r="A280" s="525" t="s">
        <v>134</v>
      </c>
      <c r="B280" s="183" t="s">
        <v>2</v>
      </c>
      <c r="C280" s="23">
        <f t="shared" ref="C280:J280" si="88">C281+C282</f>
        <v>9375.7000000000007</v>
      </c>
      <c r="D280" s="23">
        <f t="shared" si="88"/>
        <v>9375.7000000000007</v>
      </c>
      <c r="E280" s="23">
        <f t="shared" si="88"/>
        <v>9375.7000000000007</v>
      </c>
      <c r="F280" s="23">
        <f>E280</f>
        <v>9375.7000000000007</v>
      </c>
      <c r="G280" s="23">
        <f t="shared" si="88"/>
        <v>9375.7000000000007</v>
      </c>
      <c r="H280" s="23">
        <f>H281</f>
        <v>9375.7000000000007</v>
      </c>
      <c r="I280" s="23">
        <f t="shared" si="88"/>
        <v>9375.7000000000007</v>
      </c>
      <c r="J280" s="23">
        <f t="shared" si="88"/>
        <v>9375.7000000000007</v>
      </c>
      <c r="K280" s="23">
        <f>K281+K282</f>
        <v>9360.1</v>
      </c>
    </row>
    <row r="281" spans="1:11" x14ac:dyDescent="0.25">
      <c r="A281" s="526"/>
      <c r="B281" s="183" t="s">
        <v>5</v>
      </c>
      <c r="C281" s="23">
        <v>9375.7000000000007</v>
      </c>
      <c r="D281" s="23">
        <v>9375.7000000000007</v>
      </c>
      <c r="E281" s="23">
        <f>C281</f>
        <v>9375.7000000000007</v>
      </c>
      <c r="F281" s="23">
        <f>E281</f>
        <v>9375.7000000000007</v>
      </c>
      <c r="G281" s="23">
        <f>F281</f>
        <v>9375.7000000000007</v>
      </c>
      <c r="H281" s="23">
        <f>G281</f>
        <v>9375.7000000000007</v>
      </c>
      <c r="I281" s="23">
        <f>H281</f>
        <v>9375.7000000000007</v>
      </c>
      <c r="J281" s="23">
        <f>I281</f>
        <v>9375.7000000000007</v>
      </c>
      <c r="K281" s="23">
        <v>9360.1</v>
      </c>
    </row>
    <row r="282" spans="1:11" x14ac:dyDescent="0.25">
      <c r="A282" s="527"/>
      <c r="B282" s="183" t="s">
        <v>6</v>
      </c>
      <c r="C282" s="23">
        <v>0</v>
      </c>
      <c r="D282" s="23">
        <v>0</v>
      </c>
      <c r="E282" s="23">
        <v>0</v>
      </c>
      <c r="F282" s="23">
        <f>E282</f>
        <v>0</v>
      </c>
      <c r="G282" s="23">
        <v>0</v>
      </c>
      <c r="H282" s="23">
        <v>0</v>
      </c>
      <c r="I282" s="23">
        <v>0</v>
      </c>
      <c r="J282" s="23">
        <f>I282</f>
        <v>0</v>
      </c>
      <c r="K282" s="23">
        <f>J282</f>
        <v>0</v>
      </c>
    </row>
    <row r="283" spans="1:11" ht="15" customHeight="1" x14ac:dyDescent="0.25">
      <c r="A283" s="525" t="s">
        <v>135</v>
      </c>
      <c r="B283" s="183" t="s">
        <v>2</v>
      </c>
      <c r="C283" s="23">
        <f>C284+C285</f>
        <v>36000</v>
      </c>
      <c r="D283" s="23">
        <f>D284+D285</f>
        <v>90000</v>
      </c>
      <c r="E283" s="23">
        <f>E284+E285+E286</f>
        <v>90000</v>
      </c>
      <c r="F283" s="23">
        <f t="shared" ref="F283:K283" si="89">F284+F285+F286</f>
        <v>90000</v>
      </c>
      <c r="G283" s="23">
        <f t="shared" si="89"/>
        <v>90000</v>
      </c>
      <c r="H283" s="23">
        <f t="shared" si="89"/>
        <v>90000</v>
      </c>
      <c r="I283" s="23">
        <f t="shared" si="89"/>
        <v>90000</v>
      </c>
      <c r="J283" s="23">
        <f t="shared" si="89"/>
        <v>90000</v>
      </c>
      <c r="K283" s="23">
        <f t="shared" si="89"/>
        <v>90039</v>
      </c>
    </row>
    <row r="284" spans="1:11" x14ac:dyDescent="0.25">
      <c r="A284" s="526"/>
      <c r="B284" s="183" t="s">
        <v>5</v>
      </c>
      <c r="C284" s="23">
        <v>36000</v>
      </c>
      <c r="D284" s="23">
        <v>90000</v>
      </c>
      <c r="E284" s="23">
        <f>C284</f>
        <v>36000</v>
      </c>
      <c r="F284" s="23">
        <f>E284</f>
        <v>36000</v>
      </c>
      <c r="G284" s="23">
        <f>F284</f>
        <v>36000</v>
      </c>
      <c r="H284" s="23">
        <f>G284</f>
        <v>36000</v>
      </c>
      <c r="I284" s="23">
        <f>H284</f>
        <v>36000</v>
      </c>
      <c r="J284" s="23">
        <f>I284</f>
        <v>36000</v>
      </c>
      <c r="K284" s="23">
        <v>36015.599999999999</v>
      </c>
    </row>
    <row r="285" spans="1:11" ht="18.75" customHeight="1" x14ac:dyDescent="0.25">
      <c r="A285" s="526"/>
      <c r="B285" s="183" t="s">
        <v>6</v>
      </c>
      <c r="C285" s="23">
        <v>0</v>
      </c>
      <c r="D285" s="23">
        <v>0</v>
      </c>
      <c r="E285" s="23">
        <v>0</v>
      </c>
      <c r="F285" s="23">
        <f t="shared" ref="F285:F301" si="90">E285</f>
        <v>0</v>
      </c>
      <c r="G285" s="23">
        <v>0</v>
      </c>
      <c r="H285" s="23">
        <v>0</v>
      </c>
      <c r="I285" s="23">
        <v>0</v>
      </c>
      <c r="J285" s="23">
        <f>I285</f>
        <v>0</v>
      </c>
      <c r="K285" s="23">
        <v>0</v>
      </c>
    </row>
    <row r="286" spans="1:11" ht="18.75" customHeight="1" x14ac:dyDescent="0.25">
      <c r="A286" s="527"/>
      <c r="B286" s="183" t="s">
        <v>24</v>
      </c>
      <c r="C286" s="23"/>
      <c r="D286" s="23"/>
      <c r="E286" s="23">
        <v>54000</v>
      </c>
      <c r="F286" s="23">
        <f t="shared" si="90"/>
        <v>54000</v>
      </c>
      <c r="G286" s="23">
        <f>F286</f>
        <v>54000</v>
      </c>
      <c r="H286" s="23">
        <f>G286</f>
        <v>54000</v>
      </c>
      <c r="I286" s="23">
        <f>H286</f>
        <v>54000</v>
      </c>
      <c r="J286" s="23">
        <f>I286</f>
        <v>54000</v>
      </c>
      <c r="K286" s="23">
        <v>54023.4</v>
      </c>
    </row>
    <row r="287" spans="1:11" s="3" customFormat="1" ht="15" customHeight="1" x14ac:dyDescent="0.25">
      <c r="A287" s="522" t="s">
        <v>137</v>
      </c>
      <c r="B287" s="182" t="s">
        <v>2</v>
      </c>
      <c r="C287" s="22">
        <f>C288+C289</f>
        <v>751670.1</v>
      </c>
      <c r="D287" s="22">
        <f>D288+D289</f>
        <v>1607434</v>
      </c>
      <c r="E287" s="22">
        <f t="shared" ref="E287:J287" si="91">E288+E289</f>
        <v>1671641</v>
      </c>
      <c r="F287" s="22">
        <f t="shared" si="90"/>
        <v>1671641</v>
      </c>
      <c r="G287" s="22">
        <f t="shared" si="91"/>
        <v>1676456.5</v>
      </c>
      <c r="H287" s="22">
        <f>H288+H289</f>
        <v>1676456.5</v>
      </c>
      <c r="I287" s="22">
        <f t="shared" si="91"/>
        <v>1707510.6999999997</v>
      </c>
      <c r="J287" s="22">
        <f t="shared" si="91"/>
        <v>1720714.9</v>
      </c>
      <c r="K287" s="22">
        <f>K288+K289</f>
        <v>1733190</v>
      </c>
    </row>
    <row r="288" spans="1:11" x14ac:dyDescent="0.25">
      <c r="A288" s="523"/>
      <c r="B288" s="183" t="s">
        <v>5</v>
      </c>
      <c r="C288" s="23">
        <v>514811.49999999994</v>
      </c>
      <c r="D288" s="23">
        <v>707967.79999999993</v>
      </c>
      <c r="E288" s="23">
        <v>772174.79999999993</v>
      </c>
      <c r="F288" s="23">
        <f t="shared" si="90"/>
        <v>772174.79999999993</v>
      </c>
      <c r="G288" s="23">
        <v>772174.79999999993</v>
      </c>
      <c r="H288" s="23">
        <f>G288</f>
        <v>772174.79999999993</v>
      </c>
      <c r="I288" s="23">
        <v>775546.79999999993</v>
      </c>
      <c r="J288" s="23">
        <v>775546.79999999993</v>
      </c>
      <c r="K288" s="23">
        <v>779196.89999999991</v>
      </c>
    </row>
    <row r="289" spans="1:11" x14ac:dyDescent="0.25">
      <c r="A289" s="523"/>
      <c r="B289" s="183" t="s">
        <v>6</v>
      </c>
      <c r="C289" s="23">
        <v>236858.6</v>
      </c>
      <c r="D289" s="23">
        <v>899466.2</v>
      </c>
      <c r="E289" s="23">
        <v>899466.2</v>
      </c>
      <c r="F289" s="23">
        <f t="shared" si="90"/>
        <v>899466.2</v>
      </c>
      <c r="G289" s="23">
        <v>904281.7</v>
      </c>
      <c r="H289" s="23">
        <f>G289</f>
        <v>904281.7</v>
      </c>
      <c r="I289" s="23">
        <v>931963.89999999991</v>
      </c>
      <c r="J289" s="23">
        <v>945168.09999999986</v>
      </c>
      <c r="K289" s="23">
        <v>953993.1</v>
      </c>
    </row>
    <row r="290" spans="1:11" ht="90" x14ac:dyDescent="0.25">
      <c r="A290" s="523"/>
      <c r="B290" s="25" t="s">
        <v>483</v>
      </c>
      <c r="C290" s="23">
        <v>4</v>
      </c>
      <c r="D290" s="23">
        <f>C290</f>
        <v>4</v>
      </c>
      <c r="E290" s="23">
        <f>D290</f>
        <v>4</v>
      </c>
      <c r="F290" s="23">
        <f t="shared" si="90"/>
        <v>4</v>
      </c>
      <c r="G290" s="23">
        <f>F290</f>
        <v>4</v>
      </c>
      <c r="H290" s="23">
        <f>G290</f>
        <v>4</v>
      </c>
      <c r="I290" s="23">
        <v>4</v>
      </c>
      <c r="J290" s="23">
        <f>I290</f>
        <v>4</v>
      </c>
      <c r="K290" s="23">
        <f>J290</f>
        <v>4</v>
      </c>
    </row>
    <row r="291" spans="1:11" ht="75" x14ac:dyDescent="0.25">
      <c r="A291" s="523"/>
      <c r="B291" s="25" t="s">
        <v>484</v>
      </c>
      <c r="C291" s="23">
        <v>63</v>
      </c>
      <c r="D291" s="23">
        <f t="shared" ref="D291:H294" si="92">C291</f>
        <v>63</v>
      </c>
      <c r="E291" s="23">
        <f t="shared" si="92"/>
        <v>63</v>
      </c>
      <c r="F291" s="23">
        <f t="shared" si="90"/>
        <v>63</v>
      </c>
      <c r="G291" s="23">
        <f>F291</f>
        <v>63</v>
      </c>
      <c r="H291" s="23">
        <f t="shared" si="92"/>
        <v>63</v>
      </c>
      <c r="I291" s="23">
        <v>62</v>
      </c>
      <c r="J291" s="23">
        <f>I291</f>
        <v>62</v>
      </c>
      <c r="K291" s="23" t="s">
        <v>215</v>
      </c>
    </row>
    <row r="292" spans="1:11" ht="60" x14ac:dyDescent="0.25">
      <c r="A292" s="523"/>
      <c r="B292" s="25" t="s">
        <v>485</v>
      </c>
      <c r="C292" s="23">
        <v>96</v>
      </c>
      <c r="D292" s="23">
        <f t="shared" si="92"/>
        <v>96</v>
      </c>
      <c r="E292" s="23">
        <f t="shared" si="92"/>
        <v>96</v>
      </c>
      <c r="F292" s="23">
        <f t="shared" si="90"/>
        <v>96</v>
      </c>
      <c r="G292" s="23">
        <f>F292</f>
        <v>96</v>
      </c>
      <c r="H292" s="23">
        <f t="shared" si="92"/>
        <v>96</v>
      </c>
      <c r="I292" s="23">
        <f>H292</f>
        <v>96</v>
      </c>
      <c r="J292" s="23">
        <f>I292</f>
        <v>96</v>
      </c>
      <c r="K292" s="23">
        <f>J292</f>
        <v>96</v>
      </c>
    </row>
    <row r="293" spans="1:11" ht="60" x14ac:dyDescent="0.25">
      <c r="A293" s="523"/>
      <c r="B293" s="25" t="s">
        <v>486</v>
      </c>
      <c r="C293" s="23">
        <v>96</v>
      </c>
      <c r="D293" s="23">
        <f t="shared" si="92"/>
        <v>96</v>
      </c>
      <c r="E293" s="23">
        <f t="shared" si="92"/>
        <v>96</v>
      </c>
      <c r="F293" s="23">
        <f t="shared" si="90"/>
        <v>96</v>
      </c>
      <c r="G293" s="23">
        <f>F293</f>
        <v>96</v>
      </c>
      <c r="H293" s="23">
        <f t="shared" si="92"/>
        <v>96</v>
      </c>
      <c r="I293" s="23">
        <f>H293</f>
        <v>96</v>
      </c>
      <c r="J293" s="23">
        <f>I293</f>
        <v>96</v>
      </c>
      <c r="K293" s="23">
        <f>J293</f>
        <v>96</v>
      </c>
    </row>
    <row r="294" spans="1:11" x14ac:dyDescent="0.25">
      <c r="A294" s="524"/>
      <c r="B294" s="25" t="s">
        <v>640</v>
      </c>
      <c r="C294" s="23">
        <v>0</v>
      </c>
      <c r="D294" s="23">
        <f t="shared" si="92"/>
        <v>0</v>
      </c>
      <c r="E294" s="23">
        <f t="shared" si="92"/>
        <v>0</v>
      </c>
      <c r="F294" s="23">
        <f t="shared" si="90"/>
        <v>0</v>
      </c>
      <c r="G294" s="23">
        <f>F294</f>
        <v>0</v>
      </c>
      <c r="H294" s="23">
        <f t="shared" si="92"/>
        <v>0</v>
      </c>
      <c r="I294" s="23">
        <f>H294</f>
        <v>0</v>
      </c>
      <c r="J294" s="23">
        <f>I294</f>
        <v>0</v>
      </c>
      <c r="K294" s="23">
        <v>1</v>
      </c>
    </row>
    <row r="295" spans="1:11" s="3" customFormat="1" x14ac:dyDescent="0.25">
      <c r="A295" s="522" t="s">
        <v>139</v>
      </c>
      <c r="B295" s="182" t="s">
        <v>2</v>
      </c>
      <c r="C295" s="22">
        <f t="shared" ref="C295:J295" si="93">C296+C297</f>
        <v>751670.1</v>
      </c>
      <c r="D295" s="22">
        <f t="shared" si="93"/>
        <v>1607434</v>
      </c>
      <c r="E295" s="22">
        <f t="shared" si="93"/>
        <v>1671641</v>
      </c>
      <c r="F295" s="22">
        <f t="shared" si="90"/>
        <v>1671641</v>
      </c>
      <c r="G295" s="22">
        <f t="shared" si="93"/>
        <v>1676456.5</v>
      </c>
      <c r="H295" s="22">
        <f>H296+H297</f>
        <v>1676456.5</v>
      </c>
      <c r="I295" s="22">
        <f t="shared" si="93"/>
        <v>1707510.6999999997</v>
      </c>
      <c r="J295" s="22">
        <f t="shared" si="93"/>
        <v>1720714.9</v>
      </c>
      <c r="K295" s="22">
        <f>K296+K297</f>
        <v>1733190</v>
      </c>
    </row>
    <row r="296" spans="1:11" x14ac:dyDescent="0.25">
      <c r="A296" s="523"/>
      <c r="B296" s="183" t="s">
        <v>5</v>
      </c>
      <c r="C296" s="23">
        <v>514811.49999999994</v>
      </c>
      <c r="D296" s="23">
        <v>707967.79999999993</v>
      </c>
      <c r="E296" s="23">
        <v>772174.79999999993</v>
      </c>
      <c r="F296" s="23">
        <f t="shared" si="90"/>
        <v>772174.79999999993</v>
      </c>
      <c r="G296" s="23">
        <v>772174.79999999993</v>
      </c>
      <c r="H296" s="23">
        <f>G296</f>
        <v>772174.79999999993</v>
      </c>
      <c r="I296" s="23">
        <v>775546.79999999993</v>
      </c>
      <c r="J296" s="23">
        <v>775546.79999999993</v>
      </c>
      <c r="K296" s="23">
        <v>779196.89999999991</v>
      </c>
    </row>
    <row r="297" spans="1:11" x14ac:dyDescent="0.25">
      <c r="A297" s="523"/>
      <c r="B297" s="183" t="s">
        <v>6</v>
      </c>
      <c r="C297" s="23">
        <v>236858.6</v>
      </c>
      <c r="D297" s="23">
        <v>899466.2</v>
      </c>
      <c r="E297" s="23">
        <v>899466.2</v>
      </c>
      <c r="F297" s="23">
        <f t="shared" si="90"/>
        <v>899466.2</v>
      </c>
      <c r="G297" s="23">
        <v>904281.7</v>
      </c>
      <c r="H297" s="23">
        <f>G297</f>
        <v>904281.7</v>
      </c>
      <c r="I297" s="23">
        <v>931963.89999999991</v>
      </c>
      <c r="J297" s="23">
        <v>945168.09999999986</v>
      </c>
      <c r="K297" s="23">
        <v>953993.1</v>
      </c>
    </row>
    <row r="298" spans="1:11" ht="43.5" customHeight="1" x14ac:dyDescent="0.25">
      <c r="A298" s="524"/>
      <c r="B298" s="25" t="s">
        <v>487</v>
      </c>
      <c r="C298" s="23">
        <v>96</v>
      </c>
      <c r="D298" s="23">
        <v>95.5</v>
      </c>
      <c r="E298" s="23">
        <f>$C$298</f>
        <v>96</v>
      </c>
      <c r="F298" s="23">
        <f t="shared" si="90"/>
        <v>96</v>
      </c>
      <c r="G298" s="23">
        <f>$C$298</f>
        <v>96</v>
      </c>
      <c r="H298" s="23">
        <v>95</v>
      </c>
      <c r="I298" s="23">
        <f>$C$298</f>
        <v>96</v>
      </c>
      <c r="J298" s="23">
        <f>$C$298</f>
        <v>96</v>
      </c>
      <c r="K298" s="23">
        <f>$C$298</f>
        <v>96</v>
      </c>
    </row>
    <row r="299" spans="1:11" x14ac:dyDescent="0.25">
      <c r="A299" s="525" t="s">
        <v>200</v>
      </c>
      <c r="B299" s="183" t="s">
        <v>2</v>
      </c>
      <c r="C299" s="23">
        <f t="shared" ref="C299:J299" si="94">C300+C301</f>
        <v>442943.6</v>
      </c>
      <c r="D299" s="23">
        <f t="shared" si="94"/>
        <v>632894.69999999995</v>
      </c>
      <c r="E299" s="23">
        <f t="shared" si="94"/>
        <v>676073</v>
      </c>
      <c r="F299" s="23">
        <f t="shared" si="90"/>
        <v>676073</v>
      </c>
      <c r="G299" s="23">
        <f t="shared" si="94"/>
        <v>676073</v>
      </c>
      <c r="H299" s="23">
        <f>H300</f>
        <v>676073</v>
      </c>
      <c r="I299" s="23">
        <f t="shared" si="94"/>
        <v>676073</v>
      </c>
      <c r="J299" s="23">
        <f t="shared" si="94"/>
        <v>676073</v>
      </c>
      <c r="K299" s="23">
        <f>K300+K301</f>
        <v>681084.1</v>
      </c>
    </row>
    <row r="300" spans="1:11" x14ac:dyDescent="0.25">
      <c r="A300" s="526"/>
      <c r="B300" s="183" t="s">
        <v>5</v>
      </c>
      <c r="C300" s="23">
        <v>442943.6</v>
      </c>
      <c r="D300" s="23">
        <v>632894.69999999995</v>
      </c>
      <c r="E300" s="23">
        <v>676073</v>
      </c>
      <c r="F300" s="23">
        <f t="shared" si="90"/>
        <v>676073</v>
      </c>
      <c r="G300" s="23">
        <v>676073</v>
      </c>
      <c r="H300" s="23">
        <f>G300</f>
        <v>676073</v>
      </c>
      <c r="I300" s="23">
        <f>H300</f>
        <v>676073</v>
      </c>
      <c r="J300" s="23">
        <f>I300</f>
        <v>676073</v>
      </c>
      <c r="K300" s="23">
        <v>681084.1</v>
      </c>
    </row>
    <row r="301" spans="1:11" ht="100.5" customHeight="1" x14ac:dyDescent="0.25">
      <c r="A301" s="527"/>
      <c r="B301" s="183" t="s">
        <v>6</v>
      </c>
      <c r="C301" s="23">
        <v>0</v>
      </c>
      <c r="D301" s="23">
        <v>0</v>
      </c>
      <c r="E301" s="23">
        <v>0</v>
      </c>
      <c r="F301" s="23">
        <f t="shared" si="90"/>
        <v>0</v>
      </c>
      <c r="G301" s="23">
        <v>0</v>
      </c>
      <c r="H301" s="23">
        <v>0</v>
      </c>
      <c r="I301" s="23">
        <v>0</v>
      </c>
      <c r="J301" s="23">
        <f>I301</f>
        <v>0</v>
      </c>
      <c r="K301" s="23">
        <f>J301</f>
        <v>0</v>
      </c>
    </row>
    <row r="302" spans="1:11" x14ac:dyDescent="0.25">
      <c r="A302" s="530" t="s">
        <v>202</v>
      </c>
      <c r="B302" s="183" t="s">
        <v>2</v>
      </c>
      <c r="C302" s="23">
        <v>0</v>
      </c>
      <c r="D302" s="23">
        <f>D304</f>
        <v>657784.1</v>
      </c>
      <c r="E302" s="23">
        <f t="shared" ref="E302:K302" si="95">E304</f>
        <v>657784.1</v>
      </c>
      <c r="F302" s="23">
        <f t="shared" si="95"/>
        <v>657784.1</v>
      </c>
      <c r="G302" s="23">
        <f t="shared" si="95"/>
        <v>657784.1</v>
      </c>
      <c r="H302" s="23">
        <f t="shared" si="95"/>
        <v>657784.1</v>
      </c>
      <c r="I302" s="23">
        <f t="shared" si="95"/>
        <v>685466.29999999993</v>
      </c>
      <c r="J302" s="23">
        <f t="shared" si="95"/>
        <v>698670.49999999988</v>
      </c>
      <c r="K302" s="23">
        <f t="shared" si="95"/>
        <v>707495.5</v>
      </c>
    </row>
    <row r="303" spans="1:11" x14ac:dyDescent="0.25">
      <c r="A303" s="531"/>
      <c r="B303" s="183" t="s">
        <v>5</v>
      </c>
      <c r="C303" s="23">
        <v>0</v>
      </c>
      <c r="D303" s="23">
        <v>0</v>
      </c>
      <c r="E303" s="23">
        <v>0</v>
      </c>
      <c r="F303" s="23">
        <f>E303</f>
        <v>0</v>
      </c>
      <c r="G303" s="23">
        <v>0</v>
      </c>
      <c r="H303" s="23">
        <v>0</v>
      </c>
      <c r="I303" s="23">
        <v>0</v>
      </c>
      <c r="J303" s="23">
        <f>I303</f>
        <v>0</v>
      </c>
      <c r="K303" s="23">
        <f>J303</f>
        <v>0</v>
      </c>
    </row>
    <row r="304" spans="1:11" ht="123.75" customHeight="1" x14ac:dyDescent="0.25">
      <c r="A304" s="532"/>
      <c r="B304" s="183" t="s">
        <v>6</v>
      </c>
      <c r="C304" s="23"/>
      <c r="D304" s="23">
        <v>657784.1</v>
      </c>
      <c r="E304" s="23">
        <v>657784.1</v>
      </c>
      <c r="F304" s="23">
        <f t="shared" ref="F304:F363" si="96">E304</f>
        <v>657784.1</v>
      </c>
      <c r="G304" s="23">
        <v>657784.1</v>
      </c>
      <c r="H304" s="23">
        <f>G304</f>
        <v>657784.1</v>
      </c>
      <c r="I304" s="23">
        <v>685466.29999999993</v>
      </c>
      <c r="J304" s="23">
        <v>698670.49999999988</v>
      </c>
      <c r="K304" s="23">
        <v>707495.5</v>
      </c>
    </row>
    <row r="305" spans="1:11" x14ac:dyDescent="0.25">
      <c r="A305" s="525" t="s">
        <v>142</v>
      </c>
      <c r="B305" s="183" t="s">
        <v>2</v>
      </c>
      <c r="C305" s="23">
        <f t="shared" ref="C305:J305" si="97">C306+C307</f>
        <v>6313.3</v>
      </c>
      <c r="D305" s="23">
        <f t="shared" si="97"/>
        <v>7142.5</v>
      </c>
      <c r="E305" s="23">
        <f t="shared" si="97"/>
        <v>7771.2</v>
      </c>
      <c r="F305" s="23">
        <f t="shared" si="96"/>
        <v>7771.2</v>
      </c>
      <c r="G305" s="23">
        <f t="shared" si="97"/>
        <v>7771.2</v>
      </c>
      <c r="H305" s="23">
        <f>H306</f>
        <v>7771.2</v>
      </c>
      <c r="I305" s="23">
        <f t="shared" si="97"/>
        <v>7771.2</v>
      </c>
      <c r="J305" s="23">
        <f t="shared" si="97"/>
        <v>7771.2</v>
      </c>
      <c r="K305" s="23">
        <f>K306+K307</f>
        <v>7771.2</v>
      </c>
    </row>
    <row r="306" spans="1:11" x14ac:dyDescent="0.25">
      <c r="A306" s="526"/>
      <c r="B306" s="183" t="s">
        <v>5</v>
      </c>
      <c r="C306" s="23">
        <v>6313.3</v>
      </c>
      <c r="D306" s="23">
        <v>7142.5</v>
      </c>
      <c r="E306" s="23">
        <v>7771.2</v>
      </c>
      <c r="F306" s="23">
        <f t="shared" si="96"/>
        <v>7771.2</v>
      </c>
      <c r="G306" s="23">
        <f>F306</f>
        <v>7771.2</v>
      </c>
      <c r="H306" s="23">
        <f>G306</f>
        <v>7771.2</v>
      </c>
      <c r="I306" s="23">
        <f>H306</f>
        <v>7771.2</v>
      </c>
      <c r="J306" s="23">
        <f>I306</f>
        <v>7771.2</v>
      </c>
      <c r="K306" s="23">
        <f>J306</f>
        <v>7771.2</v>
      </c>
    </row>
    <row r="307" spans="1:11" x14ac:dyDescent="0.25">
      <c r="A307" s="527"/>
      <c r="B307" s="183" t="s">
        <v>6</v>
      </c>
      <c r="C307" s="23">
        <v>0</v>
      </c>
      <c r="D307" s="23">
        <v>0</v>
      </c>
      <c r="E307" s="23">
        <v>0</v>
      </c>
      <c r="F307" s="23">
        <f t="shared" si="96"/>
        <v>0</v>
      </c>
      <c r="G307" s="23">
        <v>0</v>
      </c>
      <c r="H307" s="23">
        <v>0</v>
      </c>
      <c r="I307" s="23">
        <v>0</v>
      </c>
      <c r="J307" s="23">
        <f>I307</f>
        <v>0</v>
      </c>
      <c r="K307" s="23">
        <f>J307</f>
        <v>0</v>
      </c>
    </row>
    <row r="308" spans="1:11" x14ac:dyDescent="0.25">
      <c r="A308" s="525" t="s">
        <v>143</v>
      </c>
      <c r="B308" s="183" t="s">
        <v>2</v>
      </c>
      <c r="C308" s="23">
        <f t="shared" ref="C308:J308" si="98">C309+C310</f>
        <v>65554.600000000006</v>
      </c>
      <c r="D308" s="23">
        <f t="shared" si="98"/>
        <v>65554.600000000006</v>
      </c>
      <c r="E308" s="23">
        <f t="shared" si="98"/>
        <v>85954.6</v>
      </c>
      <c r="F308" s="23">
        <f t="shared" si="96"/>
        <v>85954.6</v>
      </c>
      <c r="G308" s="23">
        <f t="shared" si="98"/>
        <v>85954.6</v>
      </c>
      <c r="H308" s="23">
        <f>H309</f>
        <v>85954.6</v>
      </c>
      <c r="I308" s="23">
        <f t="shared" si="98"/>
        <v>89326.6</v>
      </c>
      <c r="J308" s="23">
        <f t="shared" si="98"/>
        <v>89326.6</v>
      </c>
      <c r="K308" s="23">
        <f>K309+K310</f>
        <v>87965.6</v>
      </c>
    </row>
    <row r="309" spans="1:11" x14ac:dyDescent="0.25">
      <c r="A309" s="526"/>
      <c r="B309" s="183" t="s">
        <v>5</v>
      </c>
      <c r="C309" s="23">
        <v>65554.600000000006</v>
      </c>
      <c r="D309" s="23">
        <v>65554.600000000006</v>
      </c>
      <c r="E309" s="23">
        <v>85954.6</v>
      </c>
      <c r="F309" s="23">
        <f t="shared" si="96"/>
        <v>85954.6</v>
      </c>
      <c r="G309" s="23">
        <v>85954.6</v>
      </c>
      <c r="H309" s="23">
        <f>G309</f>
        <v>85954.6</v>
      </c>
      <c r="I309" s="23">
        <v>89326.6</v>
      </c>
      <c r="J309" s="23">
        <v>89326.6</v>
      </c>
      <c r="K309" s="23">
        <v>87965.6</v>
      </c>
    </row>
    <row r="310" spans="1:11" ht="143.25" customHeight="1" x14ac:dyDescent="0.25">
      <c r="A310" s="527"/>
      <c r="B310" s="183" t="s">
        <v>6</v>
      </c>
      <c r="C310" s="23">
        <v>0</v>
      </c>
      <c r="D310" s="23">
        <v>0</v>
      </c>
      <c r="E310" s="23">
        <v>0</v>
      </c>
      <c r="F310" s="23">
        <f t="shared" si="96"/>
        <v>0</v>
      </c>
      <c r="G310" s="23">
        <v>0</v>
      </c>
      <c r="H310" s="23">
        <v>0</v>
      </c>
      <c r="I310" s="23">
        <v>0</v>
      </c>
      <c r="J310" s="23">
        <f>I310</f>
        <v>0</v>
      </c>
      <c r="K310" s="23">
        <f>J310</f>
        <v>0</v>
      </c>
    </row>
    <row r="311" spans="1:11" x14ac:dyDescent="0.25">
      <c r="A311" s="525" t="s">
        <v>532</v>
      </c>
      <c r="B311" s="183" t="s">
        <v>2</v>
      </c>
      <c r="C311" s="23">
        <f t="shared" ref="C311:J311" si="99">C312+C313</f>
        <v>0</v>
      </c>
      <c r="D311" s="23">
        <f t="shared" si="99"/>
        <v>7199.5</v>
      </c>
      <c r="E311" s="23">
        <f t="shared" si="99"/>
        <v>7199.5</v>
      </c>
      <c r="F311" s="23">
        <f t="shared" si="96"/>
        <v>7199.5</v>
      </c>
      <c r="G311" s="23">
        <f t="shared" si="99"/>
        <v>7199.5</v>
      </c>
      <c r="H311" s="23">
        <v>17576.599999999999</v>
      </c>
      <c r="I311" s="23">
        <f t="shared" si="99"/>
        <v>7199.5</v>
      </c>
      <c r="J311" s="23">
        <f t="shared" si="99"/>
        <v>7199.5</v>
      </c>
      <c r="K311" s="23">
        <f>K312+K313</f>
        <v>7199.5</v>
      </c>
    </row>
    <row r="312" spans="1:11" x14ac:dyDescent="0.25">
      <c r="A312" s="526"/>
      <c r="B312" s="183" t="s">
        <v>5</v>
      </c>
      <c r="C312" s="23">
        <v>0</v>
      </c>
      <c r="D312" s="23">
        <v>2376</v>
      </c>
      <c r="E312" s="23">
        <v>2376</v>
      </c>
      <c r="F312" s="23">
        <f t="shared" si="96"/>
        <v>2376</v>
      </c>
      <c r="G312" s="23">
        <f>F312</f>
        <v>2376</v>
      </c>
      <c r="H312" s="23">
        <f t="shared" ref="H312:K313" si="100">G312</f>
        <v>2376</v>
      </c>
      <c r="I312" s="23">
        <f t="shared" si="100"/>
        <v>2376</v>
      </c>
      <c r="J312" s="23">
        <f t="shared" si="100"/>
        <v>2376</v>
      </c>
      <c r="K312" s="23">
        <f t="shared" si="100"/>
        <v>2376</v>
      </c>
    </row>
    <row r="313" spans="1:11" ht="282" customHeight="1" x14ac:dyDescent="0.25">
      <c r="A313" s="527"/>
      <c r="B313" s="183" t="s">
        <v>6</v>
      </c>
      <c r="C313" s="23">
        <v>0</v>
      </c>
      <c r="D313" s="23">
        <v>4823.5</v>
      </c>
      <c r="E313" s="23">
        <v>4823.5</v>
      </c>
      <c r="F313" s="23">
        <f t="shared" si="96"/>
        <v>4823.5</v>
      </c>
      <c r="G313" s="23">
        <f>F313</f>
        <v>4823.5</v>
      </c>
      <c r="H313" s="23">
        <f t="shared" si="100"/>
        <v>4823.5</v>
      </c>
      <c r="I313" s="23">
        <f t="shared" si="100"/>
        <v>4823.5</v>
      </c>
      <c r="J313" s="23">
        <f t="shared" si="100"/>
        <v>4823.5</v>
      </c>
      <c r="K313" s="23">
        <f t="shared" si="100"/>
        <v>4823.5</v>
      </c>
    </row>
    <row r="314" spans="1:11" x14ac:dyDescent="0.25">
      <c r="A314" s="525" t="s">
        <v>144</v>
      </c>
      <c r="B314" s="183" t="s">
        <v>2</v>
      </c>
      <c r="C314" s="23">
        <f t="shared" ref="C314:J314" si="101">C315+C316</f>
        <v>236858.6</v>
      </c>
      <c r="D314" s="23">
        <f t="shared" si="101"/>
        <v>236858.6</v>
      </c>
      <c r="E314" s="23">
        <f t="shared" si="101"/>
        <v>236858.6</v>
      </c>
      <c r="F314" s="23">
        <f t="shared" si="96"/>
        <v>236858.6</v>
      </c>
      <c r="G314" s="23">
        <f t="shared" si="101"/>
        <v>241674.1</v>
      </c>
      <c r="H314" s="23">
        <f t="shared" ref="H314:I316" si="102">G314</f>
        <v>241674.1</v>
      </c>
      <c r="I314" s="23">
        <f t="shared" si="101"/>
        <v>241674.1</v>
      </c>
      <c r="J314" s="23">
        <f t="shared" si="101"/>
        <v>241674.1</v>
      </c>
      <c r="K314" s="23">
        <f>K315+K316</f>
        <v>241674.1</v>
      </c>
    </row>
    <row r="315" spans="1:11" x14ac:dyDescent="0.25">
      <c r="A315" s="526"/>
      <c r="B315" s="183" t="s">
        <v>5</v>
      </c>
      <c r="C315" s="23">
        <v>0</v>
      </c>
      <c r="D315" s="23">
        <v>0</v>
      </c>
      <c r="E315" s="23">
        <v>0</v>
      </c>
      <c r="F315" s="23">
        <f t="shared" si="96"/>
        <v>0</v>
      </c>
      <c r="G315" s="23">
        <v>0</v>
      </c>
      <c r="H315" s="23">
        <v>0</v>
      </c>
      <c r="I315" s="23">
        <v>0</v>
      </c>
      <c r="J315" s="23">
        <f>I315</f>
        <v>0</v>
      </c>
      <c r="K315" s="23">
        <f>J315</f>
        <v>0</v>
      </c>
    </row>
    <row r="316" spans="1:11" x14ac:dyDescent="0.25">
      <c r="A316" s="527"/>
      <c r="B316" s="183" t="s">
        <v>6</v>
      </c>
      <c r="C316" s="23">
        <v>236858.6</v>
      </c>
      <c r="D316" s="23">
        <v>236858.6</v>
      </c>
      <c r="E316" s="23">
        <v>236858.6</v>
      </c>
      <c r="F316" s="23">
        <f t="shared" si="96"/>
        <v>236858.6</v>
      </c>
      <c r="G316" s="23">
        <v>241674.1</v>
      </c>
      <c r="H316" s="23">
        <f t="shared" si="102"/>
        <v>241674.1</v>
      </c>
      <c r="I316" s="23">
        <f t="shared" si="102"/>
        <v>241674.1</v>
      </c>
      <c r="J316" s="23">
        <f>I316</f>
        <v>241674.1</v>
      </c>
      <c r="K316" s="23">
        <f>J316</f>
        <v>241674.1</v>
      </c>
    </row>
    <row r="317" spans="1:11" s="3" customFormat="1" x14ac:dyDescent="0.25">
      <c r="A317" s="522" t="s">
        <v>146</v>
      </c>
      <c r="B317" s="182" t="s">
        <v>2</v>
      </c>
      <c r="C317" s="22">
        <f t="shared" ref="C317:J317" si="103">C318+C319</f>
        <v>42506.600000000006</v>
      </c>
      <c r="D317" s="22">
        <f t="shared" si="103"/>
        <v>44466.6</v>
      </c>
      <c r="E317" s="22">
        <f>E318+E319</f>
        <v>45094.2</v>
      </c>
      <c r="F317" s="22">
        <f t="shared" si="96"/>
        <v>45094.2</v>
      </c>
      <c r="G317" s="22">
        <f t="shared" si="103"/>
        <v>45094.2</v>
      </c>
      <c r="H317" s="22">
        <f t="shared" si="103"/>
        <v>45094.2</v>
      </c>
      <c r="I317" s="22">
        <f t="shared" si="103"/>
        <v>45094.2</v>
      </c>
      <c r="J317" s="22">
        <f t="shared" si="103"/>
        <v>45094.2</v>
      </c>
      <c r="K317" s="22">
        <v>45094.2</v>
      </c>
    </row>
    <row r="318" spans="1:11" x14ac:dyDescent="0.25">
      <c r="A318" s="523"/>
      <c r="B318" s="183" t="s">
        <v>5</v>
      </c>
      <c r="C318" s="23">
        <v>42506.600000000006</v>
      </c>
      <c r="D318" s="23">
        <v>44466.6</v>
      </c>
      <c r="E318" s="23">
        <v>45094.2</v>
      </c>
      <c r="F318" s="23">
        <f>E318</f>
        <v>45094.2</v>
      </c>
      <c r="G318" s="23">
        <f>F318</f>
        <v>45094.2</v>
      </c>
      <c r="H318" s="23">
        <f>G318</f>
        <v>45094.2</v>
      </c>
      <c r="I318" s="23">
        <f>H318</f>
        <v>45094.2</v>
      </c>
      <c r="J318" s="23">
        <v>45094.2</v>
      </c>
      <c r="K318" s="23">
        <v>45094.2</v>
      </c>
    </row>
    <row r="319" spans="1:11" x14ac:dyDescent="0.25">
      <c r="A319" s="523"/>
      <c r="B319" s="183" t="s">
        <v>6</v>
      </c>
      <c r="C319" s="23">
        <v>0</v>
      </c>
      <c r="D319" s="23">
        <v>0</v>
      </c>
      <c r="E319" s="23">
        <v>0</v>
      </c>
      <c r="F319" s="23">
        <f t="shared" si="96"/>
        <v>0</v>
      </c>
      <c r="G319" s="23">
        <v>0</v>
      </c>
      <c r="H319" s="23">
        <v>0</v>
      </c>
      <c r="I319" s="23">
        <v>0</v>
      </c>
      <c r="J319" s="23">
        <f>I319</f>
        <v>0</v>
      </c>
      <c r="K319" s="23">
        <f>J319</f>
        <v>0</v>
      </c>
    </row>
    <row r="320" spans="1:11" ht="30" x14ac:dyDescent="0.25">
      <c r="A320" s="523"/>
      <c r="B320" s="183" t="s">
        <v>189</v>
      </c>
      <c r="C320" s="23">
        <v>85</v>
      </c>
      <c r="D320" s="23">
        <f>C320</f>
        <v>85</v>
      </c>
      <c r="E320" s="23">
        <f t="shared" ref="E320:K321" si="104">D320</f>
        <v>85</v>
      </c>
      <c r="F320" s="23">
        <f t="shared" si="96"/>
        <v>85</v>
      </c>
      <c r="G320" s="23">
        <f>F320</f>
        <v>85</v>
      </c>
      <c r="H320" s="23">
        <f t="shared" si="104"/>
        <v>85</v>
      </c>
      <c r="I320" s="23">
        <f t="shared" si="104"/>
        <v>85</v>
      </c>
      <c r="J320" s="23">
        <f t="shared" si="104"/>
        <v>85</v>
      </c>
      <c r="K320" s="23">
        <f t="shared" si="104"/>
        <v>85</v>
      </c>
    </row>
    <row r="321" spans="1:11" ht="30" x14ac:dyDescent="0.25">
      <c r="A321" s="523"/>
      <c r="B321" s="183" t="s">
        <v>488</v>
      </c>
      <c r="C321" s="23">
        <v>85</v>
      </c>
      <c r="D321" s="23">
        <f>C321</f>
        <v>85</v>
      </c>
      <c r="E321" s="23">
        <f t="shared" si="104"/>
        <v>85</v>
      </c>
      <c r="F321" s="23">
        <f t="shared" si="96"/>
        <v>85</v>
      </c>
      <c r="G321" s="23">
        <f>F321</f>
        <v>85</v>
      </c>
      <c r="H321" s="23">
        <f t="shared" si="104"/>
        <v>85</v>
      </c>
      <c r="I321" s="23">
        <f t="shared" si="104"/>
        <v>85</v>
      </c>
      <c r="J321" s="23">
        <f t="shared" si="104"/>
        <v>85</v>
      </c>
      <c r="K321" s="23">
        <f t="shared" si="104"/>
        <v>85</v>
      </c>
    </row>
    <row r="322" spans="1:11" s="3" customFormat="1" ht="24" customHeight="1" x14ac:dyDescent="0.25">
      <c r="A322" s="522" t="s">
        <v>148</v>
      </c>
      <c r="B322" s="182" t="s">
        <v>2</v>
      </c>
      <c r="C322" s="22">
        <f t="shared" ref="C322:J322" si="105">C323+C324</f>
        <v>42506.600000000006</v>
      </c>
      <c r="D322" s="22">
        <f t="shared" si="105"/>
        <v>44466.6</v>
      </c>
      <c r="E322" s="22">
        <f t="shared" si="105"/>
        <v>45094.2</v>
      </c>
      <c r="F322" s="22">
        <f t="shared" si="96"/>
        <v>45094.2</v>
      </c>
      <c r="G322" s="22">
        <f t="shared" si="105"/>
        <v>45094.2</v>
      </c>
      <c r="H322" s="22">
        <f>H323</f>
        <v>45094.2</v>
      </c>
      <c r="I322" s="22">
        <f t="shared" si="105"/>
        <v>45094.2</v>
      </c>
      <c r="J322" s="22">
        <f t="shared" si="105"/>
        <v>45094.2</v>
      </c>
      <c r="K322" s="22">
        <v>45094.2</v>
      </c>
    </row>
    <row r="323" spans="1:11" x14ac:dyDescent="0.25">
      <c r="A323" s="523"/>
      <c r="B323" s="183" t="s">
        <v>5</v>
      </c>
      <c r="C323" s="23">
        <v>42506.600000000006</v>
      </c>
      <c r="D323" s="23">
        <v>44466.6</v>
      </c>
      <c r="E323" s="23">
        <v>45094.2</v>
      </c>
      <c r="F323" s="23">
        <f t="shared" si="96"/>
        <v>45094.2</v>
      </c>
      <c r="G323" s="23">
        <f>F323</f>
        <v>45094.2</v>
      </c>
      <c r="H323" s="23">
        <f>G323</f>
        <v>45094.2</v>
      </c>
      <c r="I323" s="23">
        <f>H323</f>
        <v>45094.2</v>
      </c>
      <c r="J323" s="23">
        <v>45094.2</v>
      </c>
      <c r="K323" s="23">
        <v>45094.2</v>
      </c>
    </row>
    <row r="324" spans="1:11" x14ac:dyDescent="0.25">
      <c r="A324" s="523"/>
      <c r="B324" s="183" t="s">
        <v>6</v>
      </c>
      <c r="C324" s="23">
        <v>0</v>
      </c>
      <c r="D324" s="23">
        <v>0</v>
      </c>
      <c r="E324" s="23">
        <v>0</v>
      </c>
      <c r="F324" s="23">
        <f t="shared" si="96"/>
        <v>0</v>
      </c>
      <c r="G324" s="23">
        <v>0</v>
      </c>
      <c r="H324" s="23">
        <v>0</v>
      </c>
      <c r="I324" s="23">
        <v>0</v>
      </c>
      <c r="J324" s="23">
        <f>I324</f>
        <v>0</v>
      </c>
      <c r="K324" s="23">
        <f>J324</f>
        <v>0</v>
      </c>
    </row>
    <row r="325" spans="1:11" ht="48" customHeight="1" x14ac:dyDescent="0.25">
      <c r="A325" s="524"/>
      <c r="B325" s="183" t="s">
        <v>489</v>
      </c>
      <c r="C325" s="23">
        <v>85</v>
      </c>
      <c r="D325" s="23">
        <f>C325</f>
        <v>85</v>
      </c>
      <c r="E325" s="23">
        <f t="shared" ref="E325:K325" si="106">D325</f>
        <v>85</v>
      </c>
      <c r="F325" s="23">
        <f t="shared" si="96"/>
        <v>85</v>
      </c>
      <c r="G325" s="23">
        <f>F325</f>
        <v>85</v>
      </c>
      <c r="H325" s="23">
        <f t="shared" si="106"/>
        <v>85</v>
      </c>
      <c r="I325" s="23">
        <f t="shared" si="106"/>
        <v>85</v>
      </c>
      <c r="J325" s="23">
        <f t="shared" si="106"/>
        <v>85</v>
      </c>
      <c r="K325" s="23">
        <f t="shared" si="106"/>
        <v>85</v>
      </c>
    </row>
    <row r="326" spans="1:11" x14ac:dyDescent="0.25">
      <c r="A326" s="525" t="s">
        <v>150</v>
      </c>
      <c r="B326" s="183" t="s">
        <v>2</v>
      </c>
      <c r="C326" s="23">
        <f t="shared" ref="C326:J326" si="107">C327+C328</f>
        <v>42506.600000000006</v>
      </c>
      <c r="D326" s="23">
        <f t="shared" si="107"/>
        <v>44466.6</v>
      </c>
      <c r="E326" s="23">
        <f t="shared" si="107"/>
        <v>45094.2</v>
      </c>
      <c r="F326" s="23">
        <f t="shared" si="96"/>
        <v>45094.2</v>
      </c>
      <c r="G326" s="23">
        <f t="shared" si="107"/>
        <v>45094.2</v>
      </c>
      <c r="H326" s="23">
        <v>42285.8</v>
      </c>
      <c r="I326" s="23">
        <f t="shared" si="107"/>
        <v>45094.2</v>
      </c>
      <c r="J326" s="23">
        <f t="shared" si="107"/>
        <v>45094.2</v>
      </c>
      <c r="K326" s="23">
        <v>45094.2</v>
      </c>
    </row>
    <row r="327" spans="1:11" x14ac:dyDescent="0.25">
      <c r="A327" s="526"/>
      <c r="B327" s="183" t="s">
        <v>5</v>
      </c>
      <c r="C327" s="23">
        <v>42506.600000000006</v>
      </c>
      <c r="D327" s="23">
        <v>44466.6</v>
      </c>
      <c r="E327" s="23">
        <v>45094.2</v>
      </c>
      <c r="F327" s="23">
        <f t="shared" si="96"/>
        <v>45094.2</v>
      </c>
      <c r="G327" s="23">
        <f>F327</f>
        <v>45094.2</v>
      </c>
      <c r="H327" s="23">
        <f>G327</f>
        <v>45094.2</v>
      </c>
      <c r="I327" s="23">
        <f>H327</f>
        <v>45094.2</v>
      </c>
      <c r="J327" s="23">
        <v>45094.2</v>
      </c>
      <c r="K327" s="23">
        <v>45094.2</v>
      </c>
    </row>
    <row r="328" spans="1:11" ht="35.25" customHeight="1" x14ac:dyDescent="0.25">
      <c r="A328" s="527"/>
      <c r="B328" s="183" t="s">
        <v>6</v>
      </c>
      <c r="C328" s="23">
        <v>0</v>
      </c>
      <c r="D328" s="23">
        <v>0</v>
      </c>
      <c r="E328" s="23">
        <v>0</v>
      </c>
      <c r="F328" s="23">
        <f t="shared" si="96"/>
        <v>0</v>
      </c>
      <c r="G328" s="23">
        <v>0</v>
      </c>
      <c r="H328" s="23">
        <v>0</v>
      </c>
      <c r="I328" s="23">
        <v>0</v>
      </c>
      <c r="J328" s="23">
        <f>I328</f>
        <v>0</v>
      </c>
      <c r="K328" s="23">
        <f>J328</f>
        <v>0</v>
      </c>
    </row>
    <row r="329" spans="1:11" s="3" customFormat="1" x14ac:dyDescent="0.25">
      <c r="A329" s="522" t="s">
        <v>152</v>
      </c>
      <c r="B329" s="182" t="s">
        <v>2</v>
      </c>
      <c r="C329" s="22">
        <f>C330+C331</f>
        <v>0</v>
      </c>
      <c r="D329" s="22">
        <f>D330+D331</f>
        <v>0</v>
      </c>
      <c r="E329" s="22">
        <f>E330+E331</f>
        <v>0</v>
      </c>
      <c r="F329" s="22">
        <f t="shared" si="96"/>
        <v>0</v>
      </c>
      <c r="G329" s="22">
        <f>G330+G331</f>
        <v>0</v>
      </c>
      <c r="H329" s="22">
        <f>$G$329</f>
        <v>0</v>
      </c>
      <c r="I329" s="22">
        <f>I330+I331</f>
        <v>0</v>
      </c>
      <c r="J329" s="22">
        <f>$G$329</f>
        <v>0</v>
      </c>
      <c r="K329" s="22">
        <f>$G$329</f>
        <v>0</v>
      </c>
    </row>
    <row r="330" spans="1:11" x14ac:dyDescent="0.25">
      <c r="A330" s="523"/>
      <c r="B330" s="183" t="s">
        <v>5</v>
      </c>
      <c r="C330" s="23">
        <v>0</v>
      </c>
      <c r="D330" s="23">
        <v>0</v>
      </c>
      <c r="E330" s="23">
        <v>0</v>
      </c>
      <c r="F330" s="23">
        <f t="shared" si="96"/>
        <v>0</v>
      </c>
      <c r="G330" s="23">
        <v>0</v>
      </c>
      <c r="H330" s="23">
        <v>0</v>
      </c>
      <c r="I330" s="23">
        <v>0</v>
      </c>
      <c r="J330" s="23">
        <v>0</v>
      </c>
      <c r="K330" s="23">
        <v>0</v>
      </c>
    </row>
    <row r="331" spans="1:11" x14ac:dyDescent="0.25">
      <c r="A331" s="523"/>
      <c r="B331" s="183" t="s">
        <v>6</v>
      </c>
      <c r="C331" s="23">
        <v>0</v>
      </c>
      <c r="D331" s="23">
        <v>0</v>
      </c>
      <c r="E331" s="23">
        <v>0</v>
      </c>
      <c r="F331" s="23">
        <f t="shared" si="96"/>
        <v>0</v>
      </c>
      <c r="G331" s="23">
        <v>0</v>
      </c>
      <c r="H331" s="23">
        <v>0</v>
      </c>
      <c r="I331" s="23">
        <v>0</v>
      </c>
      <c r="J331" s="23">
        <v>0</v>
      </c>
      <c r="K331" s="23">
        <v>0</v>
      </c>
    </row>
    <row r="332" spans="1:11" ht="90" x14ac:dyDescent="0.25">
      <c r="A332" s="523"/>
      <c r="B332" s="183" t="s">
        <v>490</v>
      </c>
      <c r="C332" s="24">
        <v>1</v>
      </c>
      <c r="D332" s="24">
        <v>1</v>
      </c>
      <c r="E332" s="24">
        <v>1</v>
      </c>
      <c r="F332" s="24">
        <f t="shared" si="96"/>
        <v>1</v>
      </c>
      <c r="G332" s="24">
        <v>1</v>
      </c>
      <c r="H332" s="24">
        <v>1</v>
      </c>
      <c r="I332" s="24">
        <v>1</v>
      </c>
      <c r="J332" s="24">
        <v>1</v>
      </c>
      <c r="K332" s="24">
        <v>1</v>
      </c>
    </row>
    <row r="333" spans="1:11" ht="54" customHeight="1" x14ac:dyDescent="0.25">
      <c r="A333" s="523"/>
      <c r="B333" s="183" t="s">
        <v>190</v>
      </c>
      <c r="C333" s="24">
        <v>1</v>
      </c>
      <c r="D333" s="24">
        <v>1</v>
      </c>
      <c r="E333" s="24">
        <v>1</v>
      </c>
      <c r="F333" s="24">
        <f t="shared" si="96"/>
        <v>1</v>
      </c>
      <c r="G333" s="24">
        <v>1</v>
      </c>
      <c r="H333" s="24">
        <v>1</v>
      </c>
      <c r="I333" s="24">
        <v>1</v>
      </c>
      <c r="J333" s="24">
        <v>1</v>
      </c>
      <c r="K333" s="24">
        <v>1</v>
      </c>
    </row>
    <row r="334" spans="1:11" ht="69.75" customHeight="1" x14ac:dyDescent="0.25">
      <c r="A334" s="523"/>
      <c r="B334" s="183" t="s">
        <v>191</v>
      </c>
      <c r="C334" s="24">
        <v>1</v>
      </c>
      <c r="D334" s="24">
        <v>1</v>
      </c>
      <c r="E334" s="24">
        <v>1</v>
      </c>
      <c r="F334" s="24">
        <f t="shared" si="96"/>
        <v>1</v>
      </c>
      <c r="G334" s="24">
        <v>1</v>
      </c>
      <c r="H334" s="24">
        <v>1</v>
      </c>
      <c r="I334" s="24">
        <v>1</v>
      </c>
      <c r="J334" s="24">
        <v>1</v>
      </c>
      <c r="K334" s="24">
        <v>1</v>
      </c>
    </row>
    <row r="335" spans="1:11" s="3" customFormat="1" x14ac:dyDescent="0.25">
      <c r="A335" s="522" t="s">
        <v>154</v>
      </c>
      <c r="B335" s="182" t="s">
        <v>2</v>
      </c>
      <c r="C335" s="22">
        <f>C336+C337</f>
        <v>0</v>
      </c>
      <c r="D335" s="22">
        <f>D336+D337</f>
        <v>0</v>
      </c>
      <c r="E335" s="22">
        <f>E336+E337</f>
        <v>0</v>
      </c>
      <c r="F335" s="22">
        <f t="shared" si="96"/>
        <v>0</v>
      </c>
      <c r="G335" s="22">
        <f>G336+G337</f>
        <v>0</v>
      </c>
      <c r="H335" s="22">
        <f>$G$335</f>
        <v>0</v>
      </c>
      <c r="I335" s="22">
        <f>I336+I337</f>
        <v>0</v>
      </c>
      <c r="J335" s="22">
        <f>$G$329</f>
        <v>0</v>
      </c>
      <c r="K335" s="22">
        <f>$G$329</f>
        <v>0</v>
      </c>
    </row>
    <row r="336" spans="1:11" x14ac:dyDescent="0.25">
      <c r="A336" s="523"/>
      <c r="B336" s="183" t="s">
        <v>5</v>
      </c>
      <c r="C336" s="23">
        <v>0</v>
      </c>
      <c r="D336" s="23">
        <v>0</v>
      </c>
      <c r="E336" s="23">
        <v>0</v>
      </c>
      <c r="F336" s="23">
        <f t="shared" si="96"/>
        <v>0</v>
      </c>
      <c r="G336" s="23">
        <v>0</v>
      </c>
      <c r="H336" s="23">
        <v>0</v>
      </c>
      <c r="I336" s="23">
        <v>0</v>
      </c>
      <c r="J336" s="23">
        <v>0</v>
      </c>
      <c r="K336" s="23">
        <v>0</v>
      </c>
    </row>
    <row r="337" spans="1:11" x14ac:dyDescent="0.25">
      <c r="A337" s="523"/>
      <c r="B337" s="183" t="s">
        <v>6</v>
      </c>
      <c r="C337" s="23">
        <v>0</v>
      </c>
      <c r="D337" s="23">
        <v>0</v>
      </c>
      <c r="E337" s="23">
        <v>0</v>
      </c>
      <c r="F337" s="23">
        <f t="shared" si="96"/>
        <v>0</v>
      </c>
      <c r="G337" s="23">
        <v>0</v>
      </c>
      <c r="H337" s="23">
        <v>0</v>
      </c>
      <c r="I337" s="23">
        <v>0</v>
      </c>
      <c r="J337" s="23">
        <v>0</v>
      </c>
      <c r="K337" s="23">
        <v>0</v>
      </c>
    </row>
    <row r="338" spans="1:11" ht="55.5" customHeight="1" x14ac:dyDescent="0.25">
      <c r="A338" s="524"/>
      <c r="B338" s="183" t="s">
        <v>192</v>
      </c>
      <c r="C338" s="23">
        <v>27</v>
      </c>
      <c r="D338" s="23">
        <f>C338</f>
        <v>27</v>
      </c>
      <c r="E338" s="23">
        <f t="shared" ref="E338:K338" si="108">D338</f>
        <v>27</v>
      </c>
      <c r="F338" s="23">
        <f t="shared" si="96"/>
        <v>27</v>
      </c>
      <c r="G338" s="23">
        <f>F338</f>
        <v>27</v>
      </c>
      <c r="H338" s="23">
        <f t="shared" si="108"/>
        <v>27</v>
      </c>
      <c r="I338" s="23">
        <f t="shared" si="108"/>
        <v>27</v>
      </c>
      <c r="J338" s="23">
        <f t="shared" si="108"/>
        <v>27</v>
      </c>
      <c r="K338" s="23">
        <f t="shared" si="108"/>
        <v>27</v>
      </c>
    </row>
    <row r="339" spans="1:11" x14ac:dyDescent="0.25">
      <c r="A339" s="525" t="s">
        <v>193</v>
      </c>
      <c r="B339" s="183" t="s">
        <v>2</v>
      </c>
      <c r="C339" s="23">
        <f>C340+C341</f>
        <v>0</v>
      </c>
      <c r="D339" s="23">
        <f>D340+D341</f>
        <v>0</v>
      </c>
      <c r="E339" s="23">
        <f>E340+E341</f>
        <v>0</v>
      </c>
      <c r="F339" s="23">
        <f t="shared" si="96"/>
        <v>0</v>
      </c>
      <c r="G339" s="23">
        <f>G340+G341</f>
        <v>0</v>
      </c>
      <c r="H339" s="23">
        <f>$G$339</f>
        <v>0</v>
      </c>
      <c r="I339" s="23">
        <f>I340+I341</f>
        <v>0</v>
      </c>
      <c r="J339" s="22">
        <f>$G$329</f>
        <v>0</v>
      </c>
      <c r="K339" s="22">
        <f>$G$329</f>
        <v>0</v>
      </c>
    </row>
    <row r="340" spans="1:11" x14ac:dyDescent="0.25">
      <c r="A340" s="526"/>
      <c r="B340" s="183" t="s">
        <v>5</v>
      </c>
      <c r="C340" s="23">
        <v>0</v>
      </c>
      <c r="D340" s="23">
        <v>0</v>
      </c>
      <c r="E340" s="23">
        <v>0</v>
      </c>
      <c r="F340" s="23">
        <f t="shared" si="96"/>
        <v>0</v>
      </c>
      <c r="G340" s="23">
        <v>0</v>
      </c>
      <c r="H340" s="23">
        <v>0</v>
      </c>
      <c r="I340" s="23">
        <v>0</v>
      </c>
      <c r="J340" s="23">
        <v>0</v>
      </c>
      <c r="K340" s="23">
        <v>0</v>
      </c>
    </row>
    <row r="341" spans="1:11" x14ac:dyDescent="0.25">
      <c r="A341" s="527"/>
      <c r="B341" s="183" t="s">
        <v>6</v>
      </c>
      <c r="C341" s="23">
        <v>0</v>
      </c>
      <c r="D341" s="23">
        <v>0</v>
      </c>
      <c r="E341" s="23">
        <v>0</v>
      </c>
      <c r="F341" s="23">
        <f t="shared" si="96"/>
        <v>0</v>
      </c>
      <c r="G341" s="23">
        <v>0</v>
      </c>
      <c r="H341" s="23">
        <v>0</v>
      </c>
      <c r="I341" s="23">
        <v>0</v>
      </c>
      <c r="J341" s="23">
        <v>0</v>
      </c>
      <c r="K341" s="23">
        <v>0</v>
      </c>
    </row>
    <row r="342" spans="1:11" ht="21" customHeight="1" x14ac:dyDescent="0.25">
      <c r="A342" s="525" t="s">
        <v>194</v>
      </c>
      <c r="B342" s="183" t="s">
        <v>2</v>
      </c>
      <c r="C342" s="23">
        <f>C343+C344</f>
        <v>0</v>
      </c>
      <c r="D342" s="23">
        <f>D343+D344</f>
        <v>0</v>
      </c>
      <c r="E342" s="23">
        <f>E343+E344</f>
        <v>0</v>
      </c>
      <c r="F342" s="23">
        <f t="shared" si="96"/>
        <v>0</v>
      </c>
      <c r="G342" s="23">
        <f>G343+G344</f>
        <v>0</v>
      </c>
      <c r="H342" s="23">
        <f>$G$339</f>
        <v>0</v>
      </c>
      <c r="I342" s="23">
        <f>I343+I344</f>
        <v>0</v>
      </c>
      <c r="J342" s="22">
        <f>$G$329</f>
        <v>0</v>
      </c>
      <c r="K342" s="22">
        <f>$G$329</f>
        <v>0</v>
      </c>
    </row>
    <row r="343" spans="1:11" ht="16.5" customHeight="1" x14ac:dyDescent="0.25">
      <c r="A343" s="526"/>
      <c r="B343" s="183" t="s">
        <v>5</v>
      </c>
      <c r="C343" s="23">
        <v>0</v>
      </c>
      <c r="D343" s="23">
        <v>0</v>
      </c>
      <c r="E343" s="23">
        <v>0</v>
      </c>
      <c r="F343" s="23">
        <f t="shared" si="96"/>
        <v>0</v>
      </c>
      <c r="G343" s="23">
        <v>0</v>
      </c>
      <c r="H343" s="23">
        <v>0</v>
      </c>
      <c r="I343" s="23">
        <v>0</v>
      </c>
      <c r="J343" s="23">
        <v>0</v>
      </c>
      <c r="K343" s="23">
        <v>0</v>
      </c>
    </row>
    <row r="344" spans="1:11" ht="24.75" customHeight="1" x14ac:dyDescent="0.25">
      <c r="A344" s="527"/>
      <c r="B344" s="183" t="s">
        <v>6</v>
      </c>
      <c r="C344" s="23">
        <v>0</v>
      </c>
      <c r="D344" s="23">
        <v>0</v>
      </c>
      <c r="E344" s="23">
        <v>0</v>
      </c>
      <c r="F344" s="23">
        <f t="shared" si="96"/>
        <v>0</v>
      </c>
      <c r="G344" s="23">
        <v>0</v>
      </c>
      <c r="H344" s="23">
        <v>0</v>
      </c>
      <c r="I344" s="23">
        <v>0</v>
      </c>
      <c r="J344" s="23">
        <v>0</v>
      </c>
      <c r="K344" s="23">
        <v>0</v>
      </c>
    </row>
    <row r="345" spans="1:11" s="3" customFormat="1" x14ac:dyDescent="0.25">
      <c r="A345" s="522" t="s">
        <v>161</v>
      </c>
      <c r="B345" s="182" t="s">
        <v>2</v>
      </c>
      <c r="C345" s="22">
        <f>C346+C347</f>
        <v>1124218.8</v>
      </c>
      <c r="D345" s="22">
        <f>D346+D347</f>
        <v>2639564.9</v>
      </c>
      <c r="E345" s="22">
        <f t="shared" ref="E345:J345" si="109">E346+E347</f>
        <v>2734515.8</v>
      </c>
      <c r="F345" s="22">
        <f t="shared" si="96"/>
        <v>2734515.8</v>
      </c>
      <c r="G345" s="22">
        <f t="shared" si="109"/>
        <v>2334515.7999999998</v>
      </c>
      <c r="H345" s="22">
        <f>H346+H347</f>
        <v>2334515.7999999998</v>
      </c>
      <c r="I345" s="22">
        <f t="shared" si="109"/>
        <v>2712971.3</v>
      </c>
      <c r="J345" s="22">
        <f t="shared" si="109"/>
        <v>2711816.6999999997</v>
      </c>
      <c r="K345" s="22">
        <f>K346+K347</f>
        <v>2710123.8999999994</v>
      </c>
    </row>
    <row r="346" spans="1:11" x14ac:dyDescent="0.25">
      <c r="A346" s="523"/>
      <c r="B346" s="183" t="s">
        <v>5</v>
      </c>
      <c r="C346" s="23">
        <v>1121330</v>
      </c>
      <c r="D346" s="23">
        <v>2636676.1</v>
      </c>
      <c r="E346" s="23">
        <v>2731627</v>
      </c>
      <c r="F346" s="23">
        <f t="shared" si="96"/>
        <v>2731627</v>
      </c>
      <c r="G346" s="23">
        <v>2331627</v>
      </c>
      <c r="H346" s="23">
        <f>G346</f>
        <v>2331627</v>
      </c>
      <c r="I346" s="23">
        <v>2710082.5</v>
      </c>
      <c r="J346" s="23">
        <v>2708927.9</v>
      </c>
      <c r="K346" s="23">
        <v>2707235.0999999996</v>
      </c>
    </row>
    <row r="347" spans="1:11" x14ac:dyDescent="0.25">
      <c r="A347" s="523"/>
      <c r="B347" s="183" t="s">
        <v>6</v>
      </c>
      <c r="C347" s="23">
        <v>2888.8</v>
      </c>
      <c r="D347" s="23">
        <v>2888.8</v>
      </c>
      <c r="E347" s="23">
        <v>2888.8</v>
      </c>
      <c r="F347" s="23">
        <f t="shared" si="96"/>
        <v>2888.8</v>
      </c>
      <c r="G347" s="23">
        <v>2888.8</v>
      </c>
      <c r="H347" s="23">
        <f>G347</f>
        <v>2888.8</v>
      </c>
      <c r="I347" s="23">
        <v>2888.8</v>
      </c>
      <c r="J347" s="23">
        <v>2888.8</v>
      </c>
      <c r="K347" s="23">
        <f>J347</f>
        <v>2888.8</v>
      </c>
    </row>
    <row r="348" spans="1:11" ht="30" x14ac:dyDescent="0.25">
      <c r="A348" s="524"/>
      <c r="B348" s="183" t="s">
        <v>195</v>
      </c>
      <c r="C348" s="23">
        <v>80</v>
      </c>
      <c r="D348" s="23">
        <v>50</v>
      </c>
      <c r="E348" s="23">
        <f>$C$348</f>
        <v>80</v>
      </c>
      <c r="F348" s="23">
        <f t="shared" si="96"/>
        <v>80</v>
      </c>
      <c r="G348" s="23">
        <f>$C$348</f>
        <v>80</v>
      </c>
      <c r="H348" s="23">
        <f>G348</f>
        <v>80</v>
      </c>
      <c r="I348" s="23">
        <f>H348</f>
        <v>80</v>
      </c>
      <c r="J348" s="23">
        <f>I348</f>
        <v>80</v>
      </c>
      <c r="K348" s="23">
        <f>J348</f>
        <v>80</v>
      </c>
    </row>
    <row r="349" spans="1:11" s="3" customFormat="1" x14ac:dyDescent="0.25">
      <c r="A349" s="522" t="s">
        <v>164</v>
      </c>
      <c r="B349" s="182" t="s">
        <v>2</v>
      </c>
      <c r="C349" s="22">
        <f>C350+C351</f>
        <v>833634.4</v>
      </c>
      <c r="D349" s="22">
        <f>D350+D351</f>
        <v>1129029.8</v>
      </c>
      <c r="E349" s="22">
        <f t="shared" ref="E349:J349" si="110">E350+E351</f>
        <v>1166354.4000000001</v>
      </c>
      <c r="F349" s="22">
        <f t="shared" si="96"/>
        <v>1166354.4000000001</v>
      </c>
      <c r="G349" s="22">
        <f t="shared" si="110"/>
        <v>1166354.4000000001</v>
      </c>
      <c r="H349" s="22">
        <f>H350+H351</f>
        <v>1169564.1000000001</v>
      </c>
      <c r="I349" s="22">
        <f>I350+I351</f>
        <v>1491119.3</v>
      </c>
      <c r="J349" s="22">
        <f t="shared" si="110"/>
        <v>1491119.3</v>
      </c>
      <c r="K349" s="22">
        <f>K350+K351</f>
        <v>1489426.5</v>
      </c>
    </row>
    <row r="350" spans="1:11" x14ac:dyDescent="0.25">
      <c r="A350" s="523"/>
      <c r="B350" s="183" t="s">
        <v>5</v>
      </c>
      <c r="C350" s="23">
        <v>830745.59999999998</v>
      </c>
      <c r="D350" s="23">
        <v>1126141</v>
      </c>
      <c r="E350" s="23">
        <v>1163465.6000000001</v>
      </c>
      <c r="F350" s="23">
        <f t="shared" si="96"/>
        <v>1163465.6000000001</v>
      </c>
      <c r="G350" s="23">
        <v>1163465.6000000001</v>
      </c>
      <c r="H350" s="23">
        <v>1166675.3</v>
      </c>
      <c r="I350" s="23">
        <v>1488230.5</v>
      </c>
      <c r="J350" s="23">
        <f>I350</f>
        <v>1488230.5</v>
      </c>
      <c r="K350" s="23">
        <v>1486537.7</v>
      </c>
    </row>
    <row r="351" spans="1:11" x14ac:dyDescent="0.25">
      <c r="A351" s="523"/>
      <c r="B351" s="183" t="s">
        <v>6</v>
      </c>
      <c r="C351" s="23">
        <v>2888.8</v>
      </c>
      <c r="D351" s="23">
        <v>2888.8</v>
      </c>
      <c r="E351" s="23">
        <v>2888.8</v>
      </c>
      <c r="F351" s="23">
        <f t="shared" si="96"/>
        <v>2888.8</v>
      </c>
      <c r="G351" s="23">
        <v>2888.8</v>
      </c>
      <c r="H351" s="23">
        <v>2888.8</v>
      </c>
      <c r="I351" s="23">
        <v>2888.8</v>
      </c>
      <c r="J351" s="23">
        <f>I351</f>
        <v>2888.8</v>
      </c>
      <c r="K351" s="23">
        <f>J351</f>
        <v>2888.8</v>
      </c>
    </row>
    <row r="352" spans="1:11" ht="45" x14ac:dyDescent="0.25">
      <c r="A352" s="523"/>
      <c r="B352" s="183" t="s">
        <v>196</v>
      </c>
      <c r="C352" s="23">
        <v>99</v>
      </c>
      <c r="D352" s="23">
        <f>C352</f>
        <v>99</v>
      </c>
      <c r="E352" s="23">
        <f>D352</f>
        <v>99</v>
      </c>
      <c r="F352" s="23">
        <f t="shared" si="96"/>
        <v>99</v>
      </c>
      <c r="G352" s="23">
        <f>F352</f>
        <v>99</v>
      </c>
      <c r="H352" s="23">
        <f t="shared" ref="H352:K353" si="111">G352</f>
        <v>99</v>
      </c>
      <c r="I352" s="23">
        <f t="shared" si="111"/>
        <v>99</v>
      </c>
      <c r="J352" s="23">
        <f t="shared" si="111"/>
        <v>99</v>
      </c>
      <c r="K352" s="23">
        <f t="shared" si="111"/>
        <v>99</v>
      </c>
    </row>
    <row r="353" spans="1:11" ht="45" x14ac:dyDescent="0.25">
      <c r="A353" s="523"/>
      <c r="B353" s="183" t="s">
        <v>491</v>
      </c>
      <c r="C353" s="23">
        <v>35</v>
      </c>
      <c r="D353" s="23">
        <f>C353</f>
        <v>35</v>
      </c>
      <c r="E353" s="23">
        <f>D353</f>
        <v>35</v>
      </c>
      <c r="F353" s="23">
        <f t="shared" si="96"/>
        <v>35</v>
      </c>
      <c r="G353" s="23">
        <f>F353</f>
        <v>35</v>
      </c>
      <c r="H353" s="23">
        <f t="shared" si="111"/>
        <v>35</v>
      </c>
      <c r="I353" s="23">
        <f t="shared" si="111"/>
        <v>35</v>
      </c>
      <c r="J353" s="23">
        <f t="shared" si="111"/>
        <v>35</v>
      </c>
      <c r="K353" s="23">
        <f t="shared" si="111"/>
        <v>35</v>
      </c>
    </row>
    <row r="354" spans="1:11" x14ac:dyDescent="0.25">
      <c r="A354" s="525" t="s">
        <v>166</v>
      </c>
      <c r="B354" s="183" t="s">
        <v>2</v>
      </c>
      <c r="C354" s="23">
        <f>C355+C356</f>
        <v>268700</v>
      </c>
      <c r="D354" s="23">
        <f>D355+D356</f>
        <v>467040.4</v>
      </c>
      <c r="E354" s="23">
        <f t="shared" ref="E354:J354" si="112">E355+E356</f>
        <v>448888.50000000006</v>
      </c>
      <c r="F354" s="23">
        <f t="shared" si="96"/>
        <v>448888.50000000006</v>
      </c>
      <c r="G354" s="23">
        <f t="shared" si="112"/>
        <v>448888.50000000006</v>
      </c>
      <c r="H354" s="23">
        <f>H355</f>
        <v>452098.20000000007</v>
      </c>
      <c r="I354" s="23">
        <f t="shared" si="112"/>
        <v>452098.20000000007</v>
      </c>
      <c r="J354" s="23">
        <f t="shared" si="112"/>
        <v>452098.20000000007</v>
      </c>
      <c r="K354" s="23">
        <f>K355+K356</f>
        <v>452098.20000000007</v>
      </c>
    </row>
    <row r="355" spans="1:11" x14ac:dyDescent="0.25">
      <c r="A355" s="526"/>
      <c r="B355" s="183" t="s">
        <v>5</v>
      </c>
      <c r="C355" s="23">
        <v>268700</v>
      </c>
      <c r="D355" s="23">
        <v>467040.4</v>
      </c>
      <c r="E355" s="23">
        <v>448888.50000000006</v>
      </c>
      <c r="F355" s="23">
        <f t="shared" si="96"/>
        <v>448888.50000000006</v>
      </c>
      <c r="G355" s="23">
        <f>F355</f>
        <v>448888.50000000006</v>
      </c>
      <c r="H355" s="23">
        <v>452098.20000000007</v>
      </c>
      <c r="I355" s="23">
        <f>H355</f>
        <v>452098.20000000007</v>
      </c>
      <c r="J355" s="23">
        <f>I355</f>
        <v>452098.20000000007</v>
      </c>
      <c r="K355" s="23">
        <f>J355</f>
        <v>452098.20000000007</v>
      </c>
    </row>
    <row r="356" spans="1:11" ht="91.5" customHeight="1" x14ac:dyDescent="0.25">
      <c r="A356" s="527"/>
      <c r="B356" s="183" t="s">
        <v>6</v>
      </c>
      <c r="C356" s="23">
        <v>0</v>
      </c>
      <c r="D356" s="23">
        <v>0</v>
      </c>
      <c r="E356" s="23">
        <v>0</v>
      </c>
      <c r="F356" s="23">
        <f t="shared" si="96"/>
        <v>0</v>
      </c>
      <c r="G356" s="23">
        <v>0</v>
      </c>
      <c r="H356" s="23">
        <v>0</v>
      </c>
      <c r="I356" s="23">
        <v>0</v>
      </c>
      <c r="J356" s="23">
        <f>I356</f>
        <v>0</v>
      </c>
      <c r="K356" s="23">
        <f>J356</f>
        <v>0</v>
      </c>
    </row>
    <row r="357" spans="1:11" x14ac:dyDescent="0.25">
      <c r="A357" s="525" t="s">
        <v>167</v>
      </c>
      <c r="B357" s="183" t="s">
        <v>2</v>
      </c>
      <c r="C357" s="23">
        <f>C358+C359</f>
        <v>6578.9</v>
      </c>
      <c r="D357" s="23">
        <f>D358+D359</f>
        <v>6578.9</v>
      </c>
      <c r="E357" s="23">
        <f t="shared" ref="E357:J357" si="113">E358+E359</f>
        <v>6578.9</v>
      </c>
      <c r="F357" s="23">
        <f t="shared" si="96"/>
        <v>6578.9</v>
      </c>
      <c r="G357" s="23">
        <f t="shared" si="113"/>
        <v>6578.9</v>
      </c>
      <c r="H357" s="23">
        <f>H358</f>
        <v>6578.9</v>
      </c>
      <c r="I357" s="23">
        <f t="shared" si="113"/>
        <v>8212.7999999999993</v>
      </c>
      <c r="J357" s="23">
        <f t="shared" si="113"/>
        <v>8212.7999999999993</v>
      </c>
      <c r="K357" s="23">
        <f>K358+K359</f>
        <v>8212.7999999999993</v>
      </c>
    </row>
    <row r="358" spans="1:11" x14ac:dyDescent="0.25">
      <c r="A358" s="526"/>
      <c r="B358" s="183" t="s">
        <v>5</v>
      </c>
      <c r="C358" s="23">
        <v>6578.9</v>
      </c>
      <c r="D358" s="23">
        <v>6578.9</v>
      </c>
      <c r="E358" s="23">
        <v>6578.9</v>
      </c>
      <c r="F358" s="23">
        <f t="shared" si="96"/>
        <v>6578.9</v>
      </c>
      <c r="G358" s="23">
        <f>F358</f>
        <v>6578.9</v>
      </c>
      <c r="H358" s="23">
        <f>G358</f>
        <v>6578.9</v>
      </c>
      <c r="I358" s="23">
        <v>8212.7999999999993</v>
      </c>
      <c r="J358" s="23">
        <f>I358</f>
        <v>8212.7999999999993</v>
      </c>
      <c r="K358" s="23">
        <f>J358</f>
        <v>8212.7999999999993</v>
      </c>
    </row>
    <row r="359" spans="1:11" ht="94.5" customHeight="1" x14ac:dyDescent="0.25">
      <c r="A359" s="527"/>
      <c r="B359" s="183" t="s">
        <v>6</v>
      </c>
      <c r="C359" s="23">
        <v>0</v>
      </c>
      <c r="D359" s="23">
        <v>0</v>
      </c>
      <c r="E359" s="23">
        <v>0</v>
      </c>
      <c r="F359" s="23">
        <f t="shared" si="96"/>
        <v>0</v>
      </c>
      <c r="G359" s="23">
        <v>0</v>
      </c>
      <c r="H359" s="23">
        <v>0</v>
      </c>
      <c r="I359" s="23">
        <v>0</v>
      </c>
      <c r="J359" s="23">
        <f>I359</f>
        <v>0</v>
      </c>
      <c r="K359" s="23">
        <f>J359</f>
        <v>0</v>
      </c>
    </row>
    <row r="360" spans="1:11" x14ac:dyDescent="0.25">
      <c r="A360" s="525" t="s">
        <v>201</v>
      </c>
      <c r="B360" s="183" t="s">
        <v>2</v>
      </c>
      <c r="C360" s="23">
        <f>C361+C362</f>
        <v>32015</v>
      </c>
      <c r="D360" s="23">
        <f>D361+D362</f>
        <v>33957.599999999999</v>
      </c>
      <c r="E360" s="23">
        <f>E361+E362</f>
        <v>35430.5</v>
      </c>
      <c r="F360" s="23">
        <f t="shared" si="96"/>
        <v>35430.5</v>
      </c>
      <c r="G360" s="23">
        <f>G361+G362</f>
        <v>35430.5</v>
      </c>
      <c r="H360" s="23">
        <f>H361</f>
        <v>35430.5</v>
      </c>
      <c r="I360" s="23">
        <f>I361+I362</f>
        <v>36430.5</v>
      </c>
      <c r="J360" s="23">
        <f>J361+J362</f>
        <v>36430.5</v>
      </c>
      <c r="K360" s="23">
        <f>K361+K362</f>
        <v>36430.5</v>
      </c>
    </row>
    <row r="361" spans="1:11" x14ac:dyDescent="0.25">
      <c r="A361" s="526"/>
      <c r="B361" s="183" t="s">
        <v>5</v>
      </c>
      <c r="C361" s="23">
        <v>32015</v>
      </c>
      <c r="D361" s="23">
        <v>33957.599999999999</v>
      </c>
      <c r="E361" s="23">
        <v>35430.5</v>
      </c>
      <c r="F361" s="23">
        <f t="shared" si="96"/>
        <v>35430.5</v>
      </c>
      <c r="G361" s="23">
        <f>F361</f>
        <v>35430.5</v>
      </c>
      <c r="H361" s="23">
        <f>G361</f>
        <v>35430.5</v>
      </c>
      <c r="I361" s="23">
        <v>36430.5</v>
      </c>
      <c r="J361" s="23">
        <f>I361</f>
        <v>36430.5</v>
      </c>
      <c r="K361" s="23">
        <f>J361</f>
        <v>36430.5</v>
      </c>
    </row>
    <row r="362" spans="1:11" ht="36.75" customHeight="1" x14ac:dyDescent="0.25">
      <c r="A362" s="527"/>
      <c r="B362" s="183" t="s">
        <v>6</v>
      </c>
      <c r="C362" s="23">
        <v>0</v>
      </c>
      <c r="D362" s="23">
        <v>0</v>
      </c>
      <c r="E362" s="23">
        <v>0</v>
      </c>
      <c r="F362" s="23">
        <f t="shared" si="96"/>
        <v>0</v>
      </c>
      <c r="G362" s="23">
        <v>0</v>
      </c>
      <c r="H362" s="23">
        <v>0</v>
      </c>
      <c r="I362" s="23">
        <v>0</v>
      </c>
      <c r="J362" s="23">
        <f>I362</f>
        <v>0</v>
      </c>
      <c r="K362" s="23">
        <f>J362</f>
        <v>0</v>
      </c>
    </row>
    <row r="363" spans="1:11" x14ac:dyDescent="0.25">
      <c r="A363" s="525" t="s">
        <v>169</v>
      </c>
      <c r="B363" s="183" t="s">
        <v>2</v>
      </c>
      <c r="C363" s="23">
        <f>C364+C365</f>
        <v>2888.8</v>
      </c>
      <c r="D363" s="23">
        <f>D364+D365</f>
        <v>2888.8</v>
      </c>
      <c r="E363" s="23">
        <f t="shared" ref="E363:J363" si="114">E364+E365</f>
        <v>2888.8</v>
      </c>
      <c r="F363" s="23">
        <f t="shared" si="96"/>
        <v>2888.8</v>
      </c>
      <c r="G363" s="23">
        <f t="shared" si="114"/>
        <v>2888.8</v>
      </c>
      <c r="H363" s="23">
        <f>H365</f>
        <v>2888.8</v>
      </c>
      <c r="I363" s="23">
        <f t="shared" si="114"/>
        <v>2888.8</v>
      </c>
      <c r="J363" s="23">
        <f t="shared" si="114"/>
        <v>2888.8</v>
      </c>
      <c r="K363" s="23">
        <f>K364+K365</f>
        <v>2888.8</v>
      </c>
    </row>
    <row r="364" spans="1:11" x14ac:dyDescent="0.25">
      <c r="A364" s="526"/>
      <c r="B364" s="183" t="s">
        <v>5</v>
      </c>
      <c r="C364" s="23">
        <v>0</v>
      </c>
      <c r="D364" s="23">
        <v>0</v>
      </c>
      <c r="E364" s="23">
        <v>0</v>
      </c>
      <c r="F364" s="23">
        <f t="shared" ref="F364:F404" si="115">E364</f>
        <v>0</v>
      </c>
      <c r="G364" s="23">
        <v>0</v>
      </c>
      <c r="H364" s="23">
        <v>0</v>
      </c>
      <c r="I364" s="23">
        <v>0</v>
      </c>
      <c r="J364" s="23">
        <f>I364</f>
        <v>0</v>
      </c>
      <c r="K364" s="23">
        <f>J364</f>
        <v>0</v>
      </c>
    </row>
    <row r="365" spans="1:11" ht="21.75" customHeight="1" x14ac:dyDescent="0.25">
      <c r="A365" s="527"/>
      <c r="B365" s="183" t="s">
        <v>6</v>
      </c>
      <c r="C365" s="23">
        <v>2888.8</v>
      </c>
      <c r="D365" s="23">
        <v>2888.8</v>
      </c>
      <c r="E365" s="23">
        <f>C365</f>
        <v>2888.8</v>
      </c>
      <c r="F365" s="23">
        <f t="shared" si="115"/>
        <v>2888.8</v>
      </c>
      <c r="G365" s="23">
        <f>F365</f>
        <v>2888.8</v>
      </c>
      <c r="H365" s="23">
        <f>G365</f>
        <v>2888.8</v>
      </c>
      <c r="I365" s="23">
        <f>H365</f>
        <v>2888.8</v>
      </c>
      <c r="J365" s="23">
        <f>I365</f>
        <v>2888.8</v>
      </c>
      <c r="K365" s="23">
        <f>J365</f>
        <v>2888.8</v>
      </c>
    </row>
    <row r="366" spans="1:11" x14ac:dyDescent="0.25">
      <c r="A366" s="525" t="s">
        <v>170</v>
      </c>
      <c r="B366" s="183" t="s">
        <v>2</v>
      </c>
      <c r="C366" s="23">
        <f>C367+C368</f>
        <v>123474.9</v>
      </c>
      <c r="D366" s="23">
        <f>D367+D368</f>
        <v>134305.59999999998</v>
      </c>
      <c r="E366" s="23">
        <f t="shared" ref="E366:J366" si="116">E367+E368</f>
        <v>134894.69999999998</v>
      </c>
      <c r="F366" s="23">
        <f t="shared" si="115"/>
        <v>134894.69999999998</v>
      </c>
      <c r="G366" s="23">
        <f t="shared" si="116"/>
        <v>134894.69999999998</v>
      </c>
      <c r="H366" s="23">
        <f t="shared" si="116"/>
        <v>134894.69999999998</v>
      </c>
      <c r="I366" s="23">
        <f t="shared" si="116"/>
        <v>137857.5</v>
      </c>
      <c r="J366" s="23">
        <f t="shared" si="116"/>
        <v>137857.5</v>
      </c>
      <c r="K366" s="23">
        <f>K367+K368</f>
        <v>137857.5</v>
      </c>
    </row>
    <row r="367" spans="1:11" x14ac:dyDescent="0.25">
      <c r="A367" s="526"/>
      <c r="B367" s="183" t="s">
        <v>5</v>
      </c>
      <c r="C367" s="23">
        <v>123474.9</v>
      </c>
      <c r="D367" s="23">
        <v>134305.59999999998</v>
      </c>
      <c r="E367" s="23">
        <v>134894.69999999998</v>
      </c>
      <c r="F367" s="23">
        <f t="shared" si="115"/>
        <v>134894.69999999998</v>
      </c>
      <c r="G367" s="23">
        <f>F367</f>
        <v>134894.69999999998</v>
      </c>
      <c r="H367" s="23">
        <f>G367</f>
        <v>134894.69999999998</v>
      </c>
      <c r="I367" s="23">
        <v>137857.5</v>
      </c>
      <c r="J367" s="23">
        <f>I367</f>
        <v>137857.5</v>
      </c>
      <c r="K367" s="23">
        <f>J367</f>
        <v>137857.5</v>
      </c>
    </row>
    <row r="368" spans="1:11" ht="27" customHeight="1" x14ac:dyDescent="0.25">
      <c r="A368" s="527"/>
      <c r="B368" s="183" t="s">
        <v>6</v>
      </c>
      <c r="C368" s="23">
        <v>0</v>
      </c>
      <c r="D368" s="23">
        <v>0</v>
      </c>
      <c r="E368" s="23">
        <v>0</v>
      </c>
      <c r="F368" s="23">
        <f t="shared" si="115"/>
        <v>0</v>
      </c>
      <c r="G368" s="23">
        <f>F368</f>
        <v>0</v>
      </c>
      <c r="H368" s="23">
        <f>G368</f>
        <v>0</v>
      </c>
      <c r="I368" s="23">
        <f>H368</f>
        <v>0</v>
      </c>
      <c r="J368" s="23">
        <f>I368</f>
        <v>0</v>
      </c>
      <c r="K368" s="23">
        <f>J368</f>
        <v>0</v>
      </c>
    </row>
    <row r="369" spans="1:11" x14ac:dyDescent="0.25">
      <c r="A369" s="525" t="s">
        <v>171</v>
      </c>
      <c r="B369" s="183" t="s">
        <v>2</v>
      </c>
      <c r="C369" s="23">
        <f>C370+C371</f>
        <v>76673.100000000006</v>
      </c>
      <c r="D369" s="23">
        <f>D370+D371</f>
        <v>88733.1</v>
      </c>
      <c r="E369" s="23">
        <f t="shared" ref="E369:J369" si="117">E370+E371</f>
        <v>92090.1</v>
      </c>
      <c r="F369" s="23">
        <f t="shared" si="115"/>
        <v>92090.1</v>
      </c>
      <c r="G369" s="23">
        <f t="shared" si="117"/>
        <v>92090.1</v>
      </c>
      <c r="H369" s="23">
        <f>H370</f>
        <v>92090.1</v>
      </c>
      <c r="I369" s="23">
        <f t="shared" si="117"/>
        <v>87706.200000000012</v>
      </c>
      <c r="J369" s="23">
        <f t="shared" si="117"/>
        <v>87706.200000000012</v>
      </c>
      <c r="K369" s="23">
        <f>K370+K371</f>
        <v>87706.200000000012</v>
      </c>
    </row>
    <row r="370" spans="1:11" x14ac:dyDescent="0.25">
      <c r="A370" s="526"/>
      <c r="B370" s="183" t="s">
        <v>5</v>
      </c>
      <c r="C370" s="23">
        <v>76673.100000000006</v>
      </c>
      <c r="D370" s="23">
        <v>88733.1</v>
      </c>
      <c r="E370" s="23">
        <v>92090.1</v>
      </c>
      <c r="F370" s="23">
        <f t="shared" si="115"/>
        <v>92090.1</v>
      </c>
      <c r="G370" s="23">
        <f>F370</f>
        <v>92090.1</v>
      </c>
      <c r="H370" s="23">
        <f>G370</f>
        <v>92090.1</v>
      </c>
      <c r="I370" s="23">
        <v>87706.200000000012</v>
      </c>
      <c r="J370" s="23">
        <f>I370</f>
        <v>87706.200000000012</v>
      </c>
      <c r="K370" s="23">
        <f>J370</f>
        <v>87706.200000000012</v>
      </c>
    </row>
    <row r="371" spans="1:11" x14ac:dyDescent="0.25">
      <c r="A371" s="527"/>
      <c r="B371" s="183" t="s">
        <v>6</v>
      </c>
      <c r="C371" s="23">
        <v>0</v>
      </c>
      <c r="D371" s="23">
        <v>0</v>
      </c>
      <c r="E371" s="23">
        <v>0</v>
      </c>
      <c r="F371" s="23">
        <f t="shared" si="115"/>
        <v>0</v>
      </c>
      <c r="G371" s="23">
        <v>0</v>
      </c>
      <c r="H371" s="23">
        <f>G371</f>
        <v>0</v>
      </c>
      <c r="I371" s="23">
        <f>H371</f>
        <v>0</v>
      </c>
      <c r="J371" s="23">
        <f>I371</f>
        <v>0</v>
      </c>
      <c r="K371" s="23">
        <f>J371</f>
        <v>0</v>
      </c>
    </row>
    <row r="372" spans="1:11" x14ac:dyDescent="0.25">
      <c r="A372" s="525" t="s">
        <v>172</v>
      </c>
      <c r="B372" s="183" t="s">
        <v>2</v>
      </c>
      <c r="C372" s="23">
        <f>C373+C374</f>
        <v>135443.1</v>
      </c>
      <c r="D372" s="23">
        <f>D373+D374</f>
        <v>147600.1</v>
      </c>
      <c r="E372" s="23">
        <f t="shared" ref="E372:J372" si="118">E373+E374</f>
        <v>181867.6</v>
      </c>
      <c r="F372" s="23">
        <f t="shared" si="115"/>
        <v>181867.6</v>
      </c>
      <c r="G372" s="23">
        <f t="shared" si="118"/>
        <v>181867.6</v>
      </c>
      <c r="H372" s="23">
        <f>H373</f>
        <v>181867.6</v>
      </c>
      <c r="I372" s="23">
        <f t="shared" si="118"/>
        <v>197797.2</v>
      </c>
      <c r="J372" s="23">
        <f t="shared" si="118"/>
        <v>197797.2</v>
      </c>
      <c r="K372" s="23">
        <f>K373+K374</f>
        <v>197797.2</v>
      </c>
    </row>
    <row r="373" spans="1:11" x14ac:dyDescent="0.25">
      <c r="A373" s="526"/>
      <c r="B373" s="183" t="s">
        <v>5</v>
      </c>
      <c r="C373" s="23">
        <v>135443.1</v>
      </c>
      <c r="D373" s="23">
        <v>147600.1</v>
      </c>
      <c r="E373" s="23">
        <v>181867.6</v>
      </c>
      <c r="F373" s="23">
        <f t="shared" si="115"/>
        <v>181867.6</v>
      </c>
      <c r="G373" s="23">
        <f>F373</f>
        <v>181867.6</v>
      </c>
      <c r="H373" s="23">
        <f>G373</f>
        <v>181867.6</v>
      </c>
      <c r="I373" s="23">
        <v>197797.2</v>
      </c>
      <c r="J373" s="23">
        <f>I373</f>
        <v>197797.2</v>
      </c>
      <c r="K373" s="23">
        <f>J373</f>
        <v>197797.2</v>
      </c>
    </row>
    <row r="374" spans="1:11" x14ac:dyDescent="0.25">
      <c r="A374" s="527"/>
      <c r="B374" s="183" t="s">
        <v>6</v>
      </c>
      <c r="C374" s="23">
        <v>0</v>
      </c>
      <c r="D374" s="23">
        <v>0</v>
      </c>
      <c r="E374" s="23">
        <v>0</v>
      </c>
      <c r="F374" s="23">
        <f t="shared" si="115"/>
        <v>0</v>
      </c>
      <c r="G374" s="23">
        <v>0</v>
      </c>
      <c r="H374" s="23">
        <f>G374</f>
        <v>0</v>
      </c>
      <c r="I374" s="23">
        <f>H374</f>
        <v>0</v>
      </c>
      <c r="J374" s="23">
        <f>I374</f>
        <v>0</v>
      </c>
      <c r="K374" s="23">
        <f>J374</f>
        <v>0</v>
      </c>
    </row>
    <row r="375" spans="1:11" x14ac:dyDescent="0.25">
      <c r="A375" s="525" t="s">
        <v>173</v>
      </c>
      <c r="B375" s="183" t="s">
        <v>2</v>
      </c>
      <c r="C375" s="23">
        <f>C376+C377</f>
        <v>56924.9</v>
      </c>
      <c r="D375" s="23">
        <f>D376+D377</f>
        <v>56924.9</v>
      </c>
      <c r="E375" s="23">
        <f t="shared" ref="E375:J375" si="119">E376+E377</f>
        <v>60464.9</v>
      </c>
      <c r="F375" s="23">
        <f t="shared" si="115"/>
        <v>60464.9</v>
      </c>
      <c r="G375" s="23">
        <f t="shared" si="119"/>
        <v>60464.9</v>
      </c>
      <c r="H375" s="23">
        <f>H376</f>
        <v>60464.9</v>
      </c>
      <c r="I375" s="23">
        <f t="shared" si="119"/>
        <v>60464.9</v>
      </c>
      <c r="J375" s="23">
        <f t="shared" si="119"/>
        <v>60464.9</v>
      </c>
      <c r="K375" s="23">
        <f>K376+K377</f>
        <v>60464.9</v>
      </c>
    </row>
    <row r="376" spans="1:11" x14ac:dyDescent="0.25">
      <c r="A376" s="526"/>
      <c r="B376" s="183" t="s">
        <v>5</v>
      </c>
      <c r="C376" s="23">
        <v>56924.9</v>
      </c>
      <c r="D376" s="23">
        <v>56924.9</v>
      </c>
      <c r="E376" s="23">
        <v>60464.9</v>
      </c>
      <c r="F376" s="23">
        <f t="shared" si="115"/>
        <v>60464.9</v>
      </c>
      <c r="G376" s="23">
        <f>F376</f>
        <v>60464.9</v>
      </c>
      <c r="H376" s="23">
        <f t="shared" ref="H376:K377" si="120">G376</f>
        <v>60464.9</v>
      </c>
      <c r="I376" s="23">
        <f t="shared" si="120"/>
        <v>60464.9</v>
      </c>
      <c r="J376" s="23">
        <f t="shared" si="120"/>
        <v>60464.9</v>
      </c>
      <c r="K376" s="23">
        <f t="shared" si="120"/>
        <v>60464.9</v>
      </c>
    </row>
    <row r="377" spans="1:11" ht="32.25" customHeight="1" x14ac:dyDescent="0.25">
      <c r="A377" s="527"/>
      <c r="B377" s="183" t="s">
        <v>6</v>
      </c>
      <c r="C377" s="23">
        <v>0</v>
      </c>
      <c r="D377" s="23">
        <v>0</v>
      </c>
      <c r="E377" s="23">
        <v>0</v>
      </c>
      <c r="F377" s="23">
        <f t="shared" si="115"/>
        <v>0</v>
      </c>
      <c r="G377" s="23">
        <f>F377</f>
        <v>0</v>
      </c>
      <c r="H377" s="23">
        <f t="shared" si="120"/>
        <v>0</v>
      </c>
      <c r="I377" s="23">
        <f t="shared" si="120"/>
        <v>0</v>
      </c>
      <c r="J377" s="23">
        <f t="shared" si="120"/>
        <v>0</v>
      </c>
      <c r="K377" s="23">
        <f t="shared" si="120"/>
        <v>0</v>
      </c>
    </row>
    <row r="378" spans="1:11" x14ac:dyDescent="0.25">
      <c r="A378" s="525" t="s">
        <v>363</v>
      </c>
      <c r="B378" s="183" t="s">
        <v>2</v>
      </c>
      <c r="C378" s="23">
        <f>C379+C380</f>
        <v>130935.7</v>
      </c>
      <c r="D378" s="23">
        <f>D379+D380</f>
        <v>191000.40000000002</v>
      </c>
      <c r="E378" s="23">
        <f t="shared" ref="E378:J378" si="121">E379+E380</f>
        <v>203250.40000000002</v>
      </c>
      <c r="F378" s="23">
        <f t="shared" si="115"/>
        <v>203250.40000000002</v>
      </c>
      <c r="G378" s="23">
        <f t="shared" si="121"/>
        <v>203250.40000000002</v>
      </c>
      <c r="H378" s="23">
        <f>H379</f>
        <v>203250.40000000002</v>
      </c>
      <c r="I378" s="23">
        <f t="shared" si="121"/>
        <v>507663.19999999995</v>
      </c>
      <c r="J378" s="23">
        <f t="shared" si="121"/>
        <v>507663.19999999995</v>
      </c>
      <c r="K378" s="23">
        <f>K379+K380</f>
        <v>505970.4</v>
      </c>
    </row>
    <row r="379" spans="1:11" x14ac:dyDescent="0.25">
      <c r="A379" s="526"/>
      <c r="B379" s="183" t="s">
        <v>5</v>
      </c>
      <c r="C379" s="23">
        <v>130935.7</v>
      </c>
      <c r="D379" s="23">
        <v>191000.40000000002</v>
      </c>
      <c r="E379" s="23">
        <v>203250.40000000002</v>
      </c>
      <c r="F379" s="23">
        <f t="shared" si="115"/>
        <v>203250.40000000002</v>
      </c>
      <c r="G379" s="23">
        <f>F379</f>
        <v>203250.40000000002</v>
      </c>
      <c r="H379" s="23">
        <f>G379</f>
        <v>203250.40000000002</v>
      </c>
      <c r="I379" s="23">
        <v>507663.19999999995</v>
      </c>
      <c r="J379" s="23">
        <f>I379</f>
        <v>507663.19999999995</v>
      </c>
      <c r="K379" s="23">
        <v>505970.4</v>
      </c>
    </row>
    <row r="380" spans="1:11" ht="40.5" customHeight="1" x14ac:dyDescent="0.25">
      <c r="A380" s="527"/>
      <c r="B380" s="183" t="s">
        <v>6</v>
      </c>
      <c r="C380" s="23">
        <v>0</v>
      </c>
      <c r="D380" s="23">
        <v>0</v>
      </c>
      <c r="E380" s="23">
        <v>0</v>
      </c>
      <c r="F380" s="23">
        <f t="shared" si="115"/>
        <v>0</v>
      </c>
      <c r="G380" s="23">
        <f>F380</f>
        <v>0</v>
      </c>
      <c r="H380" s="23">
        <f>G380</f>
        <v>0</v>
      </c>
      <c r="I380" s="23">
        <f>H380</f>
        <v>0</v>
      </c>
      <c r="J380" s="23">
        <f>I380</f>
        <v>0</v>
      </c>
      <c r="K380" s="23">
        <f>J380</f>
        <v>0</v>
      </c>
    </row>
    <row r="381" spans="1:11" s="3" customFormat="1" ht="15" customHeight="1" x14ac:dyDescent="0.25">
      <c r="A381" s="522" t="s">
        <v>197</v>
      </c>
      <c r="B381" s="182" t="s">
        <v>2</v>
      </c>
      <c r="C381" s="22">
        <f>C382+C383</f>
        <v>290584.40000000002</v>
      </c>
      <c r="D381" s="22">
        <v>1510535.1</v>
      </c>
      <c r="E381" s="22">
        <f t="shared" ref="E381:J381" si="122">E382+E383</f>
        <v>1510535.1</v>
      </c>
      <c r="F381" s="22">
        <f t="shared" si="115"/>
        <v>1510535.1</v>
      </c>
      <c r="G381" s="22">
        <f t="shared" si="122"/>
        <v>1110535.1000000001</v>
      </c>
      <c r="H381" s="22">
        <f>H382+H383</f>
        <v>1154951.7000000002</v>
      </c>
      <c r="I381" s="22">
        <f t="shared" si="122"/>
        <v>1211852</v>
      </c>
      <c r="J381" s="22">
        <f t="shared" si="122"/>
        <v>1210697.3999999999</v>
      </c>
      <c r="K381" s="22">
        <f>K382+K383</f>
        <v>1210697.3999999999</v>
      </c>
    </row>
    <row r="382" spans="1:11" x14ac:dyDescent="0.25">
      <c r="A382" s="523"/>
      <c r="B382" s="183" t="s">
        <v>5</v>
      </c>
      <c r="C382" s="23">
        <v>290584.40000000002</v>
      </c>
      <c r="D382" s="23">
        <v>1510535.1</v>
      </c>
      <c r="E382" s="23">
        <v>1510535.1</v>
      </c>
      <c r="F382" s="23">
        <v>1510535.1</v>
      </c>
      <c r="G382" s="23">
        <v>1110535.1000000001</v>
      </c>
      <c r="H382" s="23">
        <v>1154951.7000000002</v>
      </c>
      <c r="I382" s="23">
        <v>1211852</v>
      </c>
      <c r="J382" s="23">
        <v>1210697.3999999999</v>
      </c>
      <c r="K382" s="23">
        <f t="shared" ref="K382:K387" si="123">J382</f>
        <v>1210697.3999999999</v>
      </c>
    </row>
    <row r="383" spans="1:11" x14ac:dyDescent="0.25">
      <c r="A383" s="523"/>
      <c r="B383" s="183" t="s">
        <v>6</v>
      </c>
      <c r="C383" s="23">
        <v>0</v>
      </c>
      <c r="D383" s="23">
        <v>0</v>
      </c>
      <c r="E383" s="23">
        <v>0</v>
      </c>
      <c r="F383" s="23">
        <f t="shared" si="115"/>
        <v>0</v>
      </c>
      <c r="G383" s="23">
        <f>F383</f>
        <v>0</v>
      </c>
      <c r="H383" s="23">
        <f t="shared" ref="H383:I385" si="124">G383</f>
        <v>0</v>
      </c>
      <c r="I383" s="23">
        <f t="shared" si="124"/>
        <v>0</v>
      </c>
      <c r="J383" s="23">
        <f>I383</f>
        <v>0</v>
      </c>
      <c r="K383" s="23">
        <f t="shared" si="123"/>
        <v>0</v>
      </c>
    </row>
    <row r="384" spans="1:11" ht="30" x14ac:dyDescent="0.25">
      <c r="A384" s="523"/>
      <c r="B384" s="183" t="s">
        <v>198</v>
      </c>
      <c r="C384" s="23">
        <v>12</v>
      </c>
      <c r="D384" s="23">
        <f>C384</f>
        <v>12</v>
      </c>
      <c r="E384" s="23">
        <f>D384</f>
        <v>12</v>
      </c>
      <c r="F384" s="23">
        <f t="shared" si="115"/>
        <v>12</v>
      </c>
      <c r="G384" s="23">
        <f>F384</f>
        <v>12</v>
      </c>
      <c r="H384" s="23">
        <f t="shared" si="124"/>
        <v>12</v>
      </c>
      <c r="I384" s="23">
        <v>0</v>
      </c>
      <c r="J384" s="23">
        <f>I384</f>
        <v>0</v>
      </c>
      <c r="K384" s="23">
        <f t="shared" si="123"/>
        <v>0</v>
      </c>
    </row>
    <row r="385" spans="1:11" ht="48" customHeight="1" x14ac:dyDescent="0.25">
      <c r="A385" s="523"/>
      <c r="B385" s="183" t="s">
        <v>633</v>
      </c>
      <c r="C385" s="23">
        <v>24</v>
      </c>
      <c r="D385" s="23">
        <f>C385</f>
        <v>24</v>
      </c>
      <c r="E385" s="23">
        <f>D385</f>
        <v>24</v>
      </c>
      <c r="F385" s="23">
        <f t="shared" si="115"/>
        <v>24</v>
      </c>
      <c r="G385" s="23">
        <f>F385</f>
        <v>24</v>
      </c>
      <c r="H385" s="23">
        <f t="shared" si="124"/>
        <v>24</v>
      </c>
      <c r="I385" s="23">
        <f t="shared" si="124"/>
        <v>24</v>
      </c>
      <c r="J385" s="23">
        <f>I385</f>
        <v>24</v>
      </c>
      <c r="K385" s="23">
        <f t="shared" si="123"/>
        <v>24</v>
      </c>
    </row>
    <row r="386" spans="1:11" ht="30" x14ac:dyDescent="0.25">
      <c r="A386" s="523"/>
      <c r="B386" s="183" t="s">
        <v>634</v>
      </c>
      <c r="C386" s="23"/>
      <c r="D386" s="23"/>
      <c r="E386" s="23"/>
      <c r="F386" s="23"/>
      <c r="G386" s="23"/>
      <c r="H386" s="23"/>
      <c r="I386" s="23">
        <v>7.8</v>
      </c>
      <c r="J386" s="23">
        <v>0</v>
      </c>
      <c r="K386" s="23">
        <f t="shared" si="123"/>
        <v>0</v>
      </c>
    </row>
    <row r="387" spans="1:11" ht="30" x14ac:dyDescent="0.25">
      <c r="A387" s="523"/>
      <c r="B387" s="183" t="s">
        <v>635</v>
      </c>
      <c r="C387" s="23"/>
      <c r="D387" s="23"/>
      <c r="E387" s="23"/>
      <c r="F387" s="23"/>
      <c r="G387" s="23"/>
      <c r="H387" s="23"/>
      <c r="I387" s="23">
        <v>7.1</v>
      </c>
      <c r="J387" s="23">
        <v>0</v>
      </c>
      <c r="K387" s="23">
        <f t="shared" si="123"/>
        <v>0</v>
      </c>
    </row>
    <row r="388" spans="1:11" ht="30" x14ac:dyDescent="0.25">
      <c r="A388" s="523"/>
      <c r="B388" s="183" t="s">
        <v>636</v>
      </c>
      <c r="C388" s="23"/>
      <c r="D388" s="23"/>
      <c r="E388" s="23"/>
      <c r="F388" s="23"/>
      <c r="G388" s="23"/>
      <c r="H388" s="23"/>
      <c r="I388" s="23"/>
      <c r="J388" s="23">
        <v>6</v>
      </c>
      <c r="K388" s="23">
        <f>-K3895</f>
        <v>0</v>
      </c>
    </row>
    <row r="389" spans="1:11" ht="30" x14ac:dyDescent="0.25">
      <c r="A389" s="523"/>
      <c r="B389" s="183" t="s">
        <v>641</v>
      </c>
      <c r="C389" s="23"/>
      <c r="D389" s="23"/>
      <c r="E389" s="23"/>
      <c r="F389" s="23"/>
      <c r="G389" s="23"/>
      <c r="H389" s="23"/>
      <c r="I389" s="23"/>
      <c r="J389" s="23"/>
      <c r="K389" s="23">
        <v>5</v>
      </c>
    </row>
    <row r="390" spans="1:11" ht="30" x14ac:dyDescent="0.25">
      <c r="A390" s="524"/>
      <c r="B390" s="183" t="s">
        <v>637</v>
      </c>
      <c r="C390" s="23"/>
      <c r="D390" s="23"/>
      <c r="E390" s="23"/>
      <c r="F390" s="23"/>
      <c r="G390" s="23"/>
      <c r="H390" s="23"/>
      <c r="I390" s="23"/>
      <c r="J390" s="23">
        <v>26</v>
      </c>
      <c r="K390" s="23">
        <f>J390</f>
        <v>26</v>
      </c>
    </row>
    <row r="391" spans="1:11" x14ac:dyDescent="0.25">
      <c r="A391" s="525" t="s">
        <v>176</v>
      </c>
      <c r="B391" s="183" t="s">
        <v>2</v>
      </c>
      <c r="C391" s="23">
        <f>C392+C393</f>
        <v>290584.40000000002</v>
      </c>
      <c r="D391" s="23">
        <v>1510535.1</v>
      </c>
      <c r="E391" s="23">
        <f t="shared" ref="E391:J391" si="125">E392+E393</f>
        <v>1510535.1</v>
      </c>
      <c r="F391" s="23">
        <f t="shared" si="115"/>
        <v>1510535.1</v>
      </c>
      <c r="G391" s="23">
        <f t="shared" si="125"/>
        <v>1110535.1000000001</v>
      </c>
      <c r="H391" s="23">
        <f>H392+H393</f>
        <v>1154951.7000000002</v>
      </c>
      <c r="I391" s="23">
        <f t="shared" si="125"/>
        <v>1211852</v>
      </c>
      <c r="J391" s="23">
        <f t="shared" si="125"/>
        <v>1210697.3999999999</v>
      </c>
      <c r="K391" s="23">
        <f>K392+K393</f>
        <v>1210697.3999999999</v>
      </c>
    </row>
    <row r="392" spans="1:11" x14ac:dyDescent="0.25">
      <c r="A392" s="526"/>
      <c r="B392" s="183" t="s">
        <v>5</v>
      </c>
      <c r="C392" s="23">
        <v>290584.40000000002</v>
      </c>
      <c r="D392" s="23">
        <v>1510535.1</v>
      </c>
      <c r="E392" s="23">
        <v>1510535.1</v>
      </c>
      <c r="F392" s="23">
        <v>1510535.1</v>
      </c>
      <c r="G392" s="23">
        <v>1110535.1000000001</v>
      </c>
      <c r="H392" s="23">
        <v>1154951.7000000002</v>
      </c>
      <c r="I392" s="23">
        <v>1211852</v>
      </c>
      <c r="J392" s="23">
        <v>1210697.3999999999</v>
      </c>
      <c r="K392" s="23">
        <f>J392</f>
        <v>1210697.3999999999</v>
      </c>
    </row>
    <row r="393" spans="1:11" ht="46.5" customHeight="1" x14ac:dyDescent="0.25">
      <c r="A393" s="527"/>
      <c r="B393" s="183" t="s">
        <v>6</v>
      </c>
      <c r="C393" s="23">
        <v>0</v>
      </c>
      <c r="D393" s="23">
        <v>0</v>
      </c>
      <c r="E393" s="23">
        <v>0</v>
      </c>
      <c r="F393" s="23">
        <f t="shared" si="115"/>
        <v>0</v>
      </c>
      <c r="G393" s="23">
        <f t="shared" ref="G393:G400" si="126">F393</f>
        <v>0</v>
      </c>
      <c r="H393" s="23">
        <f t="shared" ref="H393:I395" si="127">G393</f>
        <v>0</v>
      </c>
      <c r="I393" s="23">
        <f t="shared" si="127"/>
        <v>0</v>
      </c>
      <c r="J393" s="23">
        <f>I393</f>
        <v>0</v>
      </c>
      <c r="K393" s="23">
        <f>J393</f>
        <v>0</v>
      </c>
    </row>
    <row r="394" spans="1:11" ht="30.75" customHeight="1" x14ac:dyDescent="0.25">
      <c r="A394" s="528" t="s">
        <v>616</v>
      </c>
      <c r="B394" s="182" t="s">
        <v>2</v>
      </c>
      <c r="C394" s="23">
        <v>0</v>
      </c>
      <c r="D394" s="23">
        <v>0</v>
      </c>
      <c r="E394" s="22">
        <v>57626.3</v>
      </c>
      <c r="F394" s="22">
        <f>E394</f>
        <v>57626.3</v>
      </c>
      <c r="G394" s="22">
        <f t="shared" si="126"/>
        <v>57626.3</v>
      </c>
      <c r="H394" s="22">
        <f>H395</f>
        <v>10000</v>
      </c>
      <c r="I394" s="22">
        <f t="shared" si="127"/>
        <v>10000</v>
      </c>
      <c r="J394" s="22">
        <f>I394</f>
        <v>10000</v>
      </c>
      <c r="K394" s="22">
        <f>J394</f>
        <v>10000</v>
      </c>
    </row>
    <row r="395" spans="1:11" ht="30.75" customHeight="1" x14ac:dyDescent="0.25">
      <c r="A395" s="528"/>
      <c r="B395" s="183" t="s">
        <v>5</v>
      </c>
      <c r="C395" s="23">
        <v>0</v>
      </c>
      <c r="D395" s="23">
        <v>0</v>
      </c>
      <c r="E395" s="23">
        <v>57626.3</v>
      </c>
      <c r="F395" s="23">
        <f>E395</f>
        <v>57626.3</v>
      </c>
      <c r="G395" s="23">
        <f t="shared" si="126"/>
        <v>57626.3</v>
      </c>
      <c r="H395" s="23">
        <v>10000</v>
      </c>
      <c r="I395" s="23">
        <f t="shared" si="127"/>
        <v>10000</v>
      </c>
      <c r="J395" s="23">
        <f>I395</f>
        <v>10000</v>
      </c>
      <c r="K395" s="23">
        <f>J395</f>
        <v>10000</v>
      </c>
    </row>
    <row r="396" spans="1:11" ht="30.75" customHeight="1" x14ac:dyDescent="0.25">
      <c r="A396" s="528"/>
      <c r="B396" s="183" t="s">
        <v>6</v>
      </c>
      <c r="C396" s="23">
        <v>0</v>
      </c>
      <c r="D396" s="23">
        <v>0</v>
      </c>
      <c r="E396" s="23"/>
      <c r="F396" s="23">
        <f t="shared" ref="F396:K400" si="128">E396</f>
        <v>0</v>
      </c>
      <c r="G396" s="23">
        <f t="shared" si="126"/>
        <v>0</v>
      </c>
      <c r="H396" s="23">
        <f t="shared" si="128"/>
        <v>0</v>
      </c>
      <c r="I396" s="23">
        <f t="shared" si="128"/>
        <v>0</v>
      </c>
      <c r="J396" s="23">
        <f t="shared" si="128"/>
        <v>0</v>
      </c>
      <c r="K396" s="23">
        <f t="shared" si="128"/>
        <v>0</v>
      </c>
    </row>
    <row r="397" spans="1:11" ht="83.25" customHeight="1" x14ac:dyDescent="0.25">
      <c r="A397" s="528"/>
      <c r="B397" s="183" t="s">
        <v>618</v>
      </c>
      <c r="C397" s="23">
        <v>0</v>
      </c>
      <c r="D397" s="23">
        <v>0</v>
      </c>
      <c r="E397" s="23">
        <v>1</v>
      </c>
      <c r="F397" s="23">
        <f t="shared" si="128"/>
        <v>1</v>
      </c>
      <c r="G397" s="23">
        <f t="shared" si="126"/>
        <v>1</v>
      </c>
      <c r="H397" s="23">
        <f t="shared" si="128"/>
        <v>1</v>
      </c>
      <c r="I397" s="23">
        <f t="shared" si="128"/>
        <v>1</v>
      </c>
      <c r="J397" s="23">
        <f t="shared" si="128"/>
        <v>1</v>
      </c>
      <c r="K397" s="23">
        <f t="shared" si="128"/>
        <v>1</v>
      </c>
    </row>
    <row r="398" spans="1:11" ht="30.75" customHeight="1" x14ac:dyDescent="0.25">
      <c r="A398" s="525" t="s">
        <v>617</v>
      </c>
      <c r="B398" s="183" t="s">
        <v>2</v>
      </c>
      <c r="C398" s="23">
        <v>0</v>
      </c>
      <c r="D398" s="23">
        <v>0</v>
      </c>
      <c r="E398" s="23">
        <v>57626.3</v>
      </c>
      <c r="F398" s="23">
        <f t="shared" si="128"/>
        <v>57626.3</v>
      </c>
      <c r="G398" s="23">
        <f t="shared" si="126"/>
        <v>57626.3</v>
      </c>
      <c r="H398" s="23">
        <f>H399</f>
        <v>10000</v>
      </c>
      <c r="I398" s="23">
        <f>I399</f>
        <v>10000</v>
      </c>
      <c r="J398" s="23">
        <f>J399</f>
        <v>10000</v>
      </c>
      <c r="K398" s="23">
        <f>K399</f>
        <v>10000</v>
      </c>
    </row>
    <row r="399" spans="1:11" ht="30.75" customHeight="1" x14ac:dyDescent="0.25">
      <c r="A399" s="526"/>
      <c r="B399" s="183" t="s">
        <v>5</v>
      </c>
      <c r="C399" s="23">
        <v>0</v>
      </c>
      <c r="D399" s="23">
        <v>0</v>
      </c>
      <c r="E399" s="23">
        <v>57626.3</v>
      </c>
      <c r="F399" s="23">
        <f t="shared" si="128"/>
        <v>57626.3</v>
      </c>
      <c r="G399" s="23">
        <f t="shared" si="126"/>
        <v>57626.3</v>
      </c>
      <c r="H399" s="23">
        <v>10000</v>
      </c>
      <c r="I399" s="23">
        <f t="shared" si="128"/>
        <v>10000</v>
      </c>
      <c r="J399" s="23">
        <f t="shared" si="128"/>
        <v>10000</v>
      </c>
      <c r="K399" s="23">
        <f t="shared" si="128"/>
        <v>10000</v>
      </c>
    </row>
    <row r="400" spans="1:11" ht="30.75" customHeight="1" x14ac:dyDescent="0.25">
      <c r="A400" s="527"/>
      <c r="B400" s="183" t="s">
        <v>6</v>
      </c>
      <c r="C400" s="23">
        <v>0</v>
      </c>
      <c r="D400" s="23">
        <v>0</v>
      </c>
      <c r="E400" s="23">
        <v>0</v>
      </c>
      <c r="F400" s="23">
        <f t="shared" si="128"/>
        <v>0</v>
      </c>
      <c r="G400" s="23">
        <f t="shared" si="126"/>
        <v>0</v>
      </c>
      <c r="H400" s="23">
        <f t="shared" si="128"/>
        <v>0</v>
      </c>
      <c r="I400" s="23">
        <f t="shared" si="128"/>
        <v>0</v>
      </c>
      <c r="J400" s="23">
        <f t="shared" si="128"/>
        <v>0</v>
      </c>
      <c r="K400" s="23">
        <f t="shared" si="128"/>
        <v>0</v>
      </c>
    </row>
    <row r="401" spans="1:12" s="3" customFormat="1" x14ac:dyDescent="0.25">
      <c r="A401" s="522" t="s">
        <v>600</v>
      </c>
      <c r="B401" s="182" t="s">
        <v>2</v>
      </c>
      <c r="C401" s="22">
        <f>C402+C403</f>
        <v>15641930.299999999</v>
      </c>
      <c r="D401" s="22">
        <f>D402+D403</f>
        <v>15641930.299999999</v>
      </c>
      <c r="E401" s="22">
        <f>E402+E403</f>
        <v>15641930.299999999</v>
      </c>
      <c r="F401" s="22">
        <f t="shared" si="115"/>
        <v>15641930.299999999</v>
      </c>
      <c r="G401" s="22">
        <f>G402+G403</f>
        <v>15641930.299999999</v>
      </c>
      <c r="H401" s="22">
        <f>H402+H403</f>
        <v>15641930.299999999</v>
      </c>
      <c r="I401" s="22">
        <f>I402+I403</f>
        <v>15641930.299999999</v>
      </c>
      <c r="J401" s="22">
        <f>J402+J403</f>
        <v>15641930.299999999</v>
      </c>
      <c r="K401" s="22">
        <f>K402+K403</f>
        <v>15641930.299999999</v>
      </c>
    </row>
    <row r="402" spans="1:12" x14ac:dyDescent="0.25">
      <c r="A402" s="523"/>
      <c r="B402" s="183" t="s">
        <v>5</v>
      </c>
      <c r="C402" s="23">
        <v>15641930.299999999</v>
      </c>
      <c r="D402" s="23">
        <f>C402</f>
        <v>15641930.299999999</v>
      </c>
      <c r="E402" s="23">
        <f t="shared" ref="E402:K402" si="129">D402</f>
        <v>15641930.299999999</v>
      </c>
      <c r="F402" s="23">
        <f t="shared" si="115"/>
        <v>15641930.299999999</v>
      </c>
      <c r="G402" s="23">
        <f>F402</f>
        <v>15641930.299999999</v>
      </c>
      <c r="H402" s="23">
        <f t="shared" si="129"/>
        <v>15641930.299999999</v>
      </c>
      <c r="I402" s="23">
        <f t="shared" si="129"/>
        <v>15641930.299999999</v>
      </c>
      <c r="J402" s="23">
        <f t="shared" si="129"/>
        <v>15641930.299999999</v>
      </c>
      <c r="K402" s="23">
        <f t="shared" si="129"/>
        <v>15641930.299999999</v>
      </c>
    </row>
    <row r="403" spans="1:12" x14ac:dyDescent="0.25">
      <c r="A403" s="523"/>
      <c r="B403" s="183" t="s">
        <v>6</v>
      </c>
      <c r="C403" s="23">
        <v>0</v>
      </c>
      <c r="D403" s="23">
        <f>C403</f>
        <v>0</v>
      </c>
      <c r="E403" s="23">
        <f t="shared" ref="E403:K404" si="130">D403</f>
        <v>0</v>
      </c>
      <c r="F403" s="23">
        <f t="shared" si="115"/>
        <v>0</v>
      </c>
      <c r="G403" s="23">
        <f>F403</f>
        <v>0</v>
      </c>
      <c r="H403" s="23">
        <f t="shared" si="130"/>
        <v>0</v>
      </c>
      <c r="I403" s="23">
        <f t="shared" si="130"/>
        <v>0</v>
      </c>
      <c r="J403" s="23">
        <f t="shared" si="130"/>
        <v>0</v>
      </c>
      <c r="K403" s="23">
        <f t="shared" si="130"/>
        <v>0</v>
      </c>
    </row>
    <row r="404" spans="1:12" ht="45" x14ac:dyDescent="0.25">
      <c r="A404" s="524"/>
      <c r="B404" s="183" t="s">
        <v>623</v>
      </c>
      <c r="C404" s="23">
        <v>100</v>
      </c>
      <c r="D404" s="23">
        <f>C404</f>
        <v>100</v>
      </c>
      <c r="E404" s="23">
        <f t="shared" si="130"/>
        <v>100</v>
      </c>
      <c r="F404" s="23">
        <f t="shared" si="115"/>
        <v>100</v>
      </c>
      <c r="G404" s="23">
        <f>F404</f>
        <v>100</v>
      </c>
      <c r="H404" s="23">
        <f t="shared" si="130"/>
        <v>100</v>
      </c>
      <c r="I404" s="23">
        <f t="shared" si="130"/>
        <v>100</v>
      </c>
      <c r="J404" s="23">
        <f t="shared" si="130"/>
        <v>100</v>
      </c>
      <c r="K404" s="23">
        <f t="shared" si="130"/>
        <v>100</v>
      </c>
    </row>
    <row r="405" spans="1:12" s="3" customFormat="1" ht="15" customHeight="1" x14ac:dyDescent="0.25">
      <c r="A405" s="522" t="s">
        <v>601</v>
      </c>
      <c r="B405" s="182" t="s">
        <v>2</v>
      </c>
      <c r="C405" s="22">
        <f t="shared" ref="C405:K405" si="131">C406+C407</f>
        <v>15641930.299999999</v>
      </c>
      <c r="D405" s="22">
        <f t="shared" si="131"/>
        <v>15641930.299999999</v>
      </c>
      <c r="E405" s="22">
        <f t="shared" si="131"/>
        <v>15641930.299999999</v>
      </c>
      <c r="F405" s="22">
        <f t="shared" si="131"/>
        <v>15641930.299999999</v>
      </c>
      <c r="G405" s="22">
        <f t="shared" si="131"/>
        <v>15641930.299999999</v>
      </c>
      <c r="H405" s="22">
        <f t="shared" si="131"/>
        <v>15641930.299999999</v>
      </c>
      <c r="I405" s="22">
        <f t="shared" si="131"/>
        <v>15641930.299999999</v>
      </c>
      <c r="J405" s="22">
        <f t="shared" si="131"/>
        <v>15641930.299999999</v>
      </c>
      <c r="K405" s="22">
        <f t="shared" si="131"/>
        <v>15641930.299999999</v>
      </c>
    </row>
    <row r="406" spans="1:12" x14ac:dyDescent="0.25">
      <c r="A406" s="523"/>
      <c r="B406" s="183" t="s">
        <v>5</v>
      </c>
      <c r="C406" s="23">
        <v>15641930.299999999</v>
      </c>
      <c r="D406" s="23">
        <f>C406</f>
        <v>15641930.299999999</v>
      </c>
      <c r="E406" s="23">
        <f t="shared" ref="E406:K406" si="132">D406</f>
        <v>15641930.299999999</v>
      </c>
      <c r="F406" s="23">
        <f t="shared" si="132"/>
        <v>15641930.299999999</v>
      </c>
      <c r="G406" s="23">
        <f>F406</f>
        <v>15641930.299999999</v>
      </c>
      <c r="H406" s="23">
        <f t="shared" si="132"/>
        <v>15641930.299999999</v>
      </c>
      <c r="I406" s="23">
        <f t="shared" si="132"/>
        <v>15641930.299999999</v>
      </c>
      <c r="J406" s="23">
        <f t="shared" si="132"/>
        <v>15641930.299999999</v>
      </c>
      <c r="K406" s="23">
        <f t="shared" si="132"/>
        <v>15641930.299999999</v>
      </c>
    </row>
    <row r="407" spans="1:12" x14ac:dyDescent="0.25">
      <c r="A407" s="523"/>
      <c r="B407" s="183" t="s">
        <v>6</v>
      </c>
      <c r="C407" s="23">
        <v>0</v>
      </c>
      <c r="D407" s="23">
        <f>C407</f>
        <v>0</v>
      </c>
      <c r="E407" s="23">
        <f t="shared" ref="E407:K407" si="133">D407</f>
        <v>0</v>
      </c>
      <c r="F407" s="23">
        <f t="shared" si="133"/>
        <v>0</v>
      </c>
      <c r="G407" s="23">
        <f>F407</f>
        <v>0</v>
      </c>
      <c r="H407" s="23">
        <f t="shared" si="133"/>
        <v>0</v>
      </c>
      <c r="I407" s="23">
        <f t="shared" si="133"/>
        <v>0</v>
      </c>
      <c r="J407" s="23">
        <f t="shared" si="133"/>
        <v>0</v>
      </c>
      <c r="K407" s="23">
        <f t="shared" si="133"/>
        <v>0</v>
      </c>
    </row>
    <row r="408" spans="1:12" x14ac:dyDescent="0.25">
      <c r="A408" s="523"/>
      <c r="B408" s="183"/>
      <c r="C408" s="23"/>
      <c r="D408" s="23"/>
      <c r="E408" s="23"/>
      <c r="F408" s="23"/>
      <c r="G408" s="23"/>
      <c r="H408" s="23"/>
      <c r="I408" s="23"/>
      <c r="J408" s="23"/>
      <c r="K408" s="23"/>
    </row>
    <row r="409" spans="1:12" ht="45" customHeight="1" x14ac:dyDescent="0.25">
      <c r="A409" s="523"/>
      <c r="B409" s="183" t="s">
        <v>622</v>
      </c>
      <c r="C409" s="23">
        <v>100</v>
      </c>
      <c r="D409" s="23">
        <f>C409</f>
        <v>100</v>
      </c>
      <c r="E409" s="23">
        <f t="shared" ref="E409:K409" si="134">D409</f>
        <v>100</v>
      </c>
      <c r="F409" s="23">
        <f t="shared" si="134"/>
        <v>100</v>
      </c>
      <c r="G409" s="23">
        <f>F409</f>
        <v>100</v>
      </c>
      <c r="H409" s="23">
        <f t="shared" si="134"/>
        <v>100</v>
      </c>
      <c r="I409" s="23">
        <f t="shared" si="134"/>
        <v>100</v>
      </c>
      <c r="J409" s="23">
        <f t="shared" si="134"/>
        <v>100</v>
      </c>
      <c r="K409" s="23">
        <f t="shared" si="134"/>
        <v>100</v>
      </c>
    </row>
    <row r="410" spans="1:12" ht="45" customHeight="1" x14ac:dyDescent="0.25">
      <c r="A410" s="524"/>
      <c r="B410" s="183" t="s">
        <v>624</v>
      </c>
      <c r="C410" s="23">
        <v>1579977</v>
      </c>
      <c r="D410" s="23">
        <f>C410</f>
        <v>1579977</v>
      </c>
      <c r="E410" s="23">
        <f t="shared" ref="E410:K410" si="135">D410</f>
        <v>1579977</v>
      </c>
      <c r="F410" s="23">
        <f t="shared" si="135"/>
        <v>1579977</v>
      </c>
      <c r="G410" s="23">
        <f>F410</f>
        <v>1579977</v>
      </c>
      <c r="H410" s="23">
        <f t="shared" si="135"/>
        <v>1579977</v>
      </c>
      <c r="I410" s="23">
        <f t="shared" si="135"/>
        <v>1579977</v>
      </c>
      <c r="J410" s="23">
        <f t="shared" si="135"/>
        <v>1579977</v>
      </c>
      <c r="K410" s="23">
        <f t="shared" si="135"/>
        <v>1579977</v>
      </c>
    </row>
    <row r="411" spans="1:12" x14ac:dyDescent="0.25">
      <c r="A411" s="525" t="s">
        <v>602</v>
      </c>
      <c r="B411" s="183" t="s">
        <v>2</v>
      </c>
      <c r="C411" s="23">
        <f>C412+C413</f>
        <v>15641930.299999999</v>
      </c>
      <c r="D411" s="23">
        <f>D412+D413</f>
        <v>15641930.299999999</v>
      </c>
      <c r="E411" s="23">
        <f>E412+E413</f>
        <v>15641930.299999999</v>
      </c>
      <c r="F411" s="23">
        <f>F412+F413</f>
        <v>15641930.299999999</v>
      </c>
      <c r="G411" s="23">
        <f>G412+G413</f>
        <v>15641930.299999999</v>
      </c>
      <c r="H411" s="23">
        <f>H412</f>
        <v>15641930.299999999</v>
      </c>
      <c r="I411" s="23">
        <f>I412+I413</f>
        <v>15641930.299999999</v>
      </c>
      <c r="J411" s="23">
        <f>J412+J413</f>
        <v>15641930.299999999</v>
      </c>
      <c r="K411" s="23">
        <f>K412+K413</f>
        <v>15641930.299999999</v>
      </c>
    </row>
    <row r="412" spans="1:12" x14ac:dyDescent="0.25">
      <c r="A412" s="526"/>
      <c r="B412" s="183" t="s">
        <v>5</v>
      </c>
      <c r="C412" s="23">
        <v>15641930.299999999</v>
      </c>
      <c r="D412" s="23">
        <f>C412</f>
        <v>15641930.299999999</v>
      </c>
      <c r="E412" s="23">
        <f t="shared" ref="E412:K412" si="136">D412</f>
        <v>15641930.299999999</v>
      </c>
      <c r="F412" s="23">
        <f t="shared" si="136"/>
        <v>15641930.299999999</v>
      </c>
      <c r="G412" s="23">
        <f>F412</f>
        <v>15641930.299999999</v>
      </c>
      <c r="H412" s="23">
        <f t="shared" si="136"/>
        <v>15641930.299999999</v>
      </c>
      <c r="I412" s="23">
        <f t="shared" si="136"/>
        <v>15641930.299999999</v>
      </c>
      <c r="J412" s="23">
        <f t="shared" si="136"/>
        <v>15641930.299999999</v>
      </c>
      <c r="K412" s="23">
        <f t="shared" si="136"/>
        <v>15641930.299999999</v>
      </c>
    </row>
    <row r="413" spans="1:12" x14ac:dyDescent="0.25">
      <c r="A413" s="527"/>
      <c r="B413" s="183" t="s">
        <v>6</v>
      </c>
      <c r="C413" s="23">
        <v>0</v>
      </c>
      <c r="D413" s="23">
        <v>0</v>
      </c>
      <c r="E413" s="23">
        <v>0</v>
      </c>
      <c r="F413" s="23">
        <v>0</v>
      </c>
      <c r="G413" s="23">
        <v>0</v>
      </c>
      <c r="H413" s="23">
        <v>0</v>
      </c>
      <c r="I413" s="23">
        <v>0</v>
      </c>
      <c r="J413" s="23">
        <f>I413</f>
        <v>0</v>
      </c>
      <c r="K413" s="23">
        <f>J413</f>
        <v>0</v>
      </c>
    </row>
    <row r="414" spans="1:12" ht="30.75" customHeight="1" x14ac:dyDescent="0.25">
      <c r="A414" s="26"/>
      <c r="B414" s="26"/>
      <c r="C414" s="27"/>
      <c r="D414" s="27"/>
      <c r="E414" s="27"/>
      <c r="F414" s="27"/>
      <c r="G414" s="27"/>
      <c r="H414" s="27"/>
      <c r="I414" s="27"/>
      <c r="J414" s="27"/>
      <c r="K414" s="27"/>
    </row>
    <row r="415" spans="1:12" ht="15.75" customHeight="1" x14ac:dyDescent="0.25">
      <c r="I415" s="21"/>
    </row>
    <row r="416" spans="1:12" x14ac:dyDescent="0.25">
      <c r="A416" s="2" t="s">
        <v>366</v>
      </c>
      <c r="G416" s="6" t="s">
        <v>229</v>
      </c>
      <c r="I416" s="21"/>
      <c r="L416" s="6"/>
    </row>
    <row r="417" spans="1:12" x14ac:dyDescent="0.25">
      <c r="G417" s="6"/>
      <c r="I417" s="21"/>
      <c r="L417" s="6"/>
    </row>
    <row r="418" spans="1:12" x14ac:dyDescent="0.25">
      <c r="A418" s="2" t="s">
        <v>224</v>
      </c>
      <c r="G418" s="6"/>
      <c r="I418" s="21"/>
      <c r="L418" s="6"/>
    </row>
    <row r="419" spans="1:12" x14ac:dyDescent="0.25">
      <c r="I419" s="21"/>
      <c r="L419" s="6"/>
    </row>
    <row r="420" spans="1:12" x14ac:dyDescent="0.25">
      <c r="A420" s="2" t="s">
        <v>367</v>
      </c>
      <c r="G420" s="6" t="s">
        <v>225</v>
      </c>
      <c r="I420" s="21"/>
      <c r="L420" s="6"/>
    </row>
    <row r="421" spans="1:12" x14ac:dyDescent="0.25">
      <c r="B421" s="6"/>
      <c r="C421" s="6"/>
      <c r="D421" s="6"/>
      <c r="E421" s="6"/>
      <c r="F421" s="6"/>
      <c r="G421" s="6"/>
      <c r="H421" s="6"/>
      <c r="L421" s="6"/>
    </row>
    <row r="422" spans="1:12" x14ac:dyDescent="0.25">
      <c r="A422" s="28" t="s">
        <v>368</v>
      </c>
      <c r="B422" s="6"/>
      <c r="C422" s="6"/>
      <c r="D422" s="6"/>
      <c r="E422" s="6"/>
      <c r="F422" s="6"/>
      <c r="G422" s="29" t="s">
        <v>227</v>
      </c>
      <c r="H422" s="6"/>
      <c r="I422" s="29"/>
      <c r="L422" s="29"/>
    </row>
    <row r="423" spans="1:12" x14ac:dyDescent="0.25">
      <c r="A423" s="28" t="s">
        <v>369</v>
      </c>
      <c r="G423" s="6"/>
      <c r="I423" s="21"/>
    </row>
    <row r="424" spans="1:12" x14ac:dyDescent="0.25">
      <c r="B424" s="6"/>
      <c r="C424" s="6"/>
      <c r="D424" s="6"/>
      <c r="E424" s="6"/>
      <c r="F424" s="6"/>
      <c r="H424" s="6"/>
      <c r="I424" s="29"/>
      <c r="L424" s="6"/>
    </row>
    <row r="425" spans="1:12" x14ac:dyDescent="0.25">
      <c r="A425" s="28" t="s">
        <v>226</v>
      </c>
      <c r="B425" s="6"/>
      <c r="C425" s="6"/>
      <c r="D425" s="6"/>
      <c r="E425" s="6"/>
      <c r="F425" s="6"/>
      <c r="H425" s="6"/>
      <c r="I425" s="29"/>
    </row>
    <row r="426" spans="1:12" x14ac:dyDescent="0.25">
      <c r="A426" s="28"/>
      <c r="B426" s="6"/>
      <c r="C426" s="6"/>
      <c r="D426" s="6"/>
      <c r="E426" s="6"/>
      <c r="F426" s="6"/>
      <c r="H426" s="6"/>
      <c r="I426" s="29"/>
    </row>
    <row r="427" spans="1:12" x14ac:dyDescent="0.25">
      <c r="A427" s="28" t="s">
        <v>370</v>
      </c>
      <c r="B427" s="6"/>
      <c r="C427" s="6"/>
      <c r="D427" s="6"/>
      <c r="E427" s="6"/>
      <c r="F427" s="6"/>
      <c r="G427" s="29" t="s">
        <v>230</v>
      </c>
      <c r="H427" s="6"/>
      <c r="I427" s="29"/>
    </row>
    <row r="428" spans="1:12" x14ac:dyDescent="0.25">
      <c r="A428" s="28" t="s">
        <v>371</v>
      </c>
      <c r="B428" s="6"/>
      <c r="C428" s="6"/>
      <c r="D428" s="6"/>
      <c r="E428" s="6"/>
      <c r="F428" s="6"/>
      <c r="H428" s="6"/>
      <c r="I428" s="29"/>
      <c r="L428" s="29"/>
    </row>
    <row r="429" spans="1:12" x14ac:dyDescent="0.25">
      <c r="A429" s="28"/>
      <c r="B429" s="6"/>
      <c r="C429" s="6"/>
      <c r="D429" s="6"/>
      <c r="E429" s="6"/>
      <c r="F429" s="6"/>
      <c r="G429" s="29" t="s">
        <v>373</v>
      </c>
      <c r="H429" s="6"/>
    </row>
    <row r="430" spans="1:12" x14ac:dyDescent="0.25">
      <c r="A430" s="28" t="s">
        <v>372</v>
      </c>
      <c r="B430" s="6"/>
      <c r="C430" s="6"/>
      <c r="D430" s="6"/>
      <c r="E430" s="6"/>
      <c r="F430" s="6"/>
      <c r="G430" s="29"/>
      <c r="H430" s="6"/>
      <c r="L430" s="29"/>
    </row>
    <row r="431" spans="1:12" x14ac:dyDescent="0.25">
      <c r="A431" s="78" t="s">
        <v>369</v>
      </c>
      <c r="B431" s="6"/>
      <c r="C431" s="6"/>
      <c r="D431" s="6"/>
      <c r="E431" s="6"/>
      <c r="F431" s="6"/>
      <c r="G431" s="29"/>
      <c r="H431" s="6"/>
      <c r="L431" s="29"/>
    </row>
    <row r="432" spans="1:12" x14ac:dyDescent="0.25">
      <c r="A432" s="28"/>
      <c r="B432" s="6"/>
      <c r="C432" s="6"/>
      <c r="D432" s="6"/>
      <c r="E432" s="6"/>
      <c r="F432" s="6"/>
      <c r="H432" s="6"/>
      <c r="L432" s="29"/>
    </row>
    <row r="433" spans="1:12" x14ac:dyDescent="0.25">
      <c r="A433" s="28" t="s">
        <v>222</v>
      </c>
      <c r="B433" s="6"/>
      <c r="C433" s="6"/>
      <c r="D433" s="6"/>
      <c r="E433" s="6"/>
      <c r="F433" s="6"/>
      <c r="G433" s="29" t="s">
        <v>228</v>
      </c>
      <c r="H433" s="6"/>
      <c r="L433" s="29"/>
    </row>
    <row r="434" spans="1:12" x14ac:dyDescent="0.25">
      <c r="A434" s="28"/>
      <c r="B434" s="6"/>
      <c r="C434" s="6"/>
      <c r="D434" s="6"/>
      <c r="E434" s="6"/>
      <c r="F434" s="6"/>
      <c r="G434" s="29"/>
      <c r="H434" s="6"/>
      <c r="L434" s="29"/>
    </row>
    <row r="435" spans="1:12" x14ac:dyDescent="0.25">
      <c r="A435" s="28" t="s">
        <v>222</v>
      </c>
      <c r="G435" s="29" t="s">
        <v>223</v>
      </c>
      <c r="L435" s="29"/>
    </row>
  </sheetData>
  <autoFilter ref="A5:L5"/>
  <mergeCells count="91">
    <mergeCell ref="A3:K3"/>
    <mergeCell ref="A2:K2"/>
    <mergeCell ref="A405:A410"/>
    <mergeCell ref="A125:A131"/>
    <mergeCell ref="A27:A53"/>
    <mergeCell ref="A68:A93"/>
    <mergeCell ref="A170:A173"/>
    <mergeCell ref="A189:A193"/>
    <mergeCell ref="A381:A390"/>
    <mergeCell ref="A287:A294"/>
    <mergeCell ref="A401:A404"/>
    <mergeCell ref="A98:A100"/>
    <mergeCell ref="A101:A103"/>
    <mergeCell ref="A104:A106"/>
    <mergeCell ref="A107:A109"/>
    <mergeCell ref="A110:A112"/>
    <mergeCell ref="A116:A118"/>
    <mergeCell ref="A119:A121"/>
    <mergeCell ref="A411:A413"/>
    <mergeCell ref="A4:A5"/>
    <mergeCell ref="B4:B5"/>
    <mergeCell ref="A138:A141"/>
    <mergeCell ref="A142:A144"/>
    <mergeCell ref="A145:A148"/>
    <mergeCell ref="A149:A151"/>
    <mergeCell ref="A122:A124"/>
    <mergeCell ref="A135:A137"/>
    <mergeCell ref="A233:A235"/>
    <mergeCell ref="A186:A188"/>
    <mergeCell ref="A194:A206"/>
    <mergeCell ref="A207:A210"/>
    <mergeCell ref="A211:A213"/>
    <mergeCell ref="C4:J4"/>
    <mergeCell ref="A7:A26"/>
    <mergeCell ref="A113:A115"/>
    <mergeCell ref="A54:A57"/>
    <mergeCell ref="A58:A60"/>
    <mergeCell ref="A61:A63"/>
    <mergeCell ref="A64:A66"/>
    <mergeCell ref="A94:A97"/>
    <mergeCell ref="A230:A232"/>
    <mergeCell ref="A132:A134"/>
    <mergeCell ref="A152:A157"/>
    <mergeCell ref="A158:A163"/>
    <mergeCell ref="A302:A304"/>
    <mergeCell ref="A164:A166"/>
    <mergeCell ref="A167:A169"/>
    <mergeCell ref="A214:A216"/>
    <mergeCell ref="A217:A220"/>
    <mergeCell ref="A221:A223"/>
    <mergeCell ref="A224:A226"/>
    <mergeCell ref="A227:A229"/>
    <mergeCell ref="A398:A400"/>
    <mergeCell ref="A174:A178"/>
    <mergeCell ref="A179:A184"/>
    <mergeCell ref="A357:A359"/>
    <mergeCell ref="A360:A362"/>
    <mergeCell ref="A394:A397"/>
    <mergeCell ref="A363:A365"/>
    <mergeCell ref="A366:A368"/>
    <mergeCell ref="A369:A371"/>
    <mergeCell ref="A274:A279"/>
    <mergeCell ref="A280:A282"/>
    <mergeCell ref="A283:A286"/>
    <mergeCell ref="A326:A328"/>
    <mergeCell ref="A329:A334"/>
    <mergeCell ref="A311:A313"/>
    <mergeCell ref="A314:A316"/>
    <mergeCell ref="A391:A393"/>
    <mergeCell ref="A375:A377"/>
    <mergeCell ref="A378:A380"/>
    <mergeCell ref="A372:A374"/>
    <mergeCell ref="A339:A341"/>
    <mergeCell ref="A342:A344"/>
    <mergeCell ref="A349:A353"/>
    <mergeCell ref="A354:A356"/>
    <mergeCell ref="A345:A348"/>
    <mergeCell ref="A335:A338"/>
    <mergeCell ref="A317:A321"/>
    <mergeCell ref="A322:A325"/>
    <mergeCell ref="A236:A241"/>
    <mergeCell ref="A242:A247"/>
    <mergeCell ref="A305:A307"/>
    <mergeCell ref="A308:A310"/>
    <mergeCell ref="A260:A262"/>
    <mergeCell ref="A263:A273"/>
    <mergeCell ref="A248:A250"/>
    <mergeCell ref="A251:A255"/>
    <mergeCell ref="A256:A259"/>
    <mergeCell ref="A295:A298"/>
    <mergeCell ref="A299:A301"/>
  </mergeCells>
  <pageMargins left="0.15748031496062992" right="0.15748031496062992" top="0.15748031496062992" bottom="0.15748031496062992" header="0.31496062992125984" footer="0.31496062992125984"/>
  <pageSetup paperSize="9" scale="47" orientation="landscape" r:id="rId1"/>
  <rowBreaks count="11" manualBreakCount="11">
    <brk id="42" max="10" man="1"/>
    <brk id="77" max="10" man="1"/>
    <brk id="106" max="10" man="1"/>
    <brk id="144" max="10" man="1"/>
    <brk id="223" max="10" man="1"/>
    <brk id="262" max="10" man="1"/>
    <brk id="294" max="10" man="1"/>
    <brk id="313" max="10" man="1"/>
    <brk id="356" max="10" man="1"/>
    <brk id="397" max="10" man="1"/>
    <brk id="41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Отчет ЦП</vt:lpstr>
      <vt:lpstr>Отчет по мероприятиям</vt:lpstr>
      <vt:lpstr>Объекты кап. строительства</vt:lpstr>
      <vt:lpstr>Инф-я о реализации в МО</vt:lpstr>
      <vt:lpstr>Направления и объемы фин-я</vt:lpstr>
      <vt:lpstr>СОНКО</vt:lpstr>
      <vt:lpstr>Информация к пояснительной</vt:lpstr>
      <vt:lpstr>'Информация к пояснительной'!Заголовки_для_печати</vt:lpstr>
      <vt:lpstr>'Отчет по мероприятиям'!Заголовки_для_печати</vt:lpstr>
      <vt:lpstr>'Отчет ЦП'!Заголовки_для_печати</vt:lpstr>
      <vt:lpstr>'Информация к пояснительной'!Область_печати</vt:lpstr>
      <vt:lpstr>'Инф-я о реализации в МО'!Область_печати</vt:lpstr>
      <vt:lpstr>'Направления и объемы фин-я'!Область_печати</vt:lpstr>
      <vt:lpstr>'Объекты кап. строительства'!Область_печати</vt:lpstr>
      <vt:lpstr>'Отчет по мероприятиям'!Область_печати</vt:lpstr>
      <vt:lpstr>'Отчет ЦП'!Область_печати</vt:lpstr>
      <vt:lpstr>СОНКО!Область_печати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s.lyubimova</dc:creator>
  <cp:lastModifiedBy>Ирина В. Зуева</cp:lastModifiedBy>
  <cp:lastPrinted>2018-04-28T01:42:15Z</cp:lastPrinted>
  <dcterms:created xsi:type="dcterms:W3CDTF">2015-01-15T06:43:45Z</dcterms:created>
  <dcterms:modified xsi:type="dcterms:W3CDTF">2018-05-07T07:38:37Z</dcterms:modified>
</cp:coreProperties>
</file>