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990" yWindow="240" windowWidth="19905" windowHeight="12765" tabRatio="773" activeTab="5"/>
  </bookViews>
  <sheets>
    <sheet name="Отчет ЦП новое" sheetId="8" r:id="rId1"/>
    <sheet name="Отчет по мероприятиям" sheetId="5" r:id="rId2"/>
    <sheet name="Объекты кап. строительства" sheetId="3" r:id="rId3"/>
    <sheet name="Инф-я о реализации в МО" sheetId="6" r:id="rId4"/>
    <sheet name="Направления и объемы фин-я" sheetId="7" r:id="rId5"/>
    <sheet name="Информация к пояснительной" sheetId="1" r:id="rId6"/>
  </sheets>
  <externalReferences>
    <externalReference r:id="rId7"/>
  </externalReferences>
  <definedNames>
    <definedName name="_xlnm._FilterDatabase" localSheetId="0" hidden="1">'Отчет ЦП новое'!$A$7:$WVH$155</definedName>
    <definedName name="_xlnm.Print_Titles" localSheetId="5">'Информация к пояснительной'!$4:$6</definedName>
    <definedName name="_xlnm.Print_Titles" localSheetId="1">'Отчет по мероприятиям'!$5:$8</definedName>
    <definedName name="_xlnm.Print_Titles" localSheetId="0">'Отчет ЦП новое'!$5:$7</definedName>
    <definedName name="_xlnm.Print_Area" localSheetId="5">'Информация к пояснительной'!$A$1:$K$392</definedName>
    <definedName name="_xlnm.Print_Area" localSheetId="3">'Инф-я о реализации в МО'!$A$1:$N$36</definedName>
    <definedName name="_xlnm.Print_Area" localSheetId="4">'Направления и объемы фин-я'!$A$1:$D$49</definedName>
    <definedName name="_xlnm.Print_Area" localSheetId="2">'Объекты кап. строительства'!$A$1:$S$103</definedName>
    <definedName name="_xlnm.Print_Area" localSheetId="0">'Отчет ЦП новое'!$A$1:$I$173</definedName>
  </definedNames>
  <calcPr calcId="144525"/>
</workbook>
</file>

<file path=xl/calcChain.xml><?xml version="1.0" encoding="utf-8"?>
<calcChain xmlns="http://schemas.openxmlformats.org/spreadsheetml/2006/main">
  <c r="F371" i="1" l="1"/>
  <c r="G371" i="1" s="1"/>
  <c r="K370" i="1"/>
  <c r="I370" i="1"/>
  <c r="F370" i="1"/>
  <c r="F369" i="1"/>
  <c r="E369" i="1"/>
  <c r="D369" i="1"/>
  <c r="C369" i="1"/>
  <c r="D368" i="1"/>
  <c r="E368" i="1" s="1"/>
  <c r="F368" i="1" s="1"/>
  <c r="G368" i="1" s="1"/>
  <c r="H368" i="1" s="1"/>
  <c r="I368" i="1" s="1"/>
  <c r="J368" i="1" s="1"/>
  <c r="K368" i="1" s="1"/>
  <c r="D367" i="1"/>
  <c r="E367" i="1" s="1"/>
  <c r="F367" i="1" s="1"/>
  <c r="G367" i="1" s="1"/>
  <c r="H367" i="1" s="1"/>
  <c r="I367" i="1" s="1"/>
  <c r="J367" i="1" s="1"/>
  <c r="K367" i="1" s="1"/>
  <c r="F366" i="1"/>
  <c r="G366" i="1" s="1"/>
  <c r="K365" i="1"/>
  <c r="I365" i="1"/>
  <c r="E364" i="1"/>
  <c r="D364" i="1"/>
  <c r="C364" i="1"/>
  <c r="K362" i="1"/>
  <c r="H362" i="1"/>
  <c r="I362" i="1" s="1"/>
  <c r="I361" i="1" s="1"/>
  <c r="K361" i="1"/>
  <c r="J361" i="1"/>
  <c r="H361" i="1"/>
  <c r="G361" i="1"/>
  <c r="H359" i="1"/>
  <c r="I359" i="1" s="1"/>
  <c r="E359" i="1"/>
  <c r="F359" i="1" s="1"/>
  <c r="F358" i="1" s="1"/>
  <c r="H358" i="1"/>
  <c r="G358" i="1"/>
  <c r="E358" i="1"/>
  <c r="D358" i="1"/>
  <c r="C358" i="1"/>
  <c r="G357" i="1"/>
  <c r="F357" i="1"/>
  <c r="E357" i="1"/>
  <c r="K355" i="1"/>
  <c r="H355" i="1"/>
  <c r="I355" i="1" s="1"/>
  <c r="I354" i="1" s="1"/>
  <c r="E355" i="1"/>
  <c r="F355" i="1" s="1"/>
  <c r="F354" i="1" s="1"/>
  <c r="J354" i="1"/>
  <c r="K354" i="1" s="1"/>
  <c r="H354" i="1"/>
  <c r="G354" i="1"/>
  <c r="E354" i="1"/>
  <c r="D354" i="1"/>
  <c r="C354" i="1"/>
  <c r="K352" i="1"/>
  <c r="I352" i="1"/>
  <c r="I351" i="1" s="1"/>
  <c r="E352" i="1"/>
  <c r="J351" i="1"/>
  <c r="K351" i="1" s="1"/>
  <c r="H351" i="1"/>
  <c r="G351" i="1"/>
  <c r="F351" i="1"/>
  <c r="E351" i="1"/>
  <c r="D351" i="1"/>
  <c r="C351" i="1"/>
  <c r="E349" i="1"/>
  <c r="F349" i="1" s="1"/>
  <c r="D348" i="1"/>
  <c r="C348" i="1"/>
  <c r="I346" i="1"/>
  <c r="J346" i="1" s="1"/>
  <c r="E346" i="1"/>
  <c r="F346" i="1" s="1"/>
  <c r="F345" i="1" s="1"/>
  <c r="I345" i="1"/>
  <c r="H345" i="1"/>
  <c r="G345" i="1"/>
  <c r="E345" i="1"/>
  <c r="D345" i="1"/>
  <c r="C345" i="1"/>
  <c r="H343" i="1"/>
  <c r="I343" i="1" s="1"/>
  <c r="E343" i="1"/>
  <c r="F343" i="1" s="1"/>
  <c r="F342" i="1" s="1"/>
  <c r="H342" i="1"/>
  <c r="G342" i="1"/>
  <c r="E342" i="1"/>
  <c r="D342" i="1"/>
  <c r="C342" i="1"/>
  <c r="I340" i="1"/>
  <c r="J340" i="1" s="1"/>
  <c r="E340" i="1"/>
  <c r="F340" i="1" s="1"/>
  <c r="F339" i="1" s="1"/>
  <c r="I339" i="1"/>
  <c r="H339" i="1"/>
  <c r="G339" i="1"/>
  <c r="E339" i="1"/>
  <c r="D339" i="1"/>
  <c r="C339" i="1"/>
  <c r="H337" i="1"/>
  <c r="I337" i="1" s="1"/>
  <c r="E337" i="1"/>
  <c r="F337" i="1" s="1"/>
  <c r="F336" i="1" s="1"/>
  <c r="H336" i="1"/>
  <c r="G336" i="1"/>
  <c r="D336" i="1"/>
  <c r="C336" i="1"/>
  <c r="E335" i="1"/>
  <c r="F335" i="1" s="1"/>
  <c r="D333" i="1"/>
  <c r="C333" i="1"/>
  <c r="H331" i="1"/>
  <c r="I331" i="1" s="1"/>
  <c r="E331" i="1"/>
  <c r="F331" i="1" s="1"/>
  <c r="F330" i="1" s="1"/>
  <c r="H330" i="1"/>
  <c r="G330" i="1"/>
  <c r="E330" i="1"/>
  <c r="D330" i="1"/>
  <c r="C330" i="1"/>
  <c r="H328" i="1"/>
  <c r="I328" i="1" s="1"/>
  <c r="E328" i="1"/>
  <c r="F328" i="1" s="1"/>
  <c r="F327" i="1" s="1"/>
  <c r="H327" i="1"/>
  <c r="G327" i="1"/>
  <c r="D327" i="1"/>
  <c r="C327" i="1"/>
  <c r="K325" i="1"/>
  <c r="G325" i="1"/>
  <c r="H325" i="1" s="1"/>
  <c r="E325" i="1"/>
  <c r="E324" i="1" s="1"/>
  <c r="J324" i="1"/>
  <c r="K324" i="1" s="1"/>
  <c r="F324" i="1"/>
  <c r="D324" i="1"/>
  <c r="C324" i="1"/>
  <c r="I322" i="1"/>
  <c r="J322" i="1" s="1"/>
  <c r="E322" i="1"/>
  <c r="F322" i="1" s="1"/>
  <c r="F321" i="1" s="1"/>
  <c r="I321" i="1"/>
  <c r="H321" i="1"/>
  <c r="G321" i="1"/>
  <c r="E321" i="1"/>
  <c r="D321" i="1"/>
  <c r="C321" i="1"/>
  <c r="D320" i="1"/>
  <c r="E320" i="1" s="1"/>
  <c r="F320" i="1" s="1"/>
  <c r="G320" i="1" s="1"/>
  <c r="H320" i="1" s="1"/>
  <c r="I320" i="1" s="1"/>
  <c r="J320" i="1" s="1"/>
  <c r="K320" i="1" s="1"/>
  <c r="D319" i="1"/>
  <c r="E319" i="1" s="1"/>
  <c r="F319" i="1" s="1"/>
  <c r="G319" i="1" s="1"/>
  <c r="H319" i="1" s="1"/>
  <c r="I319" i="1" s="1"/>
  <c r="J319" i="1" s="1"/>
  <c r="K319" i="1" s="1"/>
  <c r="E318" i="1"/>
  <c r="F318" i="1" s="1"/>
  <c r="K317" i="1"/>
  <c r="I317" i="1"/>
  <c r="E317" i="1"/>
  <c r="E316" i="1"/>
  <c r="D316" i="1"/>
  <c r="C316" i="1"/>
  <c r="J315" i="1"/>
  <c r="G315" i="1"/>
  <c r="F315" i="1"/>
  <c r="E315" i="1"/>
  <c r="E314" i="1"/>
  <c r="F314" i="1" s="1"/>
  <c r="K313" i="1"/>
  <c r="I313" i="1"/>
  <c r="E312" i="1"/>
  <c r="D312" i="1"/>
  <c r="C312" i="1"/>
  <c r="J309" i="1"/>
  <c r="K309" i="1" s="1"/>
  <c r="I309" i="1"/>
  <c r="G309" i="1"/>
  <c r="F309" i="1"/>
  <c r="E309" i="1"/>
  <c r="D309" i="1"/>
  <c r="C309" i="1"/>
  <c r="K306" i="1"/>
  <c r="J306" i="1"/>
  <c r="I306" i="1"/>
  <c r="G306" i="1"/>
  <c r="H309" i="1" s="1"/>
  <c r="F306" i="1"/>
  <c r="E306" i="1"/>
  <c r="D306" i="1"/>
  <c r="C306" i="1"/>
  <c r="E305" i="1"/>
  <c r="F305" i="1" s="1"/>
  <c r="G305" i="1" s="1"/>
  <c r="H305" i="1" s="1"/>
  <c r="I305" i="1" s="1"/>
  <c r="J305" i="1" s="1"/>
  <c r="K305" i="1" s="1"/>
  <c r="D305" i="1"/>
  <c r="J302" i="1"/>
  <c r="I302" i="1"/>
  <c r="H302" i="1"/>
  <c r="G302" i="1"/>
  <c r="F302" i="1"/>
  <c r="E302" i="1"/>
  <c r="D302" i="1"/>
  <c r="C302" i="1"/>
  <c r="E301" i="1"/>
  <c r="F301" i="1" s="1"/>
  <c r="G301" i="1" s="1"/>
  <c r="H301" i="1" s="1"/>
  <c r="I301" i="1" s="1"/>
  <c r="J301" i="1" s="1"/>
  <c r="K301" i="1" s="1"/>
  <c r="D301" i="1"/>
  <c r="E300" i="1"/>
  <c r="F300" i="1" s="1"/>
  <c r="G300" i="1" s="1"/>
  <c r="H300" i="1" s="1"/>
  <c r="I300" i="1" s="1"/>
  <c r="J300" i="1" s="1"/>
  <c r="K300" i="1" s="1"/>
  <c r="D300" i="1"/>
  <c r="E299" i="1"/>
  <c r="F299" i="1" s="1"/>
  <c r="G299" i="1" s="1"/>
  <c r="H299" i="1" s="1"/>
  <c r="I299" i="1" s="1"/>
  <c r="J299" i="1" s="1"/>
  <c r="K299" i="1" s="1"/>
  <c r="D299" i="1"/>
  <c r="E298" i="1"/>
  <c r="F298" i="1" s="1"/>
  <c r="G298" i="1" s="1"/>
  <c r="H298" i="1" s="1"/>
  <c r="I298" i="1" s="1"/>
  <c r="J298" i="1" s="1"/>
  <c r="K298" i="1" s="1"/>
  <c r="D298" i="1"/>
  <c r="K295" i="1"/>
  <c r="J295" i="1"/>
  <c r="I295" i="1"/>
  <c r="G295" i="1"/>
  <c r="H295" i="1" s="1"/>
  <c r="F295" i="1"/>
  <c r="E295" i="1"/>
  <c r="D295" i="1"/>
  <c r="C295" i="1"/>
  <c r="K293" i="1"/>
  <c r="H293" i="1"/>
  <c r="I293" i="1" s="1"/>
  <c r="I292" i="1" s="1"/>
  <c r="E293" i="1"/>
  <c r="F293" i="1" s="1"/>
  <c r="F292" i="1" s="1"/>
  <c r="J292" i="1"/>
  <c r="K292" i="1" s="1"/>
  <c r="G292" i="1"/>
  <c r="D292" i="1"/>
  <c r="C292" i="1"/>
  <c r="D291" i="1"/>
  <c r="E291" i="1" s="1"/>
  <c r="F291" i="1" s="1"/>
  <c r="G291" i="1" s="1"/>
  <c r="H291" i="1" s="1"/>
  <c r="I291" i="1" s="1"/>
  <c r="J291" i="1" s="1"/>
  <c r="K291" i="1" s="1"/>
  <c r="K289" i="1"/>
  <c r="H289" i="1"/>
  <c r="I289" i="1" s="1"/>
  <c r="I288" i="1" s="1"/>
  <c r="E289" i="1"/>
  <c r="F289" i="1" s="1"/>
  <c r="F288" i="1" s="1"/>
  <c r="J288" i="1"/>
  <c r="K288" i="1" s="1"/>
  <c r="G288" i="1"/>
  <c r="D288" i="1"/>
  <c r="C288" i="1"/>
  <c r="D287" i="1"/>
  <c r="E287" i="1" s="1"/>
  <c r="F287" i="1" s="1"/>
  <c r="G287" i="1" s="1"/>
  <c r="H287" i="1" s="1"/>
  <c r="I287" i="1" s="1"/>
  <c r="J287" i="1" s="1"/>
  <c r="K287" i="1" s="1"/>
  <c r="D286" i="1"/>
  <c r="E286" i="1" s="1"/>
  <c r="F286" i="1" s="1"/>
  <c r="G286" i="1" s="1"/>
  <c r="H286" i="1" s="1"/>
  <c r="I286" i="1" s="1"/>
  <c r="J286" i="1" s="1"/>
  <c r="K286" i="1" s="1"/>
  <c r="K284" i="1"/>
  <c r="H284" i="1"/>
  <c r="I284" i="1" s="1"/>
  <c r="I283" i="1" s="1"/>
  <c r="E284" i="1"/>
  <c r="F284" i="1" s="1"/>
  <c r="F283" i="1" s="1"/>
  <c r="J283" i="1"/>
  <c r="K283" i="1" s="1"/>
  <c r="G283" i="1"/>
  <c r="D283" i="1"/>
  <c r="C283" i="1"/>
  <c r="K282" i="1"/>
  <c r="E282" i="1"/>
  <c r="F282" i="1" s="1"/>
  <c r="J280" i="1"/>
  <c r="K280" i="1" s="1"/>
  <c r="E280" i="1"/>
  <c r="D280" i="1"/>
  <c r="C280" i="1"/>
  <c r="K279" i="1"/>
  <c r="H279" i="1"/>
  <c r="I279" i="1" s="1"/>
  <c r="I277" i="1" s="1"/>
  <c r="E279" i="1"/>
  <c r="F279" i="1" s="1"/>
  <c r="F277" i="1" s="1"/>
  <c r="J277" i="1"/>
  <c r="K277" i="1" s="1"/>
  <c r="G277" i="1"/>
  <c r="D277" i="1"/>
  <c r="C277" i="1"/>
  <c r="E275" i="1"/>
  <c r="F275" i="1" s="1"/>
  <c r="D274" i="1"/>
  <c r="C274" i="1"/>
  <c r="H272" i="1"/>
  <c r="I272" i="1" s="1"/>
  <c r="E272" i="1"/>
  <c r="F272" i="1" s="1"/>
  <c r="F271" i="1" s="1"/>
  <c r="H271" i="1"/>
  <c r="G271" i="1"/>
  <c r="D271" i="1"/>
  <c r="C271" i="1"/>
  <c r="K270" i="1"/>
  <c r="G270" i="1"/>
  <c r="H270" i="1" s="1"/>
  <c r="K268" i="1"/>
  <c r="J268" i="1"/>
  <c r="G268" i="1"/>
  <c r="F268" i="1"/>
  <c r="G266" i="1"/>
  <c r="H266" i="1" s="1"/>
  <c r="E266" i="1"/>
  <c r="G265" i="1"/>
  <c r="F265" i="1"/>
  <c r="E265" i="1"/>
  <c r="D265" i="1"/>
  <c r="C265" i="1"/>
  <c r="J264" i="1"/>
  <c r="I264" i="1"/>
  <c r="G264" i="1"/>
  <c r="F264" i="1"/>
  <c r="E264" i="1"/>
  <c r="K263" i="1"/>
  <c r="H263" i="1"/>
  <c r="I263" i="1" s="1"/>
  <c r="E263" i="1"/>
  <c r="H262" i="1"/>
  <c r="I262" i="1" s="1"/>
  <c r="E262" i="1"/>
  <c r="H261" i="1"/>
  <c r="G261" i="1"/>
  <c r="F261" i="1"/>
  <c r="E261" i="1"/>
  <c r="D261" i="1"/>
  <c r="C261" i="1"/>
  <c r="J260" i="1"/>
  <c r="K260" i="1" s="1"/>
  <c r="D260" i="1"/>
  <c r="E260" i="1" s="1"/>
  <c r="F260" i="1" s="1"/>
  <c r="G260" i="1" s="1"/>
  <c r="H260" i="1" s="1"/>
  <c r="J259" i="1"/>
  <c r="K259" i="1" s="1"/>
  <c r="D259" i="1"/>
  <c r="E259" i="1" s="1"/>
  <c r="F259" i="1" s="1"/>
  <c r="G259" i="1" s="1"/>
  <c r="H259" i="1" s="1"/>
  <c r="J258" i="1"/>
  <c r="K258" i="1" s="1"/>
  <c r="D258" i="1"/>
  <c r="E258" i="1" s="1"/>
  <c r="F258" i="1" s="1"/>
  <c r="G258" i="1" s="1"/>
  <c r="H258" i="1" s="1"/>
  <c r="J257" i="1"/>
  <c r="K257" i="1" s="1"/>
  <c r="D257" i="1"/>
  <c r="E257" i="1" s="1"/>
  <c r="F257" i="1" s="1"/>
  <c r="G257" i="1" s="1"/>
  <c r="H257" i="1" s="1"/>
  <c r="K256" i="1"/>
  <c r="H256" i="1"/>
  <c r="I256" i="1" s="1"/>
  <c r="E256" i="1"/>
  <c r="H255" i="1"/>
  <c r="I255" i="1" s="1"/>
  <c r="E255" i="1"/>
  <c r="H254" i="1"/>
  <c r="G254" i="1"/>
  <c r="F254" i="1"/>
  <c r="E254" i="1"/>
  <c r="D254" i="1"/>
  <c r="C254" i="1"/>
  <c r="H252" i="1"/>
  <c r="I252" i="1" s="1"/>
  <c r="E252" i="1"/>
  <c r="F252" i="1" s="1"/>
  <c r="F251" i="1" s="1"/>
  <c r="H251" i="1"/>
  <c r="G251" i="1"/>
  <c r="E251" i="1"/>
  <c r="D251" i="1"/>
  <c r="C251" i="1"/>
  <c r="G249" i="1"/>
  <c r="H249" i="1" s="1"/>
  <c r="E249" i="1"/>
  <c r="E248" i="1" s="1"/>
  <c r="G248" i="1"/>
  <c r="F248" i="1"/>
  <c r="D248" i="1"/>
  <c r="C248" i="1"/>
  <c r="G246" i="1"/>
  <c r="H246" i="1" s="1"/>
  <c r="I246" i="1" s="1"/>
  <c r="J246" i="1" s="1"/>
  <c r="K246" i="1" s="1"/>
  <c r="E246" i="1"/>
  <c r="E245" i="1" s="1"/>
  <c r="I245" i="1"/>
  <c r="F245" i="1"/>
  <c r="D245" i="1"/>
  <c r="C245" i="1"/>
  <c r="J244" i="1"/>
  <c r="K244" i="1" s="1"/>
  <c r="D244" i="1"/>
  <c r="E244" i="1" s="1"/>
  <c r="F244" i="1" s="1"/>
  <c r="G244" i="1" s="1"/>
  <c r="H244" i="1" s="1"/>
  <c r="B244" i="1"/>
  <c r="D243" i="1"/>
  <c r="E243" i="1" s="1"/>
  <c r="F243" i="1" s="1"/>
  <c r="G243" i="1" s="1"/>
  <c r="H243" i="1" s="1"/>
  <c r="I243" i="1" s="1"/>
  <c r="J243" i="1" s="1"/>
  <c r="K243" i="1" s="1"/>
  <c r="B243" i="1"/>
  <c r="H241" i="1"/>
  <c r="I241" i="1" s="1"/>
  <c r="J241" i="1" s="1"/>
  <c r="E241" i="1"/>
  <c r="E240" i="1" s="1"/>
  <c r="H240" i="1"/>
  <c r="G240" i="1"/>
  <c r="F240" i="1"/>
  <c r="D240" i="1"/>
  <c r="C240" i="1"/>
  <c r="D239" i="1"/>
  <c r="E239" i="1" s="1"/>
  <c r="F239" i="1" s="1"/>
  <c r="G239" i="1" s="1"/>
  <c r="H239" i="1" s="1"/>
  <c r="I239" i="1" s="1"/>
  <c r="J239" i="1" s="1"/>
  <c r="K239" i="1" s="1"/>
  <c r="B239" i="1"/>
  <c r="J238" i="1"/>
  <c r="K238" i="1" s="1"/>
  <c r="D238" i="1"/>
  <c r="E238" i="1" s="1"/>
  <c r="F238" i="1" s="1"/>
  <c r="G238" i="1" s="1"/>
  <c r="H238" i="1" s="1"/>
  <c r="B238" i="1"/>
  <c r="J237" i="1"/>
  <c r="K237" i="1" s="1"/>
  <c r="D237" i="1"/>
  <c r="E237" i="1" s="1"/>
  <c r="F237" i="1" s="1"/>
  <c r="G237" i="1" s="1"/>
  <c r="H237" i="1" s="1"/>
  <c r="B237" i="1"/>
  <c r="D236" i="1"/>
  <c r="E236" i="1" s="1"/>
  <c r="F236" i="1" s="1"/>
  <c r="G236" i="1" s="1"/>
  <c r="H236" i="1" s="1"/>
  <c r="I236" i="1" s="1"/>
  <c r="J236" i="1" s="1"/>
  <c r="K236" i="1" s="1"/>
  <c r="B236" i="1"/>
  <c r="D235" i="1"/>
  <c r="E235" i="1" s="1"/>
  <c r="F235" i="1" s="1"/>
  <c r="G235" i="1" s="1"/>
  <c r="H235" i="1" s="1"/>
  <c r="I235" i="1" s="1"/>
  <c r="J235" i="1" s="1"/>
  <c r="K235" i="1" s="1"/>
  <c r="B235" i="1"/>
  <c r="J234" i="1"/>
  <c r="K234" i="1" s="1"/>
  <c r="D234" i="1"/>
  <c r="E234" i="1" s="1"/>
  <c r="F234" i="1" s="1"/>
  <c r="G234" i="1" s="1"/>
  <c r="H234" i="1" s="1"/>
  <c r="B234" i="1"/>
  <c r="D233" i="1"/>
  <c r="E233" i="1" s="1"/>
  <c r="F233" i="1" s="1"/>
  <c r="G233" i="1" s="1"/>
  <c r="H233" i="1" s="1"/>
  <c r="I233" i="1" s="1"/>
  <c r="J233" i="1" s="1"/>
  <c r="K233" i="1" s="1"/>
  <c r="B233" i="1"/>
  <c r="H231" i="1"/>
  <c r="I231" i="1" s="1"/>
  <c r="J231" i="1" s="1"/>
  <c r="E231" i="1"/>
  <c r="E230" i="1" s="1"/>
  <c r="H230" i="1"/>
  <c r="G230" i="1"/>
  <c r="F230" i="1"/>
  <c r="D230" i="1"/>
  <c r="C230" i="1"/>
  <c r="H228" i="1"/>
  <c r="I228" i="1" s="1"/>
  <c r="J228" i="1" s="1"/>
  <c r="E228" i="1"/>
  <c r="E227" i="1" s="1"/>
  <c r="H227" i="1"/>
  <c r="G227" i="1"/>
  <c r="F227" i="1"/>
  <c r="D227" i="1"/>
  <c r="C227" i="1"/>
  <c r="J226" i="1"/>
  <c r="K226" i="1" s="1"/>
  <c r="D226" i="1"/>
  <c r="E226" i="1" s="1"/>
  <c r="F226" i="1" s="1"/>
  <c r="G226" i="1" s="1"/>
  <c r="H226" i="1" s="1"/>
  <c r="J225" i="1"/>
  <c r="K225" i="1" s="1"/>
  <c r="D225" i="1"/>
  <c r="E225" i="1" s="1"/>
  <c r="F225" i="1" s="1"/>
  <c r="G225" i="1" s="1"/>
  <c r="H225" i="1" s="1"/>
  <c r="I223" i="1"/>
  <c r="J223" i="1" s="1"/>
  <c r="H223" i="1"/>
  <c r="E223" i="1"/>
  <c r="E222" i="1" s="1"/>
  <c r="G222" i="1"/>
  <c r="F222" i="1"/>
  <c r="D222" i="1"/>
  <c r="C222" i="1"/>
  <c r="J221" i="1"/>
  <c r="K221" i="1" s="1"/>
  <c r="D221" i="1"/>
  <c r="E221" i="1" s="1"/>
  <c r="F221" i="1" s="1"/>
  <c r="G221" i="1" s="1"/>
  <c r="H221" i="1" s="1"/>
  <c r="B221" i="1"/>
  <c r="B226" i="1" s="1"/>
  <c r="J220" i="1"/>
  <c r="K220" i="1" s="1"/>
  <c r="D220" i="1"/>
  <c r="E220" i="1" s="1"/>
  <c r="F220" i="1" s="1"/>
  <c r="G220" i="1" s="1"/>
  <c r="H220" i="1" s="1"/>
  <c r="B220" i="1"/>
  <c r="B225" i="1" s="1"/>
  <c r="H218" i="1"/>
  <c r="I218" i="1" s="1"/>
  <c r="E218" i="1"/>
  <c r="E217" i="1" s="1"/>
  <c r="G217" i="1"/>
  <c r="F217" i="1"/>
  <c r="D217" i="1"/>
  <c r="C217" i="1"/>
  <c r="G215" i="1"/>
  <c r="H215" i="1" s="1"/>
  <c r="E215" i="1"/>
  <c r="E214" i="1" s="1"/>
  <c r="F214" i="1"/>
  <c r="D214" i="1"/>
  <c r="C214" i="1"/>
  <c r="J213" i="1"/>
  <c r="K213" i="1" s="1"/>
  <c r="D213" i="1"/>
  <c r="E213" i="1" s="1"/>
  <c r="F213" i="1" s="1"/>
  <c r="G213" i="1" s="1"/>
  <c r="H213" i="1" s="1"/>
  <c r="B213" i="1"/>
  <c r="J212" i="1"/>
  <c r="K212" i="1" s="1"/>
  <c r="D212" i="1"/>
  <c r="E212" i="1" s="1"/>
  <c r="F212" i="1" s="1"/>
  <c r="G212" i="1" s="1"/>
  <c r="H212" i="1" s="1"/>
  <c r="B212" i="1"/>
  <c r="D211" i="1"/>
  <c r="E211" i="1" s="1"/>
  <c r="F211" i="1" s="1"/>
  <c r="G211" i="1" s="1"/>
  <c r="H211" i="1" s="1"/>
  <c r="I211" i="1" s="1"/>
  <c r="J211" i="1" s="1"/>
  <c r="K211" i="1" s="1"/>
  <c r="B211" i="1"/>
  <c r="G209" i="1"/>
  <c r="H209" i="1" s="1"/>
  <c r="I209" i="1" s="1"/>
  <c r="E209" i="1"/>
  <c r="E208" i="1" s="1"/>
  <c r="G208" i="1"/>
  <c r="F208" i="1"/>
  <c r="D208" i="1"/>
  <c r="C208" i="1"/>
  <c r="K207" i="1"/>
  <c r="J207" i="1"/>
  <c r="D207" i="1"/>
  <c r="E207" i="1" s="1"/>
  <c r="F207" i="1" s="1"/>
  <c r="G207" i="1" s="1"/>
  <c r="H207" i="1" s="1"/>
  <c r="B207" i="1"/>
  <c r="J206" i="1"/>
  <c r="K206" i="1" s="1"/>
  <c r="D206" i="1"/>
  <c r="E206" i="1" s="1"/>
  <c r="F206" i="1" s="1"/>
  <c r="G206" i="1" s="1"/>
  <c r="H206" i="1" s="1"/>
  <c r="B206" i="1"/>
  <c r="D205" i="1"/>
  <c r="E205" i="1" s="1"/>
  <c r="F205" i="1" s="1"/>
  <c r="G205" i="1" s="1"/>
  <c r="H205" i="1" s="1"/>
  <c r="I205" i="1" s="1"/>
  <c r="J205" i="1" s="1"/>
  <c r="K205" i="1" s="1"/>
  <c r="B205" i="1"/>
  <c r="G203" i="1"/>
  <c r="H203" i="1" s="1"/>
  <c r="E203" i="1"/>
  <c r="E202" i="1" s="1"/>
  <c r="F202" i="1"/>
  <c r="D202" i="1"/>
  <c r="C202" i="1"/>
  <c r="K200" i="1"/>
  <c r="H200" i="1"/>
  <c r="I200" i="1" s="1"/>
  <c r="I199" i="1" s="1"/>
  <c r="E200" i="1"/>
  <c r="J199" i="1"/>
  <c r="K199" i="1" s="1"/>
  <c r="G199" i="1"/>
  <c r="F199" i="1"/>
  <c r="E199" i="1"/>
  <c r="D199" i="1"/>
  <c r="C199" i="1"/>
  <c r="H197" i="1"/>
  <c r="I197" i="1" s="1"/>
  <c r="E197" i="1"/>
  <c r="E196" i="1" s="1"/>
  <c r="G196" i="1"/>
  <c r="F196" i="1"/>
  <c r="D196" i="1"/>
  <c r="C196" i="1"/>
  <c r="I194" i="1"/>
  <c r="J194" i="1" s="1"/>
  <c r="K194" i="1" s="1"/>
  <c r="F194" i="1"/>
  <c r="F193" i="1" s="1"/>
  <c r="E194" i="1"/>
  <c r="I193" i="1"/>
  <c r="H193" i="1"/>
  <c r="G193" i="1"/>
  <c r="E193" i="1"/>
  <c r="D193" i="1"/>
  <c r="C193" i="1"/>
  <c r="F191" i="1"/>
  <c r="G191" i="1" s="1"/>
  <c r="E190" i="1"/>
  <c r="D190" i="1"/>
  <c r="C190" i="1"/>
  <c r="E188" i="1"/>
  <c r="F188" i="1" s="1"/>
  <c r="D187" i="1"/>
  <c r="C187" i="1"/>
  <c r="I186" i="1"/>
  <c r="J186" i="1" s="1"/>
  <c r="K186" i="1" s="1"/>
  <c r="D186" i="1"/>
  <c r="E186" i="1" s="1"/>
  <c r="F186" i="1" s="1"/>
  <c r="G186" i="1" s="1"/>
  <c r="H186" i="1" s="1"/>
  <c r="B186" i="1"/>
  <c r="K184" i="1"/>
  <c r="I184" i="1"/>
  <c r="E184" i="1"/>
  <c r="E183" i="1" s="1"/>
  <c r="J183" i="1"/>
  <c r="K183" i="1" s="1"/>
  <c r="I183" i="1"/>
  <c r="H183" i="1"/>
  <c r="G183" i="1"/>
  <c r="F183" i="1"/>
  <c r="D183" i="1"/>
  <c r="C183" i="1"/>
  <c r="H181" i="1"/>
  <c r="I181" i="1" s="1"/>
  <c r="E181" i="1"/>
  <c r="E180" i="1" s="1"/>
  <c r="G180" i="1"/>
  <c r="F180" i="1"/>
  <c r="D180" i="1"/>
  <c r="C180" i="1"/>
  <c r="H178" i="1"/>
  <c r="I178" i="1" s="1"/>
  <c r="E178" i="1"/>
  <c r="F178" i="1" s="1"/>
  <c r="F177" i="1" s="1"/>
  <c r="H177" i="1"/>
  <c r="G177" i="1"/>
  <c r="D177" i="1"/>
  <c r="C177" i="1"/>
  <c r="K174" i="1"/>
  <c r="J174" i="1"/>
  <c r="D174" i="1"/>
  <c r="E174" i="1" s="1"/>
  <c r="F174" i="1" s="1"/>
  <c r="G174" i="1" s="1"/>
  <c r="H174" i="1" s="1"/>
  <c r="B174" i="1"/>
  <c r="H172" i="1"/>
  <c r="I172" i="1" s="1"/>
  <c r="J172" i="1" s="1"/>
  <c r="E172" i="1"/>
  <c r="E171" i="1" s="1"/>
  <c r="H171" i="1"/>
  <c r="G171" i="1"/>
  <c r="F171" i="1"/>
  <c r="D171" i="1"/>
  <c r="C171" i="1"/>
  <c r="J170" i="1"/>
  <c r="K170" i="1" s="1"/>
  <c r="D170" i="1"/>
  <c r="E170" i="1" s="1"/>
  <c r="F170" i="1" s="1"/>
  <c r="G170" i="1" s="1"/>
  <c r="H170" i="1" s="1"/>
  <c r="B170" i="1"/>
  <c r="J169" i="1"/>
  <c r="K169" i="1" s="1"/>
  <c r="D169" i="1"/>
  <c r="E169" i="1" s="1"/>
  <c r="F169" i="1" s="1"/>
  <c r="G169" i="1" s="1"/>
  <c r="H169" i="1" s="1"/>
  <c r="B169" i="1"/>
  <c r="J168" i="1"/>
  <c r="K168" i="1" s="1"/>
  <c r="D168" i="1"/>
  <c r="E168" i="1" s="1"/>
  <c r="F168" i="1" s="1"/>
  <c r="G168" i="1" s="1"/>
  <c r="H168" i="1" s="1"/>
  <c r="B168" i="1"/>
  <c r="J167" i="1"/>
  <c r="K167" i="1" s="1"/>
  <c r="D167" i="1"/>
  <c r="E167" i="1" s="1"/>
  <c r="F167" i="1" s="1"/>
  <c r="G167" i="1" s="1"/>
  <c r="H167" i="1" s="1"/>
  <c r="B167" i="1"/>
  <c r="J166" i="1"/>
  <c r="K166" i="1" s="1"/>
  <c r="D166" i="1"/>
  <c r="E166" i="1" s="1"/>
  <c r="F166" i="1" s="1"/>
  <c r="G166" i="1" s="1"/>
  <c r="H166" i="1" s="1"/>
  <c r="B166" i="1"/>
  <c r="J165" i="1"/>
  <c r="K165" i="1" s="1"/>
  <c r="D165" i="1"/>
  <c r="E165" i="1" s="1"/>
  <c r="F165" i="1" s="1"/>
  <c r="G165" i="1" s="1"/>
  <c r="H165" i="1" s="1"/>
  <c r="B165" i="1"/>
  <c r="J164" i="1"/>
  <c r="K164" i="1" s="1"/>
  <c r="D164" i="1"/>
  <c r="E164" i="1" s="1"/>
  <c r="F164" i="1" s="1"/>
  <c r="G164" i="1" s="1"/>
  <c r="H164" i="1" s="1"/>
  <c r="B164" i="1"/>
  <c r="D163" i="1"/>
  <c r="E163" i="1" s="1"/>
  <c r="F163" i="1" s="1"/>
  <c r="G163" i="1" s="1"/>
  <c r="H163" i="1" s="1"/>
  <c r="I163" i="1" s="1"/>
  <c r="J163" i="1" s="1"/>
  <c r="K163" i="1" s="1"/>
  <c r="B163" i="1"/>
  <c r="D162" i="1"/>
  <c r="E162" i="1" s="1"/>
  <c r="F162" i="1" s="1"/>
  <c r="G162" i="1" s="1"/>
  <c r="H162" i="1" s="1"/>
  <c r="I162" i="1" s="1"/>
  <c r="J162" i="1" s="1"/>
  <c r="K162" i="1" s="1"/>
  <c r="B162" i="1"/>
  <c r="J161" i="1"/>
  <c r="K161" i="1" s="1"/>
  <c r="D161" i="1"/>
  <c r="E161" i="1" s="1"/>
  <c r="F161" i="1" s="1"/>
  <c r="G161" i="1" s="1"/>
  <c r="H161" i="1" s="1"/>
  <c r="B161" i="1"/>
  <c r="K159" i="1"/>
  <c r="I159" i="1"/>
  <c r="E159" i="1"/>
  <c r="J158" i="1"/>
  <c r="K158" i="1" s="1"/>
  <c r="I158" i="1"/>
  <c r="H158" i="1"/>
  <c r="G158" i="1"/>
  <c r="F158" i="1"/>
  <c r="E158" i="1"/>
  <c r="D158" i="1"/>
  <c r="C158" i="1"/>
  <c r="J155" i="1"/>
  <c r="I155" i="1"/>
  <c r="G155" i="1"/>
  <c r="H155" i="1" s="1"/>
  <c r="F155" i="1"/>
  <c r="E155" i="1"/>
  <c r="D155" i="1"/>
  <c r="C155" i="1"/>
  <c r="J154" i="1"/>
  <c r="I154" i="1"/>
  <c r="G154" i="1"/>
  <c r="F154" i="1"/>
  <c r="E154" i="1"/>
  <c r="B154" i="1"/>
  <c r="J153" i="1"/>
  <c r="I153" i="1"/>
  <c r="G153" i="1"/>
  <c r="F153" i="1"/>
  <c r="E153" i="1"/>
  <c r="B153" i="1"/>
  <c r="J150" i="1"/>
  <c r="I150" i="1"/>
  <c r="G150" i="1"/>
  <c r="H150" i="1" s="1"/>
  <c r="F150" i="1"/>
  <c r="E150" i="1"/>
  <c r="D150" i="1"/>
  <c r="C150" i="1"/>
  <c r="J149" i="1"/>
  <c r="I149" i="1"/>
  <c r="G149" i="1"/>
  <c r="F149" i="1"/>
  <c r="E149" i="1"/>
  <c r="B149" i="1"/>
  <c r="J148" i="1"/>
  <c r="I148" i="1"/>
  <c r="G148" i="1"/>
  <c r="F148" i="1"/>
  <c r="E148" i="1"/>
  <c r="B148" i="1"/>
  <c r="J145" i="1"/>
  <c r="I145" i="1"/>
  <c r="G145" i="1"/>
  <c r="H145" i="1" s="1"/>
  <c r="F145" i="1"/>
  <c r="E145" i="1"/>
  <c r="D145" i="1"/>
  <c r="C145" i="1"/>
  <c r="E143" i="1"/>
  <c r="F143" i="1" s="1"/>
  <c r="G143" i="1" s="1"/>
  <c r="E142" i="1"/>
  <c r="D142" i="1"/>
  <c r="C142" i="1"/>
  <c r="E140" i="1"/>
  <c r="F140" i="1" s="1"/>
  <c r="G140" i="1" s="1"/>
  <c r="D139" i="1"/>
  <c r="C139" i="1"/>
  <c r="H137" i="1"/>
  <c r="I137" i="1" s="1"/>
  <c r="E137" i="1"/>
  <c r="F137" i="1" s="1"/>
  <c r="F136" i="1" s="1"/>
  <c r="H136" i="1"/>
  <c r="G136" i="1"/>
  <c r="D136" i="1"/>
  <c r="C136" i="1"/>
  <c r="J135" i="1"/>
  <c r="I135" i="1"/>
  <c r="G135" i="1"/>
  <c r="F135" i="1"/>
  <c r="E135" i="1"/>
  <c r="H133" i="1"/>
  <c r="I133" i="1" s="1"/>
  <c r="E133" i="1"/>
  <c r="F133" i="1" s="1"/>
  <c r="F132" i="1" s="1"/>
  <c r="H132" i="1"/>
  <c r="G132" i="1"/>
  <c r="D132" i="1"/>
  <c r="C132" i="1"/>
  <c r="K130" i="1"/>
  <c r="I130" i="1"/>
  <c r="I129" i="1" s="1"/>
  <c r="G130" i="1"/>
  <c r="E130" i="1"/>
  <c r="E129" i="1" s="1"/>
  <c r="J129" i="1"/>
  <c r="K129" i="1" s="1"/>
  <c r="H129" i="1"/>
  <c r="G129" i="1"/>
  <c r="F129" i="1"/>
  <c r="D129" i="1"/>
  <c r="C129" i="1"/>
  <c r="I127" i="1"/>
  <c r="J127" i="1" s="1"/>
  <c r="K127" i="1" s="1"/>
  <c r="E127" i="1"/>
  <c r="E126" i="1" s="1"/>
  <c r="I126" i="1"/>
  <c r="H126" i="1"/>
  <c r="G126" i="1"/>
  <c r="F126" i="1"/>
  <c r="D126" i="1"/>
  <c r="C126" i="1"/>
  <c r="K125" i="1"/>
  <c r="J125" i="1"/>
  <c r="I125" i="1"/>
  <c r="G125" i="1"/>
  <c r="F125" i="1"/>
  <c r="E125" i="1"/>
  <c r="D125" i="1"/>
  <c r="I123" i="1"/>
  <c r="J123" i="1" s="1"/>
  <c r="E123" i="1"/>
  <c r="E122" i="1" s="1"/>
  <c r="H122" i="1"/>
  <c r="G122" i="1"/>
  <c r="F122" i="1"/>
  <c r="D122" i="1"/>
  <c r="C122" i="1"/>
  <c r="K120" i="1"/>
  <c r="I120" i="1"/>
  <c r="I119" i="1" s="1"/>
  <c r="E120" i="1"/>
  <c r="E119" i="1" s="1"/>
  <c r="J119" i="1"/>
  <c r="K119" i="1" s="1"/>
  <c r="H119" i="1"/>
  <c r="G119" i="1"/>
  <c r="F119" i="1"/>
  <c r="D119" i="1"/>
  <c r="C119" i="1"/>
  <c r="I117" i="1"/>
  <c r="J117" i="1" s="1"/>
  <c r="E117" i="1"/>
  <c r="F117" i="1" s="1"/>
  <c r="F116" i="1" s="1"/>
  <c r="H116" i="1"/>
  <c r="G116" i="1"/>
  <c r="D116" i="1"/>
  <c r="C116" i="1"/>
  <c r="H114" i="1"/>
  <c r="I114" i="1" s="1"/>
  <c r="E114" i="1"/>
  <c r="E113" i="1" s="1"/>
  <c r="H113" i="1"/>
  <c r="G113" i="1"/>
  <c r="F113" i="1"/>
  <c r="D113" i="1"/>
  <c r="C113" i="1"/>
  <c r="H111" i="1"/>
  <c r="I111" i="1" s="1"/>
  <c r="J111" i="1" s="1"/>
  <c r="J110" i="1" s="1"/>
  <c r="K110" i="1" s="1"/>
  <c r="E111" i="1"/>
  <c r="F111" i="1" s="1"/>
  <c r="F110" i="1" s="1"/>
  <c r="H110" i="1"/>
  <c r="G110" i="1"/>
  <c r="E110" i="1"/>
  <c r="D110" i="1"/>
  <c r="C110" i="1"/>
  <c r="K109" i="1"/>
  <c r="E109" i="1"/>
  <c r="F109" i="1" s="1"/>
  <c r="G109" i="1" s="1"/>
  <c r="H108" i="1"/>
  <c r="I108" i="1" s="1"/>
  <c r="J108" i="1" s="1"/>
  <c r="E108" i="1"/>
  <c r="F108" i="1" s="1"/>
  <c r="F107" i="1" s="1"/>
  <c r="D107" i="1"/>
  <c r="C107" i="1"/>
  <c r="H105" i="1"/>
  <c r="I105" i="1" s="1"/>
  <c r="E105" i="1"/>
  <c r="F105" i="1" s="1"/>
  <c r="F104" i="1" s="1"/>
  <c r="H104" i="1"/>
  <c r="G104" i="1"/>
  <c r="D104" i="1"/>
  <c r="C104" i="1"/>
  <c r="I103" i="1"/>
  <c r="J103" i="1" s="1"/>
  <c r="H101" i="1"/>
  <c r="K100" i="1"/>
  <c r="E100" i="1"/>
  <c r="F100" i="1" s="1"/>
  <c r="K98" i="1"/>
  <c r="J98" i="1"/>
  <c r="D98" i="1"/>
  <c r="C98" i="1"/>
  <c r="K97" i="1"/>
  <c r="E97" i="1"/>
  <c r="F97" i="1" s="1"/>
  <c r="K96" i="1"/>
  <c r="J95" i="1"/>
  <c r="E95" i="1"/>
  <c r="D95" i="1"/>
  <c r="C95" i="1"/>
  <c r="H94" i="1"/>
  <c r="I94" i="1" s="1"/>
  <c r="J94" i="1" s="1"/>
  <c r="K94" i="1" s="1"/>
  <c r="F94" i="1"/>
  <c r="F93" i="1"/>
  <c r="G93" i="1" s="1"/>
  <c r="E92" i="1"/>
  <c r="D92" i="1"/>
  <c r="C92" i="1"/>
  <c r="J91" i="1"/>
  <c r="I91" i="1"/>
  <c r="K90" i="1"/>
  <c r="I90" i="1"/>
  <c r="E90" i="1"/>
  <c r="F90" i="1" s="1"/>
  <c r="F88" i="1" s="1"/>
  <c r="K89" i="1"/>
  <c r="I89" i="1"/>
  <c r="I88" i="1" s="1"/>
  <c r="E89" i="1"/>
  <c r="J88" i="1"/>
  <c r="H88" i="1"/>
  <c r="G88" i="1"/>
  <c r="D88" i="1"/>
  <c r="C88" i="1"/>
  <c r="J87" i="1"/>
  <c r="K87" i="1" s="1"/>
  <c r="D87" i="1"/>
  <c r="E87" i="1" s="1"/>
  <c r="F87" i="1" s="1"/>
  <c r="G87" i="1" s="1"/>
  <c r="H87" i="1" s="1"/>
  <c r="B87" i="1"/>
  <c r="D86" i="1"/>
  <c r="E86" i="1" s="1"/>
  <c r="F86" i="1" s="1"/>
  <c r="G86" i="1" s="1"/>
  <c r="H86" i="1" s="1"/>
  <c r="I86" i="1" s="1"/>
  <c r="J86" i="1" s="1"/>
  <c r="K86" i="1" s="1"/>
  <c r="B86" i="1"/>
  <c r="J85" i="1"/>
  <c r="K85" i="1" s="1"/>
  <c r="D85" i="1"/>
  <c r="E85" i="1" s="1"/>
  <c r="F85" i="1" s="1"/>
  <c r="G85" i="1" s="1"/>
  <c r="H85" i="1" s="1"/>
  <c r="B85" i="1"/>
  <c r="J84" i="1"/>
  <c r="K84" i="1" s="1"/>
  <c r="D84" i="1"/>
  <c r="E84" i="1" s="1"/>
  <c r="F84" i="1" s="1"/>
  <c r="G84" i="1" s="1"/>
  <c r="H84" i="1" s="1"/>
  <c r="B84" i="1"/>
  <c r="J83" i="1"/>
  <c r="K83" i="1" s="1"/>
  <c r="D83" i="1"/>
  <c r="E83" i="1" s="1"/>
  <c r="F83" i="1" s="1"/>
  <c r="G83" i="1" s="1"/>
  <c r="H83" i="1" s="1"/>
  <c r="B83" i="1"/>
  <c r="D82" i="1"/>
  <c r="E82" i="1" s="1"/>
  <c r="F82" i="1" s="1"/>
  <c r="G82" i="1" s="1"/>
  <c r="H82" i="1" s="1"/>
  <c r="I82" i="1" s="1"/>
  <c r="J82" i="1" s="1"/>
  <c r="K82" i="1" s="1"/>
  <c r="B82" i="1"/>
  <c r="J81" i="1"/>
  <c r="K81" i="1" s="1"/>
  <c r="D81" i="1"/>
  <c r="E81" i="1" s="1"/>
  <c r="F81" i="1" s="1"/>
  <c r="G81" i="1" s="1"/>
  <c r="H81" i="1" s="1"/>
  <c r="B81" i="1"/>
  <c r="J80" i="1"/>
  <c r="K80" i="1" s="1"/>
  <c r="D80" i="1"/>
  <c r="E80" i="1" s="1"/>
  <c r="F80" i="1" s="1"/>
  <c r="G80" i="1" s="1"/>
  <c r="H80" i="1" s="1"/>
  <c r="B80" i="1"/>
  <c r="J79" i="1"/>
  <c r="K79" i="1" s="1"/>
  <c r="D79" i="1"/>
  <c r="E79" i="1" s="1"/>
  <c r="F79" i="1" s="1"/>
  <c r="G79" i="1" s="1"/>
  <c r="H79" i="1" s="1"/>
  <c r="B79" i="1"/>
  <c r="J78" i="1"/>
  <c r="K78" i="1" s="1"/>
  <c r="D78" i="1"/>
  <c r="E78" i="1" s="1"/>
  <c r="F78" i="1" s="1"/>
  <c r="G78" i="1" s="1"/>
  <c r="H78" i="1" s="1"/>
  <c r="B78" i="1"/>
  <c r="J77" i="1"/>
  <c r="K77" i="1" s="1"/>
  <c r="E77" i="1"/>
  <c r="F77" i="1" s="1"/>
  <c r="G77" i="1" s="1"/>
  <c r="H77" i="1" s="1"/>
  <c r="D77" i="1"/>
  <c r="B77" i="1"/>
  <c r="J76" i="1"/>
  <c r="K76" i="1" s="1"/>
  <c r="E76" i="1"/>
  <c r="F76" i="1" s="1"/>
  <c r="G76" i="1" s="1"/>
  <c r="H76" i="1" s="1"/>
  <c r="D76" i="1"/>
  <c r="B76" i="1"/>
  <c r="J75" i="1"/>
  <c r="K75" i="1" s="1"/>
  <c r="E75" i="1"/>
  <c r="F75" i="1" s="1"/>
  <c r="G75" i="1" s="1"/>
  <c r="H75" i="1" s="1"/>
  <c r="D75" i="1"/>
  <c r="B75" i="1"/>
  <c r="D74" i="1"/>
  <c r="E74" i="1" s="1"/>
  <c r="F74" i="1" s="1"/>
  <c r="G74" i="1" s="1"/>
  <c r="H74" i="1" s="1"/>
  <c r="I74" i="1" s="1"/>
  <c r="J74" i="1" s="1"/>
  <c r="K74" i="1" s="1"/>
  <c r="B74" i="1"/>
  <c r="D73" i="1"/>
  <c r="E73" i="1" s="1"/>
  <c r="F73" i="1" s="1"/>
  <c r="G73" i="1" s="1"/>
  <c r="H73" i="1" s="1"/>
  <c r="I73" i="1" s="1"/>
  <c r="J73" i="1" s="1"/>
  <c r="K73" i="1" s="1"/>
  <c r="B73" i="1"/>
  <c r="J72" i="1"/>
  <c r="K72" i="1" s="1"/>
  <c r="D72" i="1"/>
  <c r="E72" i="1" s="1"/>
  <c r="F72" i="1" s="1"/>
  <c r="G72" i="1" s="1"/>
  <c r="H72" i="1" s="1"/>
  <c r="B72" i="1"/>
  <c r="J71" i="1"/>
  <c r="K71" i="1" s="1"/>
  <c r="D71" i="1"/>
  <c r="E71" i="1" s="1"/>
  <c r="F71" i="1" s="1"/>
  <c r="G71" i="1" s="1"/>
  <c r="H71" i="1" s="1"/>
  <c r="B71" i="1"/>
  <c r="J70" i="1"/>
  <c r="K70" i="1" s="1"/>
  <c r="D70" i="1"/>
  <c r="E70" i="1" s="1"/>
  <c r="F70" i="1" s="1"/>
  <c r="G70" i="1" s="1"/>
  <c r="H70" i="1" s="1"/>
  <c r="B70" i="1"/>
  <c r="J69" i="1"/>
  <c r="K69" i="1" s="1"/>
  <c r="D69" i="1"/>
  <c r="E69" i="1" s="1"/>
  <c r="F69" i="1" s="1"/>
  <c r="G69" i="1" s="1"/>
  <c r="H69" i="1" s="1"/>
  <c r="B69" i="1"/>
  <c r="K68" i="1"/>
  <c r="I68" i="1"/>
  <c r="K67" i="1"/>
  <c r="I67" i="1"/>
  <c r="I66" i="1" s="1"/>
  <c r="J66" i="1"/>
  <c r="K66" i="1" s="1"/>
  <c r="G66" i="1"/>
  <c r="F66" i="1"/>
  <c r="E66" i="1"/>
  <c r="D66" i="1"/>
  <c r="C66" i="1"/>
  <c r="J65" i="1"/>
  <c r="K65" i="1" s="1"/>
  <c r="I65" i="1"/>
  <c r="D65" i="1"/>
  <c r="E65" i="1" s="1"/>
  <c r="F65" i="1" s="1"/>
  <c r="G65" i="1" s="1"/>
  <c r="H65" i="1" s="1"/>
  <c r="H63" i="1"/>
  <c r="I63" i="1" s="1"/>
  <c r="E63" i="1"/>
  <c r="F63" i="1" s="1"/>
  <c r="F62" i="1" s="1"/>
  <c r="H62" i="1"/>
  <c r="G62" i="1"/>
  <c r="D62" i="1"/>
  <c r="C62" i="1"/>
  <c r="G60" i="1"/>
  <c r="H60" i="1" s="1"/>
  <c r="I60" i="1" s="1"/>
  <c r="E60" i="1"/>
  <c r="F59" i="1"/>
  <c r="E59" i="1"/>
  <c r="D59" i="1"/>
  <c r="C59" i="1"/>
  <c r="K58" i="1"/>
  <c r="E58" i="1"/>
  <c r="F58" i="1" s="1"/>
  <c r="G58" i="1" s="1"/>
  <c r="H57" i="1"/>
  <c r="I57" i="1" s="1"/>
  <c r="J57" i="1" s="1"/>
  <c r="E57" i="1"/>
  <c r="F57" i="1" s="1"/>
  <c r="F56" i="1" s="1"/>
  <c r="D56" i="1"/>
  <c r="C56" i="1"/>
  <c r="E56" i="1" s="1"/>
  <c r="J55" i="1"/>
  <c r="K55" i="1" s="1"/>
  <c r="H55" i="1"/>
  <c r="G55" i="1"/>
  <c r="F55" i="1"/>
  <c r="E55" i="1"/>
  <c r="D55" i="1"/>
  <c r="K54" i="1"/>
  <c r="G54" i="1"/>
  <c r="H54" i="1" s="1"/>
  <c r="I54" i="1" s="1"/>
  <c r="E54" i="1"/>
  <c r="H53" i="1"/>
  <c r="I53" i="1" s="1"/>
  <c r="J53" i="1" s="1"/>
  <c r="E53" i="1"/>
  <c r="G52" i="1"/>
  <c r="F52" i="1"/>
  <c r="E52" i="1"/>
  <c r="D52" i="1"/>
  <c r="C52" i="1"/>
  <c r="H51" i="1"/>
  <c r="I51" i="1" s="1"/>
  <c r="J51" i="1" s="1"/>
  <c r="K51" i="1" s="1"/>
  <c r="G51" i="1"/>
  <c r="F51" i="1"/>
  <c r="E51" i="1"/>
  <c r="D51" i="1"/>
  <c r="B51" i="1"/>
  <c r="I50" i="1"/>
  <c r="J50" i="1" s="1"/>
  <c r="K50" i="1" s="1"/>
  <c r="H50" i="1"/>
  <c r="G50" i="1"/>
  <c r="F50" i="1"/>
  <c r="E50" i="1"/>
  <c r="D50" i="1"/>
  <c r="B50" i="1"/>
  <c r="I49" i="1"/>
  <c r="J49" i="1" s="1"/>
  <c r="K49" i="1" s="1"/>
  <c r="H49" i="1"/>
  <c r="G49" i="1"/>
  <c r="F49" i="1"/>
  <c r="E49" i="1"/>
  <c r="D49" i="1"/>
  <c r="B49" i="1"/>
  <c r="J48" i="1"/>
  <c r="K48" i="1" s="1"/>
  <c r="H48" i="1"/>
  <c r="G48" i="1"/>
  <c r="F48" i="1"/>
  <c r="E48" i="1"/>
  <c r="D48" i="1"/>
  <c r="B48" i="1"/>
  <c r="J47" i="1"/>
  <c r="K47" i="1" s="1"/>
  <c r="H47" i="1"/>
  <c r="G47" i="1"/>
  <c r="F47" i="1"/>
  <c r="E47" i="1"/>
  <c r="D47" i="1"/>
  <c r="B47" i="1"/>
  <c r="J46" i="1"/>
  <c r="K46" i="1" s="1"/>
  <c r="H46" i="1"/>
  <c r="G46" i="1"/>
  <c r="F46" i="1"/>
  <c r="E46" i="1"/>
  <c r="D46" i="1"/>
  <c r="B46" i="1"/>
  <c r="J45" i="1"/>
  <c r="K45" i="1" s="1"/>
  <c r="H45" i="1"/>
  <c r="G45" i="1"/>
  <c r="F45" i="1"/>
  <c r="E45" i="1"/>
  <c r="D45" i="1"/>
  <c r="B45" i="1"/>
  <c r="H44" i="1"/>
  <c r="I44" i="1" s="1"/>
  <c r="J44" i="1" s="1"/>
  <c r="K44" i="1" s="1"/>
  <c r="G44" i="1"/>
  <c r="F44" i="1"/>
  <c r="E44" i="1"/>
  <c r="D44" i="1"/>
  <c r="B44" i="1"/>
  <c r="H43" i="1"/>
  <c r="I43" i="1" s="1"/>
  <c r="J43" i="1" s="1"/>
  <c r="K43" i="1" s="1"/>
  <c r="G43" i="1"/>
  <c r="F43" i="1"/>
  <c r="E43" i="1"/>
  <c r="D43" i="1"/>
  <c r="B43" i="1"/>
  <c r="H42" i="1"/>
  <c r="I42" i="1" s="1"/>
  <c r="J42" i="1" s="1"/>
  <c r="K42" i="1" s="1"/>
  <c r="G42" i="1"/>
  <c r="F42" i="1"/>
  <c r="E42" i="1"/>
  <c r="D42" i="1"/>
  <c r="B42" i="1"/>
  <c r="H41" i="1"/>
  <c r="I41" i="1" s="1"/>
  <c r="J41" i="1" s="1"/>
  <c r="K41" i="1" s="1"/>
  <c r="G41" i="1"/>
  <c r="F41" i="1"/>
  <c r="E41" i="1"/>
  <c r="D41" i="1"/>
  <c r="B41" i="1"/>
  <c r="H40" i="1"/>
  <c r="I40" i="1" s="1"/>
  <c r="J40" i="1" s="1"/>
  <c r="K40" i="1" s="1"/>
  <c r="G40" i="1"/>
  <c r="F40" i="1"/>
  <c r="E40" i="1"/>
  <c r="D40" i="1"/>
  <c r="B40" i="1"/>
  <c r="H39" i="1"/>
  <c r="I39" i="1" s="1"/>
  <c r="J39" i="1" s="1"/>
  <c r="K39" i="1" s="1"/>
  <c r="G39" i="1"/>
  <c r="F39" i="1"/>
  <c r="E39" i="1"/>
  <c r="D39" i="1"/>
  <c r="B39" i="1"/>
  <c r="H38" i="1"/>
  <c r="I38" i="1" s="1"/>
  <c r="J38" i="1" s="1"/>
  <c r="K38" i="1" s="1"/>
  <c r="G38" i="1"/>
  <c r="F38" i="1"/>
  <c r="E38" i="1"/>
  <c r="D38" i="1"/>
  <c r="B38" i="1"/>
  <c r="H37" i="1"/>
  <c r="I37" i="1" s="1"/>
  <c r="J37" i="1" s="1"/>
  <c r="K37" i="1" s="1"/>
  <c r="G37" i="1"/>
  <c r="F37" i="1"/>
  <c r="E37" i="1"/>
  <c r="D37" i="1"/>
  <c r="B37" i="1"/>
  <c r="H36" i="1"/>
  <c r="I36" i="1" s="1"/>
  <c r="J36" i="1" s="1"/>
  <c r="K36" i="1" s="1"/>
  <c r="G36" i="1"/>
  <c r="F36" i="1"/>
  <c r="E36" i="1"/>
  <c r="D36" i="1"/>
  <c r="B36" i="1"/>
  <c r="I35" i="1"/>
  <c r="J35" i="1" s="1"/>
  <c r="K35" i="1" s="1"/>
  <c r="B35" i="1"/>
  <c r="H34" i="1"/>
  <c r="I34" i="1" s="1"/>
  <c r="J34" i="1" s="1"/>
  <c r="K34" i="1" s="1"/>
  <c r="G34" i="1"/>
  <c r="F34" i="1"/>
  <c r="E34" i="1"/>
  <c r="D34" i="1"/>
  <c r="B34" i="1"/>
  <c r="H33" i="1"/>
  <c r="I33" i="1" s="1"/>
  <c r="J33" i="1" s="1"/>
  <c r="K33" i="1" s="1"/>
  <c r="G33" i="1"/>
  <c r="F33" i="1"/>
  <c r="E33" i="1"/>
  <c r="D33" i="1"/>
  <c r="B33" i="1"/>
  <c r="J32" i="1"/>
  <c r="K32" i="1" s="1"/>
  <c r="H32" i="1"/>
  <c r="G32" i="1"/>
  <c r="F32" i="1"/>
  <c r="E32" i="1"/>
  <c r="D32" i="1"/>
  <c r="B32" i="1"/>
  <c r="J31" i="1"/>
  <c r="K31" i="1" s="1"/>
  <c r="H31" i="1"/>
  <c r="G31" i="1"/>
  <c r="F31" i="1"/>
  <c r="E31" i="1"/>
  <c r="D31" i="1"/>
  <c r="B31" i="1"/>
  <c r="J30" i="1"/>
  <c r="K30" i="1" s="1"/>
  <c r="H30" i="1"/>
  <c r="G30" i="1"/>
  <c r="F30" i="1"/>
  <c r="E30" i="1"/>
  <c r="D30" i="1"/>
  <c r="B30" i="1"/>
  <c r="J29" i="1"/>
  <c r="K29" i="1" s="1"/>
  <c r="H29" i="1"/>
  <c r="G29" i="1"/>
  <c r="F29" i="1"/>
  <c r="E29" i="1"/>
  <c r="D29" i="1"/>
  <c r="B29" i="1"/>
  <c r="K28" i="1"/>
  <c r="G28" i="1"/>
  <c r="H28" i="1" s="1"/>
  <c r="E28" i="1"/>
  <c r="H27" i="1"/>
  <c r="I27" i="1" s="1"/>
  <c r="J27" i="1" s="1"/>
  <c r="E27" i="1"/>
  <c r="F26" i="1"/>
  <c r="D26" i="1"/>
  <c r="C26" i="1"/>
  <c r="B25" i="1"/>
  <c r="B24" i="1"/>
  <c r="B23" i="1"/>
  <c r="B22" i="1"/>
  <c r="J21" i="1"/>
  <c r="K21" i="1" s="1"/>
  <c r="H21" i="1"/>
  <c r="G21" i="1"/>
  <c r="F21" i="1"/>
  <c r="E21" i="1"/>
  <c r="D21" i="1"/>
  <c r="B21" i="1"/>
  <c r="J20" i="1"/>
  <c r="K20" i="1" s="1"/>
  <c r="H20" i="1"/>
  <c r="G20" i="1"/>
  <c r="F20" i="1"/>
  <c r="E20" i="1"/>
  <c r="D20" i="1"/>
  <c r="B20" i="1"/>
  <c r="J19" i="1"/>
  <c r="K19" i="1" s="1"/>
  <c r="H19" i="1"/>
  <c r="G19" i="1"/>
  <c r="F19" i="1"/>
  <c r="E19" i="1"/>
  <c r="D19" i="1"/>
  <c r="B19" i="1"/>
  <c r="J18" i="1"/>
  <c r="K18" i="1" s="1"/>
  <c r="H18" i="1"/>
  <c r="G18" i="1"/>
  <c r="F18" i="1"/>
  <c r="E18" i="1"/>
  <c r="D18" i="1"/>
  <c r="B18" i="1"/>
  <c r="J17" i="1"/>
  <c r="K17" i="1" s="1"/>
  <c r="H17" i="1"/>
  <c r="G17" i="1"/>
  <c r="F17" i="1"/>
  <c r="E17" i="1"/>
  <c r="D17" i="1"/>
  <c r="B17" i="1"/>
  <c r="J16" i="1"/>
  <c r="K16" i="1" s="1"/>
  <c r="H16" i="1"/>
  <c r="G16" i="1"/>
  <c r="F16" i="1"/>
  <c r="E16" i="1"/>
  <c r="D16" i="1"/>
  <c r="B16" i="1"/>
  <c r="J15" i="1"/>
  <c r="K15" i="1" s="1"/>
  <c r="H15" i="1"/>
  <c r="G15" i="1"/>
  <c r="F15" i="1"/>
  <c r="E15" i="1"/>
  <c r="D15" i="1"/>
  <c r="B15" i="1"/>
  <c r="J14" i="1"/>
  <c r="K14" i="1" s="1"/>
  <c r="H14" i="1"/>
  <c r="G14" i="1"/>
  <c r="F14" i="1"/>
  <c r="E14" i="1"/>
  <c r="D14" i="1"/>
  <c r="B14" i="1"/>
  <c r="J13" i="1"/>
  <c r="K13" i="1" s="1"/>
  <c r="H13" i="1"/>
  <c r="G13" i="1"/>
  <c r="F13" i="1"/>
  <c r="E13" i="1"/>
  <c r="D13" i="1"/>
  <c r="B13" i="1"/>
  <c r="J12" i="1"/>
  <c r="K12" i="1" s="1"/>
  <c r="H12" i="1"/>
  <c r="G12" i="1"/>
  <c r="F12" i="1"/>
  <c r="E12" i="1"/>
  <c r="D12" i="1"/>
  <c r="B12" i="1"/>
  <c r="J11" i="1"/>
  <c r="K11" i="1" s="1"/>
  <c r="H11" i="1"/>
  <c r="G11" i="1"/>
  <c r="F11" i="1"/>
  <c r="E11" i="1"/>
  <c r="D11" i="1"/>
  <c r="B11" i="1"/>
  <c r="J10" i="1"/>
  <c r="K10" i="1" s="1"/>
  <c r="H10" i="1"/>
  <c r="G10" i="1"/>
  <c r="F10" i="1"/>
  <c r="E10" i="1"/>
  <c r="D10" i="1"/>
  <c r="B10" i="1"/>
  <c r="K9" i="1"/>
  <c r="K8" i="1"/>
  <c r="K7" i="1" s="1"/>
  <c r="J7" i="1"/>
  <c r="I7" i="1"/>
  <c r="G7" i="1"/>
  <c r="F7" i="1"/>
  <c r="E7" i="1"/>
  <c r="D7" i="1"/>
  <c r="C7" i="1"/>
  <c r="E283" i="1" l="1"/>
  <c r="E288" i="1"/>
  <c r="E274" i="1"/>
  <c r="E277" i="1"/>
  <c r="H283" i="1"/>
  <c r="E292" i="1"/>
  <c r="E327" i="1"/>
  <c r="E333" i="1"/>
  <c r="E336" i="1"/>
  <c r="E348" i="1"/>
  <c r="K88" i="1"/>
  <c r="G97" i="1"/>
  <c r="F95" i="1"/>
  <c r="I203" i="1"/>
  <c r="H202" i="1"/>
  <c r="K123" i="1"/>
  <c r="J122" i="1"/>
  <c r="K122" i="1" s="1"/>
  <c r="I215" i="1"/>
  <c r="H214" i="1"/>
  <c r="G335" i="1"/>
  <c r="F333" i="1"/>
  <c r="E26" i="1"/>
  <c r="E88" i="1"/>
  <c r="F92" i="1"/>
  <c r="K95" i="1"/>
  <c r="E107" i="1"/>
  <c r="I122" i="1"/>
  <c r="J126" i="1"/>
  <c r="K126" i="1" s="1"/>
  <c r="E139" i="1"/>
  <c r="F190" i="1"/>
  <c r="G202" i="1"/>
  <c r="H208" i="1"/>
  <c r="G214" i="1"/>
  <c r="G245" i="1"/>
  <c r="E271" i="1"/>
  <c r="H288" i="1"/>
  <c r="G324" i="1"/>
  <c r="F364" i="1"/>
  <c r="K27" i="1"/>
  <c r="K26" i="1" s="1"/>
  <c r="J26" i="1"/>
  <c r="I28" i="1"/>
  <c r="H26" i="1"/>
  <c r="K53" i="1"/>
  <c r="J52" i="1"/>
  <c r="K52" i="1" s="1"/>
  <c r="J60" i="1"/>
  <c r="I59" i="1"/>
  <c r="I62" i="1"/>
  <c r="J63" i="1"/>
  <c r="H97" i="1"/>
  <c r="G95" i="1"/>
  <c r="G100" i="1"/>
  <c r="F98" i="1"/>
  <c r="K108" i="1"/>
  <c r="J107" i="1"/>
  <c r="K107" i="1" s="1"/>
  <c r="J56" i="1"/>
  <c r="K56" i="1" s="1"/>
  <c r="K57" i="1"/>
  <c r="G56" i="1"/>
  <c r="H58" i="1"/>
  <c r="I58" i="1" s="1"/>
  <c r="I56" i="1" s="1"/>
  <c r="H93" i="1"/>
  <c r="G92" i="1"/>
  <c r="K103" i="1"/>
  <c r="K101" i="1" s="1"/>
  <c r="J101" i="1"/>
  <c r="J105" i="1"/>
  <c r="I104" i="1"/>
  <c r="H109" i="1"/>
  <c r="G107" i="1"/>
  <c r="E98" i="1"/>
  <c r="I101" i="1"/>
  <c r="E104" i="1"/>
  <c r="I110" i="1"/>
  <c r="K111" i="1"/>
  <c r="K117" i="1"/>
  <c r="J116" i="1"/>
  <c r="K116" i="1" s="1"/>
  <c r="I132" i="1"/>
  <c r="J133" i="1"/>
  <c r="H140" i="1"/>
  <c r="G139" i="1"/>
  <c r="K172" i="1"/>
  <c r="J171" i="1"/>
  <c r="K171" i="1" s="1"/>
  <c r="J178" i="1"/>
  <c r="I177" i="1"/>
  <c r="G188" i="1"/>
  <c r="F187" i="1"/>
  <c r="J197" i="1"/>
  <c r="I196" i="1"/>
  <c r="J203" i="1"/>
  <c r="I202" i="1"/>
  <c r="J215" i="1"/>
  <c r="I214" i="1"/>
  <c r="G26" i="1"/>
  <c r="I26" i="1"/>
  <c r="I52" i="1"/>
  <c r="G59" i="1"/>
  <c r="E62" i="1"/>
  <c r="J114" i="1"/>
  <c r="I113" i="1"/>
  <c r="I136" i="1"/>
  <c r="J137" i="1"/>
  <c r="H143" i="1"/>
  <c r="G142" i="1"/>
  <c r="J181" i="1"/>
  <c r="I180" i="1"/>
  <c r="H191" i="1"/>
  <c r="G190" i="1"/>
  <c r="J209" i="1"/>
  <c r="I208" i="1"/>
  <c r="J218" i="1"/>
  <c r="I217" i="1"/>
  <c r="K223" i="1"/>
  <c r="J222" i="1"/>
  <c r="K222" i="1" s="1"/>
  <c r="K228" i="1"/>
  <c r="K227" i="1" s="1"/>
  <c r="J227" i="1"/>
  <c r="K231" i="1"/>
  <c r="K230" i="1" s="1"/>
  <c r="J230" i="1"/>
  <c r="K241" i="1"/>
  <c r="J240" i="1"/>
  <c r="K240" i="1" s="1"/>
  <c r="I171" i="1"/>
  <c r="E177" i="1"/>
  <c r="H180" i="1"/>
  <c r="E187" i="1"/>
  <c r="J193" i="1"/>
  <c r="K193" i="1" s="1"/>
  <c r="H196" i="1"/>
  <c r="H199" i="1"/>
  <c r="H217" i="1"/>
  <c r="I222" i="1"/>
  <c r="I227" i="1"/>
  <c r="I230" i="1"/>
  <c r="I240" i="1"/>
  <c r="H245" i="1"/>
  <c r="J245" i="1"/>
  <c r="K245" i="1" s="1"/>
  <c r="H248" i="1"/>
  <c r="I249" i="1"/>
  <c r="J262" i="1"/>
  <c r="I261" i="1"/>
  <c r="I270" i="1"/>
  <c r="I268" i="1" s="1"/>
  <c r="H268" i="1"/>
  <c r="J272" i="1"/>
  <c r="I271" i="1"/>
  <c r="G275" i="1"/>
  <c r="F274" i="1"/>
  <c r="E116" i="1"/>
  <c r="I116" i="1"/>
  <c r="E132" i="1"/>
  <c r="E136" i="1"/>
  <c r="F139" i="1"/>
  <c r="F142" i="1"/>
  <c r="I251" i="1"/>
  <c r="J252" i="1"/>
  <c r="J255" i="1"/>
  <c r="I254" i="1"/>
  <c r="I266" i="1"/>
  <c r="H265" i="1"/>
  <c r="F280" i="1"/>
  <c r="G282" i="1"/>
  <c r="G314" i="1"/>
  <c r="F312" i="1"/>
  <c r="I330" i="1"/>
  <c r="J331" i="1"/>
  <c r="H335" i="1"/>
  <c r="I335" i="1" s="1"/>
  <c r="G333" i="1"/>
  <c r="J343" i="1"/>
  <c r="I342" i="1"/>
  <c r="K346" i="1"/>
  <c r="J345" i="1"/>
  <c r="K345" i="1" s="1"/>
  <c r="G349" i="1"/>
  <c r="F348" i="1"/>
  <c r="J359" i="1"/>
  <c r="I358" i="1"/>
  <c r="G318" i="1"/>
  <c r="F316" i="1"/>
  <c r="K322" i="1"/>
  <c r="J321" i="1"/>
  <c r="K321" i="1" s="1"/>
  <c r="H324" i="1"/>
  <c r="I325" i="1"/>
  <c r="I324" i="1" s="1"/>
  <c r="J328" i="1"/>
  <c r="I327" i="1"/>
  <c r="I336" i="1"/>
  <c r="J337" i="1"/>
  <c r="K340" i="1"/>
  <c r="J339" i="1"/>
  <c r="K339" i="1" s="1"/>
  <c r="G364" i="1"/>
  <c r="H366" i="1"/>
  <c r="H371" i="1"/>
  <c r="G369" i="1"/>
  <c r="H306" i="1"/>
  <c r="G26" i="8"/>
  <c r="M32" i="3"/>
  <c r="M12" i="3" s="1"/>
  <c r="I371" i="1" l="1"/>
  <c r="H369" i="1"/>
  <c r="J327" i="1"/>
  <c r="K327" i="1" s="1"/>
  <c r="K328" i="1"/>
  <c r="G316" i="1"/>
  <c r="H318" i="1"/>
  <c r="J358" i="1"/>
  <c r="K358" i="1" s="1"/>
  <c r="K359" i="1"/>
  <c r="H349" i="1"/>
  <c r="G348" i="1"/>
  <c r="J342" i="1"/>
  <c r="K342" i="1" s="1"/>
  <c r="K343" i="1"/>
  <c r="J335" i="1"/>
  <c r="I333" i="1"/>
  <c r="H314" i="1"/>
  <c r="G312" i="1"/>
  <c r="H282" i="1"/>
  <c r="I282" i="1" s="1"/>
  <c r="I280" i="1" s="1"/>
  <c r="G280" i="1"/>
  <c r="K252" i="1"/>
  <c r="J251" i="1"/>
  <c r="K251" i="1" s="1"/>
  <c r="J249" i="1"/>
  <c r="I248" i="1"/>
  <c r="K137" i="1"/>
  <c r="J136" i="1"/>
  <c r="K136" i="1" s="1"/>
  <c r="J214" i="1"/>
  <c r="K214" i="1" s="1"/>
  <c r="K215" i="1"/>
  <c r="J202" i="1"/>
  <c r="K202" i="1" s="1"/>
  <c r="K203" i="1"/>
  <c r="K197" i="1"/>
  <c r="J196" i="1"/>
  <c r="K196" i="1" s="1"/>
  <c r="H188" i="1"/>
  <c r="G187" i="1"/>
  <c r="J177" i="1"/>
  <c r="K178" i="1"/>
  <c r="K177" i="1" s="1"/>
  <c r="I140" i="1"/>
  <c r="H139" i="1"/>
  <c r="K63" i="1"/>
  <c r="K62" i="1" s="1"/>
  <c r="J62" i="1"/>
  <c r="I366" i="1"/>
  <c r="H364" i="1"/>
  <c r="K337" i="1"/>
  <c r="J336" i="1"/>
  <c r="K336" i="1" s="1"/>
  <c r="K331" i="1"/>
  <c r="J330" i="1"/>
  <c r="K330" i="1" s="1"/>
  <c r="I265" i="1"/>
  <c r="J266" i="1"/>
  <c r="K255" i="1"/>
  <c r="J254" i="1"/>
  <c r="K254" i="1" s="1"/>
  <c r="H275" i="1"/>
  <c r="G274" i="1"/>
  <c r="J271" i="1"/>
  <c r="K271" i="1" s="1"/>
  <c r="K272" i="1"/>
  <c r="K262" i="1"/>
  <c r="J261" i="1"/>
  <c r="K261" i="1" s="1"/>
  <c r="K218" i="1"/>
  <c r="J217" i="1"/>
  <c r="K217" i="1" s="1"/>
  <c r="J208" i="1"/>
  <c r="K208" i="1" s="1"/>
  <c r="K209" i="1"/>
  <c r="H190" i="1"/>
  <c r="I191" i="1"/>
  <c r="K181" i="1"/>
  <c r="J180" i="1"/>
  <c r="K180" i="1" s="1"/>
  <c r="I143" i="1"/>
  <c r="H142" i="1"/>
  <c r="K114" i="1"/>
  <c r="J113" i="1"/>
  <c r="K113" i="1" s="1"/>
  <c r="K133" i="1"/>
  <c r="J132" i="1"/>
  <c r="K132" i="1" s="1"/>
  <c r="I109" i="1"/>
  <c r="I107" i="1" s="1"/>
  <c r="H107" i="1"/>
  <c r="J104" i="1"/>
  <c r="K104" i="1" s="1"/>
  <c r="K105" i="1"/>
  <c r="H92" i="1"/>
  <c r="I93" i="1"/>
  <c r="H100" i="1"/>
  <c r="G98" i="1"/>
  <c r="H95" i="1"/>
  <c r="I97" i="1"/>
  <c r="I95" i="1" s="1"/>
  <c r="J59" i="1"/>
  <c r="K59" i="1" s="1"/>
  <c r="K60" i="1"/>
  <c r="J20" i="6"/>
  <c r="I20" i="6"/>
  <c r="K19" i="6"/>
  <c r="K18" i="6"/>
  <c r="K17" i="6"/>
  <c r="K16" i="6"/>
  <c r="K15" i="6"/>
  <c r="K14" i="6"/>
  <c r="K13" i="6"/>
  <c r="K12" i="6"/>
  <c r="K11" i="6"/>
  <c r="K20" i="6" s="1"/>
  <c r="G20" i="6"/>
  <c r="F20" i="6"/>
  <c r="H19" i="6"/>
  <c r="H18" i="6"/>
  <c r="H17" i="6"/>
  <c r="H16" i="6"/>
  <c r="H15" i="6"/>
  <c r="H14" i="6"/>
  <c r="H13" i="6"/>
  <c r="H12" i="6"/>
  <c r="H20" i="6" s="1"/>
  <c r="H11" i="6"/>
  <c r="J93" i="1" l="1"/>
  <c r="I92" i="1"/>
  <c r="J191" i="1"/>
  <c r="I190" i="1"/>
  <c r="K266" i="1"/>
  <c r="J265" i="1"/>
  <c r="K265" i="1" s="1"/>
  <c r="I318" i="1"/>
  <c r="H316" i="1"/>
  <c r="I100" i="1"/>
  <c r="I98" i="1" s="1"/>
  <c r="H98" i="1"/>
  <c r="J143" i="1"/>
  <c r="I142" i="1"/>
  <c r="I275" i="1"/>
  <c r="H274" i="1"/>
  <c r="I364" i="1"/>
  <c r="J366" i="1"/>
  <c r="J140" i="1"/>
  <c r="I139" i="1"/>
  <c r="I188" i="1"/>
  <c r="H187" i="1"/>
  <c r="J248" i="1"/>
  <c r="K248" i="1" s="1"/>
  <c r="K249" i="1"/>
  <c r="I314" i="1"/>
  <c r="H312" i="1"/>
  <c r="K335" i="1"/>
  <c r="J333" i="1"/>
  <c r="K333" i="1" s="1"/>
  <c r="I349" i="1"/>
  <c r="H348" i="1"/>
  <c r="J371" i="1"/>
  <c r="I369" i="1"/>
  <c r="G145" i="8"/>
  <c r="H145" i="8" s="1"/>
  <c r="G17" i="8"/>
  <c r="H17" i="8" s="1"/>
  <c r="G16" i="8"/>
  <c r="H16" i="8" s="1"/>
  <c r="G15" i="8"/>
  <c r="H15" i="8" s="1"/>
  <c r="G14" i="8"/>
  <c r="H14" i="8" s="1"/>
  <c r="G129" i="8"/>
  <c r="H129" i="8" s="1"/>
  <c r="G155" i="8"/>
  <c r="G153" i="8"/>
  <c r="H153" i="8" s="1"/>
  <c r="G152" i="8"/>
  <c r="G150" i="8"/>
  <c r="H150" i="8" s="1"/>
  <c r="G149" i="8"/>
  <c r="H149" i="8" s="1"/>
  <c r="G147" i="8"/>
  <c r="H147" i="8" s="1"/>
  <c r="G143" i="8"/>
  <c r="H143" i="8" s="1"/>
  <c r="G141" i="8"/>
  <c r="H141" i="8" s="1"/>
  <c r="G140" i="8"/>
  <c r="H140" i="8" s="1"/>
  <c r="G139" i="8"/>
  <c r="H139" i="8" s="1"/>
  <c r="G138" i="8"/>
  <c r="H138" i="8" s="1"/>
  <c r="G136" i="8"/>
  <c r="H136" i="8" s="1"/>
  <c r="G134" i="8"/>
  <c r="H134" i="8" s="1"/>
  <c r="G133" i="8"/>
  <c r="H133" i="8" s="1"/>
  <c r="H131" i="8"/>
  <c r="G131" i="8"/>
  <c r="G128" i="8"/>
  <c r="H128" i="8" s="1"/>
  <c r="G126" i="8"/>
  <c r="H126" i="8" s="1"/>
  <c r="G124" i="8"/>
  <c r="H124" i="8" s="1"/>
  <c r="G123" i="8"/>
  <c r="H123" i="8" s="1"/>
  <c r="G121" i="8"/>
  <c r="H121" i="8" s="1"/>
  <c r="G120" i="8"/>
  <c r="H120" i="8" s="1"/>
  <c r="G119" i="8"/>
  <c r="H119" i="8" s="1"/>
  <c r="G118" i="8"/>
  <c r="H118" i="8" s="1"/>
  <c r="G117" i="8"/>
  <c r="H117" i="8" s="1"/>
  <c r="G116" i="8"/>
  <c r="H116" i="8" s="1"/>
  <c r="G114" i="8"/>
  <c r="H114" i="8" s="1"/>
  <c r="G112" i="8"/>
  <c r="H112" i="8" s="1"/>
  <c r="G111" i="8"/>
  <c r="H111" i="8" s="1"/>
  <c r="G109" i="8"/>
  <c r="H109" i="8" s="1"/>
  <c r="G108" i="8"/>
  <c r="H108" i="8" s="1"/>
  <c r="G107" i="8"/>
  <c r="H107" i="8" s="1"/>
  <c r="G105" i="8"/>
  <c r="H105" i="8" s="1"/>
  <c r="G104" i="8"/>
  <c r="H104" i="8" s="1"/>
  <c r="G103" i="8"/>
  <c r="H103" i="8" s="1"/>
  <c r="G101" i="8"/>
  <c r="H101" i="8" s="1"/>
  <c r="G99" i="8"/>
  <c r="H99" i="8" s="1"/>
  <c r="G97" i="8"/>
  <c r="H97" i="8" s="1"/>
  <c r="G96" i="8"/>
  <c r="H96" i="8" s="1"/>
  <c r="G95" i="8"/>
  <c r="H95" i="8" s="1"/>
  <c r="G94" i="8"/>
  <c r="H94" i="8" s="1"/>
  <c r="G93" i="8"/>
  <c r="H93" i="8" s="1"/>
  <c r="G92" i="8"/>
  <c r="H92" i="8" s="1"/>
  <c r="G91" i="8"/>
  <c r="H91" i="8" s="1"/>
  <c r="G90" i="8"/>
  <c r="H90" i="8" s="1"/>
  <c r="G89" i="8"/>
  <c r="H89" i="8" s="1"/>
  <c r="G88" i="8"/>
  <c r="H88" i="8" s="1"/>
  <c r="G86" i="8"/>
  <c r="H86" i="8" s="1"/>
  <c r="G85" i="8"/>
  <c r="H85" i="8" s="1"/>
  <c r="G83" i="8"/>
  <c r="H83" i="8" s="1"/>
  <c r="G82" i="8"/>
  <c r="H82" i="8" s="1"/>
  <c r="G80" i="8"/>
  <c r="H80" i="8" s="1"/>
  <c r="G78" i="8"/>
  <c r="H78" i="8" s="1"/>
  <c r="G76" i="8"/>
  <c r="H76" i="8" s="1"/>
  <c r="G74" i="8"/>
  <c r="H74" i="8" s="1"/>
  <c r="G72" i="8"/>
  <c r="H72" i="8" s="1"/>
  <c r="C72" i="8"/>
  <c r="G71" i="8"/>
  <c r="H71" i="8" s="1"/>
  <c r="G70" i="8"/>
  <c r="H70" i="8" s="1"/>
  <c r="C70" i="8"/>
  <c r="G69" i="8"/>
  <c r="H69" i="8" s="1"/>
  <c r="G68" i="8"/>
  <c r="H68" i="8" s="1"/>
  <c r="G67" i="8"/>
  <c r="H67" i="8" s="1"/>
  <c r="G66" i="8"/>
  <c r="H66" i="8" s="1"/>
  <c r="G65" i="8"/>
  <c r="H65" i="8" s="1"/>
  <c r="G64" i="8"/>
  <c r="H64" i="8" s="1"/>
  <c r="G63" i="8"/>
  <c r="H63" i="8" s="1"/>
  <c r="G62" i="8"/>
  <c r="H62" i="8" s="1"/>
  <c r="G61" i="8"/>
  <c r="H61" i="8" s="1"/>
  <c r="G60" i="8"/>
  <c r="H60" i="8" s="1"/>
  <c r="G59" i="8"/>
  <c r="H59" i="8" s="1"/>
  <c r="G58" i="8"/>
  <c r="H58" i="8" s="1"/>
  <c r="G57" i="8"/>
  <c r="H57" i="8" s="1"/>
  <c r="G56" i="8"/>
  <c r="H56" i="8" s="1"/>
  <c r="G55" i="8"/>
  <c r="H55" i="8" s="1"/>
  <c r="G54" i="8"/>
  <c r="H54" i="8" s="1"/>
  <c r="G52" i="8"/>
  <c r="H52" i="8" s="1"/>
  <c r="G50" i="8"/>
  <c r="H50" i="8" s="1"/>
  <c r="G48" i="8"/>
  <c r="H48" i="8" s="1"/>
  <c r="G47" i="8"/>
  <c r="H47" i="8" s="1"/>
  <c r="G46" i="8"/>
  <c r="H46" i="8" s="1"/>
  <c r="G43" i="8"/>
  <c r="H43" i="8" s="1"/>
  <c r="G42" i="8"/>
  <c r="H42" i="8" s="1"/>
  <c r="G41" i="8"/>
  <c r="H41" i="8" s="1"/>
  <c r="G40" i="8"/>
  <c r="H40" i="8" s="1"/>
  <c r="G39" i="8"/>
  <c r="H39" i="8" s="1"/>
  <c r="G38" i="8"/>
  <c r="H38" i="8" s="1"/>
  <c r="G37" i="8"/>
  <c r="H37" i="8" s="1"/>
  <c r="G36" i="8"/>
  <c r="H36" i="8" s="1"/>
  <c r="G35" i="8"/>
  <c r="H35" i="8" s="1"/>
  <c r="G34" i="8"/>
  <c r="H34" i="8" s="1"/>
  <c r="G33" i="8"/>
  <c r="H33" i="8" s="1"/>
  <c r="G32" i="8"/>
  <c r="H32" i="8" s="1"/>
  <c r="G31" i="8"/>
  <c r="H31" i="8" s="1"/>
  <c r="G30" i="8"/>
  <c r="H30" i="8" s="1"/>
  <c r="G29" i="8"/>
  <c r="H29" i="8" s="1"/>
  <c r="G28" i="8"/>
  <c r="H28" i="8" s="1"/>
  <c r="G27" i="8"/>
  <c r="H27" i="8" s="1"/>
  <c r="H26" i="8"/>
  <c r="G24" i="8"/>
  <c r="H24" i="8" s="1"/>
  <c r="G23" i="8"/>
  <c r="H23" i="8" s="1"/>
  <c r="G22" i="8"/>
  <c r="H22" i="8" s="1"/>
  <c r="G21" i="8"/>
  <c r="H21" i="8" s="1"/>
  <c r="G20" i="8"/>
  <c r="H20" i="8" s="1"/>
  <c r="G19" i="8"/>
  <c r="H19" i="8" s="1"/>
  <c r="G18" i="8"/>
  <c r="H18" i="8" s="1"/>
  <c r="G12" i="8"/>
  <c r="H12" i="8" s="1"/>
  <c r="G11" i="8"/>
  <c r="H11" i="8" s="1"/>
  <c r="G10" i="8"/>
  <c r="H10" i="8" s="1"/>
  <c r="G9" i="8"/>
  <c r="H9" i="8" s="1"/>
  <c r="R31" i="3"/>
  <c r="R30" i="3" s="1"/>
  <c r="Q31" i="3"/>
  <c r="Q30" i="3" s="1"/>
  <c r="P31" i="3"/>
  <c r="P30" i="3" s="1"/>
  <c r="O31" i="3"/>
  <c r="O30" i="3"/>
  <c r="M31" i="3"/>
  <c r="S69" i="3"/>
  <c r="S68" i="3"/>
  <c r="S67" i="3"/>
  <c r="S66" i="3"/>
  <c r="R65" i="3"/>
  <c r="Q65" i="3"/>
  <c r="P65" i="3"/>
  <c r="O65" i="3"/>
  <c r="N65" i="3"/>
  <c r="N31" i="3" s="1"/>
  <c r="N30" i="3" s="1"/>
  <c r="M65" i="3"/>
  <c r="K366" i="1" l="1"/>
  <c r="J364" i="1"/>
  <c r="K364" i="1" s="1"/>
  <c r="K371" i="1"/>
  <c r="J369" i="1"/>
  <c r="K369" i="1" s="1"/>
  <c r="J349" i="1"/>
  <c r="I348" i="1"/>
  <c r="J314" i="1"/>
  <c r="I312" i="1"/>
  <c r="J188" i="1"/>
  <c r="I187" i="1"/>
  <c r="K140" i="1"/>
  <c r="J139" i="1"/>
  <c r="K139" i="1" s="1"/>
  <c r="J275" i="1"/>
  <c r="I274" i="1"/>
  <c r="K143" i="1"/>
  <c r="J142" i="1"/>
  <c r="K142" i="1" s="1"/>
  <c r="I316" i="1"/>
  <c r="J318" i="1"/>
  <c r="J190" i="1"/>
  <c r="K190" i="1" s="1"/>
  <c r="K191" i="1"/>
  <c r="J92" i="1"/>
  <c r="K92" i="1" s="1"/>
  <c r="K93" i="1"/>
  <c r="S65" i="3"/>
  <c r="C32" i="7"/>
  <c r="B32" i="7"/>
  <c r="C31" i="7"/>
  <c r="B31" i="7"/>
  <c r="C27" i="7"/>
  <c r="B27" i="7"/>
  <c r="C26" i="7"/>
  <c r="B26" i="7"/>
  <c r="C21" i="7"/>
  <c r="B21" i="7"/>
  <c r="C16" i="7"/>
  <c r="B16" i="7"/>
  <c r="K275" i="1" l="1"/>
  <c r="J274" i="1"/>
  <c r="K274" i="1" s="1"/>
  <c r="K188" i="1"/>
  <c r="J187" i="1"/>
  <c r="K187" i="1" s="1"/>
  <c r="K314" i="1"/>
  <c r="J312" i="1"/>
  <c r="K312" i="1" s="1"/>
  <c r="K349" i="1"/>
  <c r="J348" i="1"/>
  <c r="K348" i="1" s="1"/>
  <c r="K318" i="1"/>
  <c r="J316" i="1"/>
  <c r="K316" i="1" s="1"/>
  <c r="L376" i="5"/>
  <c r="C11" i="7" l="1"/>
  <c r="B11" i="7"/>
  <c r="G40" i="5"/>
  <c r="G41" i="5"/>
  <c r="M30" i="3" l="1"/>
  <c r="M17" i="3"/>
  <c r="N17" i="3"/>
  <c r="O17" i="3"/>
  <c r="P17" i="3"/>
  <c r="Q17" i="3"/>
  <c r="R17" i="3"/>
  <c r="M18" i="3"/>
  <c r="N18" i="3"/>
  <c r="O18" i="3"/>
  <c r="P18" i="3"/>
  <c r="Q18" i="3"/>
  <c r="R18" i="3"/>
  <c r="M19" i="3"/>
  <c r="N19" i="3"/>
  <c r="O19" i="3"/>
  <c r="P19" i="3"/>
  <c r="Q19" i="3"/>
  <c r="R19" i="3"/>
  <c r="N16" i="3"/>
  <c r="O16" i="3"/>
  <c r="P16" i="3"/>
  <c r="Q16" i="3"/>
  <c r="R16" i="3"/>
  <c r="M16" i="3"/>
  <c r="M11" i="3" s="1"/>
  <c r="M10" i="3" s="1"/>
  <c r="R75" i="3"/>
  <c r="P75" i="3"/>
  <c r="O75" i="3"/>
  <c r="N75" i="3"/>
  <c r="M75" i="3"/>
  <c r="R70" i="3"/>
  <c r="Q70" i="3"/>
  <c r="O70" i="3"/>
  <c r="N70" i="3"/>
  <c r="M70" i="3"/>
  <c r="R60" i="3"/>
  <c r="Q60" i="3"/>
  <c r="P60" i="3"/>
  <c r="O60" i="3"/>
  <c r="N60" i="3"/>
  <c r="M60" i="3"/>
  <c r="R55" i="3"/>
  <c r="Q55" i="3"/>
  <c r="P55" i="3"/>
  <c r="O55" i="3"/>
  <c r="N55" i="3"/>
  <c r="M55" i="3"/>
  <c r="R50" i="3"/>
  <c r="Q50" i="3"/>
  <c r="P50" i="3"/>
  <c r="O50" i="3"/>
  <c r="N50" i="3"/>
  <c r="M50" i="3"/>
  <c r="R45" i="3"/>
  <c r="Q45" i="3"/>
  <c r="P45" i="3"/>
  <c r="O45" i="3"/>
  <c r="N45" i="3"/>
  <c r="M45" i="3"/>
  <c r="R40" i="3"/>
  <c r="Q40" i="3"/>
  <c r="P40" i="3"/>
  <c r="O40" i="3"/>
  <c r="N40" i="3"/>
  <c r="M40" i="3"/>
  <c r="R35" i="3"/>
  <c r="Q35" i="3"/>
  <c r="P35" i="3"/>
  <c r="O35" i="3"/>
  <c r="N35" i="3"/>
  <c r="M35" i="3"/>
  <c r="R25" i="3"/>
  <c r="Q25" i="3"/>
  <c r="P25" i="3"/>
  <c r="O25" i="3"/>
  <c r="N25" i="3"/>
  <c r="M25" i="3"/>
  <c r="N20" i="3"/>
  <c r="O20" i="3"/>
  <c r="P20" i="3"/>
  <c r="Q20" i="3"/>
  <c r="R20" i="3"/>
  <c r="M20" i="3"/>
  <c r="S34" i="3"/>
  <c r="S33" i="3"/>
  <c r="S32" i="3"/>
  <c r="Q15" i="3" l="1"/>
  <c r="S35" i="3"/>
  <c r="S40" i="3"/>
  <c r="S50" i="3"/>
  <c r="S55" i="3"/>
  <c r="S60" i="3"/>
  <c r="S70" i="3"/>
  <c r="S75" i="3"/>
  <c r="Q11" i="3"/>
  <c r="Q10" i="3" s="1"/>
  <c r="O11" i="3"/>
  <c r="O10" i="3" s="1"/>
  <c r="R15" i="3"/>
  <c r="P15" i="3"/>
  <c r="N15" i="3"/>
  <c r="O15" i="3"/>
  <c r="M15" i="3"/>
  <c r="R11" i="3"/>
  <c r="R10" i="3" s="1"/>
  <c r="P11" i="3"/>
  <c r="P10" i="3" s="1"/>
  <c r="N11" i="3"/>
  <c r="N10" i="3" s="1"/>
  <c r="S45" i="3"/>
  <c r="S31" i="3"/>
  <c r="S30" i="3" s="1"/>
  <c r="S12" i="3"/>
  <c r="S13" i="3"/>
  <c r="S14" i="3"/>
  <c r="S16" i="3"/>
  <c r="S17" i="3"/>
  <c r="S18" i="3"/>
  <c r="S19" i="3"/>
  <c r="S20" i="3"/>
  <c r="S21" i="3"/>
  <c r="S22" i="3"/>
  <c r="S23" i="3"/>
  <c r="S24" i="3"/>
  <c r="S25" i="3"/>
  <c r="S26" i="3"/>
  <c r="S27" i="3"/>
  <c r="S28" i="3"/>
  <c r="S29" i="3"/>
  <c r="S36" i="3"/>
  <c r="S37" i="3"/>
  <c r="S38" i="3"/>
  <c r="S39" i="3"/>
  <c r="S41" i="3"/>
  <c r="S42" i="3"/>
  <c r="S43" i="3"/>
  <c r="S44" i="3"/>
  <c r="S46" i="3"/>
  <c r="S47" i="3"/>
  <c r="S48" i="3"/>
  <c r="S49" i="3"/>
  <c r="S51" i="3"/>
  <c r="S52" i="3"/>
  <c r="S53" i="3"/>
  <c r="S54" i="3"/>
  <c r="S56" i="3"/>
  <c r="S57" i="3"/>
  <c r="S58" i="3"/>
  <c r="S59" i="3"/>
  <c r="S61" i="3"/>
  <c r="S62" i="3"/>
  <c r="S63" i="3"/>
  <c r="S64" i="3"/>
  <c r="S71" i="3"/>
  <c r="S72" i="3"/>
  <c r="S73" i="3"/>
  <c r="S74" i="3"/>
  <c r="S76" i="3"/>
  <c r="S77" i="3"/>
  <c r="S78" i="3"/>
  <c r="S79" i="3"/>
  <c r="S15" i="3" l="1"/>
  <c r="S11" i="3"/>
  <c r="S10" i="3"/>
  <c r="H420" i="5" l="1"/>
  <c r="H400" i="5" l="1"/>
  <c r="H375" i="5"/>
  <c r="H370" i="5"/>
  <c r="H395" i="5"/>
  <c r="H255" i="5"/>
  <c r="H195" i="5"/>
  <c r="H105" i="5"/>
  <c r="H110" i="5"/>
  <c r="H115" i="5" l="1"/>
  <c r="H120" i="5"/>
  <c r="H250" i="5"/>
  <c r="G323" i="5" l="1"/>
  <c r="I446" i="5"/>
  <c r="I445" i="5"/>
  <c r="H444" i="5"/>
  <c r="G444" i="5"/>
  <c r="H443" i="5"/>
  <c r="G443" i="5"/>
  <c r="H442" i="5"/>
  <c r="G442" i="5"/>
  <c r="H441" i="5"/>
  <c r="G441" i="5"/>
  <c r="I441" i="5" s="1"/>
  <c r="H440" i="5"/>
  <c r="G440" i="5"/>
  <c r="I435" i="5"/>
  <c r="H434" i="5"/>
  <c r="G434" i="5"/>
  <c r="I430" i="5"/>
  <c r="H429" i="5"/>
  <c r="G429" i="5"/>
  <c r="H428" i="5"/>
  <c r="H33" i="5" s="1"/>
  <c r="G428" i="5"/>
  <c r="G363" i="5" s="1"/>
  <c r="H427" i="5"/>
  <c r="H32" i="5" s="1"/>
  <c r="G427" i="5"/>
  <c r="G362" i="5" s="1"/>
  <c r="H426" i="5"/>
  <c r="H31" i="5" s="1"/>
  <c r="C22" i="7" s="1"/>
  <c r="G426" i="5"/>
  <c r="G31" i="5" s="1"/>
  <c r="B22" i="7" s="1"/>
  <c r="H425" i="5"/>
  <c r="G425" i="5"/>
  <c r="G424" i="5" s="1"/>
  <c r="I420" i="5"/>
  <c r="H419" i="5"/>
  <c r="G419" i="5"/>
  <c r="I415" i="5"/>
  <c r="H414" i="5"/>
  <c r="G414" i="5"/>
  <c r="I414" i="5" s="1"/>
  <c r="I410" i="5"/>
  <c r="H409" i="5"/>
  <c r="G409" i="5"/>
  <c r="I405" i="5"/>
  <c r="H404" i="5"/>
  <c r="G404" i="5"/>
  <c r="I404" i="5" s="1"/>
  <c r="I400" i="5"/>
  <c r="H399" i="5"/>
  <c r="G399" i="5"/>
  <c r="I395" i="5"/>
  <c r="H394" i="5"/>
  <c r="G394" i="5"/>
  <c r="I391" i="5"/>
  <c r="H389" i="5"/>
  <c r="G389" i="5"/>
  <c r="I385" i="5"/>
  <c r="H384" i="5"/>
  <c r="G384" i="5"/>
  <c r="I384" i="5" s="1"/>
  <c r="I380" i="5"/>
  <c r="H379" i="5"/>
  <c r="G379" i="5"/>
  <c r="I375" i="5"/>
  <c r="H374" i="5"/>
  <c r="G374" i="5"/>
  <c r="I374" i="5" s="1"/>
  <c r="I370" i="5"/>
  <c r="H369" i="5"/>
  <c r="G369" i="5"/>
  <c r="H368" i="5"/>
  <c r="G368" i="5"/>
  <c r="H367" i="5"/>
  <c r="G367" i="5"/>
  <c r="H366" i="5"/>
  <c r="I366" i="5" s="1"/>
  <c r="G366" i="5"/>
  <c r="H365" i="5"/>
  <c r="H355" i="5" s="1"/>
  <c r="G365" i="5"/>
  <c r="G364" i="5" s="1"/>
  <c r="H364" i="5"/>
  <c r="H363" i="5"/>
  <c r="H362" i="5"/>
  <c r="H361" i="5"/>
  <c r="G361" i="5"/>
  <c r="I361" i="5" s="1"/>
  <c r="H360" i="5"/>
  <c r="H358" i="5"/>
  <c r="G358" i="5"/>
  <c r="H357" i="5"/>
  <c r="H352" i="5" s="1"/>
  <c r="G357" i="5"/>
  <c r="G356" i="5"/>
  <c r="G355" i="5"/>
  <c r="H353" i="5"/>
  <c r="G351" i="5"/>
  <c r="I348" i="5"/>
  <c r="H344" i="5"/>
  <c r="G344" i="5"/>
  <c r="I343" i="5"/>
  <c r="H342" i="5"/>
  <c r="G342" i="5"/>
  <c r="H341" i="5"/>
  <c r="G341" i="5"/>
  <c r="H340" i="5"/>
  <c r="H339" i="5" s="1"/>
  <c r="G340" i="5"/>
  <c r="G339" i="5" s="1"/>
  <c r="G318" i="5" s="1"/>
  <c r="I338" i="5"/>
  <c r="H334" i="5"/>
  <c r="G334" i="5"/>
  <c r="I333" i="5"/>
  <c r="H329" i="5"/>
  <c r="G329" i="5"/>
  <c r="I329" i="5" s="1"/>
  <c r="I328" i="5"/>
  <c r="H324" i="5"/>
  <c r="G324" i="5"/>
  <c r="H323" i="5"/>
  <c r="I323" i="5" s="1"/>
  <c r="H322" i="5"/>
  <c r="G322" i="5"/>
  <c r="G317" i="5" s="1"/>
  <c r="G22" i="5" s="1"/>
  <c r="H321" i="5"/>
  <c r="G321" i="5"/>
  <c r="G316" i="5" s="1"/>
  <c r="G21" i="5" s="1"/>
  <c r="H320" i="5"/>
  <c r="G320" i="5"/>
  <c r="G319" i="5" s="1"/>
  <c r="H317" i="5"/>
  <c r="H22" i="5" s="1"/>
  <c r="H316" i="5"/>
  <c r="H21" i="5" s="1"/>
  <c r="H315" i="5"/>
  <c r="H20" i="5" s="1"/>
  <c r="I310" i="5"/>
  <c r="H309" i="5"/>
  <c r="G309" i="5"/>
  <c r="I309" i="5" s="1"/>
  <c r="H308" i="5"/>
  <c r="G308" i="5"/>
  <c r="G303" i="5" s="1"/>
  <c r="H307" i="5"/>
  <c r="G307" i="5"/>
  <c r="G302" i="5" s="1"/>
  <c r="H306" i="5"/>
  <c r="G306" i="5"/>
  <c r="G301" i="5" s="1"/>
  <c r="H305" i="5"/>
  <c r="G305" i="5"/>
  <c r="G304" i="5" s="1"/>
  <c r="H303" i="5"/>
  <c r="H302" i="5"/>
  <c r="H301" i="5"/>
  <c r="H300" i="5"/>
  <c r="I296" i="5"/>
  <c r="H294" i="5"/>
  <c r="G294" i="5"/>
  <c r="I291" i="5"/>
  <c r="H289" i="5"/>
  <c r="G289" i="5"/>
  <c r="I286" i="5"/>
  <c r="H284" i="5"/>
  <c r="G284" i="5"/>
  <c r="I280" i="5"/>
  <c r="H279" i="5"/>
  <c r="G279" i="5"/>
  <c r="I279" i="5" s="1"/>
  <c r="I275" i="5"/>
  <c r="H274" i="5"/>
  <c r="G274" i="5"/>
  <c r="I270" i="5"/>
  <c r="H269" i="5"/>
  <c r="G269" i="5"/>
  <c r="I269" i="5" s="1"/>
  <c r="H268" i="5"/>
  <c r="G268" i="5"/>
  <c r="G263" i="5" s="1"/>
  <c r="H267" i="5"/>
  <c r="G267" i="5"/>
  <c r="G262" i="5" s="1"/>
  <c r="H266" i="5"/>
  <c r="G266" i="5"/>
  <c r="H265" i="5"/>
  <c r="G265" i="5"/>
  <c r="G264" i="5" s="1"/>
  <c r="H264" i="5"/>
  <c r="H263" i="5"/>
  <c r="H262" i="5"/>
  <c r="G261" i="5"/>
  <c r="H260" i="5"/>
  <c r="I255" i="5"/>
  <c r="H254" i="5"/>
  <c r="G254" i="5"/>
  <c r="I254" i="5" s="1"/>
  <c r="I250" i="5"/>
  <c r="H249" i="5"/>
  <c r="G249" i="5"/>
  <c r="H248" i="5"/>
  <c r="H243" i="5" s="1"/>
  <c r="G248" i="5"/>
  <c r="H247" i="5"/>
  <c r="H242" i="5" s="1"/>
  <c r="G247" i="5"/>
  <c r="H246" i="5"/>
  <c r="H241" i="5" s="1"/>
  <c r="G246" i="5"/>
  <c r="H245" i="5"/>
  <c r="I245" i="5" s="1"/>
  <c r="G245" i="5"/>
  <c r="G244" i="5"/>
  <c r="G243" i="5"/>
  <c r="G242" i="5"/>
  <c r="G241" i="5"/>
  <c r="G240" i="5"/>
  <c r="G239" i="5"/>
  <c r="I235" i="5"/>
  <c r="H234" i="5"/>
  <c r="G234" i="5"/>
  <c r="H233" i="5"/>
  <c r="H228" i="5" s="1"/>
  <c r="G233" i="5"/>
  <c r="H232" i="5"/>
  <c r="G232" i="5"/>
  <c r="H231" i="5"/>
  <c r="G231" i="5"/>
  <c r="H230" i="5"/>
  <c r="G230" i="5"/>
  <c r="G229" i="5"/>
  <c r="G228" i="5"/>
  <c r="H227" i="5"/>
  <c r="G227" i="5"/>
  <c r="H226" i="5"/>
  <c r="G226" i="5"/>
  <c r="H225" i="5"/>
  <c r="G225" i="5"/>
  <c r="G224" i="5" s="1"/>
  <c r="I220" i="5"/>
  <c r="H219" i="5"/>
  <c r="G219" i="5"/>
  <c r="H218" i="5"/>
  <c r="G218" i="5"/>
  <c r="H217" i="5"/>
  <c r="G217" i="5"/>
  <c r="H216" i="5"/>
  <c r="G216" i="5"/>
  <c r="H215" i="5"/>
  <c r="I215" i="5" s="1"/>
  <c r="G215" i="5"/>
  <c r="G214" i="5"/>
  <c r="H213" i="5"/>
  <c r="G213" i="5"/>
  <c r="H212" i="5"/>
  <c r="G212" i="5"/>
  <c r="H211" i="5"/>
  <c r="G211" i="5"/>
  <c r="H210" i="5"/>
  <c r="G210" i="5"/>
  <c r="G209" i="5" s="1"/>
  <c r="I205" i="5"/>
  <c r="H204" i="5"/>
  <c r="G204" i="5"/>
  <c r="I200" i="5"/>
  <c r="H199" i="5"/>
  <c r="G199" i="5"/>
  <c r="I199" i="5" s="1"/>
  <c r="I195" i="5"/>
  <c r="H194" i="5"/>
  <c r="G194" i="5"/>
  <c r="I190" i="5"/>
  <c r="H189" i="5"/>
  <c r="G189" i="5"/>
  <c r="I189" i="5" s="1"/>
  <c r="I185" i="5"/>
  <c r="H184" i="5"/>
  <c r="G184" i="5"/>
  <c r="H183" i="5"/>
  <c r="G183" i="5"/>
  <c r="H182" i="5"/>
  <c r="G182" i="5"/>
  <c r="H181" i="5"/>
  <c r="G181" i="5"/>
  <c r="H180" i="5"/>
  <c r="I180" i="5" s="1"/>
  <c r="G180" i="5"/>
  <c r="G179" i="5"/>
  <c r="I175" i="5"/>
  <c r="H174" i="5"/>
  <c r="G174" i="5"/>
  <c r="I170" i="5"/>
  <c r="H169" i="5"/>
  <c r="G169" i="5"/>
  <c r="I169" i="5" s="1"/>
  <c r="H168" i="5"/>
  <c r="G168" i="5"/>
  <c r="G163" i="5" s="1"/>
  <c r="H167" i="5"/>
  <c r="G167" i="5"/>
  <c r="G162" i="5" s="1"/>
  <c r="H166" i="5"/>
  <c r="G166" i="5"/>
  <c r="G161" i="5" s="1"/>
  <c r="H165" i="5"/>
  <c r="G165" i="5"/>
  <c r="G164" i="5" s="1"/>
  <c r="H163" i="5"/>
  <c r="H162" i="5"/>
  <c r="H161" i="5"/>
  <c r="G160" i="5"/>
  <c r="I157" i="5"/>
  <c r="I155" i="5"/>
  <c r="H154" i="5"/>
  <c r="G154" i="5"/>
  <c r="H153" i="5"/>
  <c r="G153" i="5"/>
  <c r="H152" i="5"/>
  <c r="G152" i="5"/>
  <c r="H151" i="5"/>
  <c r="G151" i="5"/>
  <c r="H150" i="5"/>
  <c r="G150" i="5"/>
  <c r="G149" i="5" s="1"/>
  <c r="I145" i="5"/>
  <c r="H144" i="5"/>
  <c r="G144" i="5"/>
  <c r="I144" i="5" s="1"/>
  <c r="H143" i="5"/>
  <c r="G143" i="5"/>
  <c r="H142" i="5"/>
  <c r="G142" i="5"/>
  <c r="H141" i="5"/>
  <c r="G141" i="5"/>
  <c r="H140" i="5"/>
  <c r="G140" i="5"/>
  <c r="G139" i="5" s="1"/>
  <c r="I135" i="5"/>
  <c r="H134" i="5"/>
  <c r="G134" i="5"/>
  <c r="I130" i="5"/>
  <c r="H129" i="5"/>
  <c r="G129" i="5"/>
  <c r="H128" i="5"/>
  <c r="G128" i="5"/>
  <c r="H127" i="5"/>
  <c r="G127" i="5"/>
  <c r="H126" i="5"/>
  <c r="G126" i="5"/>
  <c r="H125" i="5"/>
  <c r="G125" i="5"/>
  <c r="G124" i="5" s="1"/>
  <c r="I120" i="5"/>
  <c r="H119" i="5"/>
  <c r="G119" i="5"/>
  <c r="I115" i="5"/>
  <c r="H114" i="5"/>
  <c r="G114" i="5"/>
  <c r="I114" i="5" s="1"/>
  <c r="I110" i="5"/>
  <c r="H109" i="5"/>
  <c r="G109" i="5"/>
  <c r="I106" i="5"/>
  <c r="I105" i="5"/>
  <c r="H104" i="5"/>
  <c r="I104" i="5" s="1"/>
  <c r="G104" i="5"/>
  <c r="I100" i="5"/>
  <c r="H99" i="5"/>
  <c r="G99" i="5"/>
  <c r="I96" i="5"/>
  <c r="I94" i="5"/>
  <c r="I91" i="5"/>
  <c r="H89" i="5"/>
  <c r="G89" i="5"/>
  <c r="I86" i="5"/>
  <c r="H84" i="5"/>
  <c r="G84" i="5"/>
  <c r="I81" i="5"/>
  <c r="I80" i="5"/>
  <c r="H79" i="5"/>
  <c r="G79" i="5"/>
  <c r="H78" i="5"/>
  <c r="G78" i="5"/>
  <c r="G68" i="5" s="1"/>
  <c r="H77" i="5"/>
  <c r="G77" i="5"/>
  <c r="G67" i="5" s="1"/>
  <c r="H76" i="5"/>
  <c r="H66" i="5" s="1"/>
  <c r="G76" i="5"/>
  <c r="G66" i="5" s="1"/>
  <c r="H75" i="5"/>
  <c r="G75" i="5"/>
  <c r="G65" i="5" s="1"/>
  <c r="H73" i="5"/>
  <c r="H28" i="5" s="1"/>
  <c r="G73" i="5"/>
  <c r="G28" i="5" s="1"/>
  <c r="H72" i="5"/>
  <c r="H27" i="5" s="1"/>
  <c r="G72" i="5"/>
  <c r="H71" i="5"/>
  <c r="H26" i="5" s="1"/>
  <c r="G71" i="5"/>
  <c r="G26" i="5" s="1"/>
  <c r="H25" i="5"/>
  <c r="G70" i="5"/>
  <c r="G25" i="5" s="1"/>
  <c r="H68" i="5"/>
  <c r="H67" i="5"/>
  <c r="H63" i="5"/>
  <c r="I55" i="5"/>
  <c r="H54" i="5"/>
  <c r="G54" i="5"/>
  <c r="I50" i="5"/>
  <c r="H49" i="5"/>
  <c r="G49" i="5"/>
  <c r="I46" i="5"/>
  <c r="I45" i="5"/>
  <c r="H44" i="5"/>
  <c r="G44" i="5"/>
  <c r="H43" i="5"/>
  <c r="G43" i="5"/>
  <c r="G38" i="5" s="1"/>
  <c r="H42" i="5"/>
  <c r="G42" i="5"/>
  <c r="G39" i="5" s="1"/>
  <c r="H41" i="5"/>
  <c r="I41" i="5" s="1"/>
  <c r="H40" i="5"/>
  <c r="I40" i="5" s="1"/>
  <c r="H38" i="5"/>
  <c r="H37" i="5"/>
  <c r="H17" i="5" s="1"/>
  <c r="G36" i="5"/>
  <c r="G35" i="5"/>
  <c r="G18" i="5" l="1"/>
  <c r="I54" i="5"/>
  <c r="G159" i="5"/>
  <c r="I344" i="5"/>
  <c r="H18" i="5"/>
  <c r="I140" i="5"/>
  <c r="I165" i="5"/>
  <c r="I219" i="5"/>
  <c r="D22" i="7"/>
  <c r="H12" i="5"/>
  <c r="C28" i="7" s="1"/>
  <c r="H61" i="5"/>
  <c r="I99" i="5"/>
  <c r="I150" i="5"/>
  <c r="I154" i="5"/>
  <c r="I174" i="5"/>
  <c r="I184" i="5"/>
  <c r="I225" i="5"/>
  <c r="I234" i="5"/>
  <c r="G354" i="5"/>
  <c r="I409" i="5"/>
  <c r="I434" i="5"/>
  <c r="I49" i="5"/>
  <c r="G63" i="5"/>
  <c r="I125" i="5"/>
  <c r="I134" i="5"/>
  <c r="I210" i="5"/>
  <c r="I230" i="5"/>
  <c r="I289" i="5"/>
  <c r="G300" i="5"/>
  <c r="G299" i="5" s="1"/>
  <c r="I305" i="5"/>
  <c r="G315" i="5"/>
  <c r="G20" i="5" s="1"/>
  <c r="G23" i="5"/>
  <c r="G32" i="5"/>
  <c r="G33" i="5"/>
  <c r="C29" i="7"/>
  <c r="H24" i="5"/>
  <c r="H62" i="5"/>
  <c r="I72" i="5"/>
  <c r="I152" i="5"/>
  <c r="G16" i="5"/>
  <c r="I429" i="5"/>
  <c r="H319" i="5"/>
  <c r="I319" i="5" s="1"/>
  <c r="I389" i="5"/>
  <c r="I419" i="5"/>
  <c r="I369" i="5"/>
  <c r="I394" i="5"/>
  <c r="I284" i="5"/>
  <c r="I274" i="5"/>
  <c r="I194" i="5"/>
  <c r="H74" i="5"/>
  <c r="I129" i="5"/>
  <c r="I294" i="5"/>
  <c r="I109" i="5"/>
  <c r="I399" i="5"/>
  <c r="I204" i="5"/>
  <c r="I119" i="5"/>
  <c r="I249" i="5"/>
  <c r="G30" i="5"/>
  <c r="G360" i="5"/>
  <c r="G359" i="5" s="1"/>
  <c r="I425" i="5"/>
  <c r="I360" i="5"/>
  <c r="G439" i="5"/>
  <c r="I440" i="5"/>
  <c r="I444" i="5"/>
  <c r="H30" i="5"/>
  <c r="H356" i="5"/>
  <c r="I356" i="5" s="1"/>
  <c r="I379" i="5"/>
  <c r="H354" i="5"/>
  <c r="I354" i="5" s="1"/>
  <c r="H350" i="5"/>
  <c r="I334" i="5"/>
  <c r="I324" i="5"/>
  <c r="I300" i="5"/>
  <c r="I266" i="5"/>
  <c r="H240" i="5"/>
  <c r="I240" i="5" s="1"/>
  <c r="H160" i="5"/>
  <c r="I160" i="5" s="1"/>
  <c r="G62" i="5"/>
  <c r="I62" i="5" s="1"/>
  <c r="G27" i="5"/>
  <c r="I27" i="5" s="1"/>
  <c r="G69" i="5"/>
  <c r="G60" i="5"/>
  <c r="H65" i="5"/>
  <c r="H64" i="5" s="1"/>
  <c r="I89" i="5"/>
  <c r="I66" i="5"/>
  <c r="G61" i="5"/>
  <c r="I76" i="5"/>
  <c r="I84" i="5"/>
  <c r="I79" i="5"/>
  <c r="I44" i="5"/>
  <c r="H35" i="5"/>
  <c r="H39" i="5"/>
  <c r="I39" i="5" s="1"/>
  <c r="G64" i="5"/>
  <c r="H36" i="5"/>
  <c r="G37" i="5"/>
  <c r="G34" i="5" s="1"/>
  <c r="G74" i="5"/>
  <c r="I75" i="5"/>
  <c r="I264" i="5"/>
  <c r="I339" i="5"/>
  <c r="H318" i="5"/>
  <c r="G352" i="5"/>
  <c r="G353" i="5"/>
  <c r="I364" i="5"/>
  <c r="I70" i="5"/>
  <c r="H69" i="5"/>
  <c r="I265" i="5"/>
  <c r="I355" i="5"/>
  <c r="I365" i="5"/>
  <c r="H124" i="5"/>
  <c r="I124" i="5" s="1"/>
  <c r="H139" i="5"/>
  <c r="I139" i="5" s="1"/>
  <c r="H149" i="5"/>
  <c r="I149" i="5" s="1"/>
  <c r="H164" i="5"/>
  <c r="I164" i="5" s="1"/>
  <c r="H179" i="5"/>
  <c r="I179" i="5" s="1"/>
  <c r="H209" i="5"/>
  <c r="I209" i="5" s="1"/>
  <c r="H214" i="5"/>
  <c r="I214" i="5" s="1"/>
  <c r="H224" i="5"/>
  <c r="I224" i="5" s="1"/>
  <c r="H229" i="5"/>
  <c r="I229" i="5" s="1"/>
  <c r="H244" i="5"/>
  <c r="I244" i="5" s="1"/>
  <c r="G260" i="5"/>
  <c r="G259" i="5" s="1"/>
  <c r="H261" i="5"/>
  <c r="I261" i="5" s="1"/>
  <c r="H299" i="5"/>
  <c r="I299" i="5" s="1"/>
  <c r="H304" i="5"/>
  <c r="I304" i="5" s="1"/>
  <c r="G350" i="5"/>
  <c r="I350" i="5" s="1"/>
  <c r="H359" i="5"/>
  <c r="H424" i="5"/>
  <c r="I424" i="5" s="1"/>
  <c r="H439" i="5"/>
  <c r="I25" i="5"/>
  <c r="I31" i="5"/>
  <c r="G13" i="5" l="1"/>
  <c r="B33" i="7" s="1"/>
  <c r="B34" i="7" s="1"/>
  <c r="G314" i="5"/>
  <c r="H29" i="5"/>
  <c r="C17" i="7"/>
  <c r="G29" i="5"/>
  <c r="B17" i="7"/>
  <c r="G11" i="5"/>
  <c r="B23" i="7"/>
  <c r="B24" i="7" s="1"/>
  <c r="I359" i="5"/>
  <c r="I74" i="5"/>
  <c r="I61" i="5"/>
  <c r="G19" i="5"/>
  <c r="G17" i="5"/>
  <c r="G15" i="5"/>
  <c r="H159" i="5"/>
  <c r="I159" i="5" s="1"/>
  <c r="H351" i="5"/>
  <c r="I351" i="5" s="1"/>
  <c r="G14" i="5"/>
  <c r="G9" i="5" s="1"/>
  <c r="I65" i="5"/>
  <c r="H239" i="5"/>
  <c r="I239" i="5" s="1"/>
  <c r="I439" i="5"/>
  <c r="I30" i="5"/>
  <c r="I318" i="5"/>
  <c r="H23" i="5"/>
  <c r="I69" i="5"/>
  <c r="G59" i="5"/>
  <c r="G24" i="5"/>
  <c r="I24" i="5" s="1"/>
  <c r="G12" i="5"/>
  <c r="I64" i="5"/>
  <c r="H60" i="5"/>
  <c r="H59" i="5" s="1"/>
  <c r="I59" i="5" s="1"/>
  <c r="I36" i="5"/>
  <c r="H16" i="5"/>
  <c r="C23" i="7" s="1"/>
  <c r="I35" i="5"/>
  <c r="H15" i="5"/>
  <c r="C18" i="7" s="1"/>
  <c r="H349" i="5"/>
  <c r="G349" i="5"/>
  <c r="H259" i="5"/>
  <c r="I259" i="5" s="1"/>
  <c r="I60" i="5"/>
  <c r="I260" i="5"/>
  <c r="H34" i="5"/>
  <c r="I34" i="5" s="1"/>
  <c r="H314" i="5"/>
  <c r="I314" i="5" s="1"/>
  <c r="I12" i="5" l="1"/>
  <c r="B28" i="7"/>
  <c r="B12" i="7"/>
  <c r="D17" i="7"/>
  <c r="C19" i="7"/>
  <c r="C12" i="7"/>
  <c r="G10" i="5"/>
  <c r="B18" i="7"/>
  <c r="I29" i="5"/>
  <c r="D23" i="7"/>
  <c r="C24" i="7"/>
  <c r="D24" i="7" s="1"/>
  <c r="I349" i="5"/>
  <c r="H19" i="5"/>
  <c r="I19" i="5" s="1"/>
  <c r="H13" i="5"/>
  <c r="I23" i="5"/>
  <c r="H11" i="5"/>
  <c r="I11" i="5" s="1"/>
  <c r="I16" i="5"/>
  <c r="H14" i="5"/>
  <c r="H10" i="5"/>
  <c r="I10" i="5" s="1"/>
  <c r="I15" i="5"/>
  <c r="B29" i="7" l="1"/>
  <c r="D29" i="7" s="1"/>
  <c r="D28" i="7"/>
  <c r="I13" i="5"/>
  <c r="C33" i="7"/>
  <c r="B13" i="7"/>
  <c r="D12" i="7"/>
  <c r="B19" i="7"/>
  <c r="B14" i="7" s="1"/>
  <c r="D18" i="7"/>
  <c r="H9" i="5"/>
  <c r="I9" i="5" s="1"/>
  <c r="I14" i="5"/>
  <c r="D33" i="7" l="1"/>
  <c r="C34" i="7"/>
  <c r="C13" i="7"/>
  <c r="D13" i="7" s="1"/>
  <c r="D19" i="7"/>
  <c r="D34" i="7" l="1"/>
  <c r="C14" i="7"/>
  <c r="D14" i="7" s="1"/>
</calcChain>
</file>

<file path=xl/sharedStrings.xml><?xml version="1.0" encoding="utf-8"?>
<sst xmlns="http://schemas.openxmlformats.org/spreadsheetml/2006/main" count="2676" uniqueCount="717">
  <si>
    <t>Наименование программы, подпрограммы, ведомственной целевой программы, основного мероприятия, мероприятия</t>
  </si>
  <si>
    <t>Источники финансирования / Наименование целевого показателя</t>
  </si>
  <si>
    <t>…</t>
  </si>
  <si>
    <t>Всего</t>
  </si>
  <si>
    <t>Областной бюджет (далее – ОБ)</t>
  </si>
  <si>
    <t>Средства федерального бюджета, предусмотренные в областном бюджете (далее – ФБ) – при наличии</t>
  </si>
  <si>
    <t>ОБ</t>
  </si>
  <si>
    <t>ФБ</t>
  </si>
  <si>
    <t>Предусмотренный объем финансирования
(тыс. руб.) / Значение целевого показателя</t>
  </si>
  <si>
    <t>(наименование государственной программы Иркутской области (далее – государственная программа))</t>
  </si>
  <si>
    <t>№ п/п</t>
  </si>
  <si>
    <t>факт</t>
  </si>
  <si>
    <t>Наименование мероприятия, объекта, ПИР (с расшифровкой по объектам)</t>
  </si>
  <si>
    <t>Исполнитель (наимен. ИОГВ, МО)</t>
  </si>
  <si>
    <t>Год начала строительства</t>
  </si>
  <si>
    <t>Плановый год ввода в эксплуатацию</t>
  </si>
  <si>
    <t>Реквизиты ПСД  (плановый срок утверждения ПСД)</t>
  </si>
  <si>
    <t xml:space="preserve">Реквизиты государственной экспертизы (плановый срок получения) </t>
  </si>
  <si>
    <t>Вид работ (строительство, реконстр., кап. ремонт, тех. перевооружение)</t>
  </si>
  <si>
    <t>Форма собственности (ОС/ МС)</t>
  </si>
  <si>
    <t xml:space="preserve">Сметная стоимость (на 1 января текущего финансового года), тыс.руб. </t>
  </si>
  <si>
    <t xml:space="preserve">Остаток сметной стоимости (на 1 января текущего финансового года), тыс.руб. </t>
  </si>
  <si>
    <t>Тех. готовность на отчетную дату (в %)</t>
  </si>
  <si>
    <t>Источники финансирования</t>
  </si>
  <si>
    <t xml:space="preserve">Объемы финансирования, тыс.руб. </t>
  </si>
  <si>
    <t>Текущий финансовый год</t>
  </si>
  <si>
    <t>предусмотрено</t>
  </si>
  <si>
    <t>исполнено</t>
  </si>
  <si>
    <t>областной бюджет (ОБ)</t>
  </si>
  <si>
    <t>федеральный бюджет (ФБ)</t>
  </si>
  <si>
    <t>местный бюджет (МБ)</t>
  </si>
  <si>
    <t>иные источники (ИИ)</t>
  </si>
  <si>
    <t>МБ</t>
  </si>
  <si>
    <t>ИИ</t>
  </si>
  <si>
    <t>ОТЧЕТ ОБ ИСПОЛНЕНИИ ЦЕЛЕВЫХ ПОКАЗАТЕЛЕЙ ГОСУДАРСТВЕННОЙ ПРОГРАММЫ ИРКУТСКОЙ ОБЛАСТИ</t>
  </si>
  <si>
    <t>(наименование государственной программы Иркутской области (далее - государственная программа))</t>
  </si>
  <si>
    <t>Наименование целевого показателя</t>
  </si>
  <si>
    <t>Ед. изм.</t>
  </si>
  <si>
    <t>Тип показателя (прогрессирующий, регрессирующий)</t>
  </si>
  <si>
    <t>Плановое значение</t>
  </si>
  <si>
    <t>Отклонение фактического значения от планового</t>
  </si>
  <si>
    <t>Обоснование причин отклонения</t>
  </si>
  <si>
    <t>-/+</t>
  </si>
  <si>
    <t>%</t>
  </si>
  <si>
    <t>ОТЧЕТ ОБ ИСПОЛНЕНИИ МЕРОПРИЯТИЙ ГОСУДАРСТВЕННОЙ ПРОГРАММЫ ИРКУТСКОЙ ОБЛАСТИ</t>
  </si>
  <si>
    <t>Наименование подпрограммы государственной программы, ведомственной целевой программы, основного мероприятия, мероприятия</t>
  </si>
  <si>
    <t>Исполнитель, участники мероприятий</t>
  </si>
  <si>
    <t>Плановый срок исполнения мероприятия</t>
  </si>
  <si>
    <t>Источник финансирования</t>
  </si>
  <si>
    <t>Исполнено за отчетный период, тыс. руб.</t>
  </si>
  <si>
    <r>
      <t>Процент исполнения (</t>
    </r>
    <r>
      <rPr>
        <sz val="9"/>
        <color rgb="FF000000"/>
        <rFont val="Times New Roman"/>
        <family val="1"/>
        <charset val="204"/>
      </rPr>
      <t>гр.</t>
    </r>
    <r>
      <rPr>
        <sz val="9"/>
        <color theme="1"/>
        <rFont val="Times New Roman"/>
        <family val="1"/>
        <charset val="204"/>
      </rPr>
      <t>8/</t>
    </r>
    <r>
      <rPr>
        <sz val="9"/>
        <color rgb="FF000000"/>
        <rFont val="Times New Roman"/>
        <family val="1"/>
        <charset val="204"/>
      </rPr>
      <t xml:space="preserve"> гр</t>
    </r>
    <r>
      <rPr>
        <sz val="11"/>
        <color rgb="FF000000"/>
        <rFont val="Times New Roman"/>
        <family val="1"/>
        <charset val="204"/>
      </rPr>
      <t>.</t>
    </r>
    <r>
      <rPr>
        <sz val="9"/>
        <color theme="1"/>
        <rFont val="Times New Roman"/>
        <family val="1"/>
        <charset val="204"/>
      </rPr>
      <t>7* 100), %</t>
    </r>
  </si>
  <si>
    <t>Фактическое значение показателя мероприятия</t>
  </si>
  <si>
    <t>Готовность к проведению мероприятия</t>
  </si>
  <si>
    <t>Наличие порядка предоставления субсидии, проведения конкурса</t>
  </si>
  <si>
    <t>Распределение по муниципальным образованиям (получателям субсидии)</t>
  </si>
  <si>
    <t>Наличие соглашений о предоставлении субсидии / оказании работ, услуг</t>
  </si>
  <si>
    <t>с (месяц)</t>
  </si>
  <si>
    <t>по (месяц)</t>
  </si>
  <si>
    <t>х</t>
  </si>
  <si>
    <t>тыс. руб.</t>
  </si>
  <si>
    <t>Наименование мероприятия</t>
  </si>
  <si>
    <t>Муниципальное образование</t>
  </si>
  <si>
    <t>федеральный бюджет, из них</t>
  </si>
  <si>
    <t>областной бюджет, из них</t>
  </si>
  <si>
    <t>муниципальный бюджет, из них</t>
  </si>
  <si>
    <t>внебюджетные средства, из них</t>
  </si>
  <si>
    <t>всего</t>
  </si>
  <si>
    <t>капитальные расходы</t>
  </si>
  <si>
    <t>прочие расходы</t>
  </si>
  <si>
    <t xml:space="preserve">НАПРАВЛЕНИЯ И ОБЪЕМЫ ФИНАНСИРОВАНИЯ ГОСУДАРСТВЕННОЙ ПРОГРАММЫ </t>
  </si>
  <si>
    <t>Объемы финансирования, тыс. руб.</t>
  </si>
  <si>
    <t>% исполнения (гр.3/гр.2*100)</t>
  </si>
  <si>
    <t xml:space="preserve">план </t>
  </si>
  <si>
    <t xml:space="preserve">За счет всех источников финансирования    </t>
  </si>
  <si>
    <t xml:space="preserve">НИОКР                          </t>
  </si>
  <si>
    <t xml:space="preserve">Капитальные вложения           </t>
  </si>
  <si>
    <t xml:space="preserve">Прочие                         </t>
  </si>
  <si>
    <t xml:space="preserve">Итого:                         </t>
  </si>
  <si>
    <t>За счет средств областного бюджета</t>
  </si>
  <si>
    <t>За счет средств федерального бюджета</t>
  </si>
  <si>
    <t xml:space="preserve">За счет средств местных бюджетов                   </t>
  </si>
  <si>
    <t xml:space="preserve">За счет внебюджетных источников </t>
  </si>
  <si>
    <t>».</t>
  </si>
  <si>
    <t>Наименование показателя мероприятия, единица измерения, тип показателя (прогрессирующий, регрессирующий)</t>
  </si>
  <si>
    <t xml:space="preserve">МБ </t>
  </si>
  <si>
    <t xml:space="preserve">ИИ </t>
  </si>
  <si>
    <t>Объем финансирования, предусмотренный на 2016 год, тыс. руб.</t>
  </si>
  <si>
    <t>Министерство здравоохранения Иркутской области</t>
  </si>
  <si>
    <t>Государственное учреждение Территориального фонда обязательного страхования граждан Иркутской области</t>
  </si>
  <si>
    <t>Министерство образования Иркутской области</t>
  </si>
  <si>
    <t>Министерство строительства, дорожного хозяйства Иркутской области</t>
  </si>
  <si>
    <t>1.1.</t>
  </si>
  <si>
    <t>1.1.1.</t>
  </si>
  <si>
    <t>Подпрограмма «Профилактика заболеваний и формирование здорового образа жизни. Развитие первичной медико-санитарной помощи» на 2014 - 2020 годы</t>
  </si>
  <si>
    <t>министерство здравоохранения Иркутской области</t>
  </si>
  <si>
    <t xml:space="preserve"> Х</t>
  </si>
  <si>
    <t>Основное мероприятие «Профилактика инфекционных и неинфекционных заболеваний и формированию здорового образа жизни» на 2014 - 2020 годы</t>
  </si>
  <si>
    <t>Мероприятия по профилактике ВИЧ-инфекции и гепатитов B и C</t>
  </si>
  <si>
    <t xml:space="preserve"> 01.2016</t>
  </si>
  <si>
    <t xml:space="preserve"> 12.2016</t>
  </si>
  <si>
    <t>1.1.2.</t>
  </si>
  <si>
    <t>Иммунопрофилактика</t>
  </si>
  <si>
    <t>1.1.3.</t>
  </si>
  <si>
    <t>Первичная медико-санитарная помощь, в части профилактики</t>
  </si>
  <si>
    <t>2.</t>
  </si>
  <si>
    <t>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на 2014 - 2020 годы</t>
  </si>
  <si>
    <t>министерство образования Иркутской области</t>
  </si>
  <si>
    <t>2.1.</t>
  </si>
  <si>
    <t>Основное мероприятие  «Совершенствование оказания первичной медико-санитарной помощи, специализированной, включая высокотехнологичную медицинскую помощь» на 2014-2020 годы</t>
  </si>
  <si>
    <t>2.1.1.</t>
  </si>
  <si>
    <t>Высокотехнологичная медицинская помощь</t>
  </si>
  <si>
    <t xml:space="preserve"> 12.2014</t>
  </si>
  <si>
    <t>2.1.2.</t>
  </si>
  <si>
    <t>Закупка антивирусных препаратов для профилактики и лечения лиц, инфицированных вирусами иммунодефицита человека и гепатитов B и C</t>
  </si>
  <si>
    <t>2.1.3.</t>
  </si>
  <si>
    <t>Закупка антибактериальных и противотуберкулёзных лекарственных препаратов (второго ряда), применяемых при лечении больных туберкулёзом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t>
  </si>
  <si>
    <t>2.1.4.</t>
  </si>
  <si>
    <t>Обеспечение медицинской деятельности, связанной с донорством органов человека в целях трансплантации</t>
  </si>
  <si>
    <t>2.1.5.</t>
  </si>
  <si>
    <t>Организация и оказание медицинской помощи больным ВИЧ-инфекцией, осуществление мероприятий по профилактике ВИЧ-инфекции</t>
  </si>
  <si>
    <t/>
  </si>
  <si>
    <t>2.1.6.</t>
  </si>
  <si>
    <t>Отдельные мероприятия Государственной программы Российской Федерации «Развитие здравоохранения» - мероприятия по обследованию населения с целью выявления туберкулеза, лечения больных туберкулезом, а также профилактических мероприятий, и финансовым обеспечением закупок диагностических средств для выявления и мониторинга лечения лиц, инфицированных вирусами иммунодефицита человека и гепатитов В и С</t>
  </si>
  <si>
    <t>2.1.7.</t>
  </si>
  <si>
    <t>Первичная специализированная медико-санитарная помощь в амбулаторных условиях в медицинских организациях, подведомственных министерству здравоохранения Иркутской области</t>
  </si>
  <si>
    <t>2.1.8.</t>
  </si>
  <si>
    <t>Специализированная медицинская помощь в условиях дневного стационара в медицинских организациях, подведомственных министерству здравоохранения Иркутской области</t>
  </si>
  <si>
    <t>2.1.9.</t>
  </si>
  <si>
    <t>Специализированная медицинская помощь в стационарных условиях в медицинских организациях, подведомственных министерству здравоохранения Иркутской области</t>
  </si>
  <si>
    <t>2.2.</t>
  </si>
  <si>
    <t>Основное мероприятие «Совершенствование оказания скорой, в том числе скорой специализированной, медицинской помощи, медицинской эвакуации» на 2014 - 2020 годы</t>
  </si>
  <si>
    <t>2.2.1.</t>
  </si>
  <si>
    <t>Оказание скорой, в том числе скорой специализированной, медицинской помощи</t>
  </si>
  <si>
    <t>2.2.2.</t>
  </si>
  <si>
    <t>Оказание скорой специализированной медицинской помощи (медицинская эвакуация)</t>
  </si>
  <si>
    <t>2.3.</t>
  </si>
  <si>
    <t>Основное мероприятие «Развитие службы крови» на 2014 - 2020 годы</t>
  </si>
  <si>
    <t>2.3.1.</t>
  </si>
  <si>
    <t>Заготовка, хранение, обеспечение донорской кровью и ее компонентами</t>
  </si>
  <si>
    <t>2.4.</t>
  </si>
  <si>
    <t>Основное мероприятие «Предоставление субсидий местным бюджетам на обеспечение среднесуточного набора питания детям, страдающим туберкулезом и/или наблюдающимся в связи с туберкулезом» на 2014-2020 годы</t>
  </si>
  <si>
    <t>2.4.1.</t>
  </si>
  <si>
    <t>Субсидии местным бюджетам из областного бюджета в целях софинансирования расходных обязательств органов местного самоуправления муниципальных образований Иркутской области по вопросам местного значения по созданию условий для осуществления присмотра и ухода за детьми в муниципальных дошкольных образовательных организациях на обеспечение среднесуточного набора продуктов питания детей, страдающих туберкулезной интоксикацией и (или) находящихся под диспансерным наблюдением у фтизиатра, посещающих группы оздоровительной направленности в муниципальных дошкольных образовательных организациях, расположенных на территории Иркутской области</t>
  </si>
  <si>
    <t>3.</t>
  </si>
  <si>
    <t>Подпрограмма «Охрана здоровья матери и ребенка» на 2014 - 2020 годы</t>
  </si>
  <si>
    <t>3.1.</t>
  </si>
  <si>
    <t>Основное мероприятие «Совершенствование службы родовспоможения» на 2014 - 2020 годы</t>
  </si>
  <si>
    <t>3.1.1.</t>
  </si>
  <si>
    <t>Первичная медико-санитарная помощь в амбулаторных условиях в медицинских организациях родовспоможения, подведомственных министерству здравоохранения Иркутской области</t>
  </si>
  <si>
    <t>3.1.2.</t>
  </si>
  <si>
    <t>Специализированная медицинская помощь в стационарных условиях в медицинских организациях родовспоможения, подведомственных министерству здравоохранения Иркутской области</t>
  </si>
  <si>
    <t>3.2.</t>
  </si>
  <si>
    <t>Основное мероприятие «Совершенствование оказания медицинской помощи детям на 2014 - 2020 годы»</t>
  </si>
  <si>
    <t>3.2.1.</t>
  </si>
  <si>
    <t>Обеспечение детей первого - второго года жизни специальными молочными продуктами детского питания</t>
  </si>
  <si>
    <t>3.2.2.</t>
  </si>
  <si>
    <t>Обеспечение полноценным питанием беременных женщин, кормящих матерей, а также детей в возрасте до трех лет через специальные пункты питания и организации торговли по заключению врачей</t>
  </si>
  <si>
    <t>3.2.3.</t>
  </si>
  <si>
    <t>Организация круглосуточного приема, содержания, выхаживания и воспитания детей</t>
  </si>
  <si>
    <t>3.2.4.</t>
  </si>
  <si>
    <t>Первичная медико-санитарная помощь в амбулаторных условиях в детских медицинских организациях, подведомственных министерству здравоохранения Иркутской области</t>
  </si>
  <si>
    <t>3.2.5.</t>
  </si>
  <si>
    <t>Специализированная медицинская помощь в стационарных условиях в детских медицинских организациях, подведомственных министерству здравоохранения Иркутской области</t>
  </si>
  <si>
    <t>4.</t>
  </si>
  <si>
    <t>Подпрограмма «Развитие медицинской реабилитации и санаторно-курортного лечения» на 2014 - 2020 годы</t>
  </si>
  <si>
    <t>4.1.</t>
  </si>
  <si>
    <t>Основное мероприятие «Медицинская реабилитация и санаторно-курортное лечение» на 2014 - 2020 годы</t>
  </si>
  <si>
    <t>4.1.1.</t>
  </si>
  <si>
    <t>Санаторно-курортное лечение в медицинских организациях, подведомственных министерству здравоохранения Иркутской области</t>
  </si>
  <si>
    <t>5.</t>
  </si>
  <si>
    <t>Подпрограмма «Оказание паллиативной помощи» на 2014 - 2020 годы</t>
  </si>
  <si>
    <t>5.1.</t>
  </si>
  <si>
    <t>Основное мероприятие «Паллиативная помощь» на 2014 - 2020 годы</t>
  </si>
  <si>
    <t>5.1.1.</t>
  </si>
  <si>
    <t>Паллиативная медицинская помощь</t>
  </si>
  <si>
    <t>6.</t>
  </si>
  <si>
    <t>Подпрограмма «Кадровое обеспечение системы здравоохранения» на 2014 - 2020 годы</t>
  </si>
  <si>
    <t>6.1.</t>
  </si>
  <si>
    <t>Основное мероприятие «Кадровое обеспечение системы здравоохранения Иркутской области» на 2014 - 2020 годы</t>
  </si>
  <si>
    <t>6.1.1.</t>
  </si>
  <si>
    <t>Повышение качества подготовки и уровня квалификации медицинских кадров</t>
  </si>
  <si>
    <t>6.1.2.</t>
  </si>
  <si>
    <t>Осуществление единовременных выплат медицинским работникам</t>
  </si>
  <si>
    <t>7.</t>
  </si>
  <si>
    <t>Подпрограмма «Совершенствование системы лекарственного обеспечения, в том числе в амбулаторных условиях» на 2014 - 2020 годы</t>
  </si>
  <si>
    <t>7.1.</t>
  </si>
  <si>
    <t>Основное мероприятие «Организация обеспечения граждан качественными, эффективными, безопасными лекарственными препаратами для медицинского применения» на 2014 - 2020 годы</t>
  </si>
  <si>
    <t>7.1.1.</t>
  </si>
  <si>
    <t>Льготное обеспечение лекарственными препаратами, специализированными продуктами лечебного питания, медицинскими изделиями отдельных категорий граждан в соответствии с Законом Иркутской области от 17 декабря 2008 года № 106-оз</t>
  </si>
  <si>
    <t>7.1.2.</t>
  </si>
  <si>
    <t>Экспертиза качества фармацевтической субстанции, произведенной для реализации</t>
  </si>
  <si>
    <t>7.1.3.</t>
  </si>
  <si>
    <t>Обеспечение лекарственными препаратами для медицинского применения, медицинскими изделиями и специализированными продуктами лечебного питания, не входящими в соответствующий стандарт медицинской помощи, в случае наличия медицинских показаний (индивидуальной непереносимости, по жизненным показаниям) по решению врачебной комиссии</t>
  </si>
  <si>
    <t>7.1.4.</t>
  </si>
  <si>
    <t>Осуществление организационных мероприятий по обеспечению лиц лекарственными препаратами для медицинского применения, предназначенными для обеспечения лиц,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лиц после трансплантации органов и (или) тканей</t>
  </si>
  <si>
    <t>7.1.5.</t>
  </si>
  <si>
    <t>Отдельные полномочия в области лекарственного обеспечения</t>
  </si>
  <si>
    <t>7.1.6.</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</si>
  <si>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</si>
  <si>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8.</t>
  </si>
  <si>
    <t>Подпрограмма «Развитие информатизации в здравоохранении» на 2014 - 2020 годы</t>
  </si>
  <si>
    <t>8.1.</t>
  </si>
  <si>
    <t>Основное мероприятие «Информатизация здравоохранения» на 2014 - 2020 годы</t>
  </si>
  <si>
    <t>8.1.1.</t>
  </si>
  <si>
    <t>Формирование и ведение единой статистическо-информационной системы здравоохранения в Иркутской области</t>
  </si>
  <si>
    <t>9.</t>
  </si>
  <si>
    <t>Подпрограмма «Совершенствование системы территориального планирования субъектов Российской Федерации» на 2014 - 2020 годы</t>
  </si>
  <si>
    <t>Государственное учреждение Территориальный фонд обязательного медицинского страхования граждан  Иркутской области</t>
  </si>
  <si>
    <t>9.1.</t>
  </si>
  <si>
    <t>Основное мероприятие «Организация бесплатного оказания гражданам медицинской помощи в Иркутской области» на 2014 - 2020 годы</t>
  </si>
  <si>
    <t>9.1.1.</t>
  </si>
  <si>
    <t>Финансовое обеспечение организации обязательного медицинского страхования на территориях субъектов Российской Федерации</t>
  </si>
  <si>
    <t>9.1.2.</t>
  </si>
  <si>
    <t>Дополнительное финансовое обеспечение организации обязательного медицинского страхования на территории Иркутской области</t>
  </si>
  <si>
    <t>9.1.3.</t>
  </si>
  <si>
    <t>Дополнительное финансовое обеспечение оказания специализированной, в том числе высокотехнологичной, медицинской помощи, включенной в базовую программу обязательного медицинского страхования</t>
  </si>
  <si>
    <t>9.2.</t>
  </si>
  <si>
    <t>Основное мероприятие "Организация дополнительного профессионального образования медицинских работников по программам повышения квалификации, а также приобретение и проведение ремонта медицинского оборудования"</t>
  </si>
  <si>
    <t>Х</t>
  </si>
  <si>
    <t>9.2.1.</t>
  </si>
  <si>
    <t>Финансовое обеспечение мероприятий по оганизации дополнительного профессионального образования медицинских работников по программам повышения квалификации, а также приобретение и проведение ремонта медицинского оборудования"</t>
  </si>
  <si>
    <t>10.</t>
  </si>
  <si>
    <t>Подпрограмма «Повышение эффективности функционирования системы здравоохранения» на 2014 - 2020 годы</t>
  </si>
  <si>
    <t>министерство строительства,  дорожного хозяйства Иркутской области</t>
  </si>
  <si>
    <t>10.1.</t>
  </si>
  <si>
    <t>Основное мероприятие «Государственная политика в сфере здравоохранения Иркутской области» на 2014 - 2020 годы</t>
  </si>
  <si>
    <t>10.1.1.</t>
  </si>
  <si>
    <t>Капитальный ремонт, разработка и экспертиза проектно-сметной документации для проведения капитального ремонта объектов здравоохранения и проектно-сметные работы объектов здравоохранения</t>
  </si>
  <si>
    <t>10.1.2.</t>
  </si>
  <si>
    <t>Обеспечение гарантий и компенсаций для лиц, работающих в медицинских организациях, учредителем которых является министерство здравоохранения Иркутской области, расположенных в районах Крайнего Севера и приравненных к ним местностях</t>
  </si>
  <si>
    <t>10.1.3.</t>
  </si>
  <si>
    <t>Оказание транспортных услуг организациями, подведомственными министерству здравоохранения Иркутской области</t>
  </si>
  <si>
    <t>10.1.4.</t>
  </si>
  <si>
    <t>Организация работы, направленной на совершенствование оказания медицинской помощи населению Иркутской области при чрезвычайных ситуациях</t>
  </si>
  <si>
    <t>10.1.5.</t>
  </si>
  <si>
    <t>Осуществление переданных полномочий РФ в сфере охраны здоровья граждан</t>
  </si>
  <si>
    <t>10.1.6.</t>
  </si>
  <si>
    <t>Осуществление функций государственной власти в сфере здравоохранения</t>
  </si>
  <si>
    <t>10.1.7.</t>
  </si>
  <si>
    <t>Проведение патологоанатомических исследований</t>
  </si>
  <si>
    <t>10.1.8.</t>
  </si>
  <si>
    <t>Проведение судебно-медицинских экспертиз</t>
  </si>
  <si>
    <t>10.1.9.</t>
  </si>
  <si>
    <t>Реализация государственных функций по мобилизационной подготовке экономики</t>
  </si>
  <si>
    <t>10.1.10.</t>
  </si>
  <si>
    <t>Страховые взносы на обязательное медицинское страхование неработающего населения Иркутской области</t>
  </si>
  <si>
    <t>10.1.11.</t>
  </si>
  <si>
    <t>10.2.</t>
  </si>
  <si>
    <t>Основное мероприятие «Капитальный ремонт объектов здравоохранения, по которым государственным заказчиком на проведение работ определено областное государственное казенное учреждение «Управление капитального строительства Иркутской области»»</t>
  </si>
  <si>
    <t>10.2.1.</t>
  </si>
  <si>
    <t>«Капитальный ремонт палатного блока № 2 ГБУЗ «Иркутская ордена «Знак Почета» областная клиническая больница» в г. Иркутске, м/р Юбилейный, 100»</t>
  </si>
  <si>
    <t>Показатель качества: Площадь объекта, (кв. м)</t>
  </si>
  <si>
    <t>10.2.2.</t>
  </si>
  <si>
    <t>Капитальный ремонт помещений Видимской врачебной амбулатории, п. Видим ОГБУЗ "Железногорская ЦРБ", расположенной по адресу: Иркутская область, п. Видим, ул. Нагорная, д.5а</t>
  </si>
  <si>
    <t>10.3.</t>
  </si>
  <si>
    <t>Основное мероприятие «Осуществление бюджетных инвестиций в форме капитальных вложений в объекты государственной собственности Иркутской области в сфере здравоохранения»</t>
  </si>
  <si>
    <t>10.3.1.</t>
  </si>
  <si>
    <t>Капитальные вложения в объекты государственной собственности Иркутской области в сфере здравоохранения</t>
  </si>
  <si>
    <t>Государственная программа «Развитие здравоохранения» на 2014 - 2020 годы</t>
  </si>
  <si>
    <t>Основное мероприятие «Мероприятия по профилактике инфекционных и неинфекционных заболеваний и формированию здорового образа жизни» на 2014 - 2020 годы</t>
  </si>
  <si>
    <t>Показатель первичного выхода на инвалидность среди лиц трудоспособного возраста (на 10 000 лиц трудоспособного населения)</t>
  </si>
  <si>
    <t>Доля посещений к врачам, сделанных с профилактической целью (в том числе посещения по дополнительной диспансеризации, диспансерному наблюдению, а также центров здоровья) (%)</t>
  </si>
  <si>
    <t xml:space="preserve"> </t>
  </si>
  <si>
    <t>Основное мероприятие «Мероприятия по совершенствованию оказания специализированной, включая высокотехнологичную медицинскую помощь» на 2014 - 2020 годы</t>
  </si>
  <si>
    <t>Смертность от болезней системы кровообращения (случаев на 100 тыс. населения)</t>
  </si>
  <si>
    <t>Закупка  антивирусных препаратов для профилактики и лечения лиц, инфицированных вирусами иммунодефицита человека и гепатитов B и C</t>
  </si>
  <si>
    <t>Закупка антибактериальных и противотуберкулёзных лекарственных препаратов (второго ряда), применяемых при лечении больных туберкулёзом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туберкулёза и мониторинга лечения больных туберкулёзом с множественной лек. устойчивостью возбудителя</t>
  </si>
  <si>
    <t>Отдельные мероприятия Государственной программы Российской Федерации «Развитие здравоохранения» - закупка диагностических средств для выявления и мониторинга лечения лиц, инфицированных вирусами иммунодефицита человека и гепатитов В и С</t>
  </si>
  <si>
    <t>Развитие службы медицинской помощи больным туберкулезом</t>
  </si>
  <si>
    <t>Первичная специализированная медико-санитарная и специализированная медицинская помощь в условиях дневного стационара в медицинских организациях, подведомственных министерству здравоохранения Иркутской области</t>
  </si>
  <si>
    <t>Специализированная медицинская помощь в стационарных условиях в медицинских организациях, подведомственных министерству здравоохранения Иркутской области»</t>
  </si>
  <si>
    <t>Выполнение нормативных параметров сроков оказания экстренной и неотложной медицинской помощи (процент)</t>
  </si>
  <si>
    <t>Доля образцов донорской крови, тестированной на маркеры гемотрансмиссивных инфекций с помощью молекулярно-биологических исследований, проводимых дополнительно к обязательным иммунологическим исследованиям на маркеры вирусов иммунодефицита человека и гепатитов B и C (процент)</t>
  </si>
  <si>
    <t>Подпрограмма «Развитие государственно- частного партнерства» на 2014 - 2020 годы</t>
  </si>
  <si>
    <t>Основное мероприятие «Мероприятия по развитию государственно-частного партнерства в сфере здравоохранения» на 2014 - 2020 годы</t>
  </si>
  <si>
    <t>Государственно-частное партнерство в сфере здравоохранения</t>
  </si>
  <si>
    <t>Основное мероприятие «Мероприятия по медицинской реабилитации и санаторно-курортному лечению» на 2014 - 2020 годы</t>
  </si>
  <si>
    <t>Повышение престижа профессии, в том числе за счет создания позитивного образа медицинского и фармацевтического работника в общественном сознании - организация проведения профессиональных конкурсов: «Лучший по профессии - врач», «Лучший по профессии – средний медицинский работник»</t>
  </si>
  <si>
    <t>Социальное обеспечение, единовременные компенсационные выплаты  медицинским работникам</t>
  </si>
  <si>
    <t>Индекс роста цен на лекарственные препараты для медицинского применения по номенклатуре перечней, обеспечение которыми осуществляется в рамках программы государственных гарантий бесплатного оказания гражданам медицинской помощи, а также в рамках оказания государственной социальной помощи в виде набора социальных услуг</t>
  </si>
  <si>
    <t>Удовлетворение населения отечественными лекарственными препаратами для медицинского применения по номенклатуре перечней, обеспечение которыми осуществляется в рамках оказания государственной социальной помощи в виде набора социальных услуг и средств бюджета Иркутской области</t>
  </si>
  <si>
    <t>Удовлетворение потребности отдельных категорий граждан в необходимых лекарственных препаратах для медицинского применения, обеспечение которых осуществляется за счет средств бюджетов субъектов Российской Федерации</t>
  </si>
  <si>
    <t>Удовлетворение потребности отдельных категорий граждан в необходимых лекарственных препаратах для медицинского применения, обеспечение которых осуществляется за счет средств федерального бюджета</t>
  </si>
  <si>
    <t>Уровень обеспеченности лекарственными препаратами для медицинского применения льготополучателей</t>
  </si>
  <si>
    <t>Осуществление организационных мероприятий по обеспечению лиц лекарственными препаратами для медицинского применения,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</si>
  <si>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Доля медицинских работников, актуальная информация о которых содержится в регистре, в общем числе медицинских работников (%)</t>
  </si>
  <si>
    <t>Доля медицинских учреждений, ведущих паспорта без замечаний, в общем количестве медицинских учреждений  (%)</t>
  </si>
  <si>
    <t>Доля государственных  медицинских организаций, входящих в региональный фрагмент единой государственной информационной системы здравоохранения (РФ ЕГИСЗ) (процент)</t>
  </si>
  <si>
    <t>Соответствие индикаторов соотношения средней заработной платы врачей и работников имеющих высшее медицинское  (фармацевтическое) образование или иное высшее образование, среднего медицинского (фармацевтического) персонала, младшего медицинского персонала  от средней заработной платы в Иркутской области распоряжению Правительства РФ №2190-р(Да -1; Нет - 0)</t>
  </si>
  <si>
    <t>Соответствие отраслевой структуры учреждений здравоохранения  требованиям порядков оказания медицинской помощи, утвержденных Министерством здравоохранения Российской Федерации (да - 1; нет - 0)</t>
  </si>
  <si>
    <t>Соответствие структуры финансирования Территориальной программы государственных гарантий бесплатного  оказания гражданам  медицинской помощи в Иркутской области по условиям ее оказания структуре утвержденной в «дорожной карте» Иркутской области(да - 1; нет - 0)</t>
  </si>
  <si>
    <t>Соответствие утвержденной стоимости  Территориальной программы государственных гарантий бесплатного  оказания гражданам  медицинской помощи в Иркутской области на соответствующий год расчетной в установленном порядке(да - 1; нет - 0)</t>
  </si>
  <si>
    <t>Удовлетворенность населения медицинской помощью (от числа опрошенных) (%)</t>
  </si>
  <si>
    <t>Оптимизация территориальной и отраслевой структуры медицинских организаций Иркутской области</t>
  </si>
  <si>
    <t>Формирование в соответствии  с требованиями к ТПГГ оптимальных объемов медицинской помощи по видам помощи и условиям оказания</t>
  </si>
  <si>
    <t>Доля государственных медицинских организаций, которые перевели работников на эффективный контракт (%)</t>
  </si>
  <si>
    <t>Доля использованных бюджетных средств от объема средств, утвержденных Законом Иркутской области «Об областном бюджете» на очередной финансовый год и плановый период» (%)</t>
  </si>
  <si>
    <t xml:space="preserve"> Удовлетворенность населения доступностью и полнотой информации по вопросам деятельности медицинских организаций (от числа опрошенных) (%)</t>
  </si>
  <si>
    <t>Укрепление материально-технической базы медицинских организаций</t>
  </si>
  <si>
    <t>Основное мероприятие «Капитальный ремонт объектов здравоохранения, по которым  государственным заказчиком на проведение работ определено областное государственное казенное  учреждение «Управление капитального строительства Иркутской области» на 2015 - 2020 годы</t>
  </si>
  <si>
    <t>Количество объектов здравоохранения, по которым государственным заказчиком на проведение работ определено областное государственное казенное учреждение "Управление капитального строительства Иркутской области", приведенных в соответствие с действующими нормативами</t>
  </si>
  <si>
    <t>Капитальный ремонт палатного блока № 2 ГБУЗ  «Иркутская ордена «Знак Почета»  областная клиническая больница»  в г. Иркутске, м/р Юбилейный, 100</t>
  </si>
  <si>
    <t>Основное мероприятие «Осуществление бюджетных инвестиций в форме капитальных вложений в объекты государственной собственности Иркутской области в сфере здравоохранения» на 2015 - 2020 годы</t>
  </si>
  <si>
    <t>Динамика вводимых мест (коек) в медицинских организациях Иркутской области (%)</t>
  </si>
  <si>
    <t>Доля медицинских организаций, здания которых находятся в аварийном состоянии в общем количестве медицинских организаций (%)</t>
  </si>
  <si>
    <t>Редакция программы от 13.11.2015 № 568-пп</t>
  </si>
  <si>
    <t>Заготовка,  хранение, обеспечение донорской кровью и ее компонентами</t>
  </si>
  <si>
    <t>Основное мероприятие «Предоставление субсидий местным бюджетам на обеспечение среднесуточного набора питания детям, страдающим туберкулёзом и/или наблюдающимся в связи с туберкулёзом» на 2014 - 2020 годы</t>
  </si>
  <si>
    <t>Субсидии местным бюджетам из областного бюджета в целях софинансирования расходных обязательств органов местного самоуправления муниципальных образований Иркутской области по вопросам местного значения по созданию условий для осуществления присмотра и ухода за детьми  в муницпиальных дошкольных образовательных организациях на обеспечение среднесуточного набора продуктов питания детей, страдающих туберкулезной интоксикацией и (или) находящихся под диспансерным наблюдением у фтизиатра, посещающих группы оздоровительной напроавленности в муниципальных дошкольных образовательных органиазциях, расположенных на территории Иркутской области</t>
  </si>
  <si>
    <t>Специализированная медицинская помощь женщинам  в стационарных условиях в медицинских организациях родовспоможения, подведомственных министерству здравоохранения Иркутской области</t>
  </si>
  <si>
    <t>Льготное обеспечение лекарственными препаратами, специализированными продуктами лечебного питания , медицинскими изделиями отдельных категорий граждан  в соответствии с Законом Иркутской области №106-оз от 17.12.2008</t>
  </si>
  <si>
    <t>Оказание транспортных услуг  организациям, подведомственным министерству здравоохранения Иркутской области</t>
  </si>
  <si>
    <t>Редакция программы от 21.03.2016 № 149-пп</t>
  </si>
  <si>
    <t>Редакция программы от 06.04.2016 № 197-пп</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</si>
  <si>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</si>
  <si>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Капиатльный ремонт помещений Видимской врачебной амбулатории, п. Видим ОГБУЗ "Железногорская ЦРБ", расположенной по адресу: Иркутская область, п. Видим, ул. Нагорная, дом 5а</t>
  </si>
  <si>
    <t>Редакция программы от 06.09.2016 № 551-пп</t>
  </si>
  <si>
    <t>Редакция программы от 28.09.2016 № 625-пп</t>
  </si>
  <si>
    <t>Редакция программы от 13.12.2016 № 790-пп</t>
  </si>
  <si>
    <t>Информация об изменениях объемов финансирования и целевых показателей государственной программы в 2016 г.</t>
  </si>
  <si>
    <t>Редакция программы от 28.12.2016 г. № 840-пп</t>
  </si>
  <si>
    <t>Постановление Правительства Иркутской области № 390-пп от 22.06.2016 года</t>
  </si>
  <si>
    <t>Субсидия носит заявительный характер. Все заявки за 2016 год удовлетворены в полном объеме</t>
  </si>
  <si>
    <t>Муниципальное образование «город Саянск»</t>
  </si>
  <si>
    <t>Муниципальное образование «Тайшетский район»</t>
  </si>
  <si>
    <t>Муниципальное образование «город Усолье – Сибирское»</t>
  </si>
  <si>
    <t xml:space="preserve">Муниципальное образование  «город Свирск» </t>
  </si>
  <si>
    <t>Муниципальное образование «Ангарский городской округ»</t>
  </si>
  <si>
    <t>Зиминское городское муниципальное образование</t>
  </si>
  <si>
    <t>Муниципальное образование  города Бодайбо и района</t>
  </si>
  <si>
    <t>Шелеховский район</t>
  </si>
  <si>
    <t>РЕАЛИЗАЦИЯ ГОСУДАРСТВЕННОЙ ПРОГРАММЫ В МУНИЦИПАЛЬНЫХ ОБРАЗОВАНИЯХ ИРКУТСКОЙ ОБЛАСТИ ЗА 2016 ГОД</t>
  </si>
  <si>
    <t>"Развитие здравоохранения" на 2014-2020 годы</t>
  </si>
  <si>
    <t>по состоянию на 01.01.2017 года</t>
  </si>
  <si>
    <t>Подпрограмма «Повышение эффективности функционирования системы здравоохранения» на 2014-2020 годы</t>
  </si>
  <si>
    <t>Капитальный ремонт помещений Видимской врачебной амбулатории, п.Видим ОГБУЗ "Железногорская ЦРБ", расположенной по адресу: Иркутская область, п.Видим, ул.Нагорная, дом 5а</t>
  </si>
  <si>
    <t>№ Дс-0440-0440/03.13
от 31.05.2013</t>
  </si>
  <si>
    <t>капитальный ремонт</t>
  </si>
  <si>
    <t>ОС</t>
  </si>
  <si>
    <t>Капитальный ремонт палатного блока №2 ГУЗ «Иркутская ордена «Знак Почета» областная клиническая больница» в г. Иркутске, м/р Юбилейный, 100</t>
  </si>
  <si>
    <t>№ 0277-11/97-37-0060 
от 21.11.2011
№ Дс-3002-3002/12.15
от 10.03.2016</t>
  </si>
  <si>
    <t>Реконструкция областного детского санатория «Подснежник» в г. Иркутске</t>
  </si>
  <si>
    <t>Распоряжение ОГКУ "УКС Иркутской области" от 17.01.2014г. №1-р</t>
  </si>
  <si>
    <t xml:space="preserve">Заключение № 60/6m-1675 от 16.09.2003г., № Дс-0380п-0380п/10.13 
от 14.01.2014г.   </t>
  </si>
  <si>
    <t>Больничный комплекс II очередь в п. Баяндай Баяндаевского района</t>
  </si>
  <si>
    <t xml:space="preserve">Распоряжение зам. главы администрации УОБАО от 31.03.2005 № 124-рз
Распоряжение ОГКУ "УКС Иркутской области" от 15.12.2014г. № 10-р </t>
  </si>
  <si>
    <t xml:space="preserve">Заключение Управления Главгосэкспертизы России по республике Бурятия № 61 
от 30.03.2005г
№ Дс-2068-2068/07.14 
от 12.12.2014
</t>
  </si>
  <si>
    <t>строительство</t>
  </si>
  <si>
    <t>Объект капитального строительства «Детская поликлиника на 350 посещений ОГАУЗ «Иркутская городская клиническая больница №8» в Ленинском районе г. Иркутска»</t>
  </si>
  <si>
    <t xml:space="preserve">Приказ МКУ  "УКС г. Иркутска" от 07.03.2012г. №10а </t>
  </si>
  <si>
    <t>№ 97-37-872/12 
от 05.03.2012 г.</t>
  </si>
  <si>
    <t>Проектно-изыскательские работы объектов здравоохранения</t>
  </si>
  <si>
    <t>№ Дл-1923-1923/06.14
от 09.07.2014 г.</t>
  </si>
  <si>
    <t>-</t>
  </si>
  <si>
    <t>Реконструкция здания административного корпуса в п. Мегет под Мегетское поликлиническое отделение на 150 посещений в смену"</t>
  </si>
  <si>
    <t>Восточно-Сибирский региональный онкологический центр в г. Иркутске. Блоки А, Б, В, Г, расположенный по адресу: г. Иркутск, ул. Фрунзе, 31 (электромонтажные работы)</t>
  </si>
  <si>
    <t>Центральная районная больница на 155 коек с поликлиникой на 200 посещений в смену в п. Кутулик Аларского района. II очередь (стационар).</t>
  </si>
  <si>
    <t>Распоряжение ОГКУ "УКС Иркутской области" от 30.01.2014 г. № 2-р</t>
  </si>
  <si>
    <t xml:space="preserve"> № Дс-1434-1434/12.13  от 28.01.2014 г.</t>
  </si>
  <si>
    <t xml:space="preserve">Центральная районная больница на 155 коек с поликлиникой на 200 посещений в смену по адресу: Иркутская область, Боханский район, п. Бохан, ул. 1-ая Клиническая, 18. </t>
  </si>
  <si>
    <t>Распоряжение ОГКУ "УКС Иркутской области" от 25.10.2013 г. № 2-р</t>
  </si>
  <si>
    <t xml:space="preserve"> № Дс-0010-0010/11.12
от 25.10.2013 г.</t>
  </si>
  <si>
    <t>Центральная районная больница на 155 коек с поликлиникой на 200 посещений в смену в п. Кутулик Аларского района. I очередь (поликлиника)</t>
  </si>
  <si>
    <t>ИСПОЛНЕНИЕ БЮДЖЕТНЫХ ИНВЕСТИЦИЙ В ОБЪЕКТЫ КАПИТАЛЬНОГО СТРОИТЕЛЬСТВА ОБЛАСТНОЙ ГОСУДАРСТВЕННОЙ СОБСТВЕННОСТИ И МУНИЦИПАЛЬНОЙ СОБСТВЕННОСТИ, ВКЛЮЧЕННЫЕ В ГОСУДАРСТВЕННУЮ ПРОГРАММУ, ЗА 2016  ГОД</t>
  </si>
  <si>
    <t>"Развитие здравоохранения" Иркутской области</t>
  </si>
  <si>
    <t>по состоянию на 01.01.2017</t>
  </si>
  <si>
    <t>ЗА 2016 ГОД</t>
  </si>
  <si>
    <t>Заместитель министра</t>
  </si>
  <si>
    <t>Г.М.Синькова</t>
  </si>
  <si>
    <t>Подготовил:</t>
  </si>
  <si>
    <t>И.В.Зуева</t>
  </si>
  <si>
    <t>Согласовано:</t>
  </si>
  <si>
    <t>Н.Е.Ботоева</t>
  </si>
  <si>
    <t>Е.С.Голенецкая</t>
  </si>
  <si>
    <t>Т.Н.Захарова</t>
  </si>
  <si>
    <t>О.Л.Тимофеева</t>
  </si>
  <si>
    <t>Увеличение количества поставок оборудования до начальной максимальной цены контракта</t>
  </si>
  <si>
    <t>Поставка оборудования по контрактам частично перенесена на 2017 год. оплата будет производится по факту поставки.</t>
  </si>
  <si>
    <t>По итогам года сложившаяся стоимость лечения оказалась ниже планируемой, что позволило обеспечить большее количество нуждающихся</t>
  </si>
  <si>
    <t xml:space="preserve">Фактическое значение </t>
  </si>
  <si>
    <t>Государственная программа "Развитие здравоохранения" на 2014-2020 годы</t>
  </si>
  <si>
    <t xml:space="preserve">Зарегистрировано больных с диагнозом, установленным  впервые в жизни, активный туберкулез </t>
  </si>
  <si>
    <t>человек на 100 000 населения</t>
  </si>
  <si>
    <t>прогрессирующий</t>
  </si>
  <si>
    <t>Количество среднего медицинского персонала, приходящегося на 1 врача</t>
  </si>
  <si>
    <t>чел.</t>
  </si>
  <si>
    <t>Младенческая смертность</t>
  </si>
  <si>
    <t>случаев на 1000 родившихся живыми</t>
  </si>
  <si>
    <t>регрессирующий</t>
  </si>
  <si>
    <t xml:space="preserve">Обеспеченность врачами </t>
  </si>
  <si>
    <t>человек на 10 000  населения</t>
  </si>
  <si>
    <t>Ожидаемая продолжительность жизни при рождении</t>
  </si>
  <si>
    <t>лет</t>
  </si>
  <si>
    <t>Отношение средней заработной платы врачей и работников медицинских организаций, имеющих высшее медицинское (фармацевтическое) или иное высшее образование, предоставляющих медицинские услуги (обеспечивающих предоставление медицинских услуг) к средней заработной плате в Иркутской области</t>
  </si>
  <si>
    <t>Отношение средней заработной платы младшего медицинского персонала (персонала, обеспечивающего условия для предоставления медицинских услуг) к средней заработной плате в Иркутской области</t>
  </si>
  <si>
    <t>Отношение средней заработной платы среднего медицинского (фармацевтического) и младшего медицинского персонала (персонала, обеспечивающего условия для предоставления медицинских услуг) к средней заработной плате по Иркутской области</t>
  </si>
  <si>
    <t>Отношение средней заработной платы среднего медицинского (фармацевтического) персонала (персонала, обеспечивающего условия для предоставления медицинских услуг) к средней заработной плате в Иркутской области</t>
  </si>
  <si>
    <t>Потребление алкогольной продукции (в перерасчете на абсолютный алкоголь)</t>
  </si>
  <si>
    <t>литров на душу населения в год</t>
  </si>
  <si>
    <t>11.</t>
  </si>
  <si>
    <t>Распространённость потребления табака среди взрослого населения</t>
  </si>
  <si>
    <t>12.</t>
  </si>
  <si>
    <t>Смертность от болезней системы кровообращения</t>
  </si>
  <si>
    <t>случаев на 100 000 населения</t>
  </si>
  <si>
    <t>13.</t>
  </si>
  <si>
    <t>Смертность от всех причин</t>
  </si>
  <si>
    <t>случаев на 1000 чел.  населения</t>
  </si>
  <si>
    <t>14.</t>
  </si>
  <si>
    <t>Смертность от дорожно-транспортных происшествий</t>
  </si>
  <si>
    <t>15.</t>
  </si>
  <si>
    <t>Смертность от новообразований (в  том числе от злокачественных)</t>
  </si>
  <si>
    <t>16.</t>
  </si>
  <si>
    <t>Смертность от туберкулёза</t>
  </si>
  <si>
    <t>случаев на 100 000 населения</t>
  </si>
  <si>
    <t xml:space="preserve"> -</t>
  </si>
  <si>
    <t>Подпрограмма 1. «Профилактика заболеваний и формирование здорового образа жизни. Развитие первичной медико-санитарной помощи» на 2014-2020 годы</t>
  </si>
  <si>
    <t xml:space="preserve">1. </t>
  </si>
  <si>
    <t>Доля ВИЧ-инфицированных лиц, состоящих на диспансерном учёте, от числа выявленных</t>
  </si>
  <si>
    <t xml:space="preserve">Доля больных алкоголизмом, повторно госпитализированных в течение года </t>
  </si>
  <si>
    <t xml:space="preserve">Доля больных с выявленными злокачественными новообразованиями на  I-II ст. </t>
  </si>
  <si>
    <t>Заболеваемость дифтерией</t>
  </si>
  <si>
    <t>случаев на 100 тыс. населения</t>
  </si>
  <si>
    <t>Заболеваемость корью</t>
  </si>
  <si>
    <t>случаев на 1 млн. населения</t>
  </si>
  <si>
    <t>Заболеваемость краснухой</t>
  </si>
  <si>
    <t>Заболеваемость острым вирусным гепатитом В</t>
  </si>
  <si>
    <t>Заболеваемость эпидемическим паротитом</t>
  </si>
  <si>
    <t>Охват диспансеризацией взрослого населения</t>
  </si>
  <si>
    <t>Охват диспансеризацией детей-сирот и детей, находящихся в трудной жизненной ситуации, пребывающих в стационарных учреждениях системы здравоохранения, образования и социальной защиты</t>
  </si>
  <si>
    <t>Охват иммунизации населения против вирусного гепатита В в декретированные сроки</t>
  </si>
  <si>
    <t>Охват иммунизации населения против дифтерии, коклюша и столбняка в декретированные сроки</t>
  </si>
  <si>
    <t xml:space="preserve">Охват иммунизации населения против кори в декретированные сроки </t>
  </si>
  <si>
    <t>Охват иммунизации населения против краснухи в декретированные сроки</t>
  </si>
  <si>
    <t>Охват иммунизации населения против эпидемического паротита в декретированные сроки</t>
  </si>
  <si>
    <t>17.</t>
  </si>
  <si>
    <t>Охват населения профилактическими осмотрами на туберкулёз</t>
  </si>
  <si>
    <t>18.</t>
  </si>
  <si>
    <t>Охват профилактическими медицинскими осмотрами детей</t>
  </si>
  <si>
    <t>19.</t>
  </si>
  <si>
    <t>Потребление овощей и бахчевых культур в среднем на потребителя в год (за исключением картофеля)</t>
  </si>
  <si>
    <t>кг</t>
  </si>
  <si>
    <t>20.</t>
  </si>
  <si>
    <t>Потребление фруктов и ягод в среднем на потребителя в год</t>
  </si>
  <si>
    <t>21.</t>
  </si>
  <si>
    <t>Смертность от самоубийств</t>
  </si>
  <si>
    <t>22.</t>
  </si>
  <si>
    <r>
      <t xml:space="preserve">Удовлетворение потребности отдельных категорий граждан в необходимых лекарственных препаратах для медицинского назначения и медицинских изделиях, а также специализированных продуктов лечебного питания для детей-инвалидов  (от числа лиц, имеющих право на государственную социальную помощь и не отказавшихся от получения социальной услуги), </t>
    </r>
    <r>
      <rPr>
        <sz val="11"/>
        <color indexed="8"/>
        <rFont val="Times New Roman"/>
        <family val="1"/>
        <charset val="204"/>
      </rPr>
      <t>лекарственными препаратами для медицинского назначения, медицинскими изделиями</t>
    </r>
  </si>
  <si>
    <t>23.</t>
  </si>
  <si>
    <t xml:space="preserve">Удовлетворение спроса на лекарственные препараты, предназначенные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трансплантации органов и (или) тканей </t>
  </si>
  <si>
    <t>Основное мероприятие 1 «Мероприятия по профилактике инфекционных и неинфекционных заболеваний и формированию здорового образа жизни»</t>
  </si>
  <si>
    <t>1.</t>
  </si>
  <si>
    <t>Показатель первичного выхода на инвалидность среди лиц трудоспособного возраста</t>
  </si>
  <si>
    <t>на 10 000 лиц трудоспособного населения</t>
  </si>
  <si>
    <t>Основное мероприятие 2 «Развитие системы раннего выявления заболеваний, патологический состояний и факторов риска их развития»</t>
  </si>
  <si>
    <t>Доля посещений к врачам, сделанных с профилактической целью (в том числе посещения по дополнительной диспансеризации, диспансерному наблюдению, а также центров здоровья)</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</si>
  <si>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 на 2014-2020 годы</t>
  </si>
  <si>
    <t>Больничная летальность пострадавших в результате дорожно-транспортных происшествий</t>
  </si>
  <si>
    <t>Доля абацилированных больных туберкулезом от числа больных туберкулезом с бактериовыделением</t>
  </si>
  <si>
    <t>Доля больных психическими расстройствами, повторно госпитализированных в течение года</t>
  </si>
  <si>
    <t xml:space="preserve">4. </t>
  </si>
  <si>
    <t>Доля выездов бригад скорой медицинской помощи со временем доезда до больного менее 20 минут</t>
  </si>
  <si>
    <t>Доля лиц инфицированных вирусом иммунодефицита человека, получающих антиретровирусную терапию, от числа состоящих на диспансерном учете</t>
  </si>
  <si>
    <t xml:space="preserve">6. </t>
  </si>
  <si>
    <t>Доля лиц с диагнозом ВИЧ-инфекции, установленным впервые в жизни, находящихся в учреждениях, исполняющих наказание, от общего числа больных с диагнозом ВИЧ-инфекции, установленным впервые в жизни</t>
  </si>
  <si>
    <t xml:space="preserve">7. </t>
  </si>
  <si>
    <t>Доля лиц с диагнозом активного туберкулеза, установленным впервые в жизни, находящихся в учреждениях, исполняющих наказание, от общего числа больных с диагнозом активного туберкулеза, установленным впервые в жизни</t>
  </si>
  <si>
    <t>Доля станций переливания крови, обеспечивающих современный уровень качества и безопасности компонентов крови</t>
  </si>
  <si>
    <t>Количество больных, которым оказана высокотехнологичная медицинская помощь</t>
  </si>
  <si>
    <t>Одногодичная летальность больных со злокачественными новообразованиями</t>
  </si>
  <si>
    <t>Смертность от ишемической болезни сердца</t>
  </si>
  <si>
    <t>на 100 тыс. населения</t>
  </si>
  <si>
    <t xml:space="preserve">Смертность от транспортных травм всех видов </t>
  </si>
  <si>
    <t>Смертность от цереброваскулярных заболеваний</t>
  </si>
  <si>
    <t>Снижение смертности от дорожно-транспортных происшествий</t>
  </si>
  <si>
    <t>Удельный вес больных злокачественными новообразованиями, состоящих на учете с момента установления диагноза 5 лет и более</t>
  </si>
  <si>
    <t xml:space="preserve">16. </t>
  </si>
  <si>
    <t>Число больных алкоголизмом, находящихся в ремиссии более 2 лет</t>
  </si>
  <si>
    <t>Число больных алкоголизмом, находящихся в ремиссии</t>
  </si>
  <si>
    <t xml:space="preserve">17. </t>
  </si>
  <si>
    <t>Число больных алкоголизмом, находящихся в ремиссии от 1 года до 2 лет</t>
  </si>
  <si>
    <t xml:space="preserve">число наркологических больных, находящихся в ремиссии </t>
  </si>
  <si>
    <t>Основное мероприятие  «Совершенствованию оказания первичной медико-санитарной помощи, специализированной, включая высокотехнологичную медицинскую помощь» на 2014-2020 годы</t>
  </si>
  <si>
    <t>Основное мероприятие  «Развитие службы крови»</t>
  </si>
  <si>
    <t>Доля образцов донорской крови, тестированной на маркеры гемотрансмиссивных инфекций с помощью молекулярно-биологических исследований, проводимых дополнительно к обязательным иммунологическим исследованиям на маркеры вирусов иммунодефицита человека и гепатитов B и C</t>
  </si>
  <si>
    <t>Основное мероприятие 3 «Совершенствование оказания скорой, в том числе скорой специализированной, медицинской помощи, медицинской эвакуации»</t>
  </si>
  <si>
    <t>Выполнение нормативных параметров сроков оказания экстренной и неотложной медицинской помощи</t>
  </si>
  <si>
    <t>Основное мероприятие  «Предоставление субсидий местным бюджетам на  обеспечение среднесуточного набора питания детям, страдающим туберкулезом и/или наблюдающимся в связи с туберкулезом»</t>
  </si>
  <si>
    <t>Доля детей и подростков, обеспеченных среднесуточным набором питания от числа нуждающихся</t>
  </si>
  <si>
    <t>Подпрограмма 3. «Развитие государственно-частного партнерства» на 2014-2020 годы</t>
  </si>
  <si>
    <t xml:space="preserve">Доля лиц, получивших амбулаторный диализ от числа нуждающихся </t>
  </si>
  <si>
    <t xml:space="preserve">Количество поездок ПККЦ «Академик Федор Углов» в отдаленные населенные пункты </t>
  </si>
  <si>
    <t>Подпрограмма  «Охрана здоровья матери и ребенка» на 2014-2020 годы</t>
  </si>
  <si>
    <t>Больничная летальность детей</t>
  </si>
  <si>
    <t>Выживаемость детей, имевших при рождении очень низкую и экстремально низкую массу тела в акушерском стационаре</t>
  </si>
  <si>
    <t>доля (%) выживших от числа новорожденных, родившихся с низкой и экстремально низкой массой тела в акушерском стационаре</t>
  </si>
  <si>
    <t>Доля женщин с преждевременными родами, родоразрешенных в перинатальных центрах</t>
  </si>
  <si>
    <t>Доля обследованных беременных женщин по новому алгоритму проведения комплексной пренатальной (дородовой) диагностики нарушений развития ребенка, от числа поставленных на учет в первый триместр беременности</t>
  </si>
  <si>
    <t>Охват аудиологическим скринингом (доля детей первого года жизни, обследованных на аудиологический скрининг, от общего числа детей первого года жизни)</t>
  </si>
  <si>
    <t>Охват неонатальным скринингом (доля новорожденных, обследованных на врожденные и наследственные заболевания, от общего числа родившихся живыми)</t>
  </si>
  <si>
    <t>Охват пар «мать – дитя» химиопрофилактикой ВИЧ-инфекции в соответствии с действующими стандартами</t>
  </si>
  <si>
    <t>Показатель ранней неонатальной смертности</t>
  </si>
  <si>
    <t>Смертность детей 0 - 17 лет</t>
  </si>
  <si>
    <t>случаев на 100000 населения соответствующего возраста</t>
  </si>
  <si>
    <t>Число абортов</t>
  </si>
  <si>
    <t>На 1000 женщин в возрасте 15 - 49 лет</t>
  </si>
  <si>
    <t>Основное мероприятие « Совершенствование оказания медицинской помощи детям»</t>
  </si>
  <si>
    <t>Доля числа детей, относящихся к 1 и 2 группам здоровья</t>
  </si>
  <si>
    <t>Основное мероприятие « Совершенствование службы родовспоможенния»</t>
  </si>
  <si>
    <t>Доля преждевременных родов на сроке 22-37 недель</t>
  </si>
  <si>
    <t>Подпрограмма  «Развитие медицинской реабилитации и санаторно-курортного лечения» на 2014-2020 годы</t>
  </si>
  <si>
    <t>Охват санаторно-курортным лечением пациентов</t>
  </si>
  <si>
    <t>Охват реабилитацией пациентов от числа нуждающихся после оказания специализированной медицинской помощи</t>
  </si>
  <si>
    <t>Охват медицинской реабилитацией детей-инвалидов, от числа нуждающихся</t>
  </si>
  <si>
    <t>Основное мероприятие  «Мероприятия по медицинской реабилитации и санаторно-курортному лечению»</t>
  </si>
  <si>
    <t>Подпрограмма «Оказание паллиативной помощи» на 2014-2020 годы</t>
  </si>
  <si>
    <t>Обеспеченность койками для оказания паллиативной помощи взрослым</t>
  </si>
  <si>
    <t>коек/100 тыс. взрослого населения</t>
  </si>
  <si>
    <t>Обеспеченность койками для оказания паллиативной помощи детям</t>
  </si>
  <si>
    <t>Основное мероприятие  «Паллиативная помощь»</t>
  </si>
  <si>
    <t>Удовлетворенность медицинской помощью пациентов</t>
  </si>
  <si>
    <t>Подпрограмма «Кадровое обеспечение системы здравоохранения» на 2014-2020 годы</t>
  </si>
  <si>
    <t>Количество подготовленных специалистов по программам дополнительного медицинского и фармацевтического образования в государственных организациях дополнительного профессионального образования</t>
  </si>
  <si>
    <t>Количество подготовленных кадров высшей квалификации в интернатуре, ординатуре, аспирантуре по программам подготовки научно-педагогических кадров в государственных организациях дополнительного профессионального образования</t>
  </si>
  <si>
    <t>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t>
  </si>
  <si>
    <t>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 осуществляющих подготовку специалистов среднего звена</t>
  </si>
  <si>
    <t>Количество обучающихся, прошедших подготовку в обучающих симуляционных центрах</t>
  </si>
  <si>
    <t>Доля медицинских и фармацевтических специалистов, обучавшихся в рамках целевой подготовки для нужд Иркутской области, трудоустроившихся после завершения обучения в медицинские или фармацевтические организации системы здравоохранения на территории Иркутской области</t>
  </si>
  <si>
    <t>Основное мероприятие «Кадровое обеспечение системы здравоохранения Иркутской области»</t>
  </si>
  <si>
    <t>Количество подготовленных специалистов по программам ординатуры, повышения квалификации и профессиональной переподготовки медицинских кадров</t>
  </si>
  <si>
    <t>на 10 000  населения</t>
  </si>
  <si>
    <t>Подпрограмма «Совершенствование системы лекарственного обеспечения, в том числе в амбулаторных условиях» на 2014-2020 годы</t>
  </si>
  <si>
    <t>Основное мероприятие  «Организация обеспечения граждан качественными, эффективными, безопасными лекарственными препаратами для медицинского применения» на 2014-2020 годы</t>
  </si>
  <si>
    <t>Подпрограмма  «Развитие информатизации в здравоохранении» на 2014-2020 годы</t>
  </si>
  <si>
    <t>Доля медицинских работников, актуальная информация о которых содержится в регистре, в общем числе медицинских работников</t>
  </si>
  <si>
    <t xml:space="preserve">Доля медицинских учреждений, ведущих паспорта без замечаний, в общем количестве медицинских учреждений  </t>
  </si>
  <si>
    <t>Основное мероприятие «Информатизация здравоохранения»</t>
  </si>
  <si>
    <t>Доля государственных  медицинских организаций, входящих в региональный фрагмент единой государственной информационной системы здравоохранения (РФ ЕГИСЗ)</t>
  </si>
  <si>
    <t>Подпрограмма  «Совершенствование системы территориального планирования субъектов Российской Федерации» на 2014-2020 годы</t>
  </si>
  <si>
    <t>Соответствие индикаторов соотношения средней заработной платы врачей и работников имеющих высшее медицинское  (фармацевтическое) образование или иное высшее образование, среднего медицинского (фармацевтического) персонала, младшего медицинского персонала  от средней заработной платы в Иркутской области распоряжению Правительства РФ №2190-р</t>
  </si>
  <si>
    <t xml:space="preserve">Соответствие отраслевой структуры учреждений здравоохранения  требованиям порядков оказания медицинской помощи, утвержденных Министерством здравоохранения Российской Федерации </t>
  </si>
  <si>
    <t>да - 1; нет - 0</t>
  </si>
  <si>
    <t>Соответствие структуры финансирования Территориальной программы государственных гарантий бесплатного  оказания гражданам  медицинской помощи в Иркутской области по условиям ее оказания структуре утвержденной в «дорожной карте» Иркутской области</t>
  </si>
  <si>
    <t xml:space="preserve">Основное мероприятие «Организация бесплатного оказания гражданам медицинской помощи в Иркутской области» </t>
  </si>
  <si>
    <t>Удовлетворенность населения медицинской помощью (от числа опрошенных)</t>
  </si>
  <si>
    <t>Доля государственных медицинских организаций, которые перевели работников на эффективный контракт</t>
  </si>
  <si>
    <t xml:space="preserve">Основное мероприятие  «Государственная политика в сфере здравоохранения Иркутской области» </t>
  </si>
  <si>
    <t>Доля использованных бюджетных средств от объема средств, утвержденных Законом Иркутской области «Об областном бюджете» на очередной финансовый год и плановый период»</t>
  </si>
  <si>
    <t xml:space="preserve"> Удовлетворенность населения доступностью и полнотой информации по вопросам деятельности медицинских организаций (от числа опрошенных)</t>
  </si>
  <si>
    <t xml:space="preserve">Динамика вводимых мест (коек) в медицинских организациях Иркутской области </t>
  </si>
  <si>
    <t xml:space="preserve"> Доля медицинских организаций, здания которых находятся в аварийном состоянии в общем количестве медицинских организаций</t>
  </si>
  <si>
    <t>Основное мероприятие «Осуществление бюджетных инвестиций в форме капитальных вложений в объекты государственной собственности Иркутской области в сфере здравоохранения» на 2015-2020 годы</t>
  </si>
  <si>
    <t>Основное мероприятие «Капитальный ремонт объектов здравоохранения, по которым  государственным заказчиком на проведение работ определено областное государственное казенное  учреждение «Управление капитального строительства Иркутской области» на 2015-2020 годы</t>
  </si>
  <si>
    <t xml:space="preserve">Количество объектов здравоохранения, по которым  государственным заказчиком на проведение работ определено областное государственное казенное  учреждение «Управление капитального строительства Иркутской области», приведенных в соответствие с действующими нормативами </t>
  </si>
  <si>
    <t>На экономию денежных средств закуплено недорогостоящее оборудование</t>
  </si>
  <si>
    <t>"Развитие здравоохранения" на 2014-2020 годы по состоянию на 01.01.2017 года</t>
  </si>
  <si>
    <t>Итого:</t>
  </si>
  <si>
    <t>В 2016 году продолжен мониторинг всех случаев младенческой, детской, материнской смертности, мертворождаемости на основании экстренных извещений от медицинских организаций.</t>
  </si>
  <si>
    <t>Обоснование причин отклонения (при наличии)</t>
  </si>
  <si>
    <t>Плановое значение показателя мероприятия на 2016 год</t>
  </si>
  <si>
    <t xml:space="preserve">Доля больных наркоманией, повторно госпитализированных в течение года </t>
  </si>
  <si>
    <t>Число больных наркоманией, находящихся в ремиссии  более 2 лет</t>
  </si>
  <si>
    <t>Число больных наркоманией, находящихся в ремиссии  от 1 года до 2 лет</t>
  </si>
  <si>
    <t xml:space="preserve">В 2016 году зарегистрировано 24 случая кори, в т.ч. 16 - у детей до 14 лет. Распространение заболевания произошло от ребенка, 2 лет, прибывшего из Китайской Народной Республики; своевременная диагностика кори не представлялась возможной в связи с обострением у ребенка атопического дерматита, в/м введением глюкокортикоидов.   </t>
  </si>
  <si>
    <t>нет данных</t>
  </si>
  <si>
    <t>Данные за 2016 год будут опубликованы Росстатом не ранее 01.06.2017 года</t>
  </si>
  <si>
    <t>Сведения будут представлены министерством здравоохранения Иркутской области не ранее 01.05.2017 года</t>
  </si>
  <si>
    <t>ед.</t>
  </si>
  <si>
    <t xml:space="preserve">ед. </t>
  </si>
  <si>
    <t xml:space="preserve">доля (%) женщин с преждевременными родами от общего числа женщин с преждевременными родами  </t>
  </si>
  <si>
    <t>доля (%) умерших детей от числа поступивших</t>
  </si>
  <si>
    <t>доля (%) детей первого года жизни, обследованных на аудиологический скрининг, от общего числа детей первого года жизни</t>
  </si>
  <si>
    <t>доля (%) новорожденных, обследованных на наследственные заболевания, от общего числа новорожденных</t>
  </si>
  <si>
    <t>да -1; нет - 0</t>
  </si>
  <si>
    <t>Соответствие утвержденной стоимости Территориальной программы государственных гарантий бесплатного оказания гражданам  медицинской помощи в Иркутской области на соответствующий год расчетной в установленном порядке</t>
  </si>
  <si>
    <t xml:space="preserve"> На 01.01.2017г. диспансеризацию прошли 376509  человек взрослого населения (95,7 %). Министерством здравоохранения Иркутской области обеспечена подготовка медицинских кадров (врачей и среднего медицинского персонала) по профилактике заболеваний для работы в центрах здоровья, а также по диспансеризации населения.</t>
  </si>
  <si>
    <t>В 2016 году выявлено и поставлено на учет больше случаев злокачественных новообразований, а также увеличилось число случаев, выявленных в III-IV стадии заболевания за счет опухолей легких, печени, поджелудочной железы и головного мозга,  выживаемость которых составила несколько месяцев.</t>
  </si>
  <si>
    <t xml:space="preserve">Показатель не достигнут в связи с увеличением количества ВИЧ-инфицированных, нуждавшихся в антиретровирусной терапии  </t>
  </si>
  <si>
    <t>Укрепление материально-технической базы медицинских организаций, подведомственных министерству здравоохранения Иркутской области</t>
  </si>
  <si>
    <t>Основное мероприятие «Мероприятия по развитию государственно-частного партнерства в сфере здравоохранения»</t>
  </si>
  <si>
    <t xml:space="preserve">Основное мероприятие «Организация дополнительного профессионального образования медицинских работников по программам повышения квалификации, а также приобретение и проведение ремонта медицинского оборудования» </t>
  </si>
  <si>
    <t>Доля своевременно сформированного нормированного страхового запаса территориального фонда обязательного медицинского страхования для финансового обеспечения мероприятий по организации дополнительного профессионального образования медицинских работников по программам повышения квалификации, а также по приобретению и проведению ремонта медицинского оборудования в соответствии с действующими нормативно-правовыми актами</t>
  </si>
  <si>
    <t>В сравнении с 2014-2015 годами имеет место снижение фактического показателя смертности от всех причин (2014г. - 13,7, 2015 г. - 13,6) Недостижение  значения целевого показателя связано с высоким уровнем смертности от онкозаболеваний и ВИЧ-инфекции. Ежегодно в рамках реализации Планов по снижению смертности от основных групп заболеваний, утвержденных зам. Пред.Прав-ва Ирк обл Вобликовой В.Ф., проводятся мероприятия для достижения целевых значений показателей смертности</t>
  </si>
  <si>
    <t>Несмотря на принимаемые меры за 2016 год наблюдается увеличение смертности при ДТП по сравнению с 2015 годом. Анализ показал, что увеличилось количество погибших и пострадавших в одном ДТП, возрасла тяжесть полученных травм в результате ДТП по сравнению с 2015 годом. В 2017 году планируется продолжение мероприятий по совершенствованию оказания медицинской помощи пострадавшим при ДТП</t>
  </si>
  <si>
    <t>Показатель с положительной динамикой, удовлетворительная работа амбулаторной службы медицинских организаций</t>
  </si>
  <si>
    <t>Наличие постоянных и временных медицинских отводов от проведения профилактических прививок</t>
  </si>
  <si>
    <t>Снизилась численность населения трудоспособного возраста, а численность населения трудоспособного возраста, впервые признанных инвалидами в 2016 году увеличилась.</t>
  </si>
  <si>
    <t>В сравнении с 2015 годом имеет место снижение фактического показателя смертности от транспортных травм всех видов (в 2015 г. - 21,7). Несмотря на применяемые меры за 2016 год наблюдается увеличение смертности при ДТП по сравнению с 2015 годом. Анализ показал, что увеличилось количество погибших и пострадавших в одном ДТП, возросла тяжесть полученных травм в результате ДТП по сравнению с 2015 годом. В 2017 году планируется продолжение мероприятий по совершенствованию оказания медицинской помощи пострадавшим при ДТП.</t>
  </si>
  <si>
    <t>Приказом МЗ РФ от 30.12.2015г. № 1034н предполагается снятие с диспансерного учета пациентов с длительным воздержанием более 3 лет. Таким образом, многие пациенты в 2016 г.были сняты с учета (в 2016 году - снято больных алкоголизмом в связи с выздоровлением 3233 чел., в 2015 году - 1763 чел). Следовательно показатель длительной ремиссии более 2 лет снизился прямопропорционально числу снятых с наблюдения.</t>
  </si>
  <si>
    <t>В предыдущие годы имело место выяление онкозаболеваний в запущенных стадиях. В результате проводимой диспансеризации в 2016 году имеет место увеличение выявляемости онкозаболеваний на ранних стадиях. Таким образом, в ближайшие годы ожидается увеличение данного показателя до целевых значений</t>
  </si>
  <si>
    <t>"Старение" кадров, выход специалистов на пенсию, отсутствие условий для специалистов</t>
  </si>
  <si>
    <t>Стоимость ТПГГ на основе средних нормативов финансовых затрат на единицу объема медицинской помощи, средних подушевых нормативов финансирования утверждена в соответствии с размером бюджетных ассигнований на Программу, закрепленными в Законе Иркутской области «Об областном бюджете на 2016 год» и Законе Иркутской области «О бюджете Территориального фонда обязательного медицинского страхования граждан Иркутской области на 2016 год». Возможности и потребность в финансировании Программы на отчетный год были максимально сбалансированы за счет доступных источников.</t>
  </si>
  <si>
    <t>Муниципальное образование «город Иркутск»</t>
  </si>
  <si>
    <t>Государственная программа Иркутской области "Развитие здравоохранения" на 2014- 2020 годы</t>
  </si>
  <si>
    <t>Показатель объема: Количество размещенных информационных материалов, (ед.), прогрессирующий</t>
  </si>
  <si>
    <t>Показатель качества: Удовлетворенность потребителей оказанной государственной работой (%), прогрессирующий</t>
  </si>
  <si>
    <t>Показатель объема: Количество курсов вакцинации, на которые приобретены медицинские иммунобиологические препараты, (ед.), прогрессирующий</t>
  </si>
  <si>
    <t>Показатель качества: Число детей в возрасте 0-14 лет, у которых выявлен туберкулез на ранней стадии, (чел.), прогрессирующий</t>
  </si>
  <si>
    <t>Показатель объема: Подготовка методических материалов для медицинских работников, (ед.), прогрессирующий</t>
  </si>
  <si>
    <t>Показатель качества: Соответствие Порядку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 (%), прогрессирующий</t>
  </si>
  <si>
    <t>Показатель объема: Число пациентов, (чел.), прогрессирующий</t>
  </si>
  <si>
    <t>Показатель качества: Доля обоснованных жалоб на оказание медицинской помощи, несоответствующей стандарту по нозоологической форм (не более 5 % от числа обратившихся), регрессирующий</t>
  </si>
  <si>
    <t>Показатель объема: Количество человек, получающих терапию, (чел.), прогрессирующий</t>
  </si>
  <si>
    <t>Показатель качества: Количество лиц, получающих терапию, от числа подлежащих, (%), прогрессирующий</t>
  </si>
  <si>
    <t>Показатель качества: Абациллирование контингента больных туберкулезом органов дыхания, (%), прогрессирующий</t>
  </si>
  <si>
    <t>Показатель объема: Количество медицинских организаций, обеспечивающих медицинскую деятельность, связанную с донорством органов человека в целях трансплантологии, (ед.), прогрессирующий</t>
  </si>
  <si>
    <t>Показатель качества: Количество обоснованных жалоб на организацию донорства органов человека, (ед.), регрессирующий</t>
  </si>
  <si>
    <t>Показатель объема: Количество посещений, (посещений), прогрессирующий</t>
  </si>
  <si>
    <t>Показатель качества: Количество лиц, получающих АРВТ, (чел.), прогрессирующий</t>
  </si>
  <si>
    <t xml:space="preserve">Показатель объема 1: Количество обследованных на ВИЧ-инфекцию, (чел.), прогрессирующий
</t>
  </si>
  <si>
    <t>Показатель качества 2:  Доля ВИЧ-инфицированных лиц, состоящих на диспансерном учёте, от числа выявленных, (%), прогрессирующий</t>
  </si>
  <si>
    <t>Показатель качества 3: Охват населения профилактическими осмотрами на туберкулез, (%), прогрессирующий</t>
  </si>
  <si>
    <t xml:space="preserve">Показатель объема 1: Число посещений, (посещение), прогрессирующий
</t>
  </si>
  <si>
    <t>Показатель качества 2:Доля обоснованных жалоб на оказание медицинской помощи, несоответствующей стандарту по нозоологической форм (не более 5 % от числа обратившихся), регрессирующий</t>
  </si>
  <si>
    <t>Показатель объема: Число пациенто-дней, (пациенто-дни), прогрессирующий</t>
  </si>
  <si>
    <t>Показатель качества: Доля повторных вызовов в течение суток (за исключением активных), (%), регрессирующий</t>
  </si>
  <si>
    <t>Показатель объема: Количество полетных часов, (полетные часы), прогрессирующий</t>
  </si>
  <si>
    <t>Показатель качества: Летальность при транспортировке больного, (%), регрессирующий</t>
  </si>
  <si>
    <t>Показатель объема: Условная единица продукта, переработки (в перерасчете на 1 литр цельной крови), (литр), прогрессирующий</t>
  </si>
  <si>
    <t>Показатель качества: Доля образцов донорской крови, тестированной на маркеры гемотрансмиссивных инфекций с помощью молекулярно-биологических исследований, проводимых дополнительно к обязательным иммунологическим исследованиям на маркеры вирусов иммунодефицита человека и гепатитов B и C», (%), прогрессирующий</t>
  </si>
  <si>
    <t>Показатель объема: Количество муниципальных образований Иркутской области, получивших субсидию в соответствии с критериями отбора, (ед.), прогрессирующий</t>
  </si>
  <si>
    <t>Показатель качества: Доля детей, обеспеченных среднесуточным набором питания от числа нуждающихся, (%), прогрессирующий</t>
  </si>
  <si>
    <t>Показатель объема: Число посещений, (посещения), прогрессирующий</t>
  </si>
  <si>
    <t>Показатель качества: Доля женщин, направленных в перинатальные центры и ММЦ, от числа женщин группы высокого перинатального риска, (%), прогрессирующий</t>
  </si>
  <si>
    <t>Показатель объема: Количество нуждающихся льготников, получивших специальное питание, (чел.), прогрессирующий</t>
  </si>
  <si>
    <t>Показатель качества: Доля человек обеспеченных полноценным питанием по медицинским показаниям от числа нуждающихся в обеспечении полноценным питанием по медицинским показаниям, (%), прогрессирующий</t>
  </si>
  <si>
    <t>Показатель объема: Количество койко-дней, (койко-день), прогрессирующий</t>
  </si>
  <si>
    <t>Показатель качества 1: Охват Д-наблюдением, (%), прогрессирующий</t>
  </si>
  <si>
    <t>Показатель качества 2: Семейные формы жизнеустройства детей, (чел.), прогрессирующий</t>
  </si>
  <si>
    <t>Показатель качества: Доля профилактических посещений, (%), прогрессирующий</t>
  </si>
  <si>
    <t>Показатель качества: Число пролеченных больных в условиях санатория, (чел.), прогрессирующий</t>
  </si>
  <si>
    <t>Показатель объема: Число койко-дней, (койко-день), прогрессирующий</t>
  </si>
  <si>
    <t>Показатель качества: Доля лиц, которым оказана помощь от числа в ней нуждавшихся, (%), прогрессирующий</t>
  </si>
  <si>
    <t>Показатель объема: Количество подготовленных специалистов по программам повышения квалификации и профессиональной переподготовки медицинских кадров, (чел.), прогрессирующий</t>
  </si>
  <si>
    <t>Показатель качества: Доля высококвалифицированных специалистов прошедших подготовку по программам повышения квалификации и профессиональной переподготовки медицинских кадров от общего количества подготовленных специалистов, (%), прогрессирующий</t>
  </si>
  <si>
    <t>Показатель объема: Количество произведенных выплат прибывшим специалистам, (ед.), прогрессирующий</t>
  </si>
  <si>
    <t>Показатель объема: Количество человек, из числа отнесенных к отдельным категориям граждан, получивших лекарственную помощь и лечебное питание, (чел.), прогрессирующий</t>
  </si>
  <si>
    <t>Показатель качества: Уровень обеспеченности лекарственными препаратами для медицинского применения льготополучателей», (%), прогрессирующий</t>
  </si>
  <si>
    <t>Показатель объема: Количество экспертиз, (ед.), прогрессирующий</t>
  </si>
  <si>
    <t>Показатель качества: Соответствие качества проверенных лекарственных препаратов для медицинского применения, показателям качества, регламентированным нормативно-технической документацией, (%), прогрессирующий</t>
  </si>
  <si>
    <t>Показатель объема: Количество больных, получивших лекарственную помощь и лечебное питание, (чел.), прогрессирующий</t>
  </si>
  <si>
    <t>Показатель качества: Уровень обеспеченности лекарственными препаратами для медицинского применения льготополучателей, (%), прогрессирующий</t>
  </si>
  <si>
    <t>Показатель объема: Количество больных, получивших бесплатную лекарственную помощь, (чел.), прогрессирующий</t>
  </si>
  <si>
    <t>Показатель качества: Удовлетворение спроса на лекарственные препараты, предназначенные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трансплантации органов и (или) тканей, (%), прогрессирующий</t>
  </si>
  <si>
    <t>Показатель качества: Удовлетворение потребности отдельных категорий граждан в необходимых лекарственных препаратах для медицинского применения, обеспечение которых осуществляется за счет средств федерального бюджета, (%), прогрессирующий</t>
  </si>
  <si>
    <t>Показатель объема: Количество сформированных отчетов, (ед.), прогрессирующий</t>
  </si>
  <si>
    <t>Показатель качества: Доля своевременно предоставленных отчетов, (%), прогрессирующий</t>
  </si>
  <si>
    <t>Показатель объема: Количество медицинских организаций, осуществляемых деятельностьв сфере обязательного медицинского страхования на территории Иркутской области, (шт.), прогрессирующий</t>
  </si>
  <si>
    <t>Показатель качества: Доля обоснованных жалоб об общего количества жалоб, (%), регрессирующий</t>
  </si>
  <si>
    <t>Показатель объема: Количество застрахованных граждан на 1 апреля года, предшествующего очередному, (чел.), прогрессирующий</t>
  </si>
  <si>
    <t>Показатель качества: Финансовая обеспеченность территориальной программы обязательного медицинского страхования в рамках базовой программы обязательного медицинского страхования, (%), прогрессирующий</t>
  </si>
  <si>
    <t>Показатель объема: Количество федеральных медицинских организаций, получивших дополнительное финансовое обеспечение  специализированной, в том числе высокотехнологичной, медицинской помощи, включенной в базовую программу обязательного медицинского страхования, (ед.), прогрессирующий</t>
  </si>
  <si>
    <t>Показатель качества: Количество обоснованных жалоб на при оказании высокотехнологичной медицинской помощи, (ед.), регрессирующий</t>
  </si>
  <si>
    <t>Показатель объема: Количество приобретенного и/или отремонтированного оборудования, (ед.), прогрессирующий</t>
  </si>
  <si>
    <t>Показатель качества: Доля медицинских организаций, получивших средства на реализацию мероприятий  от общего количества участников территориальной программы обязательного медицинского страхования, (%), прогрессирующий</t>
  </si>
  <si>
    <t>Показатель объема: Количество организаций, в которых планируется проведение капитального ремонта, (ед.), прогрессирующий</t>
  </si>
  <si>
    <t>Показатель качества: Количество недостатков, выявленных в период гарантийного срока эксплуатации, (ед.), регрессирующий</t>
  </si>
  <si>
    <t>Показатель объема: Количество человек, получивших компенсацию, (чел.), прогрессирующий</t>
  </si>
  <si>
    <t>Показатель качества: Доля человек, получивших компенсацию, от числа подавших заявление, (%), прогрессирующий</t>
  </si>
  <si>
    <t>Показатель объема 1: Машино-часы работы автомобилей, (ед.), прогрессирующий</t>
  </si>
  <si>
    <t>Показатель объема 2: Количество часов, затраченных на осуществление транспортного обслуживания должностных лиц в случаях, установленных нормативными правовыми актами Российской Федерации, субъектов Российской Федерации, органов местного самоуправления (ч.), прогрессирующий</t>
  </si>
  <si>
    <t>Показатель объема 3: Транспортировка тел умерших, не связанная с предоставлением ритуальных услуг (ед.), прогрессирующий</t>
  </si>
  <si>
    <t>Показатель объема: Количество наименований медицинского оборудования и лекарственных препаратов, закупленных для закладки в резерв и освежения запаса, (ед.), прогрессирующий</t>
  </si>
  <si>
    <t>Показатель качества: Доля расходов на освежение запаса, (%), прогрессирующий</t>
  </si>
  <si>
    <t>Показатель объема: Количество плановых выездных проверок, (ед.), прогрессирующий</t>
  </si>
  <si>
    <t>Показатель качества: Отсутствие нарушений прав юридического лица, индивидуального предпринимателя при проведении проверки должностными лицами министерства здравоохранения Иркутской области, (%), регрессирующий</t>
  </si>
  <si>
    <t>Показатель объема: Количество функций, осуществляемые министерством здравоохранения Иркутской области, (ед.), прогрессирующий</t>
  </si>
  <si>
    <t>Показатель качества: Доля обращений граждан, рассмотренных с нарушением установленных сроков, в общем числе обращений граждае, (%), регрессирующий</t>
  </si>
  <si>
    <t>Показатель объема: Количество вскрытий, (вскрытия), прогрессирующий</t>
  </si>
  <si>
    <t>Показатель качества: Уровень качества вскрытий, (ед.), прогрессирующий</t>
  </si>
  <si>
    <t>Показатель объема: Количество экспертиз, (экспертиза), прогрессирующий</t>
  </si>
  <si>
    <t>Показатель качества: Доля несвоевременно направленных окончательных свидетельств о смерти при неустановленных диагнозах, (%), регрессирующий</t>
  </si>
  <si>
    <t>Показатель объема: Количество организаций, осуществляющих функцию по мобилизационной подготовке экономики, (ед.), прогрессирующий</t>
  </si>
  <si>
    <t>Показатель качества: Объем средств, направленных на реализацию функции по мобилизационной подготовке экномики, от объема средств, утвержденных Законом Иркутской области «Об областном бюджете» на очередной финансовый год и плановый период», на данное мероприятие, (%), прогрессирующий</t>
  </si>
  <si>
    <t>Показатель объема: Численность неработающих застрахованных лиц на 1 апреля года, предшествующего очередному, (чел.), прогрессирующий</t>
  </si>
  <si>
    <t>Показатель качества:  Своевременность уплаты страховых взносов, (%), прогрессирующий</t>
  </si>
  <si>
    <t>Показатель объема: Количество объектов, планируемых к приобретению в рамках мероприятия в текущем году, (ед.), прогрессирующий</t>
  </si>
  <si>
    <t>Показатель качества: Доля расходов, планируемых на приобретение оборудования, (%), прогрессирующий</t>
  </si>
  <si>
    <t>Показатель объема: Ввод в действие объекта здравоохранения, (коек), прогрессирующий</t>
  </si>
  <si>
    <t>Показатель качества: Степень готовности объекта, (%), прогрессирующий</t>
  </si>
  <si>
    <t>Показатель качества: Площадь объекта, (кв. м), прогрессирующий</t>
  </si>
  <si>
    <t>Показатель объема: Количество объектов здравоохранения, реализуемых в рамках мероприятия, (ед.), прогрессирующий</t>
  </si>
  <si>
    <t>Показатель качества: Ввод в действие объектов здравоохранения, (ед.), прогрессирующий</t>
  </si>
  <si>
    <t>Показатель качества 1: Количество медицинского оборудования, закупленного в рамках мероприятия по обследования населения с целью выявления туберкулеза, лечения больных туберкулезом, а также профилактических мероприятий, (ед.), прогрессирующий</t>
  </si>
  <si>
    <t>Показатель качества 1: Количество медицинских освидетельствований, (ед.), прогрессирующий</t>
  </si>
  <si>
    <t>Показатель качества: Доля льготополучателей обеспеченных специальными молочными продуктами детского питания от числа обратившихся за предоставлением меры социальной поддержки в виде обеспечения специальными молочными продуктами детского питания, (%), прогрессирующий</t>
  </si>
  <si>
    <t>Показатель качества: Доля пациентов, которым медицинская помощь оказана в соответствии с Порядком оказания медицинской помощи, (%), прогрессирующий</t>
  </si>
  <si>
    <t>Показатель качества: Повышение обеспеченности врачами сельского населения, (чел. на 10 000 населения), прогрессирующий</t>
  </si>
  <si>
    <t xml:space="preserve">   Данные за 2016 год будут опубликованы Росстатом не ранее 01.06.2017 года</t>
  </si>
  <si>
    <t xml:space="preserve">   Данные за 2016 год будут опубликованы  Росстатом не ранее 01.06.2017 года</t>
  </si>
  <si>
    <t xml:space="preserve">Обеспеченность врачами сельского населения </t>
  </si>
  <si>
    <t>Редакция программы от 27.05.2016 № 315-пп</t>
  </si>
  <si>
    <t>проектно-изыскательские работы,
реконструкция</t>
  </si>
  <si>
    <t>проектно-изыскательские работы</t>
  </si>
  <si>
    <t xml:space="preserve">проектно-изыскательские работы, строительство </t>
  </si>
  <si>
    <t>Показатель изменен, в связи с экономией в конце года, средства кап. ремонта были перераспределены дополнительно на 7 мед. организаций (работы не выполнены по 1 мед. организации)</t>
  </si>
  <si>
    <t>Снижение показателя связано с увеличением стоимости проезда и отказом части людей от компенсации, в связи с переносом отпуска на другой период</t>
  </si>
  <si>
    <t>Основная доля обращений граждан с нарушением сроков ответа объясняется тем, что снятие с контроля в отделе по обращению граждан при Правительстве ИО по факту предоставления оригинала ответа в контрольный отдел, при этом ответ самому заявителю производится в установленные законом сроки</t>
  </si>
  <si>
    <t>Начальник управления развития системы здравоохранения</t>
  </si>
  <si>
    <t>В.И.Погорелов</t>
  </si>
  <si>
    <t xml:space="preserve">Консультант отдела стратегического планирования и </t>
  </si>
  <si>
    <t>медицинского страхования</t>
  </si>
  <si>
    <t>Начальник отдела стратегического планирования и</t>
  </si>
  <si>
    <t>Н.Ю.Дугина</t>
  </si>
  <si>
    <t>Начальник финансово-экономического управления</t>
  </si>
  <si>
    <t>Ведущий советник отдела формирования сводного бюджета</t>
  </si>
  <si>
    <t>Заместитель начальника финансово-экономического управления-</t>
  </si>
  <si>
    <t>Начальник отдела формирования сводного бюджета</t>
  </si>
  <si>
    <t>Повысился процент экспертиз повышенной сложности в индивидуальной работе, что повлияло на обшее количество</t>
  </si>
  <si>
    <t>Неполное использование связано с длительностью подготовки документов медицинскими организациями для заключения контрактов и, соответственно, направление проекта соглашения и документов, подтверждающих  выполнение условий для пееречисления средств из нормированного страхового запаса  Фонда на финансовое обеспечение мероприятий. Остаток данных средств по стсоянию на 01.01.2017 года будет направлен в  2017 году на теже цели.</t>
  </si>
  <si>
    <t>Отклонение связано с неполным выполнением федеральными государственнми учреждениями объемов специализированной , в том числе высокотехнологичной, медицинской помощи, включенной в базову программу обязательного медицинского стрхования, а также с осробенностью порядка финансирования оплаты медицинской помощи по обязательному медицинскому страхованию, предусматривающего авансирование в декаабре в размере до 95 %. Завершение расчетов за оказанную медицинкую помощь в оставшемся размере  осуществлено в 2017 году после подтверждения потребности в ФОМС</t>
  </si>
  <si>
    <t>Фактический показатель ниже планового, поскольку логистический оператор в 2016 г. не предоставил данных о обслуженных рецептах за третью декаду декабря 2016 г.</t>
  </si>
  <si>
    <t>Невыполнение показателя связано с передачей детей-сирот, проживающих в домах ребенка, в различные формы жизнеустройства (опека, усыновление)</t>
  </si>
  <si>
    <t>В связи с увеличением количества массовых акций по профилактике ВИЧ-инфекции, в том числе с проведением  экспресс-тестирования, что позволило увеличить количество обследованных на ВИЧ-инфекцию</t>
  </si>
  <si>
    <t>В 2015 году вновь выявлено больных туберкулезом с множественной лекарственной устойчивостью 213 человек, на конец года на учете состояло 1091 человек. На 2016 год запланировано лечение 1300  в связи с примерным планируемым  выявлением в 2016 году 209 чел. (по результатам 2015 года).  В итоге выявлено 167 новых случаев.</t>
  </si>
  <si>
    <t>Незначительное недовыполнение (2%) связано с отсутствием заявок в конце 2016 года</t>
  </si>
  <si>
    <t>В 2016 год в рамках государственной программы Иркутской области «Развитие здравоохранения» на 2014-2020 годы планировалось обеспечить ввод в эксплуатацию поликлиники, расположенной в р.п. Мегет, ул. Нагорная, 31 (далее – Объект).
В 2016 году по заказу ОГКУ «УКС Иркутской области» проведено обследование Объекта, по результатам которого выявлена необходимость корректировки проектной документации.
Таким образом, в 2016 отсутствовала возможность провести работы по реконструкции Объекта. В текущем году планируется провести работы по корректировке проектной документации, после чего приступить к выполнению строительно-монтажных работ.</t>
  </si>
  <si>
    <t>Редакция программы от 15.01.2016 № 31-пп</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</si>
</sst>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0.0"/>
    <numFmt numFmtId="165" formatCode="_-* #,##0.0_р_._-;\-* #,##0.0_р_._-;_-* &quot;-&quot;??_р_._-;_-@_-"/>
    <numFmt numFmtId="166" formatCode="_-* #,##0_р_._-;\-* #,##0_р_._-;_-* &quot;-&quot;??_р_._-;_-@_-"/>
    <numFmt numFmtId="167" formatCode="[$-10419]#,##0.0"/>
    <numFmt numFmtId="168" formatCode="#,##0_ ;\-#,##0\ "/>
    <numFmt numFmtId="169" formatCode="0.0"/>
  </numFmts>
  <fonts count="29" x14ac:knownFonts="1">
    <font>
      <sz val="11"/>
      <color theme="1"/>
      <name val="Calibri"/>
      <family val="2"/>
      <charset val="204"/>
      <scheme val="minor"/>
    </font>
    <font>
      <sz val="12"/>
      <color theme="1"/>
      <name val="Times New Roman"/>
      <family val="1"/>
      <charset val="204"/>
    </font>
    <font>
      <sz val="14"/>
      <color theme="1"/>
      <name val="Times New Roman"/>
      <family val="1"/>
      <charset val="204"/>
    </font>
    <font>
      <sz val="9"/>
      <color theme="1"/>
      <name val="Times New Roman"/>
      <family val="1"/>
      <charset val="204"/>
    </font>
    <font>
      <sz val="10"/>
      <color theme="1"/>
      <name val="Times New Roman"/>
      <family val="1"/>
      <charset val="204"/>
    </font>
    <font>
      <sz val="11"/>
      <color theme="1"/>
      <name val="Times New Roman"/>
      <family val="1"/>
      <charset val="204"/>
    </font>
    <font>
      <b/>
      <sz val="14"/>
      <color theme="1"/>
      <name val="Times New Roman"/>
      <family val="1"/>
      <charset val="204"/>
    </font>
    <font>
      <b/>
      <sz val="14"/>
      <color rgb="FF000000"/>
      <name val="Times New Roman"/>
      <family val="1"/>
      <charset val="204"/>
    </font>
    <font>
      <sz val="11"/>
      <color rgb="FF000000"/>
      <name val="Times New Roman"/>
      <family val="1"/>
      <charset val="204"/>
    </font>
    <font>
      <sz val="10"/>
      <color rgb="FF000000"/>
      <name val="Times New Roman"/>
      <family val="1"/>
      <charset val="204"/>
    </font>
    <font>
      <b/>
      <sz val="12"/>
      <color rgb="FF000000"/>
      <name val="Times New Roman"/>
      <family val="1"/>
      <charset val="204"/>
    </font>
    <font>
      <sz val="12"/>
      <color rgb="FF000000"/>
      <name val="Times New Roman"/>
      <family val="1"/>
      <charset val="204"/>
    </font>
    <font>
      <sz val="9"/>
      <color rgb="FF000000"/>
      <name val="Times New Roman"/>
      <family val="1"/>
      <charset val="204"/>
    </font>
    <font>
      <sz val="11"/>
      <color theme="1"/>
      <name val="Calibri"/>
      <family val="2"/>
      <charset val="204"/>
      <scheme val="minor"/>
    </font>
    <font>
      <sz val="11"/>
      <name val="Calibri"/>
      <family val="2"/>
      <scheme val="minor"/>
    </font>
    <font>
      <b/>
      <sz val="10"/>
      <name val="Times New Roman"/>
      <family val="1"/>
      <charset val="204"/>
    </font>
    <font>
      <sz val="10"/>
      <name val="Times New Roman"/>
      <family val="1"/>
      <charset val="204"/>
    </font>
    <font>
      <sz val="11"/>
      <name val="Calibri"/>
      <family val="2"/>
      <charset val="204"/>
    </font>
    <font>
      <sz val="11"/>
      <color rgb="FF000000"/>
      <name val="Calibri"/>
      <family val="2"/>
      <scheme val="minor"/>
    </font>
    <font>
      <b/>
      <sz val="11"/>
      <color theme="1"/>
      <name val="Calibri"/>
      <family val="2"/>
      <charset val="204"/>
      <scheme val="minor"/>
    </font>
    <font>
      <b/>
      <sz val="11"/>
      <color theme="1"/>
      <name val="Times New Roman"/>
      <family val="1"/>
      <charset val="204"/>
    </font>
    <font>
      <sz val="10"/>
      <color indexed="8"/>
      <name val="Times New Roman"/>
      <family val="1"/>
      <charset val="204"/>
    </font>
    <font>
      <sz val="16"/>
      <color theme="1"/>
      <name val="Times New Roman"/>
      <family val="1"/>
      <charset val="204"/>
    </font>
    <font>
      <b/>
      <sz val="10"/>
      <color rgb="FF000000"/>
      <name val="Times New Roman"/>
      <family val="1"/>
      <charset val="204"/>
    </font>
    <font>
      <b/>
      <i/>
      <sz val="10"/>
      <color rgb="FF000000"/>
      <name val="Times New Roman"/>
      <family val="1"/>
      <charset val="204"/>
    </font>
    <font>
      <sz val="14"/>
      <color indexed="8"/>
      <name val="Times New Roman"/>
      <family val="1"/>
      <charset val="204"/>
    </font>
    <font>
      <sz val="11"/>
      <name val="Times New Roman"/>
      <family val="1"/>
      <charset val="204"/>
    </font>
    <font>
      <sz val="11"/>
      <color indexed="8"/>
      <name val="Times New Roman"/>
      <family val="1"/>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3" fontId="13" fillId="0" borderId="0" applyFont="0" applyFill="0" applyBorder="0" applyAlignment="0" applyProtection="0"/>
    <xf numFmtId="0" fontId="18" fillId="0" borderId="0"/>
  </cellStyleXfs>
  <cellXfs count="302">
    <xf numFmtId="0" fontId="0" fillId="0" borderId="0" xfId="0"/>
    <xf numFmtId="0" fontId="9" fillId="0" borderId="1" xfId="0" applyFont="1" applyBorder="1" applyAlignment="1">
      <alignment horizontal="center" vertical="center" wrapText="1"/>
    </xf>
    <xf numFmtId="0" fontId="0" fillId="0" borderId="0" xfId="0" applyAlignment="1">
      <alignment vertical="center"/>
    </xf>
    <xf numFmtId="0" fontId="16" fillId="0" borderId="1" xfId="0" applyFont="1" applyFill="1" applyBorder="1" applyAlignment="1">
      <alignment horizontal="left"/>
    </xf>
    <xf numFmtId="0" fontId="16" fillId="0" borderId="1" xfId="2" applyNumberFormat="1" applyFont="1" applyFill="1" applyBorder="1" applyAlignment="1">
      <alignment vertical="top" wrapText="1" readingOrder="1"/>
    </xf>
    <xf numFmtId="0" fontId="16" fillId="0" borderId="1" xfId="0" applyFont="1" applyFill="1" applyBorder="1" applyAlignment="1">
      <alignment horizontal="left" vertical="center" wrapText="1"/>
    </xf>
    <xf numFmtId="0" fontId="16" fillId="0" borderId="4" xfId="2" applyNumberFormat="1" applyFont="1" applyFill="1" applyBorder="1" applyAlignment="1">
      <alignment vertical="top" wrapText="1" readingOrder="1"/>
    </xf>
    <xf numFmtId="0" fontId="16" fillId="0" borderId="3" xfId="2" applyNumberFormat="1" applyFont="1" applyFill="1" applyBorder="1" applyAlignment="1">
      <alignment horizontal="left" vertical="center" wrapText="1" readingOrder="1"/>
    </xf>
    <xf numFmtId="0" fontId="16" fillId="0" borderId="4" xfId="2" applyNumberFormat="1" applyFont="1" applyFill="1" applyBorder="1" applyAlignment="1">
      <alignment horizontal="left" vertical="center" wrapText="1" readingOrder="1"/>
    </xf>
    <xf numFmtId="0" fontId="16" fillId="0" borderId="3" xfId="2" applyNumberFormat="1" applyFont="1" applyFill="1" applyBorder="1" applyAlignment="1">
      <alignment horizontal="center" vertical="top" wrapText="1" readingOrder="1"/>
    </xf>
    <xf numFmtId="0" fontId="16" fillId="0" borderId="1" xfId="2" applyNumberFormat="1" applyFont="1" applyFill="1" applyBorder="1" applyAlignment="1">
      <alignment horizontal="left" vertical="top" wrapText="1" readingOrder="1"/>
    </xf>
    <xf numFmtId="3" fontId="16" fillId="0" borderId="1" xfId="2" applyNumberFormat="1" applyFont="1" applyFill="1" applyBorder="1" applyAlignment="1">
      <alignment horizontal="center" vertical="center" wrapText="1" readingOrder="1"/>
    </xf>
    <xf numFmtId="0" fontId="2" fillId="0" borderId="0" xfId="0" applyFont="1" applyFill="1" applyAlignment="1">
      <alignment horizontal="right" vertical="center"/>
    </xf>
    <xf numFmtId="0" fontId="0" fillId="0" borderId="0" xfId="0" applyFill="1"/>
    <xf numFmtId="0" fontId="5"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43" fontId="20" fillId="0" borderId="1" xfId="1" applyFont="1" applyFill="1" applyBorder="1" applyAlignment="1">
      <alignment horizontal="center" vertical="center"/>
    </xf>
    <xf numFmtId="0" fontId="19" fillId="0" borderId="0" xfId="0" applyFont="1" applyFill="1"/>
    <xf numFmtId="0" fontId="5" fillId="0" borderId="1" xfId="0" applyFont="1" applyFill="1" applyBorder="1" applyAlignment="1">
      <alignment horizontal="left" vertical="center" wrapText="1"/>
    </xf>
    <xf numFmtId="43" fontId="5" fillId="0" borderId="1" xfId="1" applyFont="1" applyFill="1" applyBorder="1" applyAlignment="1">
      <alignment horizontal="center" vertical="center"/>
    </xf>
    <xf numFmtId="167" fontId="21" fillId="0" borderId="1" xfId="2" applyNumberFormat="1" applyFont="1" applyFill="1" applyBorder="1" applyAlignment="1">
      <alignment horizontal="right" vertical="top" wrapText="1" readingOrder="1"/>
    </xf>
    <xf numFmtId="168" fontId="5" fillId="0" borderId="1" xfId="1" applyNumberFormat="1" applyFont="1" applyFill="1" applyBorder="1" applyAlignment="1">
      <alignment horizontal="center" vertical="center"/>
    </xf>
    <xf numFmtId="1" fontId="5" fillId="0" borderId="1" xfId="1"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4" fillId="0" borderId="1" xfId="0" applyFont="1" applyBorder="1" applyAlignment="1">
      <alignment horizontal="center" wrapText="1"/>
    </xf>
    <xf numFmtId="0" fontId="9" fillId="0" borderId="1" xfId="0" applyFont="1" applyBorder="1" applyAlignment="1">
      <alignment vertical="center" wrapText="1"/>
    </xf>
    <xf numFmtId="0" fontId="0" fillId="0" borderId="0" xfId="0"/>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1" xfId="0" applyFont="1" applyFill="1" applyBorder="1" applyAlignment="1">
      <alignment horizontal="left" vertical="center"/>
    </xf>
    <xf numFmtId="164" fontId="9"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164" fontId="0" fillId="0" borderId="0" xfId="0" applyNumberFormat="1"/>
    <xf numFmtId="0" fontId="4" fillId="0" borderId="0" xfId="0" applyFont="1" applyFill="1" applyAlignment="1">
      <alignment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justify"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3" fontId="3" fillId="0" borderId="1" xfId="1" applyNumberFormat="1" applyFont="1" applyFill="1" applyBorder="1" applyAlignment="1">
      <alignment horizontal="center" vertical="center" wrapText="1"/>
    </xf>
    <xf numFmtId="0" fontId="15" fillId="0" borderId="1" xfId="2" applyNumberFormat="1" applyFont="1" applyFill="1" applyBorder="1" applyAlignment="1">
      <alignment vertical="top" wrapText="1" readingOrder="1"/>
    </xf>
    <xf numFmtId="0" fontId="16" fillId="0" borderId="0" xfId="0" applyFont="1" applyFill="1" applyBorder="1" applyAlignment="1">
      <alignment horizontal="left"/>
    </xf>
    <xf numFmtId="0" fontId="16" fillId="0" borderId="1" xfId="0" applyFont="1" applyFill="1" applyBorder="1" applyAlignment="1">
      <alignment horizontal="left" vertical="center"/>
    </xf>
    <xf numFmtId="3" fontId="0" fillId="0" borderId="0" xfId="0" applyNumberFormat="1" applyFill="1" applyAlignment="1">
      <alignment horizontal="center" vertical="center"/>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9" fillId="0" borderId="1" xfId="0" applyFont="1" applyBorder="1" applyAlignment="1">
      <alignment horizontal="left" vertical="center" wrapText="1"/>
    </xf>
    <xf numFmtId="169" fontId="4" fillId="0" borderId="1" xfId="0" applyNumberFormat="1" applyFont="1" applyBorder="1" applyAlignment="1">
      <alignment horizontal="center" vertical="center" wrapText="1"/>
    </xf>
    <xf numFmtId="0" fontId="25" fillId="0" borderId="0" xfId="0" applyFont="1" applyAlignment="1">
      <alignment horizontal="center" vertical="center"/>
    </xf>
    <xf numFmtId="0" fontId="0" fillId="0" borderId="0" xfId="0" applyFont="1" applyAlignment="1">
      <alignment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16" fillId="0" borderId="1" xfId="2" applyNumberFormat="1" applyFont="1" applyFill="1" applyBorder="1" applyAlignment="1">
      <alignment horizontal="center" vertical="center" wrapText="1"/>
    </xf>
    <xf numFmtId="3" fontId="16" fillId="0" borderId="1" xfId="1" applyNumberFormat="1" applyFont="1" applyFill="1" applyBorder="1" applyAlignment="1">
      <alignment horizontal="center" vertical="center" wrapText="1"/>
    </xf>
    <xf numFmtId="3" fontId="16" fillId="0" borderId="4" xfId="2" applyNumberFormat="1" applyFont="1" applyFill="1" applyBorder="1" applyAlignment="1">
      <alignment horizontal="center" vertical="center" wrapText="1"/>
    </xf>
    <xf numFmtId="164" fontId="16" fillId="0" borderId="1" xfId="2" applyNumberFormat="1" applyFont="1" applyFill="1" applyBorder="1" applyAlignment="1">
      <alignment horizontal="center" vertical="center" wrapText="1"/>
    </xf>
    <xf numFmtId="0" fontId="16" fillId="0" borderId="1" xfId="2" applyNumberFormat="1" applyFont="1" applyFill="1" applyBorder="1" applyAlignment="1">
      <alignment horizontal="center" vertical="center" wrapText="1"/>
    </xf>
    <xf numFmtId="0" fontId="16" fillId="0" borderId="4" xfId="2" applyNumberFormat="1" applyFont="1" applyFill="1" applyBorder="1" applyAlignment="1">
      <alignment horizontal="center" vertical="center" wrapText="1"/>
    </xf>
    <xf numFmtId="0" fontId="0" fillId="0" borderId="0" xfId="0" applyFill="1" applyAlignment="1">
      <alignment horizontal="center" vertical="center"/>
    </xf>
    <xf numFmtId="164" fontId="9" fillId="2" borderId="1" xfId="0" applyNumberFormat="1" applyFont="1" applyFill="1" applyBorder="1" applyAlignment="1">
      <alignment horizontal="center" vertical="center" wrapText="1"/>
    </xf>
    <xf numFmtId="164" fontId="23" fillId="2" borderId="1" xfId="0" applyNumberFormat="1" applyFont="1" applyFill="1" applyBorder="1" applyAlignment="1">
      <alignment horizontal="center" vertical="center" wrapText="1"/>
    </xf>
    <xf numFmtId="164" fontId="2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6" fillId="0" borderId="1" xfId="2" applyNumberFormat="1" applyFont="1" applyFill="1" applyBorder="1" applyAlignment="1">
      <alignment horizontal="left" vertical="center" wrapText="1" readingOrder="1"/>
    </xf>
    <xf numFmtId="0" fontId="16" fillId="0" borderId="1" xfId="2" applyNumberFormat="1" applyFont="1" applyFill="1" applyBorder="1" applyAlignment="1">
      <alignment horizontal="left" vertical="top" wrapText="1" readingOrder="1"/>
    </xf>
    <xf numFmtId="0" fontId="9" fillId="2" borderId="1" xfId="0" applyFont="1" applyFill="1" applyBorder="1" applyAlignment="1">
      <alignment vertical="center" wrapText="1"/>
    </xf>
    <xf numFmtId="164" fontId="16" fillId="0" borderId="1" xfId="0" applyNumberFormat="1" applyFont="1" applyFill="1" applyBorder="1" applyAlignment="1">
      <alignment horizontal="center" vertical="center"/>
    </xf>
    <xf numFmtId="169" fontId="4" fillId="0" borderId="1" xfId="0" applyNumberFormat="1" applyFont="1" applyFill="1" applyBorder="1" applyAlignment="1">
      <alignment horizontal="center" vertical="center" wrapText="1"/>
    </xf>
    <xf numFmtId="164" fontId="28" fillId="0" borderId="1" xfId="0" applyNumberFormat="1" applyFont="1" applyFill="1" applyBorder="1" applyAlignment="1">
      <alignment horizontal="center" vertical="center" wrapText="1"/>
    </xf>
    <xf numFmtId="169" fontId="28" fillId="0" borderId="1" xfId="0" applyNumberFormat="1" applyFont="1" applyFill="1" applyBorder="1" applyAlignment="1">
      <alignment horizontal="center" vertical="center" wrapText="1"/>
    </xf>
    <xf numFmtId="0" fontId="0" fillId="2" borderId="0" xfId="0" applyFill="1"/>
    <xf numFmtId="0" fontId="4" fillId="2" borderId="0" xfId="0" applyFont="1" applyFill="1" applyAlignment="1">
      <alignment horizontal="center"/>
    </xf>
    <xf numFmtId="0" fontId="9" fillId="2" borderId="0" xfId="0" applyFont="1" applyFill="1" applyAlignment="1">
      <alignment horizontal="center" vertical="center" wrapText="1"/>
    </xf>
    <xf numFmtId="0" fontId="0" fillId="2" borderId="0" xfId="0" applyFill="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0" xfId="0" applyFont="1" applyFill="1" applyAlignment="1">
      <alignment horizontal="center" vertical="top" wrapText="1"/>
    </xf>
    <xf numFmtId="0" fontId="9" fillId="2" borderId="0" xfId="0" applyFont="1" applyFill="1" applyAlignment="1">
      <alignment horizontal="left" vertical="top" wrapText="1"/>
    </xf>
    <xf numFmtId="0" fontId="9" fillId="2" borderId="1" xfId="0" applyFont="1" applyFill="1" applyBorder="1" applyAlignment="1">
      <alignment horizontal="left" vertical="top" wrapText="1"/>
    </xf>
    <xf numFmtId="164" fontId="9" fillId="2" borderId="1" xfId="0" applyNumberFormat="1" applyFont="1" applyFill="1" applyBorder="1" applyAlignment="1">
      <alignment horizontal="center" vertical="top" wrapText="1"/>
    </xf>
    <xf numFmtId="4" fontId="9" fillId="2" borderId="1" xfId="0" applyNumberFormat="1" applyFont="1" applyFill="1" applyBorder="1" applyAlignment="1">
      <alignment horizontal="center" vertical="top" wrapText="1"/>
    </xf>
    <xf numFmtId="0" fontId="11" fillId="2" borderId="0" xfId="0" applyFont="1" applyFill="1" applyAlignment="1">
      <alignment horizontal="left" vertical="top" wrapText="1"/>
    </xf>
    <xf numFmtId="0" fontId="0" fillId="0" borderId="0" xfId="0" applyFont="1" applyAlignment="1">
      <alignment horizontal="center" vertical="center"/>
    </xf>
    <xf numFmtId="0" fontId="3" fillId="2" borderId="1" xfId="0"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43" fontId="15" fillId="2" borderId="1" xfId="1" applyNumberFormat="1" applyFont="1" applyFill="1" applyBorder="1" applyAlignment="1">
      <alignment horizontal="center" vertical="center" wrapText="1"/>
    </xf>
    <xf numFmtId="165" fontId="15" fillId="2" borderId="1" xfId="1"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165" fontId="16" fillId="2" borderId="1" xfId="1" applyNumberFormat="1" applyFont="1" applyFill="1" applyBorder="1" applyAlignment="1">
      <alignment horizontal="center" vertical="center" wrapText="1"/>
    </xf>
    <xf numFmtId="165" fontId="0" fillId="2" borderId="0" xfId="1" applyNumberFormat="1" applyFont="1" applyFill="1" applyAlignment="1">
      <alignment horizontal="center" vertical="center"/>
    </xf>
    <xf numFmtId="169" fontId="5"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16" fontId="8"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6" fillId="2" borderId="1" xfId="0" applyFont="1" applyFill="1" applyBorder="1" applyAlignment="1">
      <alignment horizontal="center" vertical="center"/>
    </xf>
    <xf numFmtId="0" fontId="20" fillId="2" borderId="1" xfId="0" applyFont="1" applyFill="1" applyBorder="1" applyAlignment="1">
      <alignment horizontal="center" vertical="center"/>
    </xf>
    <xf numFmtId="17"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6" fillId="0" borderId="1" xfId="2"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xf numFmtId="164" fontId="9" fillId="0" borderId="1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5" fillId="0" borderId="1" xfId="0" applyFont="1" applyBorder="1" applyAlignment="1">
      <alignment horizontal="center" vertical="center" wrapText="1"/>
    </xf>
    <xf numFmtId="0" fontId="8" fillId="2" borderId="1" xfId="0" applyFont="1" applyFill="1" applyBorder="1" applyAlignment="1">
      <alignment horizontal="center" vertical="top" wrapText="1"/>
    </xf>
    <xf numFmtId="0" fontId="10" fillId="0" borderId="0" xfId="0" applyFont="1" applyAlignment="1">
      <alignment horizontal="center"/>
    </xf>
    <xf numFmtId="0" fontId="0" fillId="0" borderId="0" xfId="0" applyAlignment="1"/>
    <xf numFmtId="0" fontId="25" fillId="0" borderId="0" xfId="0" applyFont="1" applyAlignment="1">
      <alignment horizontal="center"/>
    </xf>
    <xf numFmtId="0" fontId="0" fillId="0" borderId="0" xfId="0" applyFont="1" applyAlignment="1"/>
    <xf numFmtId="0" fontId="1" fillId="0" borderId="0" xfId="0" applyFont="1" applyAlignment="1">
      <alignment horizontal="center"/>
    </xf>
    <xf numFmtId="0" fontId="26"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4"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165" fontId="3" fillId="2" borderId="3" xfId="1" applyNumberFormat="1"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0" fontId="6" fillId="0" borderId="0" xfId="0" applyFont="1" applyFill="1" applyAlignment="1">
      <alignment horizontal="center"/>
    </xf>
    <xf numFmtId="0" fontId="17" fillId="0" borderId="1" xfId="0" applyFont="1" applyFill="1" applyBorder="1" applyAlignment="1">
      <alignment horizontal="center" vertical="center"/>
    </xf>
    <xf numFmtId="0" fontId="16" fillId="0" borderId="1" xfId="2" applyNumberFormat="1" applyFont="1" applyFill="1" applyBorder="1" applyAlignment="1">
      <alignment horizontal="left" vertical="center" wrapText="1" readingOrder="1"/>
    </xf>
    <xf numFmtId="0" fontId="16" fillId="0" borderId="2" xfId="2" applyNumberFormat="1" applyFont="1" applyFill="1" applyBorder="1" applyAlignment="1">
      <alignment horizontal="left" vertical="center" wrapText="1" readingOrder="1"/>
    </xf>
    <xf numFmtId="0" fontId="14" fillId="0" borderId="3" xfId="0" applyFont="1" applyFill="1" applyBorder="1" applyAlignment="1">
      <alignment horizontal="left" vertical="center" wrapText="1" readingOrder="1"/>
    </xf>
    <xf numFmtId="0" fontId="14" fillId="0" borderId="4" xfId="0" applyFont="1" applyFill="1" applyBorder="1" applyAlignment="1">
      <alignment horizontal="left" vertical="center" wrapText="1" readingOrder="1"/>
    </xf>
    <xf numFmtId="0" fontId="16" fillId="0" borderId="1" xfId="2" applyNumberFormat="1" applyFont="1" applyFill="1" applyBorder="1" applyAlignment="1">
      <alignment horizontal="center" vertical="top" wrapText="1" readingOrder="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3" xfId="2" applyNumberFormat="1" applyFont="1" applyFill="1" applyBorder="1" applyAlignment="1">
      <alignment horizontal="left" vertical="center" wrapText="1" readingOrder="1"/>
    </xf>
    <xf numFmtId="0" fontId="16" fillId="0" borderId="4" xfId="2" applyNumberFormat="1" applyFont="1" applyFill="1" applyBorder="1" applyAlignment="1">
      <alignment horizontal="left" vertical="center" wrapText="1" readingOrder="1"/>
    </xf>
    <xf numFmtId="49" fontId="16" fillId="0" borderId="1" xfId="2" applyNumberFormat="1" applyFont="1" applyFill="1" applyBorder="1" applyAlignment="1">
      <alignment horizontal="center" vertical="top" wrapText="1" readingOrder="1"/>
    </xf>
    <xf numFmtId="0" fontId="16" fillId="0" borderId="5" xfId="2" applyNumberFormat="1" applyFont="1" applyFill="1" applyBorder="1" applyAlignment="1">
      <alignment horizontal="left" vertical="top" wrapText="1" readingOrder="1"/>
    </xf>
    <xf numFmtId="0" fontId="16" fillId="0" borderId="7" xfId="2" applyNumberFormat="1" applyFont="1" applyFill="1" applyBorder="1" applyAlignment="1">
      <alignment horizontal="left" vertical="top" wrapText="1" readingOrder="1"/>
    </xf>
    <xf numFmtId="0" fontId="16" fillId="0" borderId="9" xfId="2" applyNumberFormat="1" applyFont="1" applyFill="1" applyBorder="1" applyAlignment="1">
      <alignment horizontal="left" vertical="top" wrapText="1" readingOrder="1"/>
    </xf>
    <xf numFmtId="0" fontId="16" fillId="0" borderId="2" xfId="2" applyNumberFormat="1" applyFont="1" applyFill="1" applyBorder="1" applyAlignment="1">
      <alignment horizontal="center" vertical="top" wrapText="1" readingOrder="1"/>
    </xf>
    <xf numFmtId="0" fontId="16" fillId="0" borderId="3" xfId="2" applyNumberFormat="1" applyFont="1" applyFill="1" applyBorder="1" applyAlignment="1">
      <alignment horizontal="center" vertical="top" wrapText="1" readingOrder="1"/>
    </xf>
    <xf numFmtId="0" fontId="16" fillId="0" borderId="4" xfId="2" applyNumberFormat="1" applyFont="1" applyFill="1" applyBorder="1" applyAlignment="1">
      <alignment horizontal="center" vertical="top" wrapText="1" readingOrder="1"/>
    </xf>
    <xf numFmtId="0" fontId="16" fillId="0" borderId="2" xfId="2" applyNumberFormat="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4" xfId="2" applyNumberFormat="1"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2" xfId="2" applyNumberFormat="1" applyFont="1" applyFill="1" applyBorder="1" applyAlignment="1">
      <alignment horizontal="left" vertical="top" wrapText="1" readingOrder="1"/>
    </xf>
    <xf numFmtId="0" fontId="16" fillId="0" borderId="3" xfId="2" applyNumberFormat="1" applyFont="1" applyFill="1" applyBorder="1" applyAlignment="1">
      <alignment horizontal="left" vertical="top" wrapText="1" readingOrder="1"/>
    </xf>
    <xf numFmtId="0" fontId="16" fillId="0" borderId="4" xfId="2" applyNumberFormat="1" applyFont="1" applyFill="1" applyBorder="1" applyAlignment="1">
      <alignment horizontal="left" vertical="top" wrapText="1" readingOrder="1"/>
    </xf>
    <xf numFmtId="49" fontId="15" fillId="0" borderId="2" xfId="0" applyNumberFormat="1" applyFont="1" applyFill="1" applyBorder="1" applyAlignment="1">
      <alignment horizontal="left" vertical="center" wrapText="1"/>
    </xf>
    <xf numFmtId="49" fontId="15" fillId="0" borderId="3" xfId="0" applyNumberFormat="1" applyFont="1" applyFill="1" applyBorder="1" applyAlignment="1">
      <alignment horizontal="left" vertical="center" wrapText="1"/>
    </xf>
    <xf numFmtId="49" fontId="15" fillId="0" borderId="4" xfId="0" applyNumberFormat="1" applyFont="1" applyFill="1" applyBorder="1" applyAlignment="1">
      <alignment horizontal="left" vertical="center" wrapText="1"/>
    </xf>
    <xf numFmtId="17" fontId="16" fillId="0" borderId="2" xfId="2" applyNumberFormat="1" applyFont="1" applyFill="1" applyBorder="1" applyAlignment="1">
      <alignment horizontal="center" vertical="top" wrapText="1" readingOrder="1"/>
    </xf>
    <xf numFmtId="49" fontId="16" fillId="0" borderId="2" xfId="2" applyNumberFormat="1" applyFont="1" applyFill="1" applyBorder="1" applyAlignment="1">
      <alignment horizontal="left" vertical="top" wrapText="1" readingOrder="1"/>
    </xf>
    <xf numFmtId="49" fontId="16" fillId="0" borderId="4" xfId="2" applyNumberFormat="1" applyFont="1" applyFill="1" applyBorder="1" applyAlignment="1">
      <alignment horizontal="left" vertical="top" wrapText="1" readingOrder="1"/>
    </xf>
    <xf numFmtId="0" fontId="16" fillId="0" borderId="1" xfId="2" applyNumberFormat="1" applyFont="1" applyFill="1" applyBorder="1" applyAlignment="1">
      <alignment horizontal="left" vertical="top" wrapText="1" readingOrder="1"/>
    </xf>
    <xf numFmtId="0" fontId="15" fillId="0" borderId="2" xfId="2" applyNumberFormat="1" applyFont="1" applyFill="1" applyBorder="1" applyAlignment="1">
      <alignment horizontal="left" vertical="center" wrapText="1" readingOrder="1"/>
    </xf>
    <xf numFmtId="0" fontId="15" fillId="0" borderId="3" xfId="2" applyNumberFormat="1" applyFont="1" applyFill="1" applyBorder="1" applyAlignment="1">
      <alignment horizontal="left" vertical="center" wrapText="1" readingOrder="1"/>
    </xf>
    <xf numFmtId="0" fontId="15" fillId="0" borderId="4" xfId="2" applyNumberFormat="1" applyFont="1" applyFill="1" applyBorder="1" applyAlignment="1">
      <alignment horizontal="left" vertical="center" wrapText="1" readingOrder="1"/>
    </xf>
    <xf numFmtId="0" fontId="15" fillId="0" borderId="1" xfId="2" applyNumberFormat="1" applyFont="1" applyFill="1" applyBorder="1" applyAlignment="1">
      <alignment horizontal="left" vertical="center" wrapText="1" readingOrder="1"/>
    </xf>
    <xf numFmtId="3" fontId="16" fillId="0" borderId="2" xfId="0" applyNumberFormat="1"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3" fontId="16" fillId="0" borderId="4"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5" xfId="2" applyNumberFormat="1" applyFont="1" applyFill="1" applyBorder="1" applyAlignment="1">
      <alignment horizontal="left" vertical="center" wrapText="1" readingOrder="1"/>
    </xf>
    <xf numFmtId="0" fontId="16" fillId="0" borderId="7" xfId="2" applyNumberFormat="1" applyFont="1" applyFill="1" applyBorder="1" applyAlignment="1">
      <alignment horizontal="left" vertical="center" wrapText="1" readingOrder="1"/>
    </xf>
    <xf numFmtId="0" fontId="16" fillId="0" borderId="9" xfId="2" applyNumberFormat="1" applyFont="1" applyFill="1" applyBorder="1" applyAlignment="1">
      <alignment horizontal="left" vertical="center" wrapText="1" readingOrder="1"/>
    </xf>
    <xf numFmtId="14" fontId="17" fillId="0" borderId="1" xfId="0" applyNumberFormat="1" applyFont="1" applyFill="1" applyBorder="1" applyAlignment="1">
      <alignment horizontal="center" vertical="center"/>
    </xf>
    <xf numFmtId="3" fontId="16" fillId="0" borderId="2" xfId="2" applyNumberFormat="1" applyFont="1" applyFill="1" applyBorder="1" applyAlignment="1">
      <alignment horizontal="center" vertical="center" wrapText="1"/>
    </xf>
    <xf numFmtId="3" fontId="16" fillId="0" borderId="3" xfId="2" applyNumberFormat="1" applyFont="1" applyFill="1" applyBorder="1" applyAlignment="1">
      <alignment horizontal="center" vertical="center" wrapText="1"/>
    </xf>
    <xf numFmtId="3" fontId="16" fillId="0" borderId="4" xfId="2"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3" fontId="3" fillId="0" borderId="3"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64" fontId="16" fillId="0" borderId="2" xfId="2" applyNumberFormat="1" applyFont="1" applyFill="1" applyBorder="1" applyAlignment="1">
      <alignment horizontal="center" vertical="center" wrapText="1"/>
    </xf>
    <xf numFmtId="164" fontId="16" fillId="0" borderId="3" xfId="2" applyNumberFormat="1" applyFont="1" applyFill="1" applyBorder="1" applyAlignment="1">
      <alignment horizontal="center" vertical="center" wrapText="1"/>
    </xf>
    <xf numFmtId="164" fontId="16" fillId="0" borderId="4" xfId="2" applyNumberFormat="1" applyFont="1" applyFill="1" applyBorder="1" applyAlignment="1">
      <alignment horizontal="center" vertical="center" wrapText="1"/>
    </xf>
    <xf numFmtId="164" fontId="16" fillId="2" borderId="2" xfId="2" applyNumberFormat="1" applyFont="1" applyFill="1" applyBorder="1" applyAlignment="1">
      <alignment horizontal="center" vertical="center" wrapText="1"/>
    </xf>
    <xf numFmtId="164" fontId="16" fillId="2" borderId="4" xfId="2" applyNumberFormat="1" applyFont="1" applyFill="1" applyBorder="1" applyAlignment="1">
      <alignment horizontal="center" vertical="center" wrapText="1"/>
    </xf>
    <xf numFmtId="3" fontId="16" fillId="0" borderId="5" xfId="2" applyNumberFormat="1" applyFont="1" applyFill="1" applyBorder="1" applyAlignment="1">
      <alignment horizontal="center" vertical="center" wrapText="1"/>
    </xf>
    <xf numFmtId="3" fontId="16" fillId="0" borderId="7" xfId="2" applyNumberFormat="1" applyFont="1" applyFill="1" applyBorder="1" applyAlignment="1">
      <alignment horizontal="center" vertical="center" wrapText="1"/>
    </xf>
    <xf numFmtId="3" fontId="16" fillId="0" borderId="9" xfId="2" applyNumberFormat="1" applyFont="1" applyFill="1" applyBorder="1" applyAlignment="1">
      <alignment horizontal="center" vertical="center" wrapText="1"/>
    </xf>
    <xf numFmtId="166" fontId="3" fillId="0" borderId="2" xfId="1" applyNumberFormat="1" applyFont="1" applyFill="1" applyBorder="1" applyAlignment="1">
      <alignment horizontal="center" vertical="center" wrapText="1"/>
    </xf>
    <xf numFmtId="166" fontId="3" fillId="0" borderId="3" xfId="1" applyNumberFormat="1" applyFont="1" applyFill="1" applyBorder="1" applyAlignment="1">
      <alignment horizontal="center" vertical="center" wrapText="1"/>
    </xf>
    <xf numFmtId="166" fontId="3" fillId="0" borderId="4" xfId="1" applyNumberFormat="1" applyFont="1" applyFill="1" applyBorder="1" applyAlignment="1">
      <alignment horizontal="center" vertical="center" wrapText="1"/>
    </xf>
    <xf numFmtId="3" fontId="16" fillId="0" borderId="2" xfId="1" applyNumberFormat="1" applyFont="1" applyFill="1" applyBorder="1" applyAlignment="1">
      <alignment horizontal="center" vertical="center" wrapText="1"/>
    </xf>
    <xf numFmtId="3" fontId="16" fillId="0" borderId="3" xfId="1" applyNumberFormat="1" applyFont="1" applyFill="1" applyBorder="1" applyAlignment="1">
      <alignment horizontal="center" vertical="center" wrapText="1"/>
    </xf>
    <xf numFmtId="3" fontId="16" fillId="0" borderId="4" xfId="1" applyNumberFormat="1" applyFont="1" applyFill="1" applyBorder="1" applyAlignment="1">
      <alignment horizontal="center" vertical="center" wrapText="1"/>
    </xf>
    <xf numFmtId="0" fontId="16" fillId="0" borderId="2" xfId="2" applyNumberFormat="1" applyFont="1" applyFill="1" applyBorder="1" applyAlignment="1">
      <alignment horizontal="center" vertical="center" wrapText="1" readingOrder="1"/>
    </xf>
    <xf numFmtId="0" fontId="16" fillId="0" borderId="3" xfId="2" applyNumberFormat="1" applyFont="1" applyFill="1" applyBorder="1" applyAlignment="1">
      <alignment horizontal="center" vertical="center" wrapText="1" readingOrder="1"/>
    </xf>
    <xf numFmtId="0" fontId="16" fillId="0" borderId="4" xfId="2" applyNumberFormat="1" applyFont="1" applyFill="1" applyBorder="1" applyAlignment="1">
      <alignment horizontal="center" vertical="center" wrapText="1" readingOrder="1"/>
    </xf>
    <xf numFmtId="164" fontId="16" fillId="2" borderId="3" xfId="2" applyNumberFormat="1" applyFont="1" applyFill="1" applyBorder="1" applyAlignment="1">
      <alignment horizontal="center" vertical="center" wrapText="1"/>
    </xf>
    <xf numFmtId="0" fontId="16" fillId="0" borderId="5" xfId="2" applyNumberFormat="1" applyFont="1" applyFill="1" applyBorder="1" applyAlignment="1">
      <alignment horizontal="center" vertical="center" wrapText="1"/>
    </xf>
    <xf numFmtId="0" fontId="16" fillId="0" borderId="7" xfId="2" applyNumberFormat="1" applyFont="1" applyFill="1" applyBorder="1" applyAlignment="1">
      <alignment horizontal="center" vertical="center" wrapText="1"/>
    </xf>
    <xf numFmtId="0" fontId="16" fillId="0" borderId="9" xfId="2" applyNumberFormat="1" applyFont="1" applyFill="1" applyBorder="1" applyAlignment="1">
      <alignment horizontal="center" vertical="center" wrapText="1"/>
    </xf>
    <xf numFmtId="164" fontId="16" fillId="2" borderId="1" xfId="2" applyNumberFormat="1" applyFont="1" applyFill="1" applyBorder="1" applyAlignment="1">
      <alignment horizontal="center" vertical="center" wrapText="1"/>
    </xf>
    <xf numFmtId="3" fontId="16" fillId="0" borderId="1" xfId="2" applyNumberFormat="1" applyFont="1" applyFill="1" applyBorder="1" applyAlignment="1">
      <alignment horizontal="center" vertical="center" wrapText="1"/>
    </xf>
    <xf numFmtId="0" fontId="16" fillId="0" borderId="1" xfId="2" applyNumberFormat="1" applyFont="1" applyFill="1" applyBorder="1" applyAlignment="1">
      <alignment horizontal="center" vertical="center" wrapText="1"/>
    </xf>
    <xf numFmtId="49" fontId="16" fillId="0" borderId="2" xfId="2" applyNumberFormat="1" applyFont="1" applyFill="1" applyBorder="1" applyAlignment="1">
      <alignment horizontal="center" vertical="center" wrapText="1"/>
    </xf>
    <xf numFmtId="49" fontId="16" fillId="0" borderId="4" xfId="2" applyNumberFormat="1" applyFont="1" applyFill="1" applyBorder="1" applyAlignment="1">
      <alignment horizontal="center" vertical="center" wrapText="1"/>
    </xf>
    <xf numFmtId="3" fontId="16" fillId="0" borderId="2" xfId="2" applyNumberFormat="1" applyFont="1" applyFill="1" applyBorder="1" applyAlignment="1">
      <alignment horizontal="center" vertical="center" wrapText="1" readingOrder="1"/>
    </xf>
    <xf numFmtId="3" fontId="16" fillId="0" borderId="3" xfId="2" applyNumberFormat="1" applyFont="1" applyFill="1" applyBorder="1" applyAlignment="1">
      <alignment horizontal="center" vertical="center" wrapText="1" readingOrder="1"/>
    </xf>
    <xf numFmtId="3" fontId="16" fillId="0" borderId="4" xfId="2" applyNumberFormat="1" applyFont="1" applyFill="1" applyBorder="1" applyAlignment="1">
      <alignment horizontal="center" vertical="center" wrapText="1" readingOrder="1"/>
    </xf>
    <xf numFmtId="3" fontId="16" fillId="2" borderId="2" xfId="2" applyNumberFormat="1" applyFont="1" applyFill="1" applyBorder="1" applyAlignment="1">
      <alignment horizontal="center" vertical="center" wrapText="1"/>
    </xf>
    <xf numFmtId="3" fontId="16" fillId="2" borderId="3" xfId="2" applyNumberFormat="1" applyFont="1" applyFill="1" applyBorder="1" applyAlignment="1">
      <alignment horizontal="center" vertical="center" wrapText="1"/>
    </xf>
    <xf numFmtId="3" fontId="16" fillId="2" borderId="4" xfId="2" applyNumberFormat="1" applyFont="1" applyFill="1" applyBorder="1" applyAlignment="1">
      <alignment horizontal="center" vertical="center" wrapText="1"/>
    </xf>
    <xf numFmtId="3" fontId="16" fillId="2" borderId="1" xfId="2" applyNumberFormat="1" applyFont="1" applyFill="1" applyBorder="1" applyAlignment="1">
      <alignment horizontal="center" vertical="center" wrapText="1"/>
    </xf>
    <xf numFmtId="0" fontId="16" fillId="2" borderId="2" xfId="2" applyNumberFormat="1" applyFont="1" applyFill="1" applyBorder="1" applyAlignment="1">
      <alignment horizontal="center" vertical="center" wrapText="1"/>
    </xf>
    <xf numFmtId="0" fontId="16" fillId="2" borderId="4" xfId="2" applyNumberFormat="1" applyFont="1" applyFill="1" applyBorder="1" applyAlignment="1">
      <alignment horizontal="center" vertical="center" wrapText="1"/>
    </xf>
    <xf numFmtId="0" fontId="16" fillId="2" borderId="3" xfId="2" applyNumberFormat="1" applyFont="1" applyFill="1" applyBorder="1" applyAlignment="1">
      <alignment horizontal="center" vertical="center" wrapText="1"/>
    </xf>
    <xf numFmtId="4" fontId="16" fillId="0" borderId="2" xfId="2" applyNumberFormat="1" applyFont="1" applyFill="1" applyBorder="1" applyAlignment="1">
      <alignment horizontal="center" vertical="center" wrapText="1"/>
    </xf>
    <xf numFmtId="4" fontId="16" fillId="0" borderId="4" xfId="2" applyNumberFormat="1" applyFont="1" applyFill="1" applyBorder="1" applyAlignment="1">
      <alignment horizontal="center" vertical="center" wrapText="1"/>
    </xf>
    <xf numFmtId="0" fontId="25" fillId="0" borderId="0" xfId="0" applyFont="1" applyAlignment="1">
      <alignment horizontal="center" vertical="center"/>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2" fontId="9" fillId="0" borderId="1" xfId="0" applyNumberFormat="1" applyFont="1" applyBorder="1" applyAlignment="1">
      <alignment horizontal="center" vertical="center" wrapText="1"/>
    </xf>
    <xf numFmtId="2" fontId="9" fillId="0"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textRotation="90" wrapText="1"/>
    </xf>
    <xf numFmtId="0" fontId="7" fillId="0" borderId="0" xfId="0" applyFont="1" applyAlignment="1">
      <alignment horizontal="center" vertical="center" wrapText="1"/>
    </xf>
    <xf numFmtId="0" fontId="2" fillId="0" borderId="0" xfId="0" applyFont="1" applyAlignment="1">
      <alignment horizontal="center" vertical="center"/>
    </xf>
    <xf numFmtId="0" fontId="9" fillId="0" borderId="2" xfId="0" applyFont="1" applyBorder="1" applyAlignment="1">
      <alignment horizontal="center" vertical="center" textRotation="90" wrapText="1"/>
    </xf>
    <xf numFmtId="0" fontId="9" fillId="0" borderId="3" xfId="0" applyFont="1" applyBorder="1" applyAlignment="1">
      <alignment horizontal="center" vertical="center" textRotation="90" wrapText="1"/>
    </xf>
    <xf numFmtId="0" fontId="9" fillId="0" borderId="4" xfId="0" applyFont="1" applyBorder="1" applyAlignment="1">
      <alignment horizontal="center" vertical="center" textRotation="90" wrapText="1"/>
    </xf>
    <xf numFmtId="0" fontId="9" fillId="0"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7" fillId="0" borderId="0" xfId="0" applyFont="1" applyAlignment="1">
      <alignment horizontal="center"/>
    </xf>
    <xf numFmtId="0" fontId="22" fillId="0" borderId="0" xfId="0" applyFont="1" applyAlignment="1">
      <alignment horizontal="center"/>
    </xf>
    <xf numFmtId="0" fontId="2" fillId="0" borderId="0" xfId="0" applyFont="1" applyAlignment="1">
      <alignment horizontal="center"/>
    </xf>
    <xf numFmtId="0" fontId="4" fillId="0" borderId="0" xfId="0" applyFont="1" applyBorder="1" applyAlignment="1">
      <alignment horizontal="right"/>
    </xf>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left" wrapText="1"/>
    </xf>
    <xf numFmtId="0" fontId="4"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7" fillId="2" borderId="0" xfId="0" applyFont="1" applyFill="1" applyAlignment="1">
      <alignment horizontal="center"/>
    </xf>
    <xf numFmtId="0" fontId="2" fillId="2" borderId="0" xfId="0" applyFont="1" applyFill="1" applyAlignment="1">
      <alignment horizontal="center"/>
    </xf>
    <xf numFmtId="0" fontId="9" fillId="2" borderId="1"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3">
    <cellStyle name="Normal" xfId="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vr\Desktop\Documents\&#1044;&#1054;&#1050;&#1059;&#1052;&#1045;&#1053;&#1058;&#1067;\&#1055;&#1056;&#1054;&#1043;&#1056;&#1040;&#1052;&#1052;&#1040;%20&#1056;&#1040;&#1047;&#1042;&#1048;&#1058;&#1048;&#1071;%20&#1047;&#1044;&#1056;&#1040;&#1042;&#1054;&#1054;&#1061;&#1056;&#1040;&#1053;&#1045;&#1053;&#1048;&#1071;\2015\&#1075;&#1086;&#1076;\&#1054;&#1090;&#1095;&#1077;&#1090;%20&#1082;%20&#1086;&#1090;&#1087;&#1088;&#1072;&#1074;&#1082;&#1077;\&#1054;&#1058;&#1063;&#1045;&#105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олнение мероприятий"/>
      <sheetName val="Изменения объемов и показателей"/>
      <sheetName val="Исполнение бюджетных инвестиций"/>
      <sheetName val="Муниципальные образования"/>
      <sheetName val="выполнение ГЗ"/>
      <sheetName val="Исполнение целевых показателей"/>
    </sheetNames>
    <sheetDataSet>
      <sheetData sheetId="0"/>
      <sheetData sheetId="1">
        <row r="12">
          <cell r="C12" t="str">
            <v>Зарегистрировано больных с диагнозом, установленным  впервые в жизни, активный туберкулез (человек на 100 000 населения)</v>
          </cell>
        </row>
        <row r="14">
          <cell r="C14" t="str">
            <v>Младенческая смертность (случаев на 1000 родившихся живыми)</v>
          </cell>
        </row>
        <row r="16">
          <cell r="C16" t="str">
            <v>Обеспеченность врачами (человек на 10 000  населения)</v>
          </cell>
        </row>
        <row r="17">
          <cell r="C17" t="str">
            <v>Ожидаемая продолжительность жизни при рождении (лет)</v>
          </cell>
        </row>
        <row r="18">
          <cell r="C18" t="str">
            <v>Потребление алкогольной продукции (в перерасчете на абсолютный алкоголь) (литров на душу населения в год)</v>
          </cell>
        </row>
        <row r="19">
          <cell r="C19" t="str">
            <v>Распространённость потребления табака среди взрослого населения (%)</v>
          </cell>
        </row>
        <row r="21">
          <cell r="C21" t="str">
            <v>Смертность от болезней системы кровообращения (случаев на 100 000 населения)</v>
          </cell>
        </row>
        <row r="22">
          <cell r="C22" t="str">
            <v>Смертность от всех причин (случаев на 1000  населения)</v>
          </cell>
        </row>
        <row r="23">
          <cell r="C23" t="str">
            <v>Смертность от дорожно-транспортных происшествий (случаев на 100 000 населения)</v>
          </cell>
        </row>
        <row r="24">
          <cell r="C24" t="str">
            <v>Смертность от новообразований (в  том числе от злокачественных) (случаев на 100 000 населения)</v>
          </cell>
        </row>
        <row r="25">
          <cell r="C25" t="str">
            <v>Смертность от туберкулёза (случаев на 100 000 населения)</v>
          </cell>
        </row>
        <row r="26">
          <cell r="C26" t="str">
            <v>Количество среднего медицинского персонала, приходящегося на 1 врача (Человек)</v>
          </cell>
        </row>
        <row r="27">
          <cell r="C27" t="str">
            <v>Отношение средней заработной платы врачей и работников медицинских организаций, имеющих высшее медицинское (фармацевтическое) или иное высшее образование, предоставляющих медицинские услуги (обеспечивающих предоставление медицинских услуг) к средней заработной плате в Иркутской области (%)</v>
          </cell>
        </row>
        <row r="28">
          <cell r="C28" t="str">
            <v>Отношение средней заработной платы среднего медицинского (фармацевтического) персонала (персонала, обеспечивающего условия для предоставления медицинских услуг) к средней заработной плате  в Иркутской области (%)</v>
          </cell>
        </row>
        <row r="29">
          <cell r="C29" t="str">
            <v>Отношение средней заработной платы младшего медицинского персонала (персонала, обеспечивающего условия для предоставления медицинских услуг) к средней заработной плате в Иркутской области (%)</v>
          </cell>
        </row>
        <row r="30">
          <cell r="C30" t="str">
            <v>Отношение средней заработной платы среднего медицинского (фармацевтического) и младшего медицинского персонала (персонала, обеспечивающего условия для предоставления медицинских услуг) к средней заработной плате по Иркутской области (Процентов)</v>
          </cell>
        </row>
        <row r="34">
          <cell r="C34" t="str">
            <v>Доля больных алкоголизмом, повторно госпитализированных в течение года (%)</v>
          </cell>
        </row>
        <row r="35">
          <cell r="C35" t="str">
            <v>Доля больных наркоманиями, повторно госпитализированных в течение года (%)</v>
          </cell>
        </row>
        <row r="36">
          <cell r="C36" t="str">
            <v>Доля больных с выявленными злокачественными новообразованиями на  I-II ст. (%)</v>
          </cell>
        </row>
        <row r="37">
          <cell r="C37" t="str">
            <v>Доля ВИЧ-инфицированных лиц, состоящих на диспансерном учёте, от числа выявленных (%)</v>
          </cell>
        </row>
        <row r="38">
          <cell r="C38" t="str">
            <v>Заболеваемость дифтерией (случаев на 100 тыс. населения)</v>
          </cell>
        </row>
        <row r="39">
          <cell r="C39" t="str">
            <v>Заболеваемость корью (случаев на 1 млн. населения)</v>
          </cell>
        </row>
        <row r="40">
          <cell r="C40" t="str">
            <v>Заболеваемость краснухой (случаев на 100 тыс. населения)</v>
          </cell>
        </row>
        <row r="41">
          <cell r="C41" t="str">
            <v>Заболеваемость острым вирусным гепатитом В (случаев на 100 тыс. населения)</v>
          </cell>
        </row>
        <row r="42">
          <cell r="C42" t="str">
            <v>Заболеваемость эпидемическим паротитом (случаев на 100 тыс. населения)</v>
          </cell>
        </row>
        <row r="43">
          <cell r="C43" t="str">
            <v>Охват диспансеризацией детей-сирот и детей, находящихся в трудной жизненной ситуации, пребывающих в стационарных учреждениях системы здравоохранения, образования и социальной защиты (%)</v>
          </cell>
        </row>
        <row r="44">
          <cell r="C44" t="str">
            <v>Охват диспансеризацией взрослого населения (%)</v>
          </cell>
        </row>
        <row r="46">
          <cell r="C46" t="str">
            <v>Охват иммунизации населения против вирусного гепатита В в декретированные сроки (%)</v>
          </cell>
        </row>
        <row r="47">
          <cell r="C47" t="str">
            <v>Охват иммунизации населения против дифтерии, коклюша и столбняка в декретированные сроки (%)</v>
          </cell>
        </row>
        <row r="48">
          <cell r="C48" t="str">
            <v>Охват иммунизации населения против кори в декретированные сроки (%)</v>
          </cell>
        </row>
        <row r="49">
          <cell r="C49" t="str">
            <v>Охват иммунизации населения против краснухи в декретированные сроки (%)</v>
          </cell>
        </row>
        <row r="50">
          <cell r="C50" t="str">
            <v>Охват иммунизации населения против эпидемического паротита в декретированные сроки (%)</v>
          </cell>
        </row>
        <row r="51">
          <cell r="C51" t="str">
            <v>Охват населения профилактическими осмотрами на туберкулёз (%)</v>
          </cell>
        </row>
        <row r="52">
          <cell r="C52" t="str">
            <v>Охват профилактическими медицинскими осмотрами детей (%)</v>
          </cell>
        </row>
        <row r="54">
          <cell r="C54" t="str">
            <v>Потребление овощей и бахчевых культур в среднем на потребителя в год (за исключением картофеля) (кг)</v>
          </cell>
        </row>
        <row r="55">
          <cell r="C55" t="str">
            <v>Потребление фруктов и ягод в среднем на потребителя в год (кг)</v>
          </cell>
        </row>
        <row r="61">
          <cell r="C61" t="str">
            <v>Смертность от самоубийств (случаев на 100 тыс. населения)</v>
          </cell>
        </row>
        <row r="62">
          <cell r="C62" t="str">
            <v>Удовлетворение потребности отдельных категорий граждан в необходимых лекарственных препаратах для медицинского назначения и медицинских изделиях, а также специализированных продуктов лечебного питания для детей-инвалидов  (от числа лиц, имеющих право на государственную социальную помощь и не отказавшихся от получения социальной услуги), лекарственными препаратами для медицинского назначения, медицинскими изделиями (%)</v>
          </cell>
        </row>
        <row r="63">
          <cell r="C63" t="str">
            <v>Удовлетворение спроса на лекарственные препараты, предназначенные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трансплантации органов и (или) тканей (%)</v>
          </cell>
        </row>
        <row r="89">
          <cell r="C89" t="str">
            <v>Доля абацилированных больных туберкулезом от числа больных туберкулезом с бактериовыделением (процент)</v>
          </cell>
        </row>
        <row r="90">
          <cell r="C90" t="str">
            <v>Доля лиц инфицированных вирусом иммунодефицита человека, получающих антиретровирусную терапию, от числа состоящих на диспансерном учете (процент)</v>
          </cell>
        </row>
        <row r="91">
          <cell r="C91" t="str">
            <v>Число больных наркоманией, находящихся в ремиссии от 1 года до 2 лет (число наркологических больных, находящихся в ремиссии на 100 наркологических больных среднегодового контингента)</v>
          </cell>
        </row>
        <row r="92">
          <cell r="C92" t="str">
            <v>Число больных наркоманией, находящихся в ремиссии более 2 лет (число наркологических больных, находящихся в ремиссии на 100 наркологических больных среднегодового контингента)</v>
          </cell>
        </row>
        <row r="93">
          <cell r="C93" t="str">
            <v>Число больных алкоголизмом, находящихся в ремиссии от 1 года до 2 лет (число больных алкоголизмом, находящихся в ремиссии на 100 больных алкоголизмом среднегодового контингента)</v>
          </cell>
        </row>
        <row r="94">
          <cell r="C94" t="str">
            <v>Число больных алкоголизмом, находящихся в ремиссии более 2 лет (число больных алкоголизмом, находящихся в ремиссии на 100 больных алкоголизмом среднегодового контингента)</v>
          </cell>
        </row>
        <row r="95">
          <cell r="C95" t="str">
            <v>Доля больных психическими расстройствами, повторно госпитализированных в течение года (процент)</v>
          </cell>
        </row>
        <row r="96">
          <cell r="C96" t="str">
            <v>Смертность от ишемической болезни сердца (на 100 тыс. населения)</v>
          </cell>
        </row>
        <row r="97">
          <cell r="C97" t="str">
            <v>Смертность от цереброваскулярных заболеваний (на 100 тыс. населения)</v>
          </cell>
        </row>
        <row r="98">
          <cell r="C98" t="str">
            <v>Удельный вес больных злокачественными новообразованиями, состоящих на учете с момента установления диагноза 5 лет и более (процент)</v>
          </cell>
        </row>
        <row r="99">
          <cell r="C99" t="str">
            <v>Одногодичная летальность больных со злокачественными новообразованиями (процент)</v>
          </cell>
        </row>
        <row r="100">
          <cell r="C100" t="str">
            <v>Доля выездов бригад скорой медицинской помощи со временем доезда до больного менее 20 минут (процент)</v>
          </cell>
        </row>
        <row r="101">
          <cell r="C101" t="str">
            <v>Больничная летальность пострадавших в результате дорожно-транспортных происшествий (процент)</v>
          </cell>
        </row>
        <row r="102">
          <cell r="C102" t="str">
            <v>Доля станций переливания крови, обеспечивающих современный уровень качества и безопасности компонентов крови (процент)</v>
          </cell>
        </row>
        <row r="103">
          <cell r="C103" t="str">
            <v>Смертность от транспортных травм всех видов (случаев на 100 тыс. населения)</v>
          </cell>
        </row>
        <row r="104">
          <cell r="C104" t="str">
            <v>Снижение смертности от дорожно-транспортных происшествий (%)</v>
          </cell>
        </row>
        <row r="105">
          <cell r="C105" t="str">
            <v>Количество больных, которым оказана высокотехнологичная медицинская помощь (человек)</v>
          </cell>
        </row>
        <row r="106">
          <cell r="C106" t="str">
            <v>Доля лиц с диагнозом активного туберкулеза, установленным впервые в жизни, находящихся в учреждениях, исполняющих наказание, от общего числа больных с диагнозом активного туберкулеза, установленным впервые в жизни (%)</v>
          </cell>
        </row>
        <row r="107">
          <cell r="C107" t="str">
            <v>Доля лиц с диагнозом ВИЧ-инфекции, установленным впервые в жизни, находящихся в учреждениях, исполняющих наказание, от общего числа больных с диагнозом ВИЧ-инфекции, установленным впервые в жизни (%)</v>
          </cell>
        </row>
        <row r="160">
          <cell r="C160" t="str">
            <v>Доля лиц, получивших амбулаторный диализ от числа нуждающихся (%)</v>
          </cell>
        </row>
        <row r="161">
          <cell r="C161" t="str">
            <v>Количество поездок ПККЦ «Академик Федор Углов» в отдаленные населенные пункты (ед)</v>
          </cell>
        </row>
        <row r="164">
          <cell r="C164" t="str">
            <v>Доля лиц, получивших амбулаторный диализ от числа нуждающихся (%)</v>
          </cell>
        </row>
        <row r="165">
          <cell r="C165" t="str">
            <v>Количество поездок ПККЦ «Академик Федор Углов» в отдаленные населенные пункты (ед)</v>
          </cell>
        </row>
        <row r="171">
          <cell r="C171" t="str">
            <v>Доля обследованных беременных женщин по новому алгоритму проведения комплексной пренатальной (дородовой) диагностики нарушений развития ребенка, от числа поставленных на учет в первый триместр беременности (процент)</v>
          </cell>
        </row>
        <row r="172">
          <cell r="C172" t="str">
            <v>Охват неонатальным скринингом (доля новорожденных, обследованных на врожденные и наследственные заболевания, от общего числа родившихся живыми) (доля (процент) новорожденных, обследованных на наследственные заболевания, от общего числа новорожденных)</v>
          </cell>
        </row>
        <row r="173">
          <cell r="C173" t="str">
            <v>Охват аудиологическим скринингом (доля детей первого года жизни, обследованных на аудиологический скрининг, от общего числа детей первого года жизни) (доля (процент) детей первого года жизни, обследованных на аудиологический скрининг, от общего числа детей первого года жизни)</v>
          </cell>
        </row>
        <row r="174">
          <cell r="C174" t="str">
            <v>Показатель ранней неонатальной смертности (случаев на 1000 родившихся живыми)</v>
          </cell>
        </row>
        <row r="175">
          <cell r="C175" t="str">
            <v>Смертность детей 0 - 17 лет (случаев на 100000 населения соответствующего возраста)</v>
          </cell>
        </row>
        <row r="177">
          <cell r="C177" t="str">
            <v>Доля женщин с преждевременными родами, родоразрешенных в перинатальных центрах (доля (процент) женщин с преждевременными родами, от общего числа женщин с преждевременными родами)</v>
          </cell>
        </row>
        <row r="178">
          <cell r="C178" t="str">
            <v>Выживаемость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акушерском стационаре)</v>
          </cell>
        </row>
        <row r="179">
          <cell r="C179" t="str">
            <v>Больничная летальность детей (доля (процент) умерших детей от числа поступивших)</v>
          </cell>
        </row>
        <row r="180">
          <cell r="C180" t="str">
            <v>Число абортов (на 1000 женщин в возрасте 15 - 49 лет)</v>
          </cell>
        </row>
        <row r="181">
          <cell r="C181" t="str">
            <v>Охват пар «мать – дитя» химиопрофилактикой ВИЧ-инфекции в соответствии с действующими стандартами (процент)</v>
          </cell>
        </row>
        <row r="187">
          <cell r="C187" t="str">
            <v>Доля преждевременных родов на сроке 22-37 недель (%)</v>
          </cell>
        </row>
        <row r="204">
          <cell r="C204" t="str">
            <v>Доля числа детей, относящихся к 1 и 2 группам здоровья (%)</v>
          </cell>
        </row>
        <row r="219">
          <cell r="C219" t="str">
            <v>Охват санаторно-курортным лечением пациентов (%)</v>
          </cell>
        </row>
        <row r="220">
          <cell r="C220" t="str">
            <v>Охват реабилитацией пациентов от числа нуждающихся после оказания специализированной медицинской помощи (%)</v>
          </cell>
        </row>
        <row r="221">
          <cell r="C221" t="str">
            <v>Охват медицинской реабилитацией детей-инвалидов, от числа нуждающихся (%)</v>
          </cell>
        </row>
        <row r="224">
          <cell r="C224" t="str">
            <v>Охват санаторно-курортным лечением пациентов (%)</v>
          </cell>
        </row>
        <row r="225">
          <cell r="C225" t="str">
            <v>Охват реабилитацией пациентов от числа нуждающихся после оказания специализированной медицинской помощи (%)</v>
          </cell>
        </row>
        <row r="226">
          <cell r="C226" t="str">
            <v>Охват медицинской реабилитацией детей-инвалидов, от числа нуждающихся (%)</v>
          </cell>
        </row>
        <row r="233">
          <cell r="C233" t="str">
            <v>Обеспеченность койками для оказания паллиативной помощи взрослым (коек/100 тыс. взрослого населения)</v>
          </cell>
        </row>
        <row r="234">
          <cell r="C234" t="str">
            <v>Обеспеченность койками для оказания паллиативной помощи детям (коек/100 тыс. взрослого населения)</v>
          </cell>
        </row>
        <row r="242">
          <cell r="C242" t="str">
            <v>Количество подготовленных специалистов по программам дополнительного медицинского и фармацевтического образования в государственных организациях дополнительного профессионального образования (чел.)</v>
          </cell>
        </row>
        <row r="243">
          <cell r="C243" t="str">
            <v>Количество подготовленных кадров высшей квалификации в интернатуре, ординатуре, аспирантуре по программам подготовки научно-педагогических кадров в государственных организациях дополнительного профессионального образования (чел.)</v>
          </cell>
        </row>
        <row r="244">
          <cell r="C244" t="str">
            <v>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(чел.)</v>
          </cell>
        </row>
        <row r="245">
          <cell r="C245" t="str">
            <v>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 осуществляющих подготовку специалистов среднего звена (чел.)</v>
          </cell>
        </row>
        <row r="246">
          <cell r="C246" t="str">
            <v>Количество обучающихся, прошедших подготовку в обучающих симуляционных центрах (чел.)</v>
          </cell>
        </row>
        <row r="247">
          <cell r="C247" t="str">
            <v>Долямедицинских и фармацевтических специалистов, обучавшихся в рамках целевой подготовки для нужд Иркутской области, трудоустроившихся после завершения обучения в медицинские или фармацевтические организации системы здравоохранения на территории Иркутской области (%)</v>
          </cell>
        </row>
        <row r="249">
          <cell r="C249" t="str">
            <v>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 (чел)</v>
          </cell>
        </row>
        <row r="255">
          <cell r="C255" t="str">
            <v>Количество подготовленных специалистов по программам ординатуры, повышения квалификации и профессиональной переподготовки медицинских кадров (человек)</v>
          </cell>
        </row>
        <row r="256">
          <cell r="C256" t="str">
            <v>Обеспеченность  врачами сельского населения (на 10 000  населения)</v>
          </cell>
        </row>
      </sheetData>
      <sheetData sheetId="2"/>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73"/>
  <sheetViews>
    <sheetView zoomScale="80" zoomScaleNormal="80" zoomScaleSheetLayoutView="73" workbookViewId="0">
      <selection sqref="A1:XFD1048576"/>
    </sheetView>
  </sheetViews>
  <sheetFormatPr defaultRowHeight="15" x14ac:dyDescent="0.25"/>
  <cols>
    <col min="1" max="1" width="7.28515625" style="2" customWidth="1"/>
    <col min="2" max="2" width="30.85546875" style="56" customWidth="1"/>
    <col min="3" max="3" width="19.140625" style="56" customWidth="1"/>
    <col min="4" max="4" width="22.42578125" style="56" customWidth="1"/>
    <col min="5" max="5" width="12" style="56" customWidth="1"/>
    <col min="6" max="6" width="14.42578125" style="56" customWidth="1"/>
    <col min="7" max="7" width="11.28515625" style="56" customWidth="1"/>
    <col min="8" max="8" width="11.42578125" style="56" customWidth="1"/>
    <col min="9" max="9" width="50" style="91" customWidth="1"/>
    <col min="10" max="247" width="9.140625" style="27"/>
    <col min="248" max="248" width="7.28515625" style="27" customWidth="1"/>
    <col min="249" max="249" width="30.85546875" style="27" customWidth="1"/>
    <col min="250" max="250" width="19.140625" style="27" customWidth="1"/>
    <col min="251" max="251" width="22.42578125" style="27" customWidth="1"/>
    <col min="252" max="252" width="12" style="27" customWidth="1"/>
    <col min="253" max="253" width="14.42578125" style="27" customWidth="1"/>
    <col min="254" max="254" width="11.28515625" style="27" customWidth="1"/>
    <col min="255" max="255" width="11.42578125" style="27" customWidth="1"/>
    <col min="256" max="256" width="45.85546875" style="27" customWidth="1"/>
    <col min="257" max="503" width="9.140625" style="27"/>
    <col min="504" max="504" width="7.28515625" style="27" customWidth="1"/>
    <col min="505" max="505" width="30.85546875" style="27" customWidth="1"/>
    <col min="506" max="506" width="19.140625" style="27" customWidth="1"/>
    <col min="507" max="507" width="22.42578125" style="27" customWidth="1"/>
    <col min="508" max="508" width="12" style="27" customWidth="1"/>
    <col min="509" max="509" width="14.42578125" style="27" customWidth="1"/>
    <col min="510" max="510" width="11.28515625" style="27" customWidth="1"/>
    <col min="511" max="511" width="11.42578125" style="27" customWidth="1"/>
    <col min="512" max="512" width="45.85546875" style="27" customWidth="1"/>
    <col min="513" max="759" width="9.140625" style="27"/>
    <col min="760" max="760" width="7.28515625" style="27" customWidth="1"/>
    <col min="761" max="761" width="30.85546875" style="27" customWidth="1"/>
    <col min="762" max="762" width="19.140625" style="27" customWidth="1"/>
    <col min="763" max="763" width="22.42578125" style="27" customWidth="1"/>
    <col min="764" max="764" width="12" style="27" customWidth="1"/>
    <col min="765" max="765" width="14.42578125" style="27" customWidth="1"/>
    <col min="766" max="766" width="11.28515625" style="27" customWidth="1"/>
    <col min="767" max="767" width="11.42578125" style="27" customWidth="1"/>
    <col min="768" max="768" width="45.85546875" style="27" customWidth="1"/>
    <col min="769" max="1015" width="9.140625" style="27"/>
    <col min="1016" max="1016" width="7.28515625" style="27" customWidth="1"/>
    <col min="1017" max="1017" width="30.85546875" style="27" customWidth="1"/>
    <col min="1018" max="1018" width="19.140625" style="27" customWidth="1"/>
    <col min="1019" max="1019" width="22.42578125" style="27" customWidth="1"/>
    <col min="1020" max="1020" width="12" style="27" customWidth="1"/>
    <col min="1021" max="1021" width="14.42578125" style="27" customWidth="1"/>
    <col min="1022" max="1022" width="11.28515625" style="27" customWidth="1"/>
    <col min="1023" max="1023" width="11.42578125" style="27" customWidth="1"/>
    <col min="1024" max="1024" width="45.85546875" style="27" customWidth="1"/>
    <col min="1025" max="1271" width="9.140625" style="27"/>
    <col min="1272" max="1272" width="7.28515625" style="27" customWidth="1"/>
    <col min="1273" max="1273" width="30.85546875" style="27" customWidth="1"/>
    <col min="1274" max="1274" width="19.140625" style="27" customWidth="1"/>
    <col min="1275" max="1275" width="22.42578125" style="27" customWidth="1"/>
    <col min="1276" max="1276" width="12" style="27" customWidth="1"/>
    <col min="1277" max="1277" width="14.42578125" style="27" customWidth="1"/>
    <col min="1278" max="1278" width="11.28515625" style="27" customWidth="1"/>
    <col min="1279" max="1279" width="11.42578125" style="27" customWidth="1"/>
    <col min="1280" max="1280" width="45.85546875" style="27" customWidth="1"/>
    <col min="1281" max="1527" width="9.140625" style="27"/>
    <col min="1528" max="1528" width="7.28515625" style="27" customWidth="1"/>
    <col min="1529" max="1529" width="30.85546875" style="27" customWidth="1"/>
    <col min="1530" max="1530" width="19.140625" style="27" customWidth="1"/>
    <col min="1531" max="1531" width="22.42578125" style="27" customWidth="1"/>
    <col min="1532" max="1532" width="12" style="27" customWidth="1"/>
    <col min="1533" max="1533" width="14.42578125" style="27" customWidth="1"/>
    <col min="1534" max="1534" width="11.28515625" style="27" customWidth="1"/>
    <col min="1535" max="1535" width="11.42578125" style="27" customWidth="1"/>
    <col min="1536" max="1536" width="45.85546875" style="27" customWidth="1"/>
    <col min="1537" max="1783" width="9.140625" style="27"/>
    <col min="1784" max="1784" width="7.28515625" style="27" customWidth="1"/>
    <col min="1785" max="1785" width="30.85546875" style="27" customWidth="1"/>
    <col min="1786" max="1786" width="19.140625" style="27" customWidth="1"/>
    <col min="1787" max="1787" width="22.42578125" style="27" customWidth="1"/>
    <col min="1788" max="1788" width="12" style="27" customWidth="1"/>
    <col min="1789" max="1789" width="14.42578125" style="27" customWidth="1"/>
    <col min="1790" max="1790" width="11.28515625" style="27" customWidth="1"/>
    <col min="1791" max="1791" width="11.42578125" style="27" customWidth="1"/>
    <col min="1792" max="1792" width="45.85546875" style="27" customWidth="1"/>
    <col min="1793" max="2039" width="9.140625" style="27"/>
    <col min="2040" max="2040" width="7.28515625" style="27" customWidth="1"/>
    <col min="2041" max="2041" width="30.85546875" style="27" customWidth="1"/>
    <col min="2042" max="2042" width="19.140625" style="27" customWidth="1"/>
    <col min="2043" max="2043" width="22.42578125" style="27" customWidth="1"/>
    <col min="2044" max="2044" width="12" style="27" customWidth="1"/>
    <col min="2045" max="2045" width="14.42578125" style="27" customWidth="1"/>
    <col min="2046" max="2046" width="11.28515625" style="27" customWidth="1"/>
    <col min="2047" max="2047" width="11.42578125" style="27" customWidth="1"/>
    <col min="2048" max="2048" width="45.85546875" style="27" customWidth="1"/>
    <col min="2049" max="2295" width="9.140625" style="27"/>
    <col min="2296" max="2296" width="7.28515625" style="27" customWidth="1"/>
    <col min="2297" max="2297" width="30.85546875" style="27" customWidth="1"/>
    <col min="2298" max="2298" width="19.140625" style="27" customWidth="1"/>
    <col min="2299" max="2299" width="22.42578125" style="27" customWidth="1"/>
    <col min="2300" max="2300" width="12" style="27" customWidth="1"/>
    <col min="2301" max="2301" width="14.42578125" style="27" customWidth="1"/>
    <col min="2302" max="2302" width="11.28515625" style="27" customWidth="1"/>
    <col min="2303" max="2303" width="11.42578125" style="27" customWidth="1"/>
    <col min="2304" max="2304" width="45.85546875" style="27" customWidth="1"/>
    <col min="2305" max="2551" width="9.140625" style="27"/>
    <col min="2552" max="2552" width="7.28515625" style="27" customWidth="1"/>
    <col min="2553" max="2553" width="30.85546875" style="27" customWidth="1"/>
    <col min="2554" max="2554" width="19.140625" style="27" customWidth="1"/>
    <col min="2555" max="2555" width="22.42578125" style="27" customWidth="1"/>
    <col min="2556" max="2556" width="12" style="27" customWidth="1"/>
    <col min="2557" max="2557" width="14.42578125" style="27" customWidth="1"/>
    <col min="2558" max="2558" width="11.28515625" style="27" customWidth="1"/>
    <col min="2559" max="2559" width="11.42578125" style="27" customWidth="1"/>
    <col min="2560" max="2560" width="45.85546875" style="27" customWidth="1"/>
    <col min="2561" max="2807" width="9.140625" style="27"/>
    <col min="2808" max="2808" width="7.28515625" style="27" customWidth="1"/>
    <col min="2809" max="2809" width="30.85546875" style="27" customWidth="1"/>
    <col min="2810" max="2810" width="19.140625" style="27" customWidth="1"/>
    <col min="2811" max="2811" width="22.42578125" style="27" customWidth="1"/>
    <col min="2812" max="2812" width="12" style="27" customWidth="1"/>
    <col min="2813" max="2813" width="14.42578125" style="27" customWidth="1"/>
    <col min="2814" max="2814" width="11.28515625" style="27" customWidth="1"/>
    <col min="2815" max="2815" width="11.42578125" style="27" customWidth="1"/>
    <col min="2816" max="2816" width="45.85546875" style="27" customWidth="1"/>
    <col min="2817" max="3063" width="9.140625" style="27"/>
    <col min="3064" max="3064" width="7.28515625" style="27" customWidth="1"/>
    <col min="3065" max="3065" width="30.85546875" style="27" customWidth="1"/>
    <col min="3066" max="3066" width="19.140625" style="27" customWidth="1"/>
    <col min="3067" max="3067" width="22.42578125" style="27" customWidth="1"/>
    <col min="3068" max="3068" width="12" style="27" customWidth="1"/>
    <col min="3069" max="3069" width="14.42578125" style="27" customWidth="1"/>
    <col min="3070" max="3070" width="11.28515625" style="27" customWidth="1"/>
    <col min="3071" max="3071" width="11.42578125" style="27" customWidth="1"/>
    <col min="3072" max="3072" width="45.85546875" style="27" customWidth="1"/>
    <col min="3073" max="3319" width="9.140625" style="27"/>
    <col min="3320" max="3320" width="7.28515625" style="27" customWidth="1"/>
    <col min="3321" max="3321" width="30.85546875" style="27" customWidth="1"/>
    <col min="3322" max="3322" width="19.140625" style="27" customWidth="1"/>
    <col min="3323" max="3323" width="22.42578125" style="27" customWidth="1"/>
    <col min="3324" max="3324" width="12" style="27" customWidth="1"/>
    <col min="3325" max="3325" width="14.42578125" style="27" customWidth="1"/>
    <col min="3326" max="3326" width="11.28515625" style="27" customWidth="1"/>
    <col min="3327" max="3327" width="11.42578125" style="27" customWidth="1"/>
    <col min="3328" max="3328" width="45.85546875" style="27" customWidth="1"/>
    <col min="3329" max="3575" width="9.140625" style="27"/>
    <col min="3576" max="3576" width="7.28515625" style="27" customWidth="1"/>
    <col min="3577" max="3577" width="30.85546875" style="27" customWidth="1"/>
    <col min="3578" max="3578" width="19.140625" style="27" customWidth="1"/>
    <col min="3579" max="3579" width="22.42578125" style="27" customWidth="1"/>
    <col min="3580" max="3580" width="12" style="27" customWidth="1"/>
    <col min="3581" max="3581" width="14.42578125" style="27" customWidth="1"/>
    <col min="3582" max="3582" width="11.28515625" style="27" customWidth="1"/>
    <col min="3583" max="3583" width="11.42578125" style="27" customWidth="1"/>
    <col min="3584" max="3584" width="45.85546875" style="27" customWidth="1"/>
    <col min="3585" max="3831" width="9.140625" style="27"/>
    <col min="3832" max="3832" width="7.28515625" style="27" customWidth="1"/>
    <col min="3833" max="3833" width="30.85546875" style="27" customWidth="1"/>
    <col min="3834" max="3834" width="19.140625" style="27" customWidth="1"/>
    <col min="3835" max="3835" width="22.42578125" style="27" customWidth="1"/>
    <col min="3836" max="3836" width="12" style="27" customWidth="1"/>
    <col min="3837" max="3837" width="14.42578125" style="27" customWidth="1"/>
    <col min="3838" max="3838" width="11.28515625" style="27" customWidth="1"/>
    <col min="3839" max="3839" width="11.42578125" style="27" customWidth="1"/>
    <col min="3840" max="3840" width="45.85546875" style="27" customWidth="1"/>
    <col min="3841" max="4087" width="9.140625" style="27"/>
    <col min="4088" max="4088" width="7.28515625" style="27" customWidth="1"/>
    <col min="4089" max="4089" width="30.85546875" style="27" customWidth="1"/>
    <col min="4090" max="4090" width="19.140625" style="27" customWidth="1"/>
    <col min="4091" max="4091" width="22.42578125" style="27" customWidth="1"/>
    <col min="4092" max="4092" width="12" style="27" customWidth="1"/>
    <col min="4093" max="4093" width="14.42578125" style="27" customWidth="1"/>
    <col min="4094" max="4094" width="11.28515625" style="27" customWidth="1"/>
    <col min="4095" max="4095" width="11.42578125" style="27" customWidth="1"/>
    <col min="4096" max="4096" width="45.85546875" style="27" customWidth="1"/>
    <col min="4097" max="4343" width="9.140625" style="27"/>
    <col min="4344" max="4344" width="7.28515625" style="27" customWidth="1"/>
    <col min="4345" max="4345" width="30.85546875" style="27" customWidth="1"/>
    <col min="4346" max="4346" width="19.140625" style="27" customWidth="1"/>
    <col min="4347" max="4347" width="22.42578125" style="27" customWidth="1"/>
    <col min="4348" max="4348" width="12" style="27" customWidth="1"/>
    <col min="4349" max="4349" width="14.42578125" style="27" customWidth="1"/>
    <col min="4350" max="4350" width="11.28515625" style="27" customWidth="1"/>
    <col min="4351" max="4351" width="11.42578125" style="27" customWidth="1"/>
    <col min="4352" max="4352" width="45.85546875" style="27" customWidth="1"/>
    <col min="4353" max="4599" width="9.140625" style="27"/>
    <col min="4600" max="4600" width="7.28515625" style="27" customWidth="1"/>
    <col min="4601" max="4601" width="30.85546875" style="27" customWidth="1"/>
    <col min="4602" max="4602" width="19.140625" style="27" customWidth="1"/>
    <col min="4603" max="4603" width="22.42578125" style="27" customWidth="1"/>
    <col min="4604" max="4604" width="12" style="27" customWidth="1"/>
    <col min="4605" max="4605" width="14.42578125" style="27" customWidth="1"/>
    <col min="4606" max="4606" width="11.28515625" style="27" customWidth="1"/>
    <col min="4607" max="4607" width="11.42578125" style="27" customWidth="1"/>
    <col min="4608" max="4608" width="45.85546875" style="27" customWidth="1"/>
    <col min="4609" max="4855" width="9.140625" style="27"/>
    <col min="4856" max="4856" width="7.28515625" style="27" customWidth="1"/>
    <col min="4857" max="4857" width="30.85546875" style="27" customWidth="1"/>
    <col min="4858" max="4858" width="19.140625" style="27" customWidth="1"/>
    <col min="4859" max="4859" width="22.42578125" style="27" customWidth="1"/>
    <col min="4860" max="4860" width="12" style="27" customWidth="1"/>
    <col min="4861" max="4861" width="14.42578125" style="27" customWidth="1"/>
    <col min="4862" max="4862" width="11.28515625" style="27" customWidth="1"/>
    <col min="4863" max="4863" width="11.42578125" style="27" customWidth="1"/>
    <col min="4864" max="4864" width="45.85546875" style="27" customWidth="1"/>
    <col min="4865" max="5111" width="9.140625" style="27"/>
    <col min="5112" max="5112" width="7.28515625" style="27" customWidth="1"/>
    <col min="5113" max="5113" width="30.85546875" style="27" customWidth="1"/>
    <col min="5114" max="5114" width="19.140625" style="27" customWidth="1"/>
    <col min="5115" max="5115" width="22.42578125" style="27" customWidth="1"/>
    <col min="5116" max="5116" width="12" style="27" customWidth="1"/>
    <col min="5117" max="5117" width="14.42578125" style="27" customWidth="1"/>
    <col min="5118" max="5118" width="11.28515625" style="27" customWidth="1"/>
    <col min="5119" max="5119" width="11.42578125" style="27" customWidth="1"/>
    <col min="5120" max="5120" width="45.85546875" style="27" customWidth="1"/>
    <col min="5121" max="5367" width="9.140625" style="27"/>
    <col min="5368" max="5368" width="7.28515625" style="27" customWidth="1"/>
    <col min="5369" max="5369" width="30.85546875" style="27" customWidth="1"/>
    <col min="5370" max="5370" width="19.140625" style="27" customWidth="1"/>
    <col min="5371" max="5371" width="22.42578125" style="27" customWidth="1"/>
    <col min="5372" max="5372" width="12" style="27" customWidth="1"/>
    <col min="5373" max="5373" width="14.42578125" style="27" customWidth="1"/>
    <col min="5374" max="5374" width="11.28515625" style="27" customWidth="1"/>
    <col min="5375" max="5375" width="11.42578125" style="27" customWidth="1"/>
    <col min="5376" max="5376" width="45.85546875" style="27" customWidth="1"/>
    <col min="5377" max="5623" width="9.140625" style="27"/>
    <col min="5624" max="5624" width="7.28515625" style="27" customWidth="1"/>
    <col min="5625" max="5625" width="30.85546875" style="27" customWidth="1"/>
    <col min="5626" max="5626" width="19.140625" style="27" customWidth="1"/>
    <col min="5627" max="5627" width="22.42578125" style="27" customWidth="1"/>
    <col min="5628" max="5628" width="12" style="27" customWidth="1"/>
    <col min="5629" max="5629" width="14.42578125" style="27" customWidth="1"/>
    <col min="5630" max="5630" width="11.28515625" style="27" customWidth="1"/>
    <col min="5631" max="5631" width="11.42578125" style="27" customWidth="1"/>
    <col min="5632" max="5632" width="45.85546875" style="27" customWidth="1"/>
    <col min="5633" max="5879" width="9.140625" style="27"/>
    <col min="5880" max="5880" width="7.28515625" style="27" customWidth="1"/>
    <col min="5881" max="5881" width="30.85546875" style="27" customWidth="1"/>
    <col min="5882" max="5882" width="19.140625" style="27" customWidth="1"/>
    <col min="5883" max="5883" width="22.42578125" style="27" customWidth="1"/>
    <col min="5884" max="5884" width="12" style="27" customWidth="1"/>
    <col min="5885" max="5885" width="14.42578125" style="27" customWidth="1"/>
    <col min="5886" max="5886" width="11.28515625" style="27" customWidth="1"/>
    <col min="5887" max="5887" width="11.42578125" style="27" customWidth="1"/>
    <col min="5888" max="5888" width="45.85546875" style="27" customWidth="1"/>
    <col min="5889" max="6135" width="9.140625" style="27"/>
    <col min="6136" max="6136" width="7.28515625" style="27" customWidth="1"/>
    <col min="6137" max="6137" width="30.85546875" style="27" customWidth="1"/>
    <col min="6138" max="6138" width="19.140625" style="27" customWidth="1"/>
    <col min="6139" max="6139" width="22.42578125" style="27" customWidth="1"/>
    <col min="6140" max="6140" width="12" style="27" customWidth="1"/>
    <col min="6141" max="6141" width="14.42578125" style="27" customWidth="1"/>
    <col min="6142" max="6142" width="11.28515625" style="27" customWidth="1"/>
    <col min="6143" max="6143" width="11.42578125" style="27" customWidth="1"/>
    <col min="6144" max="6144" width="45.85546875" style="27" customWidth="1"/>
    <col min="6145" max="6391" width="9.140625" style="27"/>
    <col min="6392" max="6392" width="7.28515625" style="27" customWidth="1"/>
    <col min="6393" max="6393" width="30.85546875" style="27" customWidth="1"/>
    <col min="6394" max="6394" width="19.140625" style="27" customWidth="1"/>
    <col min="6395" max="6395" width="22.42578125" style="27" customWidth="1"/>
    <col min="6396" max="6396" width="12" style="27" customWidth="1"/>
    <col min="6397" max="6397" width="14.42578125" style="27" customWidth="1"/>
    <col min="6398" max="6398" width="11.28515625" style="27" customWidth="1"/>
    <col min="6399" max="6399" width="11.42578125" style="27" customWidth="1"/>
    <col min="6400" max="6400" width="45.85546875" style="27" customWidth="1"/>
    <col min="6401" max="6647" width="9.140625" style="27"/>
    <col min="6648" max="6648" width="7.28515625" style="27" customWidth="1"/>
    <col min="6649" max="6649" width="30.85546875" style="27" customWidth="1"/>
    <col min="6650" max="6650" width="19.140625" style="27" customWidth="1"/>
    <col min="6651" max="6651" width="22.42578125" style="27" customWidth="1"/>
    <col min="6652" max="6652" width="12" style="27" customWidth="1"/>
    <col min="6653" max="6653" width="14.42578125" style="27" customWidth="1"/>
    <col min="6654" max="6654" width="11.28515625" style="27" customWidth="1"/>
    <col min="6655" max="6655" width="11.42578125" style="27" customWidth="1"/>
    <col min="6656" max="6656" width="45.85546875" style="27" customWidth="1"/>
    <col min="6657" max="6903" width="9.140625" style="27"/>
    <col min="6904" max="6904" width="7.28515625" style="27" customWidth="1"/>
    <col min="6905" max="6905" width="30.85546875" style="27" customWidth="1"/>
    <col min="6906" max="6906" width="19.140625" style="27" customWidth="1"/>
    <col min="6907" max="6907" width="22.42578125" style="27" customWidth="1"/>
    <col min="6908" max="6908" width="12" style="27" customWidth="1"/>
    <col min="6909" max="6909" width="14.42578125" style="27" customWidth="1"/>
    <col min="6910" max="6910" width="11.28515625" style="27" customWidth="1"/>
    <col min="6911" max="6911" width="11.42578125" style="27" customWidth="1"/>
    <col min="6912" max="6912" width="45.85546875" style="27" customWidth="1"/>
    <col min="6913" max="7159" width="9.140625" style="27"/>
    <col min="7160" max="7160" width="7.28515625" style="27" customWidth="1"/>
    <col min="7161" max="7161" width="30.85546875" style="27" customWidth="1"/>
    <col min="7162" max="7162" width="19.140625" style="27" customWidth="1"/>
    <col min="7163" max="7163" width="22.42578125" style="27" customWidth="1"/>
    <col min="7164" max="7164" width="12" style="27" customWidth="1"/>
    <col min="7165" max="7165" width="14.42578125" style="27" customWidth="1"/>
    <col min="7166" max="7166" width="11.28515625" style="27" customWidth="1"/>
    <col min="7167" max="7167" width="11.42578125" style="27" customWidth="1"/>
    <col min="7168" max="7168" width="45.85546875" style="27" customWidth="1"/>
    <col min="7169" max="7415" width="9.140625" style="27"/>
    <col min="7416" max="7416" width="7.28515625" style="27" customWidth="1"/>
    <col min="7417" max="7417" width="30.85546875" style="27" customWidth="1"/>
    <col min="7418" max="7418" width="19.140625" style="27" customWidth="1"/>
    <col min="7419" max="7419" width="22.42578125" style="27" customWidth="1"/>
    <col min="7420" max="7420" width="12" style="27" customWidth="1"/>
    <col min="7421" max="7421" width="14.42578125" style="27" customWidth="1"/>
    <col min="7422" max="7422" width="11.28515625" style="27" customWidth="1"/>
    <col min="7423" max="7423" width="11.42578125" style="27" customWidth="1"/>
    <col min="7424" max="7424" width="45.85546875" style="27" customWidth="1"/>
    <col min="7425" max="7671" width="9.140625" style="27"/>
    <col min="7672" max="7672" width="7.28515625" style="27" customWidth="1"/>
    <col min="7673" max="7673" width="30.85546875" style="27" customWidth="1"/>
    <col min="7674" max="7674" width="19.140625" style="27" customWidth="1"/>
    <col min="7675" max="7675" width="22.42578125" style="27" customWidth="1"/>
    <col min="7676" max="7676" width="12" style="27" customWidth="1"/>
    <col min="7677" max="7677" width="14.42578125" style="27" customWidth="1"/>
    <col min="7678" max="7678" width="11.28515625" style="27" customWidth="1"/>
    <col min="7679" max="7679" width="11.42578125" style="27" customWidth="1"/>
    <col min="7680" max="7680" width="45.85546875" style="27" customWidth="1"/>
    <col min="7681" max="7927" width="9.140625" style="27"/>
    <col min="7928" max="7928" width="7.28515625" style="27" customWidth="1"/>
    <col min="7929" max="7929" width="30.85546875" style="27" customWidth="1"/>
    <col min="7930" max="7930" width="19.140625" style="27" customWidth="1"/>
    <col min="7931" max="7931" width="22.42578125" style="27" customWidth="1"/>
    <col min="7932" max="7932" width="12" style="27" customWidth="1"/>
    <col min="7933" max="7933" width="14.42578125" style="27" customWidth="1"/>
    <col min="7934" max="7934" width="11.28515625" style="27" customWidth="1"/>
    <col min="7935" max="7935" width="11.42578125" style="27" customWidth="1"/>
    <col min="7936" max="7936" width="45.85546875" style="27" customWidth="1"/>
    <col min="7937" max="8183" width="9.140625" style="27"/>
    <col min="8184" max="8184" width="7.28515625" style="27" customWidth="1"/>
    <col min="8185" max="8185" width="30.85546875" style="27" customWidth="1"/>
    <col min="8186" max="8186" width="19.140625" style="27" customWidth="1"/>
    <col min="8187" max="8187" width="22.42578125" style="27" customWidth="1"/>
    <col min="8188" max="8188" width="12" style="27" customWidth="1"/>
    <col min="8189" max="8189" width="14.42578125" style="27" customWidth="1"/>
    <col min="8190" max="8190" width="11.28515625" style="27" customWidth="1"/>
    <col min="8191" max="8191" width="11.42578125" style="27" customWidth="1"/>
    <col min="8192" max="8192" width="45.85546875" style="27" customWidth="1"/>
    <col min="8193" max="8439" width="9.140625" style="27"/>
    <col min="8440" max="8440" width="7.28515625" style="27" customWidth="1"/>
    <col min="8441" max="8441" width="30.85546875" style="27" customWidth="1"/>
    <col min="8442" max="8442" width="19.140625" style="27" customWidth="1"/>
    <col min="8443" max="8443" width="22.42578125" style="27" customWidth="1"/>
    <col min="8444" max="8444" width="12" style="27" customWidth="1"/>
    <col min="8445" max="8445" width="14.42578125" style="27" customWidth="1"/>
    <col min="8446" max="8446" width="11.28515625" style="27" customWidth="1"/>
    <col min="8447" max="8447" width="11.42578125" style="27" customWidth="1"/>
    <col min="8448" max="8448" width="45.85546875" style="27" customWidth="1"/>
    <col min="8449" max="8695" width="9.140625" style="27"/>
    <col min="8696" max="8696" width="7.28515625" style="27" customWidth="1"/>
    <col min="8697" max="8697" width="30.85546875" style="27" customWidth="1"/>
    <col min="8698" max="8698" width="19.140625" style="27" customWidth="1"/>
    <col min="8699" max="8699" width="22.42578125" style="27" customWidth="1"/>
    <col min="8700" max="8700" width="12" style="27" customWidth="1"/>
    <col min="8701" max="8701" width="14.42578125" style="27" customWidth="1"/>
    <col min="8702" max="8702" width="11.28515625" style="27" customWidth="1"/>
    <col min="8703" max="8703" width="11.42578125" style="27" customWidth="1"/>
    <col min="8704" max="8704" width="45.85546875" style="27" customWidth="1"/>
    <col min="8705" max="8951" width="9.140625" style="27"/>
    <col min="8952" max="8952" width="7.28515625" style="27" customWidth="1"/>
    <col min="8953" max="8953" width="30.85546875" style="27" customWidth="1"/>
    <col min="8954" max="8954" width="19.140625" style="27" customWidth="1"/>
    <col min="8955" max="8955" width="22.42578125" style="27" customWidth="1"/>
    <col min="8956" max="8956" width="12" style="27" customWidth="1"/>
    <col min="8957" max="8957" width="14.42578125" style="27" customWidth="1"/>
    <col min="8958" max="8958" width="11.28515625" style="27" customWidth="1"/>
    <col min="8959" max="8959" width="11.42578125" style="27" customWidth="1"/>
    <col min="8960" max="8960" width="45.85546875" style="27" customWidth="1"/>
    <col min="8961" max="9207" width="9.140625" style="27"/>
    <col min="9208" max="9208" width="7.28515625" style="27" customWidth="1"/>
    <col min="9209" max="9209" width="30.85546875" style="27" customWidth="1"/>
    <col min="9210" max="9210" width="19.140625" style="27" customWidth="1"/>
    <col min="9211" max="9211" width="22.42578125" style="27" customWidth="1"/>
    <col min="9212" max="9212" width="12" style="27" customWidth="1"/>
    <col min="9213" max="9213" width="14.42578125" style="27" customWidth="1"/>
    <col min="9214" max="9214" width="11.28515625" style="27" customWidth="1"/>
    <col min="9215" max="9215" width="11.42578125" style="27" customWidth="1"/>
    <col min="9216" max="9216" width="45.85546875" style="27" customWidth="1"/>
    <col min="9217" max="9463" width="9.140625" style="27"/>
    <col min="9464" max="9464" width="7.28515625" style="27" customWidth="1"/>
    <col min="9465" max="9465" width="30.85546875" style="27" customWidth="1"/>
    <col min="9466" max="9466" width="19.140625" style="27" customWidth="1"/>
    <col min="9467" max="9467" width="22.42578125" style="27" customWidth="1"/>
    <col min="9468" max="9468" width="12" style="27" customWidth="1"/>
    <col min="9469" max="9469" width="14.42578125" style="27" customWidth="1"/>
    <col min="9470" max="9470" width="11.28515625" style="27" customWidth="1"/>
    <col min="9471" max="9471" width="11.42578125" style="27" customWidth="1"/>
    <col min="9472" max="9472" width="45.85546875" style="27" customWidth="1"/>
    <col min="9473" max="9719" width="9.140625" style="27"/>
    <col min="9720" max="9720" width="7.28515625" style="27" customWidth="1"/>
    <col min="9721" max="9721" width="30.85546875" style="27" customWidth="1"/>
    <col min="9722" max="9722" width="19.140625" style="27" customWidth="1"/>
    <col min="9723" max="9723" width="22.42578125" style="27" customWidth="1"/>
    <col min="9724" max="9724" width="12" style="27" customWidth="1"/>
    <col min="9725" max="9725" width="14.42578125" style="27" customWidth="1"/>
    <col min="9726" max="9726" width="11.28515625" style="27" customWidth="1"/>
    <col min="9727" max="9727" width="11.42578125" style="27" customWidth="1"/>
    <col min="9728" max="9728" width="45.85546875" style="27" customWidth="1"/>
    <col min="9729" max="9975" width="9.140625" style="27"/>
    <col min="9976" max="9976" width="7.28515625" style="27" customWidth="1"/>
    <col min="9977" max="9977" width="30.85546875" style="27" customWidth="1"/>
    <col min="9978" max="9978" width="19.140625" style="27" customWidth="1"/>
    <col min="9979" max="9979" width="22.42578125" style="27" customWidth="1"/>
    <col min="9980" max="9980" width="12" style="27" customWidth="1"/>
    <col min="9981" max="9981" width="14.42578125" style="27" customWidth="1"/>
    <col min="9982" max="9982" width="11.28515625" style="27" customWidth="1"/>
    <col min="9983" max="9983" width="11.42578125" style="27" customWidth="1"/>
    <col min="9984" max="9984" width="45.85546875" style="27" customWidth="1"/>
    <col min="9985" max="10231" width="9.140625" style="27"/>
    <col min="10232" max="10232" width="7.28515625" style="27" customWidth="1"/>
    <col min="10233" max="10233" width="30.85546875" style="27" customWidth="1"/>
    <col min="10234" max="10234" width="19.140625" style="27" customWidth="1"/>
    <col min="10235" max="10235" width="22.42578125" style="27" customWidth="1"/>
    <col min="10236" max="10236" width="12" style="27" customWidth="1"/>
    <col min="10237" max="10237" width="14.42578125" style="27" customWidth="1"/>
    <col min="10238" max="10238" width="11.28515625" style="27" customWidth="1"/>
    <col min="10239" max="10239" width="11.42578125" style="27" customWidth="1"/>
    <col min="10240" max="10240" width="45.85546875" style="27" customWidth="1"/>
    <col min="10241" max="10487" width="9.140625" style="27"/>
    <col min="10488" max="10488" width="7.28515625" style="27" customWidth="1"/>
    <col min="10489" max="10489" width="30.85546875" style="27" customWidth="1"/>
    <col min="10490" max="10490" width="19.140625" style="27" customWidth="1"/>
    <col min="10491" max="10491" width="22.42578125" style="27" customWidth="1"/>
    <col min="10492" max="10492" width="12" style="27" customWidth="1"/>
    <col min="10493" max="10493" width="14.42578125" style="27" customWidth="1"/>
    <col min="10494" max="10494" width="11.28515625" style="27" customWidth="1"/>
    <col min="10495" max="10495" width="11.42578125" style="27" customWidth="1"/>
    <col min="10496" max="10496" width="45.85546875" style="27" customWidth="1"/>
    <col min="10497" max="10743" width="9.140625" style="27"/>
    <col min="10744" max="10744" width="7.28515625" style="27" customWidth="1"/>
    <col min="10745" max="10745" width="30.85546875" style="27" customWidth="1"/>
    <col min="10746" max="10746" width="19.140625" style="27" customWidth="1"/>
    <col min="10747" max="10747" width="22.42578125" style="27" customWidth="1"/>
    <col min="10748" max="10748" width="12" style="27" customWidth="1"/>
    <col min="10749" max="10749" width="14.42578125" style="27" customWidth="1"/>
    <col min="10750" max="10750" width="11.28515625" style="27" customWidth="1"/>
    <col min="10751" max="10751" width="11.42578125" style="27" customWidth="1"/>
    <col min="10752" max="10752" width="45.85546875" style="27" customWidth="1"/>
    <col min="10753" max="10999" width="9.140625" style="27"/>
    <col min="11000" max="11000" width="7.28515625" style="27" customWidth="1"/>
    <col min="11001" max="11001" width="30.85546875" style="27" customWidth="1"/>
    <col min="11002" max="11002" width="19.140625" style="27" customWidth="1"/>
    <col min="11003" max="11003" width="22.42578125" style="27" customWidth="1"/>
    <col min="11004" max="11004" width="12" style="27" customWidth="1"/>
    <col min="11005" max="11005" width="14.42578125" style="27" customWidth="1"/>
    <col min="11006" max="11006" width="11.28515625" style="27" customWidth="1"/>
    <col min="11007" max="11007" width="11.42578125" style="27" customWidth="1"/>
    <col min="11008" max="11008" width="45.85546875" style="27" customWidth="1"/>
    <col min="11009" max="11255" width="9.140625" style="27"/>
    <col min="11256" max="11256" width="7.28515625" style="27" customWidth="1"/>
    <col min="11257" max="11257" width="30.85546875" style="27" customWidth="1"/>
    <col min="11258" max="11258" width="19.140625" style="27" customWidth="1"/>
    <col min="11259" max="11259" width="22.42578125" style="27" customWidth="1"/>
    <col min="11260" max="11260" width="12" style="27" customWidth="1"/>
    <col min="11261" max="11261" width="14.42578125" style="27" customWidth="1"/>
    <col min="11262" max="11262" width="11.28515625" style="27" customWidth="1"/>
    <col min="11263" max="11263" width="11.42578125" style="27" customWidth="1"/>
    <col min="11264" max="11264" width="45.85546875" style="27" customWidth="1"/>
    <col min="11265" max="11511" width="9.140625" style="27"/>
    <col min="11512" max="11512" width="7.28515625" style="27" customWidth="1"/>
    <col min="11513" max="11513" width="30.85546875" style="27" customWidth="1"/>
    <col min="11514" max="11514" width="19.140625" style="27" customWidth="1"/>
    <col min="11515" max="11515" width="22.42578125" style="27" customWidth="1"/>
    <col min="11516" max="11516" width="12" style="27" customWidth="1"/>
    <col min="11517" max="11517" width="14.42578125" style="27" customWidth="1"/>
    <col min="11518" max="11518" width="11.28515625" style="27" customWidth="1"/>
    <col min="11519" max="11519" width="11.42578125" style="27" customWidth="1"/>
    <col min="11520" max="11520" width="45.85546875" style="27" customWidth="1"/>
    <col min="11521" max="11767" width="9.140625" style="27"/>
    <col min="11768" max="11768" width="7.28515625" style="27" customWidth="1"/>
    <col min="11769" max="11769" width="30.85546875" style="27" customWidth="1"/>
    <col min="11770" max="11770" width="19.140625" style="27" customWidth="1"/>
    <col min="11771" max="11771" width="22.42578125" style="27" customWidth="1"/>
    <col min="11772" max="11772" width="12" style="27" customWidth="1"/>
    <col min="11773" max="11773" width="14.42578125" style="27" customWidth="1"/>
    <col min="11774" max="11774" width="11.28515625" style="27" customWidth="1"/>
    <col min="11775" max="11775" width="11.42578125" style="27" customWidth="1"/>
    <col min="11776" max="11776" width="45.85546875" style="27" customWidth="1"/>
    <col min="11777" max="12023" width="9.140625" style="27"/>
    <col min="12024" max="12024" width="7.28515625" style="27" customWidth="1"/>
    <col min="12025" max="12025" width="30.85546875" style="27" customWidth="1"/>
    <col min="12026" max="12026" width="19.140625" style="27" customWidth="1"/>
    <col min="12027" max="12027" width="22.42578125" style="27" customWidth="1"/>
    <col min="12028" max="12028" width="12" style="27" customWidth="1"/>
    <col min="12029" max="12029" width="14.42578125" style="27" customWidth="1"/>
    <col min="12030" max="12030" width="11.28515625" style="27" customWidth="1"/>
    <col min="12031" max="12031" width="11.42578125" style="27" customWidth="1"/>
    <col min="12032" max="12032" width="45.85546875" style="27" customWidth="1"/>
    <col min="12033" max="12279" width="9.140625" style="27"/>
    <col min="12280" max="12280" width="7.28515625" style="27" customWidth="1"/>
    <col min="12281" max="12281" width="30.85546875" style="27" customWidth="1"/>
    <col min="12282" max="12282" width="19.140625" style="27" customWidth="1"/>
    <col min="12283" max="12283" width="22.42578125" style="27" customWidth="1"/>
    <col min="12284" max="12284" width="12" style="27" customWidth="1"/>
    <col min="12285" max="12285" width="14.42578125" style="27" customWidth="1"/>
    <col min="12286" max="12286" width="11.28515625" style="27" customWidth="1"/>
    <col min="12287" max="12287" width="11.42578125" style="27" customWidth="1"/>
    <col min="12288" max="12288" width="45.85546875" style="27" customWidth="1"/>
    <col min="12289" max="12535" width="9.140625" style="27"/>
    <col min="12536" max="12536" width="7.28515625" style="27" customWidth="1"/>
    <col min="12537" max="12537" width="30.85546875" style="27" customWidth="1"/>
    <col min="12538" max="12538" width="19.140625" style="27" customWidth="1"/>
    <col min="12539" max="12539" width="22.42578125" style="27" customWidth="1"/>
    <col min="12540" max="12540" width="12" style="27" customWidth="1"/>
    <col min="12541" max="12541" width="14.42578125" style="27" customWidth="1"/>
    <col min="12542" max="12542" width="11.28515625" style="27" customWidth="1"/>
    <col min="12543" max="12543" width="11.42578125" style="27" customWidth="1"/>
    <col min="12544" max="12544" width="45.85546875" style="27" customWidth="1"/>
    <col min="12545" max="12791" width="9.140625" style="27"/>
    <col min="12792" max="12792" width="7.28515625" style="27" customWidth="1"/>
    <col min="12793" max="12793" width="30.85546875" style="27" customWidth="1"/>
    <col min="12794" max="12794" width="19.140625" style="27" customWidth="1"/>
    <col min="12795" max="12795" width="22.42578125" style="27" customWidth="1"/>
    <col min="12796" max="12796" width="12" style="27" customWidth="1"/>
    <col min="12797" max="12797" width="14.42578125" style="27" customWidth="1"/>
    <col min="12798" max="12798" width="11.28515625" style="27" customWidth="1"/>
    <col min="12799" max="12799" width="11.42578125" style="27" customWidth="1"/>
    <col min="12800" max="12800" width="45.85546875" style="27" customWidth="1"/>
    <col min="12801" max="13047" width="9.140625" style="27"/>
    <col min="13048" max="13048" width="7.28515625" style="27" customWidth="1"/>
    <col min="13049" max="13049" width="30.85546875" style="27" customWidth="1"/>
    <col min="13050" max="13050" width="19.140625" style="27" customWidth="1"/>
    <col min="13051" max="13051" width="22.42578125" style="27" customWidth="1"/>
    <col min="13052" max="13052" width="12" style="27" customWidth="1"/>
    <col min="13053" max="13053" width="14.42578125" style="27" customWidth="1"/>
    <col min="13054" max="13054" width="11.28515625" style="27" customWidth="1"/>
    <col min="13055" max="13055" width="11.42578125" style="27" customWidth="1"/>
    <col min="13056" max="13056" width="45.85546875" style="27" customWidth="1"/>
    <col min="13057" max="13303" width="9.140625" style="27"/>
    <col min="13304" max="13304" width="7.28515625" style="27" customWidth="1"/>
    <col min="13305" max="13305" width="30.85546875" style="27" customWidth="1"/>
    <col min="13306" max="13306" width="19.140625" style="27" customWidth="1"/>
    <col min="13307" max="13307" width="22.42578125" style="27" customWidth="1"/>
    <col min="13308" max="13308" width="12" style="27" customWidth="1"/>
    <col min="13309" max="13309" width="14.42578125" style="27" customWidth="1"/>
    <col min="13310" max="13310" width="11.28515625" style="27" customWidth="1"/>
    <col min="13311" max="13311" width="11.42578125" style="27" customWidth="1"/>
    <col min="13312" max="13312" width="45.85546875" style="27" customWidth="1"/>
    <col min="13313" max="13559" width="9.140625" style="27"/>
    <col min="13560" max="13560" width="7.28515625" style="27" customWidth="1"/>
    <col min="13561" max="13561" width="30.85546875" style="27" customWidth="1"/>
    <col min="13562" max="13562" width="19.140625" style="27" customWidth="1"/>
    <col min="13563" max="13563" width="22.42578125" style="27" customWidth="1"/>
    <col min="13564" max="13564" width="12" style="27" customWidth="1"/>
    <col min="13565" max="13565" width="14.42578125" style="27" customWidth="1"/>
    <col min="13566" max="13566" width="11.28515625" style="27" customWidth="1"/>
    <col min="13567" max="13567" width="11.42578125" style="27" customWidth="1"/>
    <col min="13568" max="13568" width="45.85546875" style="27" customWidth="1"/>
    <col min="13569" max="13815" width="9.140625" style="27"/>
    <col min="13816" max="13816" width="7.28515625" style="27" customWidth="1"/>
    <col min="13817" max="13817" width="30.85546875" style="27" customWidth="1"/>
    <col min="13818" max="13818" width="19.140625" style="27" customWidth="1"/>
    <col min="13819" max="13819" width="22.42578125" style="27" customWidth="1"/>
    <col min="13820" max="13820" width="12" style="27" customWidth="1"/>
    <col min="13821" max="13821" width="14.42578125" style="27" customWidth="1"/>
    <col min="13822" max="13822" width="11.28515625" style="27" customWidth="1"/>
    <col min="13823" max="13823" width="11.42578125" style="27" customWidth="1"/>
    <col min="13824" max="13824" width="45.85546875" style="27" customWidth="1"/>
    <col min="13825" max="14071" width="9.140625" style="27"/>
    <col min="14072" max="14072" width="7.28515625" style="27" customWidth="1"/>
    <col min="14073" max="14073" width="30.85546875" style="27" customWidth="1"/>
    <col min="14074" max="14074" width="19.140625" style="27" customWidth="1"/>
    <col min="14075" max="14075" width="22.42578125" style="27" customWidth="1"/>
    <col min="14076" max="14076" width="12" style="27" customWidth="1"/>
    <col min="14077" max="14077" width="14.42578125" style="27" customWidth="1"/>
    <col min="14078" max="14078" width="11.28515625" style="27" customWidth="1"/>
    <col min="14079" max="14079" width="11.42578125" style="27" customWidth="1"/>
    <col min="14080" max="14080" width="45.85546875" style="27" customWidth="1"/>
    <col min="14081" max="14327" width="9.140625" style="27"/>
    <col min="14328" max="14328" width="7.28515625" style="27" customWidth="1"/>
    <col min="14329" max="14329" width="30.85546875" style="27" customWidth="1"/>
    <col min="14330" max="14330" width="19.140625" style="27" customWidth="1"/>
    <col min="14331" max="14331" width="22.42578125" style="27" customWidth="1"/>
    <col min="14332" max="14332" width="12" style="27" customWidth="1"/>
    <col min="14333" max="14333" width="14.42578125" style="27" customWidth="1"/>
    <col min="14334" max="14334" width="11.28515625" style="27" customWidth="1"/>
    <col min="14335" max="14335" width="11.42578125" style="27" customWidth="1"/>
    <col min="14336" max="14336" width="45.85546875" style="27" customWidth="1"/>
    <col min="14337" max="14583" width="9.140625" style="27"/>
    <col min="14584" max="14584" width="7.28515625" style="27" customWidth="1"/>
    <col min="14585" max="14585" width="30.85546875" style="27" customWidth="1"/>
    <col min="14586" max="14586" width="19.140625" style="27" customWidth="1"/>
    <col min="14587" max="14587" width="22.42578125" style="27" customWidth="1"/>
    <col min="14588" max="14588" width="12" style="27" customWidth="1"/>
    <col min="14589" max="14589" width="14.42578125" style="27" customWidth="1"/>
    <col min="14590" max="14590" width="11.28515625" style="27" customWidth="1"/>
    <col min="14591" max="14591" width="11.42578125" style="27" customWidth="1"/>
    <col min="14592" max="14592" width="45.85546875" style="27" customWidth="1"/>
    <col min="14593" max="14839" width="9.140625" style="27"/>
    <col min="14840" max="14840" width="7.28515625" style="27" customWidth="1"/>
    <col min="14841" max="14841" width="30.85546875" style="27" customWidth="1"/>
    <col min="14842" max="14842" width="19.140625" style="27" customWidth="1"/>
    <col min="14843" max="14843" width="22.42578125" style="27" customWidth="1"/>
    <col min="14844" max="14844" width="12" style="27" customWidth="1"/>
    <col min="14845" max="14845" width="14.42578125" style="27" customWidth="1"/>
    <col min="14846" max="14846" width="11.28515625" style="27" customWidth="1"/>
    <col min="14847" max="14847" width="11.42578125" style="27" customWidth="1"/>
    <col min="14848" max="14848" width="45.85546875" style="27" customWidth="1"/>
    <col min="14849" max="15095" width="9.140625" style="27"/>
    <col min="15096" max="15096" width="7.28515625" style="27" customWidth="1"/>
    <col min="15097" max="15097" width="30.85546875" style="27" customWidth="1"/>
    <col min="15098" max="15098" width="19.140625" style="27" customWidth="1"/>
    <col min="15099" max="15099" width="22.42578125" style="27" customWidth="1"/>
    <col min="15100" max="15100" width="12" style="27" customWidth="1"/>
    <col min="15101" max="15101" width="14.42578125" style="27" customWidth="1"/>
    <col min="15102" max="15102" width="11.28515625" style="27" customWidth="1"/>
    <col min="15103" max="15103" width="11.42578125" style="27" customWidth="1"/>
    <col min="15104" max="15104" width="45.85546875" style="27" customWidth="1"/>
    <col min="15105" max="15351" width="9.140625" style="27"/>
    <col min="15352" max="15352" width="7.28515625" style="27" customWidth="1"/>
    <col min="15353" max="15353" width="30.85546875" style="27" customWidth="1"/>
    <col min="15354" max="15354" width="19.140625" style="27" customWidth="1"/>
    <col min="15355" max="15355" width="22.42578125" style="27" customWidth="1"/>
    <col min="15356" max="15356" width="12" style="27" customWidth="1"/>
    <col min="15357" max="15357" width="14.42578125" style="27" customWidth="1"/>
    <col min="15358" max="15358" width="11.28515625" style="27" customWidth="1"/>
    <col min="15359" max="15359" width="11.42578125" style="27" customWidth="1"/>
    <col min="15360" max="15360" width="45.85546875" style="27" customWidth="1"/>
    <col min="15361" max="15607" width="9.140625" style="27"/>
    <col min="15608" max="15608" width="7.28515625" style="27" customWidth="1"/>
    <col min="15609" max="15609" width="30.85546875" style="27" customWidth="1"/>
    <col min="15610" max="15610" width="19.140625" style="27" customWidth="1"/>
    <col min="15611" max="15611" width="22.42578125" style="27" customWidth="1"/>
    <col min="15612" max="15612" width="12" style="27" customWidth="1"/>
    <col min="15613" max="15613" width="14.42578125" style="27" customWidth="1"/>
    <col min="15614" max="15614" width="11.28515625" style="27" customWidth="1"/>
    <col min="15615" max="15615" width="11.42578125" style="27" customWidth="1"/>
    <col min="15616" max="15616" width="45.85546875" style="27" customWidth="1"/>
    <col min="15617" max="15863" width="9.140625" style="27"/>
    <col min="15864" max="15864" width="7.28515625" style="27" customWidth="1"/>
    <col min="15865" max="15865" width="30.85546875" style="27" customWidth="1"/>
    <col min="15866" max="15866" width="19.140625" style="27" customWidth="1"/>
    <col min="15867" max="15867" width="22.42578125" style="27" customWidth="1"/>
    <col min="15868" max="15868" width="12" style="27" customWidth="1"/>
    <col min="15869" max="15869" width="14.42578125" style="27" customWidth="1"/>
    <col min="15870" max="15870" width="11.28515625" style="27" customWidth="1"/>
    <col min="15871" max="15871" width="11.42578125" style="27" customWidth="1"/>
    <col min="15872" max="15872" width="45.85546875" style="27" customWidth="1"/>
    <col min="15873" max="16119" width="9.140625" style="27"/>
    <col min="16120" max="16120" width="7.28515625" style="27" customWidth="1"/>
    <col min="16121" max="16121" width="30.85546875" style="27" customWidth="1"/>
    <col min="16122" max="16122" width="19.140625" style="27" customWidth="1"/>
    <col min="16123" max="16123" width="22.42578125" style="27" customWidth="1"/>
    <col min="16124" max="16124" width="12" style="27" customWidth="1"/>
    <col min="16125" max="16125" width="14.42578125" style="27" customWidth="1"/>
    <col min="16126" max="16126" width="11.28515625" style="27" customWidth="1"/>
    <col min="16127" max="16127" width="11.42578125" style="27" customWidth="1"/>
    <col min="16128" max="16128" width="45.85546875" style="27" customWidth="1"/>
    <col min="16129" max="16384" width="9.140625" style="27"/>
  </cols>
  <sheetData>
    <row r="1" spans="1:9" ht="15.75" x14ac:dyDescent="0.25">
      <c r="A1" s="124" t="s">
        <v>34</v>
      </c>
      <c r="B1" s="125"/>
      <c r="C1" s="125"/>
      <c r="D1" s="125"/>
      <c r="E1" s="125"/>
      <c r="F1" s="125"/>
      <c r="G1" s="125"/>
      <c r="H1" s="125"/>
      <c r="I1" s="125"/>
    </row>
    <row r="2" spans="1:9" ht="17.25" customHeight="1" x14ac:dyDescent="0.3">
      <c r="A2" s="126" t="s">
        <v>554</v>
      </c>
      <c r="B2" s="127"/>
      <c r="C2" s="127"/>
      <c r="D2" s="127"/>
      <c r="E2" s="127"/>
      <c r="F2" s="127"/>
      <c r="G2" s="127"/>
      <c r="H2" s="127"/>
      <c r="I2" s="127"/>
    </row>
    <row r="3" spans="1:9" ht="12.75" customHeight="1" x14ac:dyDescent="0.25">
      <c r="A3" s="128" t="s">
        <v>35</v>
      </c>
      <c r="B3" s="125"/>
      <c r="C3" s="125"/>
      <c r="D3" s="125"/>
      <c r="E3" s="125"/>
      <c r="F3" s="125"/>
      <c r="G3" s="125"/>
      <c r="H3" s="125"/>
      <c r="I3" s="125"/>
    </row>
    <row r="4" spans="1:9" ht="12" customHeight="1" x14ac:dyDescent="0.25">
      <c r="A4" s="53"/>
    </row>
    <row r="5" spans="1:9" s="2" customFormat="1" ht="64.5" customHeight="1" x14ac:dyDescent="0.25">
      <c r="A5" s="122" t="s">
        <v>10</v>
      </c>
      <c r="B5" s="122" t="s">
        <v>36</v>
      </c>
      <c r="C5" s="122" t="s">
        <v>37</v>
      </c>
      <c r="D5" s="122" t="s">
        <v>38</v>
      </c>
      <c r="E5" s="122" t="s">
        <v>39</v>
      </c>
      <c r="F5" s="129" t="s">
        <v>379</v>
      </c>
      <c r="G5" s="122" t="s">
        <v>40</v>
      </c>
      <c r="H5" s="122"/>
      <c r="I5" s="122" t="s">
        <v>41</v>
      </c>
    </row>
    <row r="6" spans="1:9" s="2" customFormat="1" ht="50.25" customHeight="1" x14ac:dyDescent="0.25">
      <c r="A6" s="122"/>
      <c r="B6" s="122"/>
      <c r="C6" s="122"/>
      <c r="D6" s="122"/>
      <c r="E6" s="122"/>
      <c r="F6" s="129"/>
      <c r="G6" s="55" t="s">
        <v>42</v>
      </c>
      <c r="H6" s="55" t="s">
        <v>43</v>
      </c>
      <c r="I6" s="122"/>
    </row>
    <row r="7" spans="1:9" ht="15.75" customHeight="1" x14ac:dyDescent="0.25">
      <c r="A7" s="55">
        <v>1</v>
      </c>
      <c r="B7" s="55">
        <v>2</v>
      </c>
      <c r="C7" s="55">
        <v>3</v>
      </c>
      <c r="D7" s="55">
        <v>4</v>
      </c>
      <c r="E7" s="55">
        <v>5</v>
      </c>
      <c r="F7" s="55">
        <v>6</v>
      </c>
      <c r="G7" s="55">
        <v>7</v>
      </c>
      <c r="H7" s="55">
        <v>8</v>
      </c>
      <c r="I7" s="70">
        <v>9</v>
      </c>
    </row>
    <row r="8" spans="1:9" ht="19.5" customHeight="1" x14ac:dyDescent="0.25">
      <c r="A8" s="123" t="s">
        <v>380</v>
      </c>
      <c r="B8" s="123"/>
      <c r="C8" s="123"/>
      <c r="D8" s="123"/>
      <c r="E8" s="123"/>
      <c r="F8" s="123"/>
      <c r="G8" s="123"/>
      <c r="H8" s="123"/>
      <c r="I8" s="123"/>
    </row>
    <row r="9" spans="1:9" ht="64.5" customHeight="1" x14ac:dyDescent="0.25">
      <c r="A9" s="69">
        <v>1</v>
      </c>
      <c r="B9" s="102" t="s">
        <v>381</v>
      </c>
      <c r="C9" s="102" t="s">
        <v>382</v>
      </c>
      <c r="D9" s="69" t="s">
        <v>388</v>
      </c>
      <c r="E9" s="102">
        <v>112.2</v>
      </c>
      <c r="F9" s="69">
        <v>108.4</v>
      </c>
      <c r="G9" s="69">
        <f>E9-F9</f>
        <v>3.7999999999999972</v>
      </c>
      <c r="H9" s="101">
        <f>G9/E9*100</f>
        <v>3.3868092691622076</v>
      </c>
      <c r="I9" s="69"/>
    </row>
    <row r="10" spans="1:9" ht="48.75" customHeight="1" x14ac:dyDescent="0.25">
      <c r="A10" s="69" t="s">
        <v>104</v>
      </c>
      <c r="B10" s="102" t="s">
        <v>384</v>
      </c>
      <c r="C10" s="102" t="s">
        <v>385</v>
      </c>
      <c r="D10" s="69" t="s">
        <v>383</v>
      </c>
      <c r="E10" s="102">
        <v>2.5</v>
      </c>
      <c r="F10" s="69">
        <v>2.5</v>
      </c>
      <c r="G10" s="69">
        <f>F10-E10</f>
        <v>0</v>
      </c>
      <c r="H10" s="101">
        <f t="shared" ref="H10:H52" si="0">G10/E10*100</f>
        <v>0</v>
      </c>
      <c r="I10" s="69"/>
    </row>
    <row r="11" spans="1:9" ht="45" x14ac:dyDescent="0.25">
      <c r="A11" s="69" t="s">
        <v>143</v>
      </c>
      <c r="B11" s="102" t="s">
        <v>386</v>
      </c>
      <c r="C11" s="102" t="s">
        <v>387</v>
      </c>
      <c r="D11" s="69" t="s">
        <v>388</v>
      </c>
      <c r="E11" s="102">
        <v>8</v>
      </c>
      <c r="F11" s="69">
        <v>6.2</v>
      </c>
      <c r="G11" s="69">
        <f>E11-F11</f>
        <v>1.7999999999999998</v>
      </c>
      <c r="H11" s="101">
        <f t="shared" si="0"/>
        <v>22.499999999999996</v>
      </c>
      <c r="I11" s="69"/>
    </row>
    <row r="12" spans="1:9" ht="30" x14ac:dyDescent="0.25">
      <c r="A12" s="69" t="s">
        <v>163</v>
      </c>
      <c r="B12" s="102" t="s">
        <v>389</v>
      </c>
      <c r="C12" s="102" t="s">
        <v>390</v>
      </c>
      <c r="D12" s="69" t="s">
        <v>383</v>
      </c>
      <c r="E12" s="102">
        <v>36.200000000000003</v>
      </c>
      <c r="F12" s="69">
        <v>36.4</v>
      </c>
      <c r="G12" s="69">
        <f t="shared" ref="G12" si="1">F12-E12</f>
        <v>0.19999999999999574</v>
      </c>
      <c r="H12" s="101">
        <f t="shared" si="0"/>
        <v>0.55248618784529202</v>
      </c>
      <c r="I12" s="69"/>
    </row>
    <row r="13" spans="1:9" ht="30" x14ac:dyDescent="0.25">
      <c r="A13" s="69" t="s">
        <v>169</v>
      </c>
      <c r="B13" s="102" t="s">
        <v>391</v>
      </c>
      <c r="C13" s="102" t="s">
        <v>392</v>
      </c>
      <c r="D13" s="69" t="s">
        <v>383</v>
      </c>
      <c r="E13" s="102">
        <v>70</v>
      </c>
      <c r="F13" s="69" t="s">
        <v>563</v>
      </c>
      <c r="G13" s="69" t="s">
        <v>353</v>
      </c>
      <c r="H13" s="101" t="s">
        <v>353</v>
      </c>
      <c r="I13" s="69" t="s">
        <v>564</v>
      </c>
    </row>
    <row r="14" spans="1:9" ht="169.5" customHeight="1" x14ac:dyDescent="0.25">
      <c r="A14" s="69" t="s">
        <v>175</v>
      </c>
      <c r="B14" s="102" t="s">
        <v>393</v>
      </c>
      <c r="C14" s="102" t="s">
        <v>43</v>
      </c>
      <c r="D14" s="69" t="s">
        <v>383</v>
      </c>
      <c r="E14" s="102">
        <v>160.30000000000001</v>
      </c>
      <c r="F14" s="69">
        <v>164.6</v>
      </c>
      <c r="G14" s="69">
        <f t="shared" ref="G14:G17" si="2">F14-E14</f>
        <v>4.2999999999999829</v>
      </c>
      <c r="H14" s="101">
        <f t="shared" ref="H14:H17" si="3">G14/E14*100</f>
        <v>2.6824703680598772</v>
      </c>
      <c r="I14" s="69"/>
    </row>
    <row r="15" spans="1:9" ht="114.75" customHeight="1" x14ac:dyDescent="0.25">
      <c r="A15" s="69" t="s">
        <v>183</v>
      </c>
      <c r="B15" s="102" t="s">
        <v>394</v>
      </c>
      <c r="C15" s="102" t="s">
        <v>43</v>
      </c>
      <c r="D15" s="69" t="s">
        <v>383</v>
      </c>
      <c r="E15" s="102">
        <v>57.7</v>
      </c>
      <c r="F15" s="69">
        <v>58.9</v>
      </c>
      <c r="G15" s="69">
        <f t="shared" si="2"/>
        <v>1.1999999999999957</v>
      </c>
      <c r="H15" s="101">
        <f t="shared" si="3"/>
        <v>2.0797227036395074</v>
      </c>
      <c r="I15" s="69"/>
    </row>
    <row r="16" spans="1:9" ht="138" customHeight="1" x14ac:dyDescent="0.25">
      <c r="A16" s="69" t="s">
        <v>199</v>
      </c>
      <c r="B16" s="102" t="s">
        <v>395</v>
      </c>
      <c r="C16" s="102" t="s">
        <v>43</v>
      </c>
      <c r="D16" s="69" t="s">
        <v>383</v>
      </c>
      <c r="E16" s="102">
        <v>77.5</v>
      </c>
      <c r="F16" s="69">
        <v>79.5</v>
      </c>
      <c r="G16" s="69">
        <f t="shared" si="2"/>
        <v>2</v>
      </c>
      <c r="H16" s="101">
        <f t="shared" si="3"/>
        <v>2.5806451612903225</v>
      </c>
      <c r="I16" s="69"/>
    </row>
    <row r="17" spans="1:9" ht="125.25" customHeight="1" x14ac:dyDescent="0.25">
      <c r="A17" s="69" t="s">
        <v>205</v>
      </c>
      <c r="B17" s="102" t="s">
        <v>396</v>
      </c>
      <c r="C17" s="102" t="s">
        <v>43</v>
      </c>
      <c r="D17" s="69" t="s">
        <v>383</v>
      </c>
      <c r="E17" s="102">
        <v>86.8</v>
      </c>
      <c r="F17" s="69">
        <v>88.8</v>
      </c>
      <c r="G17" s="69">
        <f t="shared" si="2"/>
        <v>2</v>
      </c>
      <c r="H17" s="101">
        <f t="shared" si="3"/>
        <v>2.3041474654377883</v>
      </c>
      <c r="I17" s="69"/>
    </row>
    <row r="18" spans="1:9" ht="45" x14ac:dyDescent="0.25">
      <c r="A18" s="69" t="s">
        <v>221</v>
      </c>
      <c r="B18" s="102" t="s">
        <v>397</v>
      </c>
      <c r="C18" s="102" t="s">
        <v>398</v>
      </c>
      <c r="D18" s="69" t="s">
        <v>388</v>
      </c>
      <c r="E18" s="102">
        <v>11.7</v>
      </c>
      <c r="F18" s="69">
        <v>11.67</v>
      </c>
      <c r="G18" s="69">
        <f t="shared" ref="G18:G24" si="4">E18-F18</f>
        <v>2.9999999999999361E-2</v>
      </c>
      <c r="H18" s="101">
        <f t="shared" si="0"/>
        <v>0.25641025641025095</v>
      </c>
      <c r="I18" s="69"/>
    </row>
    <row r="19" spans="1:9" ht="45" x14ac:dyDescent="0.25">
      <c r="A19" s="69" t="s">
        <v>399</v>
      </c>
      <c r="B19" s="102" t="s">
        <v>400</v>
      </c>
      <c r="C19" s="102" t="s">
        <v>43</v>
      </c>
      <c r="D19" s="69" t="s">
        <v>388</v>
      </c>
      <c r="E19" s="102">
        <v>28.1</v>
      </c>
      <c r="F19" s="69">
        <v>28.08</v>
      </c>
      <c r="G19" s="69">
        <f t="shared" si="4"/>
        <v>2.0000000000003126E-2</v>
      </c>
      <c r="H19" s="101">
        <f t="shared" si="0"/>
        <v>7.1174377224210411E-2</v>
      </c>
      <c r="I19" s="69"/>
    </row>
    <row r="20" spans="1:9" ht="30" x14ac:dyDescent="0.25">
      <c r="A20" s="69" t="s">
        <v>401</v>
      </c>
      <c r="B20" s="102" t="s">
        <v>402</v>
      </c>
      <c r="C20" s="102" t="s">
        <v>403</v>
      </c>
      <c r="D20" s="69" t="s">
        <v>388</v>
      </c>
      <c r="E20" s="102">
        <v>663.7</v>
      </c>
      <c r="F20" s="69">
        <v>652.79999999999995</v>
      </c>
      <c r="G20" s="69">
        <f t="shared" si="4"/>
        <v>10.900000000000091</v>
      </c>
      <c r="H20" s="101">
        <f t="shared" si="0"/>
        <v>1.6423082718095661</v>
      </c>
      <c r="I20" s="69"/>
    </row>
    <row r="21" spans="1:9" ht="155.25" customHeight="1" x14ac:dyDescent="0.25">
      <c r="A21" s="69" t="s">
        <v>404</v>
      </c>
      <c r="B21" s="102" t="s">
        <v>405</v>
      </c>
      <c r="C21" s="102" t="s">
        <v>406</v>
      </c>
      <c r="D21" s="69" t="s">
        <v>388</v>
      </c>
      <c r="E21" s="102">
        <v>12.9</v>
      </c>
      <c r="F21" s="69">
        <v>13.3</v>
      </c>
      <c r="G21" s="69">
        <f t="shared" si="4"/>
        <v>-0.40000000000000036</v>
      </c>
      <c r="H21" s="101">
        <f t="shared" si="0"/>
        <v>-3.1007751937984525</v>
      </c>
      <c r="I21" s="69" t="s">
        <v>581</v>
      </c>
    </row>
    <row r="22" spans="1:9" ht="139.5" customHeight="1" x14ac:dyDescent="0.25">
      <c r="A22" s="69" t="s">
        <v>407</v>
      </c>
      <c r="B22" s="102" t="s">
        <v>408</v>
      </c>
      <c r="C22" s="102" t="s">
        <v>403</v>
      </c>
      <c r="D22" s="69" t="s">
        <v>388</v>
      </c>
      <c r="E22" s="102">
        <v>10.3</v>
      </c>
      <c r="F22" s="69">
        <v>12.6</v>
      </c>
      <c r="G22" s="69">
        <f t="shared" si="4"/>
        <v>-2.2999999999999989</v>
      </c>
      <c r="H22" s="101">
        <f t="shared" si="0"/>
        <v>-22.330097087378629</v>
      </c>
      <c r="I22" s="104" t="s">
        <v>582</v>
      </c>
    </row>
    <row r="23" spans="1:9" ht="92.25" customHeight="1" x14ac:dyDescent="0.25">
      <c r="A23" s="69" t="s">
        <v>409</v>
      </c>
      <c r="B23" s="111" t="s">
        <v>410</v>
      </c>
      <c r="C23" s="111" t="s">
        <v>403</v>
      </c>
      <c r="D23" s="69" t="s">
        <v>388</v>
      </c>
      <c r="E23" s="111">
        <v>192.7</v>
      </c>
      <c r="F23" s="69">
        <v>210.9</v>
      </c>
      <c r="G23" s="69">
        <f t="shared" si="4"/>
        <v>-18.200000000000017</v>
      </c>
      <c r="H23" s="101">
        <f t="shared" si="0"/>
        <v>-9.4447327451998024</v>
      </c>
      <c r="I23" s="69" t="s">
        <v>575</v>
      </c>
    </row>
    <row r="24" spans="1:9" ht="30" x14ac:dyDescent="0.25">
      <c r="A24" s="69" t="s">
        <v>411</v>
      </c>
      <c r="B24" s="111" t="s">
        <v>412</v>
      </c>
      <c r="C24" s="111" t="s">
        <v>413</v>
      </c>
      <c r="D24" s="69" t="s">
        <v>388</v>
      </c>
      <c r="E24" s="111">
        <v>32.299999999999997</v>
      </c>
      <c r="F24" s="69">
        <v>20.2</v>
      </c>
      <c r="G24" s="69">
        <f t="shared" si="4"/>
        <v>12.099999999999998</v>
      </c>
      <c r="H24" s="101">
        <f t="shared" si="0"/>
        <v>37.461300309597519</v>
      </c>
      <c r="I24" s="69" t="s">
        <v>414</v>
      </c>
    </row>
    <row r="25" spans="1:9" ht="18" customHeight="1" x14ac:dyDescent="0.25">
      <c r="A25" s="119" t="s">
        <v>415</v>
      </c>
      <c r="B25" s="119"/>
      <c r="C25" s="119"/>
      <c r="D25" s="119"/>
      <c r="E25" s="119"/>
      <c r="F25" s="119"/>
      <c r="G25" s="119"/>
      <c r="H25" s="119"/>
      <c r="I25" s="119"/>
    </row>
    <row r="26" spans="1:9" ht="50.25" customHeight="1" x14ac:dyDescent="0.25">
      <c r="A26" s="111" t="s">
        <v>416</v>
      </c>
      <c r="B26" s="111" t="s">
        <v>417</v>
      </c>
      <c r="C26" s="111" t="s">
        <v>43</v>
      </c>
      <c r="D26" s="69" t="s">
        <v>383</v>
      </c>
      <c r="E26" s="111">
        <v>74</v>
      </c>
      <c r="F26" s="69">
        <v>77</v>
      </c>
      <c r="G26" s="69">
        <f>F26-E26</f>
        <v>3</v>
      </c>
      <c r="H26" s="101">
        <f t="shared" si="0"/>
        <v>4.0540540540540544</v>
      </c>
      <c r="I26" s="111" t="s">
        <v>583</v>
      </c>
    </row>
    <row r="27" spans="1:9" ht="45" customHeight="1" x14ac:dyDescent="0.25">
      <c r="A27" s="105" t="s">
        <v>104</v>
      </c>
      <c r="B27" s="111" t="s">
        <v>418</v>
      </c>
      <c r="C27" s="111" t="s">
        <v>43</v>
      </c>
      <c r="D27" s="69" t="s">
        <v>388</v>
      </c>
      <c r="E27" s="111">
        <v>25.5</v>
      </c>
      <c r="F27" s="69">
        <v>24.3</v>
      </c>
      <c r="G27" s="69">
        <f t="shared" ref="G27:G28" si="5">E27-F27</f>
        <v>1.1999999999999993</v>
      </c>
      <c r="H27" s="101">
        <f t="shared" si="0"/>
        <v>4.705882352941174</v>
      </c>
      <c r="I27" s="69" t="s">
        <v>414</v>
      </c>
    </row>
    <row r="28" spans="1:9" ht="45" x14ac:dyDescent="0.25">
      <c r="A28" s="105" t="s">
        <v>143</v>
      </c>
      <c r="B28" s="106" t="s">
        <v>559</v>
      </c>
      <c r="C28" s="111" t="s">
        <v>43</v>
      </c>
      <c r="D28" s="69" t="s">
        <v>388</v>
      </c>
      <c r="E28" s="111">
        <v>28.2</v>
      </c>
      <c r="F28" s="69">
        <v>19.399999999999999</v>
      </c>
      <c r="G28" s="69">
        <f t="shared" si="5"/>
        <v>8.8000000000000007</v>
      </c>
      <c r="H28" s="101">
        <f t="shared" si="0"/>
        <v>31.205673758865249</v>
      </c>
      <c r="I28" s="69" t="s">
        <v>353</v>
      </c>
    </row>
    <row r="29" spans="1:9" ht="45" x14ac:dyDescent="0.25">
      <c r="A29" s="105" t="s">
        <v>163</v>
      </c>
      <c r="B29" s="69" t="s">
        <v>419</v>
      </c>
      <c r="C29" s="102" t="s">
        <v>43</v>
      </c>
      <c r="D29" s="69" t="s">
        <v>383</v>
      </c>
      <c r="E29" s="102">
        <v>44</v>
      </c>
      <c r="F29" s="69">
        <v>52.7</v>
      </c>
      <c r="G29" s="69">
        <f>F29-E29</f>
        <v>8.7000000000000028</v>
      </c>
      <c r="H29" s="101">
        <f t="shared" si="0"/>
        <v>19.772727272727277</v>
      </c>
      <c r="I29" s="69" t="s">
        <v>414</v>
      </c>
    </row>
    <row r="30" spans="1:9" ht="30" x14ac:dyDescent="0.25">
      <c r="A30" s="105" t="s">
        <v>169</v>
      </c>
      <c r="B30" s="102" t="s">
        <v>420</v>
      </c>
      <c r="C30" s="102" t="s">
        <v>421</v>
      </c>
      <c r="D30" s="69" t="s">
        <v>388</v>
      </c>
      <c r="E30" s="102">
        <v>0.08</v>
      </c>
      <c r="F30" s="69">
        <v>0</v>
      </c>
      <c r="G30" s="69">
        <f t="shared" ref="G30:G34" si="6">E30-F30</f>
        <v>0.08</v>
      </c>
      <c r="H30" s="101">
        <f t="shared" si="0"/>
        <v>100</v>
      </c>
      <c r="I30" s="69"/>
    </row>
    <row r="31" spans="1:9" ht="112.5" customHeight="1" x14ac:dyDescent="0.25">
      <c r="A31" s="105" t="s">
        <v>175</v>
      </c>
      <c r="B31" s="102" t="s">
        <v>422</v>
      </c>
      <c r="C31" s="102" t="s">
        <v>423</v>
      </c>
      <c r="D31" s="69" t="s">
        <v>388</v>
      </c>
      <c r="E31" s="102">
        <v>0.1</v>
      </c>
      <c r="F31" s="69">
        <v>9.9</v>
      </c>
      <c r="G31" s="69">
        <f t="shared" si="6"/>
        <v>-9.8000000000000007</v>
      </c>
      <c r="H31" s="101">
        <f t="shared" si="0"/>
        <v>-9800</v>
      </c>
      <c r="I31" s="69" t="s">
        <v>562</v>
      </c>
    </row>
    <row r="32" spans="1:9" ht="30" x14ac:dyDescent="0.25">
      <c r="A32" s="105" t="s">
        <v>183</v>
      </c>
      <c r="B32" s="102" t="s">
        <v>424</v>
      </c>
      <c r="C32" s="102" t="s">
        <v>421</v>
      </c>
      <c r="D32" s="69" t="s">
        <v>388</v>
      </c>
      <c r="E32" s="102">
        <v>0.16</v>
      </c>
      <c r="F32" s="69">
        <v>0</v>
      </c>
      <c r="G32" s="69">
        <f t="shared" si="6"/>
        <v>0.16</v>
      </c>
      <c r="H32" s="101">
        <f t="shared" si="0"/>
        <v>100</v>
      </c>
      <c r="I32" s="69"/>
    </row>
    <row r="33" spans="1:9" ht="30" x14ac:dyDescent="0.25">
      <c r="A33" s="105" t="s">
        <v>199</v>
      </c>
      <c r="B33" s="102" t="s">
        <v>425</v>
      </c>
      <c r="C33" s="102" t="s">
        <v>421</v>
      </c>
      <c r="D33" s="69" t="s">
        <v>388</v>
      </c>
      <c r="E33" s="102">
        <v>1</v>
      </c>
      <c r="F33" s="69">
        <v>1</v>
      </c>
      <c r="G33" s="69">
        <f t="shared" si="6"/>
        <v>0</v>
      </c>
      <c r="H33" s="101">
        <f t="shared" si="0"/>
        <v>0</v>
      </c>
      <c r="I33" s="69"/>
    </row>
    <row r="34" spans="1:9" ht="30" x14ac:dyDescent="0.25">
      <c r="A34" s="105" t="s">
        <v>205</v>
      </c>
      <c r="B34" s="102" t="s">
        <v>426</v>
      </c>
      <c r="C34" s="102" t="s">
        <v>421</v>
      </c>
      <c r="D34" s="69" t="s">
        <v>388</v>
      </c>
      <c r="E34" s="102">
        <v>0.1</v>
      </c>
      <c r="F34" s="69">
        <v>0.04</v>
      </c>
      <c r="G34" s="69">
        <f t="shared" si="6"/>
        <v>6.0000000000000005E-2</v>
      </c>
      <c r="H34" s="101">
        <f t="shared" si="0"/>
        <v>60</v>
      </c>
      <c r="I34" s="69"/>
    </row>
    <row r="35" spans="1:9" ht="39" customHeight="1" x14ac:dyDescent="0.25">
      <c r="A35" s="105" t="s">
        <v>221</v>
      </c>
      <c r="B35" s="69" t="s">
        <v>427</v>
      </c>
      <c r="C35" s="69" t="s">
        <v>43</v>
      </c>
      <c r="D35" s="69" t="s">
        <v>383</v>
      </c>
      <c r="E35" s="69">
        <v>23</v>
      </c>
      <c r="F35" s="69">
        <v>23.1</v>
      </c>
      <c r="G35" s="69">
        <f t="shared" ref="G35:G48" si="7">F35-E35</f>
        <v>0.10000000000000142</v>
      </c>
      <c r="H35" s="101">
        <f t="shared" si="0"/>
        <v>0.43478260869565832</v>
      </c>
      <c r="I35" s="69"/>
    </row>
    <row r="36" spans="1:9" ht="115.5" customHeight="1" x14ac:dyDescent="0.25">
      <c r="A36" s="105" t="s">
        <v>399</v>
      </c>
      <c r="B36" s="69" t="s">
        <v>428</v>
      </c>
      <c r="C36" s="69" t="s">
        <v>43</v>
      </c>
      <c r="D36" s="69" t="s">
        <v>383</v>
      </c>
      <c r="E36" s="69">
        <v>98</v>
      </c>
      <c r="F36" s="69">
        <v>100.1</v>
      </c>
      <c r="G36" s="69">
        <f t="shared" si="7"/>
        <v>2.0999999999999943</v>
      </c>
      <c r="H36" s="101">
        <f t="shared" si="0"/>
        <v>2.142857142857137</v>
      </c>
      <c r="I36" s="69"/>
    </row>
    <row r="37" spans="1:9" ht="59.25" customHeight="1" x14ac:dyDescent="0.25">
      <c r="A37" s="105" t="s">
        <v>401</v>
      </c>
      <c r="B37" s="102" t="s">
        <v>429</v>
      </c>
      <c r="C37" s="102" t="s">
        <v>43</v>
      </c>
      <c r="D37" s="69" t="s">
        <v>383</v>
      </c>
      <c r="E37" s="102">
        <v>95</v>
      </c>
      <c r="F37" s="69">
        <v>98.7</v>
      </c>
      <c r="G37" s="69">
        <f t="shared" si="7"/>
        <v>3.7000000000000028</v>
      </c>
      <c r="H37" s="101">
        <f t="shared" si="0"/>
        <v>3.8947368421052659</v>
      </c>
      <c r="I37" s="69"/>
    </row>
    <row r="38" spans="1:9" ht="65.25" customHeight="1" x14ac:dyDescent="0.25">
      <c r="A38" s="110" t="s">
        <v>404</v>
      </c>
      <c r="B38" s="102" t="s">
        <v>430</v>
      </c>
      <c r="C38" s="102" t="s">
        <v>43</v>
      </c>
      <c r="D38" s="69" t="s">
        <v>383</v>
      </c>
      <c r="E38" s="102">
        <v>99.6</v>
      </c>
      <c r="F38" s="69">
        <v>97.1</v>
      </c>
      <c r="G38" s="69">
        <f t="shared" si="7"/>
        <v>-2.5</v>
      </c>
      <c r="H38" s="101">
        <f t="shared" si="0"/>
        <v>-2.5100401606425704</v>
      </c>
      <c r="I38" s="69" t="s">
        <v>584</v>
      </c>
    </row>
    <row r="39" spans="1:9" ht="60" customHeight="1" x14ac:dyDescent="0.25">
      <c r="A39" s="110" t="s">
        <v>407</v>
      </c>
      <c r="B39" s="102" t="s">
        <v>431</v>
      </c>
      <c r="C39" s="102" t="s">
        <v>43</v>
      </c>
      <c r="D39" s="69" t="s">
        <v>383</v>
      </c>
      <c r="E39" s="102">
        <v>99.4</v>
      </c>
      <c r="F39" s="69">
        <v>98.2</v>
      </c>
      <c r="G39" s="69">
        <f t="shared" si="7"/>
        <v>-1.2000000000000028</v>
      </c>
      <c r="H39" s="101">
        <f t="shared" si="0"/>
        <v>-1.2072434607645903</v>
      </c>
      <c r="I39" s="69" t="s">
        <v>584</v>
      </c>
    </row>
    <row r="40" spans="1:9" ht="61.5" customHeight="1" x14ac:dyDescent="0.25">
      <c r="A40" s="110" t="s">
        <v>409</v>
      </c>
      <c r="B40" s="102" t="s">
        <v>432</v>
      </c>
      <c r="C40" s="102" t="s">
        <v>43</v>
      </c>
      <c r="D40" s="69" t="s">
        <v>383</v>
      </c>
      <c r="E40" s="102">
        <v>99.5</v>
      </c>
      <c r="F40" s="69">
        <v>98.2</v>
      </c>
      <c r="G40" s="69">
        <f t="shared" si="7"/>
        <v>-1.2999999999999972</v>
      </c>
      <c r="H40" s="101">
        <f t="shared" si="0"/>
        <v>-1.3065326633165801</v>
      </c>
      <c r="I40" s="69" t="s">
        <v>584</v>
      </c>
    </row>
    <row r="41" spans="1:9" ht="59.25" customHeight="1" x14ac:dyDescent="0.25">
      <c r="A41" s="110" t="s">
        <v>411</v>
      </c>
      <c r="B41" s="102" t="s">
        <v>433</v>
      </c>
      <c r="C41" s="102" t="s">
        <v>43</v>
      </c>
      <c r="D41" s="69" t="s">
        <v>383</v>
      </c>
      <c r="E41" s="102">
        <v>99.6</v>
      </c>
      <c r="F41" s="69">
        <v>98.3</v>
      </c>
      <c r="G41" s="69">
        <f t="shared" si="7"/>
        <v>-1.2999999999999972</v>
      </c>
      <c r="H41" s="101">
        <f t="shared" si="0"/>
        <v>-1.3052208835341337</v>
      </c>
      <c r="I41" s="69" t="s">
        <v>584</v>
      </c>
    </row>
    <row r="42" spans="1:9" ht="45" x14ac:dyDescent="0.25">
      <c r="A42" s="110" t="s">
        <v>434</v>
      </c>
      <c r="B42" s="102" t="s">
        <v>435</v>
      </c>
      <c r="C42" s="102" t="s">
        <v>43</v>
      </c>
      <c r="D42" s="69" t="s">
        <v>383</v>
      </c>
      <c r="E42" s="102">
        <v>76.2</v>
      </c>
      <c r="F42" s="69">
        <v>78.5</v>
      </c>
      <c r="G42" s="69">
        <f t="shared" si="7"/>
        <v>2.2999999999999972</v>
      </c>
      <c r="H42" s="101">
        <f t="shared" si="0"/>
        <v>3.0183727034120698</v>
      </c>
      <c r="I42" s="69"/>
    </row>
    <row r="43" spans="1:9" ht="45" x14ac:dyDescent="0.25">
      <c r="A43" s="110" t="s">
        <v>436</v>
      </c>
      <c r="B43" s="69" t="s">
        <v>437</v>
      </c>
      <c r="C43" s="69" t="s">
        <v>43</v>
      </c>
      <c r="D43" s="69" t="s">
        <v>383</v>
      </c>
      <c r="E43" s="69">
        <v>80</v>
      </c>
      <c r="F43" s="69">
        <v>94.2</v>
      </c>
      <c r="G43" s="69">
        <f t="shared" si="7"/>
        <v>14.200000000000003</v>
      </c>
      <c r="H43" s="101">
        <f t="shared" si="0"/>
        <v>17.750000000000004</v>
      </c>
      <c r="I43" s="69"/>
    </row>
    <row r="44" spans="1:9" ht="64.5" customHeight="1" x14ac:dyDescent="0.25">
      <c r="A44" s="110" t="s">
        <v>438</v>
      </c>
      <c r="B44" s="69" t="s">
        <v>439</v>
      </c>
      <c r="C44" s="69" t="s">
        <v>440</v>
      </c>
      <c r="D44" s="69" t="s">
        <v>383</v>
      </c>
      <c r="E44" s="69">
        <v>89.1</v>
      </c>
      <c r="F44" s="69" t="s">
        <v>563</v>
      </c>
      <c r="G44" s="69" t="s">
        <v>353</v>
      </c>
      <c r="H44" s="101" t="s">
        <v>353</v>
      </c>
      <c r="I44" s="69" t="s">
        <v>687</v>
      </c>
    </row>
    <row r="45" spans="1:9" ht="49.5" customHeight="1" x14ac:dyDescent="0.25">
      <c r="A45" s="110" t="s">
        <v>441</v>
      </c>
      <c r="B45" s="69" t="s">
        <v>442</v>
      </c>
      <c r="C45" s="69" t="s">
        <v>440</v>
      </c>
      <c r="D45" s="69" t="s">
        <v>383</v>
      </c>
      <c r="E45" s="69">
        <v>38.799999999999997</v>
      </c>
      <c r="F45" s="69" t="s">
        <v>563</v>
      </c>
      <c r="G45" s="69" t="s">
        <v>353</v>
      </c>
      <c r="H45" s="101" t="s">
        <v>353</v>
      </c>
      <c r="I45" s="69" t="s">
        <v>688</v>
      </c>
    </row>
    <row r="46" spans="1:9" ht="30" x14ac:dyDescent="0.25">
      <c r="A46" s="110" t="s">
        <v>443</v>
      </c>
      <c r="B46" s="102" t="s">
        <v>444</v>
      </c>
      <c r="C46" s="102" t="s">
        <v>421</v>
      </c>
      <c r="D46" s="69" t="s">
        <v>388</v>
      </c>
      <c r="E46" s="102">
        <v>34.299999999999997</v>
      </c>
      <c r="F46" s="69">
        <v>24.1</v>
      </c>
      <c r="G46" s="69">
        <f>E46-F46</f>
        <v>10.199999999999996</v>
      </c>
      <c r="H46" s="101">
        <f t="shared" si="0"/>
        <v>29.737609329446052</v>
      </c>
      <c r="I46" s="69"/>
    </row>
    <row r="47" spans="1:9" ht="267" customHeight="1" x14ac:dyDescent="0.25">
      <c r="A47" s="110" t="s">
        <v>445</v>
      </c>
      <c r="B47" s="102" t="s">
        <v>446</v>
      </c>
      <c r="C47" s="102" t="s">
        <v>43</v>
      </c>
      <c r="D47" s="69" t="s">
        <v>383</v>
      </c>
      <c r="E47" s="102">
        <v>95.5</v>
      </c>
      <c r="F47" s="69">
        <v>99.5</v>
      </c>
      <c r="G47" s="69">
        <f t="shared" si="7"/>
        <v>4</v>
      </c>
      <c r="H47" s="101">
        <f t="shared" si="0"/>
        <v>4.1884816753926701</v>
      </c>
      <c r="I47" s="69"/>
    </row>
    <row r="48" spans="1:9" ht="222" customHeight="1" x14ac:dyDescent="0.25">
      <c r="A48" s="110" t="s">
        <v>447</v>
      </c>
      <c r="B48" s="111" t="s">
        <v>448</v>
      </c>
      <c r="C48" s="111" t="s">
        <v>43</v>
      </c>
      <c r="D48" s="69" t="s">
        <v>383</v>
      </c>
      <c r="E48" s="111">
        <v>99.9</v>
      </c>
      <c r="F48" s="69">
        <v>99.9</v>
      </c>
      <c r="G48" s="69">
        <f t="shared" si="7"/>
        <v>0</v>
      </c>
      <c r="H48" s="101">
        <f t="shared" si="0"/>
        <v>0</v>
      </c>
      <c r="I48" s="69"/>
    </row>
    <row r="49" spans="1:9" ht="18.75" customHeight="1" x14ac:dyDescent="0.25">
      <c r="A49" s="123" t="s">
        <v>449</v>
      </c>
      <c r="B49" s="123"/>
      <c r="C49" s="123"/>
      <c r="D49" s="123"/>
      <c r="E49" s="123"/>
      <c r="F49" s="123"/>
      <c r="G49" s="123"/>
      <c r="H49" s="123"/>
      <c r="I49" s="123"/>
    </row>
    <row r="50" spans="1:9" ht="68.25" customHeight="1" x14ac:dyDescent="0.25">
      <c r="A50" s="111" t="s">
        <v>450</v>
      </c>
      <c r="B50" s="111" t="s">
        <v>451</v>
      </c>
      <c r="C50" s="111" t="s">
        <v>452</v>
      </c>
      <c r="D50" s="69" t="s">
        <v>388</v>
      </c>
      <c r="E50" s="69">
        <v>53.5</v>
      </c>
      <c r="F50" s="69">
        <v>54</v>
      </c>
      <c r="G50" s="69">
        <f>E50-F50</f>
        <v>-0.5</v>
      </c>
      <c r="H50" s="101">
        <f t="shared" si="0"/>
        <v>-0.93457943925233633</v>
      </c>
      <c r="I50" s="69" t="s">
        <v>585</v>
      </c>
    </row>
    <row r="51" spans="1:9" ht="18" customHeight="1" x14ac:dyDescent="0.25">
      <c r="A51" s="119" t="s">
        <v>453</v>
      </c>
      <c r="B51" s="119"/>
      <c r="C51" s="119"/>
      <c r="D51" s="119"/>
      <c r="E51" s="119"/>
      <c r="F51" s="119"/>
      <c r="G51" s="119"/>
      <c r="H51" s="119"/>
      <c r="I51" s="119"/>
    </row>
    <row r="52" spans="1:9" ht="148.5" customHeight="1" x14ac:dyDescent="0.25">
      <c r="A52" s="111" t="s">
        <v>450</v>
      </c>
      <c r="B52" s="106" t="s">
        <v>454</v>
      </c>
      <c r="C52" s="111" t="s">
        <v>43</v>
      </c>
      <c r="D52" s="69" t="s">
        <v>383</v>
      </c>
      <c r="E52" s="69">
        <v>49</v>
      </c>
      <c r="F52" s="101">
        <v>50.4</v>
      </c>
      <c r="G52" s="69">
        <f>F52-E52</f>
        <v>1.3999999999999986</v>
      </c>
      <c r="H52" s="101">
        <f t="shared" si="0"/>
        <v>2.8571428571428541</v>
      </c>
      <c r="I52" s="69" t="s">
        <v>574</v>
      </c>
    </row>
    <row r="53" spans="1:9" ht="27.75" customHeight="1" x14ac:dyDescent="0.25">
      <c r="A53" s="121" t="s">
        <v>455</v>
      </c>
      <c r="B53" s="121"/>
      <c r="C53" s="121"/>
      <c r="D53" s="121"/>
      <c r="E53" s="121"/>
      <c r="F53" s="121"/>
      <c r="G53" s="121"/>
      <c r="H53" s="121"/>
      <c r="I53" s="121"/>
    </row>
    <row r="54" spans="1:9" ht="63.75" customHeight="1" x14ac:dyDescent="0.25">
      <c r="A54" s="69" t="s">
        <v>416</v>
      </c>
      <c r="B54" s="69" t="s">
        <v>456</v>
      </c>
      <c r="C54" s="69" t="s">
        <v>43</v>
      </c>
      <c r="D54" s="69" t="s">
        <v>388</v>
      </c>
      <c r="E54" s="69">
        <v>3.7</v>
      </c>
      <c r="F54" s="69">
        <v>3</v>
      </c>
      <c r="G54" s="69">
        <f>E54-F54</f>
        <v>0.70000000000000018</v>
      </c>
      <c r="H54" s="101">
        <f>G54/E54*100</f>
        <v>18.918918918918923</v>
      </c>
      <c r="I54" s="69"/>
    </row>
    <row r="55" spans="1:9" ht="60" x14ac:dyDescent="0.25">
      <c r="A55" s="103" t="s">
        <v>104</v>
      </c>
      <c r="B55" s="69" t="s">
        <v>457</v>
      </c>
      <c r="C55" s="69" t="s">
        <v>43</v>
      </c>
      <c r="D55" s="69" t="s">
        <v>383</v>
      </c>
      <c r="E55" s="69">
        <v>45</v>
      </c>
      <c r="F55" s="103">
        <v>51.3</v>
      </c>
      <c r="G55" s="69">
        <f>F55-E55</f>
        <v>6.2999999999999972</v>
      </c>
      <c r="H55" s="101">
        <f t="shared" ref="H55:H118" si="8">G55/E55*100</f>
        <v>13.999999999999993</v>
      </c>
      <c r="I55" s="103"/>
    </row>
    <row r="56" spans="1:9" ht="60" x14ac:dyDescent="0.25">
      <c r="A56" s="103" t="s">
        <v>143</v>
      </c>
      <c r="B56" s="69" t="s">
        <v>458</v>
      </c>
      <c r="C56" s="69" t="s">
        <v>43</v>
      </c>
      <c r="D56" s="69" t="s">
        <v>388</v>
      </c>
      <c r="E56" s="69">
        <v>24.6</v>
      </c>
      <c r="F56" s="103">
        <v>15.6</v>
      </c>
      <c r="G56" s="69">
        <f>E56-F56</f>
        <v>9.0000000000000018</v>
      </c>
      <c r="H56" s="101">
        <f t="shared" si="8"/>
        <v>36.585365853658544</v>
      </c>
      <c r="I56" s="103"/>
    </row>
    <row r="57" spans="1:9" ht="60" x14ac:dyDescent="0.25">
      <c r="A57" s="103" t="s">
        <v>459</v>
      </c>
      <c r="B57" s="69" t="s">
        <v>460</v>
      </c>
      <c r="C57" s="69" t="s">
        <v>43</v>
      </c>
      <c r="D57" s="69" t="s">
        <v>383</v>
      </c>
      <c r="E57" s="69">
        <v>87</v>
      </c>
      <c r="F57" s="103">
        <v>91</v>
      </c>
      <c r="G57" s="69">
        <f t="shared" ref="G57:G58" si="9">F57-E57</f>
        <v>4</v>
      </c>
      <c r="H57" s="101">
        <f t="shared" si="8"/>
        <v>4.5977011494252871</v>
      </c>
      <c r="I57" s="103"/>
    </row>
    <row r="58" spans="1:9" ht="90" x14ac:dyDescent="0.25">
      <c r="A58" s="103" t="s">
        <v>169</v>
      </c>
      <c r="B58" s="69" t="s">
        <v>461</v>
      </c>
      <c r="C58" s="69" t="s">
        <v>43</v>
      </c>
      <c r="D58" s="69" t="s">
        <v>383</v>
      </c>
      <c r="E58" s="69">
        <v>30</v>
      </c>
      <c r="F58" s="103">
        <v>35.4</v>
      </c>
      <c r="G58" s="69">
        <f t="shared" si="9"/>
        <v>5.3999999999999986</v>
      </c>
      <c r="H58" s="101">
        <f t="shared" si="8"/>
        <v>17.999999999999996</v>
      </c>
      <c r="I58" s="103"/>
    </row>
    <row r="59" spans="1:9" ht="120" x14ac:dyDescent="0.25">
      <c r="A59" s="103" t="s">
        <v>462</v>
      </c>
      <c r="B59" s="69" t="s">
        <v>463</v>
      </c>
      <c r="C59" s="69" t="s">
        <v>43</v>
      </c>
      <c r="D59" s="69" t="s">
        <v>388</v>
      </c>
      <c r="E59" s="69">
        <v>6.3</v>
      </c>
      <c r="F59" s="103">
        <v>5.7</v>
      </c>
      <c r="G59" s="69">
        <f t="shared" ref="G59:G60" si="10">E59-F59</f>
        <v>0.59999999999999964</v>
      </c>
      <c r="H59" s="101">
        <f t="shared" si="8"/>
        <v>9.5238095238095184</v>
      </c>
      <c r="I59" s="103"/>
    </row>
    <row r="60" spans="1:9" ht="120" x14ac:dyDescent="0.25">
      <c r="A60" s="103" t="s">
        <v>464</v>
      </c>
      <c r="B60" s="69" t="s">
        <v>465</v>
      </c>
      <c r="C60" s="69" t="s">
        <v>43</v>
      </c>
      <c r="D60" s="69" t="s">
        <v>388</v>
      </c>
      <c r="E60" s="69">
        <v>8.3000000000000007</v>
      </c>
      <c r="F60" s="103">
        <v>6.5</v>
      </c>
      <c r="G60" s="69">
        <f t="shared" si="10"/>
        <v>1.8000000000000007</v>
      </c>
      <c r="H60" s="101">
        <f t="shared" si="8"/>
        <v>21.686746987951814</v>
      </c>
      <c r="I60" s="103"/>
    </row>
    <row r="61" spans="1:9" ht="75" x14ac:dyDescent="0.25">
      <c r="A61" s="103" t="s">
        <v>199</v>
      </c>
      <c r="B61" s="69" t="s">
        <v>466</v>
      </c>
      <c r="C61" s="69" t="s">
        <v>43</v>
      </c>
      <c r="D61" s="69" t="s">
        <v>383</v>
      </c>
      <c r="E61" s="69">
        <v>100</v>
      </c>
      <c r="F61" s="103">
        <v>100</v>
      </c>
      <c r="G61" s="69">
        <f t="shared" ref="G61:G62" si="11">F61-E61</f>
        <v>0</v>
      </c>
      <c r="H61" s="101">
        <f t="shared" si="8"/>
        <v>0</v>
      </c>
      <c r="I61" s="103"/>
    </row>
    <row r="62" spans="1:9" ht="45" x14ac:dyDescent="0.25">
      <c r="A62" s="103" t="s">
        <v>205</v>
      </c>
      <c r="B62" s="69" t="s">
        <v>467</v>
      </c>
      <c r="C62" s="69" t="s">
        <v>385</v>
      </c>
      <c r="D62" s="69" t="s">
        <v>383</v>
      </c>
      <c r="E62" s="69">
        <v>10030</v>
      </c>
      <c r="F62" s="103">
        <v>16436</v>
      </c>
      <c r="G62" s="69">
        <f t="shared" si="11"/>
        <v>6406</v>
      </c>
      <c r="H62" s="101">
        <f t="shared" si="8"/>
        <v>63.868394815553344</v>
      </c>
      <c r="I62" s="103"/>
    </row>
    <row r="63" spans="1:9" ht="45" x14ac:dyDescent="0.25">
      <c r="A63" s="103" t="s">
        <v>221</v>
      </c>
      <c r="B63" s="69" t="s">
        <v>468</v>
      </c>
      <c r="C63" s="69" t="s">
        <v>43</v>
      </c>
      <c r="D63" s="69" t="s">
        <v>388</v>
      </c>
      <c r="E63" s="69">
        <v>30.6</v>
      </c>
      <c r="F63" s="103">
        <v>28.5</v>
      </c>
      <c r="G63" s="69">
        <f t="shared" ref="G63:G67" si="12">E63-F63</f>
        <v>2.1000000000000014</v>
      </c>
      <c r="H63" s="101">
        <f t="shared" si="8"/>
        <v>6.8627450980392206</v>
      </c>
      <c r="I63" s="103"/>
    </row>
    <row r="64" spans="1:9" ht="30" x14ac:dyDescent="0.25">
      <c r="A64" s="103" t="s">
        <v>399</v>
      </c>
      <c r="B64" s="69" t="s">
        <v>469</v>
      </c>
      <c r="C64" s="69" t="s">
        <v>470</v>
      </c>
      <c r="D64" s="69" t="s">
        <v>388</v>
      </c>
      <c r="E64" s="69">
        <v>376.5</v>
      </c>
      <c r="F64" s="103">
        <v>340.7</v>
      </c>
      <c r="G64" s="69">
        <f t="shared" si="12"/>
        <v>35.800000000000011</v>
      </c>
      <c r="H64" s="101">
        <f t="shared" si="8"/>
        <v>9.5086321381142138</v>
      </c>
      <c r="I64" s="69"/>
    </row>
    <row r="65" spans="1:9" ht="195" customHeight="1" x14ac:dyDescent="0.25">
      <c r="A65" s="103" t="s">
        <v>401</v>
      </c>
      <c r="B65" s="69" t="s">
        <v>471</v>
      </c>
      <c r="C65" s="69" t="s">
        <v>421</v>
      </c>
      <c r="D65" s="69" t="s">
        <v>388</v>
      </c>
      <c r="E65" s="69">
        <v>15.85</v>
      </c>
      <c r="F65" s="103">
        <v>17.8</v>
      </c>
      <c r="G65" s="69">
        <f t="shared" si="12"/>
        <v>-1.9500000000000011</v>
      </c>
      <c r="H65" s="101">
        <f t="shared" si="8"/>
        <v>-12.30283911671925</v>
      </c>
      <c r="I65" s="69" t="s">
        <v>586</v>
      </c>
    </row>
    <row r="66" spans="1:9" ht="45" customHeight="1" x14ac:dyDescent="0.25">
      <c r="A66" s="103" t="s">
        <v>404</v>
      </c>
      <c r="B66" s="69" t="s">
        <v>472</v>
      </c>
      <c r="C66" s="69" t="s">
        <v>470</v>
      </c>
      <c r="D66" s="69" t="s">
        <v>388</v>
      </c>
      <c r="E66" s="69">
        <v>188.5</v>
      </c>
      <c r="F66" s="103">
        <v>154.9</v>
      </c>
      <c r="G66" s="69">
        <f t="shared" si="12"/>
        <v>33.599999999999994</v>
      </c>
      <c r="H66" s="101">
        <f t="shared" si="8"/>
        <v>17.824933687002652</v>
      </c>
      <c r="I66" s="103"/>
    </row>
    <row r="67" spans="1:9" ht="161.25" customHeight="1" x14ac:dyDescent="0.25">
      <c r="A67" s="103" t="s">
        <v>407</v>
      </c>
      <c r="B67" s="69" t="s">
        <v>473</v>
      </c>
      <c r="C67" s="69" t="s">
        <v>43</v>
      </c>
      <c r="D67" s="69" t="s">
        <v>388</v>
      </c>
      <c r="E67" s="69">
        <v>0.96</v>
      </c>
      <c r="F67" s="103">
        <v>21.3</v>
      </c>
      <c r="G67" s="69">
        <f t="shared" si="12"/>
        <v>-20.34</v>
      </c>
      <c r="H67" s="101">
        <f t="shared" si="8"/>
        <v>-2118.75</v>
      </c>
      <c r="I67" s="104" t="s">
        <v>582</v>
      </c>
    </row>
    <row r="68" spans="1:9" ht="144.75" customHeight="1" x14ac:dyDescent="0.25">
      <c r="A68" s="103" t="s">
        <v>409</v>
      </c>
      <c r="B68" s="69" t="s">
        <v>474</v>
      </c>
      <c r="C68" s="69" t="s">
        <v>43</v>
      </c>
      <c r="D68" s="69" t="s">
        <v>383</v>
      </c>
      <c r="E68" s="69">
        <v>52.9</v>
      </c>
      <c r="F68" s="103">
        <v>52.5</v>
      </c>
      <c r="G68" s="69">
        <f t="shared" ref="G68:G72" si="13">F68-E68</f>
        <v>-0.39999999999999858</v>
      </c>
      <c r="H68" s="101">
        <f t="shared" si="8"/>
        <v>-0.75614366729678373</v>
      </c>
      <c r="I68" s="69" t="s">
        <v>588</v>
      </c>
    </row>
    <row r="69" spans="1:9" ht="168" customHeight="1" x14ac:dyDescent="0.25">
      <c r="A69" s="103" t="s">
        <v>475</v>
      </c>
      <c r="B69" s="69" t="s">
        <v>476</v>
      </c>
      <c r="C69" s="69" t="s">
        <v>477</v>
      </c>
      <c r="D69" s="69" t="s">
        <v>383</v>
      </c>
      <c r="E69" s="69">
        <v>9.4</v>
      </c>
      <c r="F69" s="103">
        <v>9</v>
      </c>
      <c r="G69" s="69">
        <f t="shared" si="13"/>
        <v>-0.40000000000000036</v>
      </c>
      <c r="H69" s="101">
        <f t="shared" si="8"/>
        <v>-4.2553191489361737</v>
      </c>
      <c r="I69" s="69" t="s">
        <v>587</v>
      </c>
    </row>
    <row r="70" spans="1:9" ht="66.75" customHeight="1" x14ac:dyDescent="0.25">
      <c r="A70" s="103" t="s">
        <v>478</v>
      </c>
      <c r="B70" s="69" t="s">
        <v>479</v>
      </c>
      <c r="C70" s="69" t="str">
        <f>$C$69</f>
        <v>Число больных алкоголизмом, находящихся в ремиссии</v>
      </c>
      <c r="D70" s="69" t="s">
        <v>383</v>
      </c>
      <c r="E70" s="69">
        <v>12.7</v>
      </c>
      <c r="F70" s="103">
        <v>14.3</v>
      </c>
      <c r="G70" s="69">
        <f t="shared" si="13"/>
        <v>1.6000000000000014</v>
      </c>
      <c r="H70" s="101">
        <f t="shared" si="8"/>
        <v>12.598425196850405</v>
      </c>
      <c r="I70" s="103"/>
    </row>
    <row r="71" spans="1:9" ht="75" x14ac:dyDescent="0.25">
      <c r="A71" s="103" t="s">
        <v>436</v>
      </c>
      <c r="B71" s="69" t="s">
        <v>560</v>
      </c>
      <c r="C71" s="69" t="s">
        <v>480</v>
      </c>
      <c r="D71" s="69" t="s">
        <v>383</v>
      </c>
      <c r="E71" s="69">
        <v>7.9</v>
      </c>
      <c r="F71" s="103">
        <v>8.9</v>
      </c>
      <c r="G71" s="69">
        <f t="shared" si="13"/>
        <v>1</v>
      </c>
      <c r="H71" s="101">
        <f t="shared" si="8"/>
        <v>12.658227848101264</v>
      </c>
      <c r="I71" s="103"/>
    </row>
    <row r="72" spans="1:9" ht="82.5" customHeight="1" x14ac:dyDescent="0.25">
      <c r="A72" s="103" t="s">
        <v>438</v>
      </c>
      <c r="B72" s="69" t="s">
        <v>561</v>
      </c>
      <c r="C72" s="69" t="str">
        <f>$C$71</f>
        <v xml:space="preserve">число наркологических больных, находящихся в ремиссии </v>
      </c>
      <c r="D72" s="69" t="s">
        <v>383</v>
      </c>
      <c r="E72" s="69">
        <v>7.4</v>
      </c>
      <c r="F72" s="103">
        <v>9</v>
      </c>
      <c r="G72" s="69">
        <f t="shared" si="13"/>
        <v>1.5999999999999996</v>
      </c>
      <c r="H72" s="101">
        <f t="shared" si="8"/>
        <v>21.621621621621614</v>
      </c>
      <c r="I72" s="103"/>
    </row>
    <row r="73" spans="1:9" ht="18.75" customHeight="1" x14ac:dyDescent="0.25">
      <c r="A73" s="120" t="s">
        <v>481</v>
      </c>
      <c r="B73" s="120"/>
      <c r="C73" s="120"/>
      <c r="D73" s="120"/>
      <c r="E73" s="120"/>
      <c r="F73" s="120"/>
      <c r="G73" s="120"/>
      <c r="H73" s="120"/>
      <c r="I73" s="120"/>
    </row>
    <row r="74" spans="1:9" ht="30" x14ac:dyDescent="0.25">
      <c r="A74" s="102" t="s">
        <v>450</v>
      </c>
      <c r="B74" s="102" t="s">
        <v>402</v>
      </c>
      <c r="C74" s="102" t="s">
        <v>421</v>
      </c>
      <c r="D74" s="103" t="s">
        <v>388</v>
      </c>
      <c r="E74" s="103">
        <v>663.7</v>
      </c>
      <c r="F74" s="103">
        <v>652.79999999999995</v>
      </c>
      <c r="G74" s="69">
        <f>E74-F74</f>
        <v>10.900000000000091</v>
      </c>
      <c r="H74" s="101">
        <f t="shared" si="8"/>
        <v>1.6423082718095661</v>
      </c>
      <c r="I74" s="103"/>
    </row>
    <row r="75" spans="1:9" ht="13.5" customHeight="1" x14ac:dyDescent="0.25">
      <c r="A75" s="120" t="s">
        <v>482</v>
      </c>
      <c r="B75" s="120"/>
      <c r="C75" s="120"/>
      <c r="D75" s="120"/>
      <c r="E75" s="120"/>
      <c r="F75" s="120"/>
      <c r="G75" s="120"/>
      <c r="H75" s="120"/>
      <c r="I75" s="120"/>
    </row>
    <row r="76" spans="1:9" ht="158.25" customHeight="1" x14ac:dyDescent="0.25">
      <c r="A76" s="102" t="s">
        <v>450</v>
      </c>
      <c r="B76" s="69" t="s">
        <v>483</v>
      </c>
      <c r="C76" s="69" t="s">
        <v>43</v>
      </c>
      <c r="D76" s="103" t="s">
        <v>383</v>
      </c>
      <c r="E76" s="103">
        <v>100</v>
      </c>
      <c r="F76" s="103">
        <v>100</v>
      </c>
      <c r="G76" s="69">
        <f>F76-E76</f>
        <v>0</v>
      </c>
      <c r="H76" s="101">
        <f t="shared" si="8"/>
        <v>0</v>
      </c>
      <c r="I76" s="103"/>
    </row>
    <row r="77" spans="1:9" ht="18" customHeight="1" x14ac:dyDescent="0.25">
      <c r="A77" s="120" t="s">
        <v>484</v>
      </c>
      <c r="B77" s="120"/>
      <c r="C77" s="120"/>
      <c r="D77" s="120"/>
      <c r="E77" s="120"/>
      <c r="F77" s="120"/>
      <c r="G77" s="120"/>
      <c r="H77" s="120"/>
      <c r="I77" s="120"/>
    </row>
    <row r="78" spans="1:9" ht="63" customHeight="1" x14ac:dyDescent="0.25">
      <c r="A78" s="103" t="s">
        <v>450</v>
      </c>
      <c r="B78" s="69" t="s">
        <v>485</v>
      </c>
      <c r="C78" s="103" t="s">
        <v>43</v>
      </c>
      <c r="D78" s="103" t="s">
        <v>383</v>
      </c>
      <c r="E78" s="103">
        <v>87</v>
      </c>
      <c r="F78" s="103">
        <v>91</v>
      </c>
      <c r="G78" s="69">
        <f>F78-E78</f>
        <v>4</v>
      </c>
      <c r="H78" s="101">
        <f t="shared" si="8"/>
        <v>4.5977011494252871</v>
      </c>
      <c r="I78" s="103"/>
    </row>
    <row r="79" spans="1:9" ht="29.25" customHeight="1" x14ac:dyDescent="0.25">
      <c r="A79" s="121" t="s">
        <v>486</v>
      </c>
      <c r="B79" s="121"/>
      <c r="C79" s="121"/>
      <c r="D79" s="121"/>
      <c r="E79" s="121"/>
      <c r="F79" s="121"/>
      <c r="G79" s="121"/>
      <c r="H79" s="121"/>
      <c r="I79" s="121"/>
    </row>
    <row r="80" spans="1:9" ht="60.75" customHeight="1" x14ac:dyDescent="0.25">
      <c r="A80" s="103" t="s">
        <v>450</v>
      </c>
      <c r="B80" s="69" t="s">
        <v>487</v>
      </c>
      <c r="C80" s="103" t="s">
        <v>43</v>
      </c>
      <c r="D80" s="103" t="s">
        <v>383</v>
      </c>
      <c r="E80" s="103">
        <v>100</v>
      </c>
      <c r="F80" s="103">
        <v>100</v>
      </c>
      <c r="G80" s="69">
        <f>F80-E80</f>
        <v>0</v>
      </c>
      <c r="H80" s="101">
        <f t="shared" si="8"/>
        <v>0</v>
      </c>
      <c r="I80" s="103"/>
    </row>
    <row r="81" spans="1:9" ht="18" customHeight="1" x14ac:dyDescent="0.25">
      <c r="A81" s="120" t="s">
        <v>488</v>
      </c>
      <c r="B81" s="120"/>
      <c r="C81" s="120"/>
      <c r="D81" s="120"/>
      <c r="E81" s="120"/>
      <c r="F81" s="120"/>
      <c r="G81" s="120"/>
      <c r="H81" s="120"/>
      <c r="I81" s="120"/>
    </row>
    <row r="82" spans="1:9" ht="45" x14ac:dyDescent="0.25">
      <c r="A82" s="105" t="s">
        <v>450</v>
      </c>
      <c r="B82" s="102" t="s">
        <v>489</v>
      </c>
      <c r="C82" s="102" t="s">
        <v>43</v>
      </c>
      <c r="D82" s="103" t="s">
        <v>383</v>
      </c>
      <c r="E82" s="103">
        <v>100</v>
      </c>
      <c r="F82" s="103">
        <v>100</v>
      </c>
      <c r="G82" s="69">
        <f t="shared" ref="G82:G83" si="14">F82-E82</f>
        <v>0</v>
      </c>
      <c r="H82" s="101">
        <f t="shared" si="8"/>
        <v>0</v>
      </c>
      <c r="I82" s="103"/>
    </row>
    <row r="83" spans="1:9" ht="45" x14ac:dyDescent="0.25">
      <c r="A83" s="105" t="s">
        <v>104</v>
      </c>
      <c r="B83" s="102" t="s">
        <v>490</v>
      </c>
      <c r="C83" s="102" t="s">
        <v>566</v>
      </c>
      <c r="D83" s="103" t="s">
        <v>383</v>
      </c>
      <c r="E83" s="103">
        <v>5</v>
      </c>
      <c r="F83" s="103">
        <v>10</v>
      </c>
      <c r="G83" s="69">
        <f t="shared" si="14"/>
        <v>5</v>
      </c>
      <c r="H83" s="101">
        <f t="shared" si="8"/>
        <v>100</v>
      </c>
      <c r="I83" s="103"/>
    </row>
    <row r="84" spans="1:9" ht="16.5" customHeight="1" x14ac:dyDescent="0.25">
      <c r="A84" s="120" t="s">
        <v>578</v>
      </c>
      <c r="B84" s="120"/>
      <c r="C84" s="120"/>
      <c r="D84" s="120"/>
      <c r="E84" s="120"/>
      <c r="F84" s="120"/>
      <c r="G84" s="120"/>
      <c r="H84" s="120"/>
      <c r="I84" s="120"/>
    </row>
    <row r="85" spans="1:9" ht="45" x14ac:dyDescent="0.25">
      <c r="A85" s="102" t="s">
        <v>450</v>
      </c>
      <c r="B85" s="102" t="s">
        <v>489</v>
      </c>
      <c r="C85" s="102" t="s">
        <v>43</v>
      </c>
      <c r="D85" s="103" t="s">
        <v>383</v>
      </c>
      <c r="E85" s="103">
        <v>100</v>
      </c>
      <c r="F85" s="103">
        <v>100</v>
      </c>
      <c r="G85" s="69">
        <f t="shared" ref="G85:G86" si="15">F85-E85</f>
        <v>0</v>
      </c>
      <c r="H85" s="101">
        <f t="shared" si="8"/>
        <v>0</v>
      </c>
      <c r="I85" s="103"/>
    </row>
    <row r="86" spans="1:9" ht="45" x14ac:dyDescent="0.25">
      <c r="A86" s="102" t="s">
        <v>104</v>
      </c>
      <c r="B86" s="102" t="s">
        <v>490</v>
      </c>
      <c r="C86" s="102" t="s">
        <v>567</v>
      </c>
      <c r="D86" s="103" t="s">
        <v>383</v>
      </c>
      <c r="E86" s="103">
        <v>5</v>
      </c>
      <c r="F86" s="103">
        <v>10</v>
      </c>
      <c r="G86" s="69">
        <f t="shared" si="15"/>
        <v>5</v>
      </c>
      <c r="H86" s="101">
        <f t="shared" si="8"/>
        <v>100</v>
      </c>
      <c r="I86" s="103"/>
    </row>
    <row r="87" spans="1:9" ht="16.5" customHeight="1" x14ac:dyDescent="0.25">
      <c r="A87" s="120" t="s">
        <v>491</v>
      </c>
      <c r="B87" s="120"/>
      <c r="C87" s="120"/>
      <c r="D87" s="120"/>
      <c r="E87" s="120"/>
      <c r="F87" s="120"/>
      <c r="G87" s="120"/>
      <c r="H87" s="120"/>
      <c r="I87" s="120"/>
    </row>
    <row r="88" spans="1:9" ht="51" customHeight="1" x14ac:dyDescent="0.25">
      <c r="A88" s="103" t="s">
        <v>416</v>
      </c>
      <c r="B88" s="103" t="s">
        <v>492</v>
      </c>
      <c r="C88" s="69" t="s">
        <v>569</v>
      </c>
      <c r="D88" s="103" t="s">
        <v>388</v>
      </c>
      <c r="E88" s="103">
        <v>0.22</v>
      </c>
      <c r="F88" s="103">
        <v>0.14000000000000001</v>
      </c>
      <c r="G88" s="69">
        <f>E88-F88</f>
        <v>7.9999999999999988E-2</v>
      </c>
      <c r="H88" s="101">
        <f t="shared" si="8"/>
        <v>36.36363636363636</v>
      </c>
      <c r="I88" s="103"/>
    </row>
    <row r="89" spans="1:9" ht="138" customHeight="1" x14ac:dyDescent="0.25">
      <c r="A89" s="103" t="s">
        <v>104</v>
      </c>
      <c r="B89" s="69" t="s">
        <v>493</v>
      </c>
      <c r="C89" s="69" t="s">
        <v>494</v>
      </c>
      <c r="D89" s="103" t="s">
        <v>383</v>
      </c>
      <c r="E89" s="103">
        <v>74.5</v>
      </c>
      <c r="F89" s="103">
        <v>89.7</v>
      </c>
      <c r="G89" s="69">
        <f t="shared" ref="G89:G94" si="16">F89-E89</f>
        <v>15.200000000000003</v>
      </c>
      <c r="H89" s="101">
        <f t="shared" si="8"/>
        <v>20.402684563758395</v>
      </c>
      <c r="I89" s="103"/>
    </row>
    <row r="90" spans="1:9" ht="96.75" customHeight="1" x14ac:dyDescent="0.25">
      <c r="A90" s="103" t="s">
        <v>143</v>
      </c>
      <c r="B90" s="69" t="s">
        <v>495</v>
      </c>
      <c r="C90" s="69" t="s">
        <v>568</v>
      </c>
      <c r="D90" s="103" t="s">
        <v>383</v>
      </c>
      <c r="E90" s="103">
        <v>65</v>
      </c>
      <c r="F90" s="103">
        <v>65</v>
      </c>
      <c r="G90" s="69">
        <f t="shared" si="16"/>
        <v>0</v>
      </c>
      <c r="H90" s="101">
        <f t="shared" si="8"/>
        <v>0</v>
      </c>
      <c r="I90" s="103"/>
    </row>
    <row r="91" spans="1:9" ht="154.5" customHeight="1" x14ac:dyDescent="0.25">
      <c r="A91" s="103" t="s">
        <v>163</v>
      </c>
      <c r="B91" s="69" t="s">
        <v>496</v>
      </c>
      <c r="C91" s="69" t="s">
        <v>43</v>
      </c>
      <c r="D91" s="103" t="s">
        <v>383</v>
      </c>
      <c r="E91" s="69">
        <v>60</v>
      </c>
      <c r="F91" s="103">
        <v>87.6</v>
      </c>
      <c r="G91" s="69">
        <f t="shared" si="16"/>
        <v>27.599999999999994</v>
      </c>
      <c r="H91" s="101">
        <f t="shared" si="8"/>
        <v>45.999999999999993</v>
      </c>
      <c r="I91" s="103"/>
    </row>
    <row r="92" spans="1:9" ht="114.75" customHeight="1" x14ac:dyDescent="0.25">
      <c r="A92" s="103" t="s">
        <v>169</v>
      </c>
      <c r="B92" s="69" t="s">
        <v>497</v>
      </c>
      <c r="C92" s="69" t="s">
        <v>570</v>
      </c>
      <c r="D92" s="103" t="s">
        <v>383</v>
      </c>
      <c r="E92" s="69">
        <v>95</v>
      </c>
      <c r="F92" s="103">
        <v>98.9</v>
      </c>
      <c r="G92" s="69">
        <f t="shared" si="16"/>
        <v>3.9000000000000057</v>
      </c>
      <c r="H92" s="101">
        <f t="shared" si="8"/>
        <v>4.1052631578947434</v>
      </c>
      <c r="I92" s="103"/>
    </row>
    <row r="93" spans="1:9" ht="120.75" customHeight="1" x14ac:dyDescent="0.25">
      <c r="A93" s="103" t="s">
        <v>175</v>
      </c>
      <c r="B93" s="69" t="s">
        <v>498</v>
      </c>
      <c r="C93" s="69" t="s">
        <v>571</v>
      </c>
      <c r="D93" s="103" t="s">
        <v>383</v>
      </c>
      <c r="E93" s="69">
        <v>95</v>
      </c>
      <c r="F93" s="103">
        <v>99.8</v>
      </c>
      <c r="G93" s="69">
        <f t="shared" si="16"/>
        <v>4.7999999999999972</v>
      </c>
      <c r="H93" s="101">
        <f t="shared" si="8"/>
        <v>5.0526315789473655</v>
      </c>
      <c r="I93" s="103"/>
    </row>
    <row r="94" spans="1:9" ht="68.25" customHeight="1" x14ac:dyDescent="0.25">
      <c r="A94" s="103" t="s">
        <v>464</v>
      </c>
      <c r="B94" s="69" t="s">
        <v>499</v>
      </c>
      <c r="C94" s="69" t="s">
        <v>43</v>
      </c>
      <c r="D94" s="103" t="s">
        <v>383</v>
      </c>
      <c r="E94" s="69">
        <v>92</v>
      </c>
      <c r="F94" s="103">
        <v>99</v>
      </c>
      <c r="G94" s="69">
        <f t="shared" si="16"/>
        <v>7</v>
      </c>
      <c r="H94" s="101">
        <f t="shared" si="8"/>
        <v>7.608695652173914</v>
      </c>
      <c r="I94" s="103"/>
    </row>
    <row r="95" spans="1:9" ht="45" x14ac:dyDescent="0.25">
      <c r="A95" s="103" t="s">
        <v>199</v>
      </c>
      <c r="B95" s="69" t="s">
        <v>500</v>
      </c>
      <c r="C95" s="69" t="s">
        <v>387</v>
      </c>
      <c r="D95" s="103" t="s">
        <v>388</v>
      </c>
      <c r="E95" s="69">
        <v>2.7</v>
      </c>
      <c r="F95" s="103">
        <v>2</v>
      </c>
      <c r="G95" s="69">
        <f t="shared" ref="G95:G97" si="17">E95-F95</f>
        <v>0.70000000000000018</v>
      </c>
      <c r="H95" s="101">
        <f t="shared" si="8"/>
        <v>25.925925925925931</v>
      </c>
      <c r="I95" s="103"/>
    </row>
    <row r="96" spans="1:9" ht="68.25" customHeight="1" x14ac:dyDescent="0.25">
      <c r="A96" s="103" t="s">
        <v>205</v>
      </c>
      <c r="B96" s="106" t="s">
        <v>501</v>
      </c>
      <c r="C96" s="69" t="s">
        <v>502</v>
      </c>
      <c r="D96" s="103" t="s">
        <v>388</v>
      </c>
      <c r="E96" s="69">
        <v>95</v>
      </c>
      <c r="F96" s="103">
        <v>75</v>
      </c>
      <c r="G96" s="69">
        <f t="shared" si="17"/>
        <v>20</v>
      </c>
      <c r="H96" s="101">
        <f t="shared" si="8"/>
        <v>21.052631578947366</v>
      </c>
      <c r="I96" s="107" t="s">
        <v>556</v>
      </c>
    </row>
    <row r="97" spans="1:9" ht="45" x14ac:dyDescent="0.25">
      <c r="A97" s="103" t="s">
        <v>221</v>
      </c>
      <c r="B97" s="69" t="s">
        <v>503</v>
      </c>
      <c r="C97" s="69" t="s">
        <v>504</v>
      </c>
      <c r="D97" s="103" t="s">
        <v>388</v>
      </c>
      <c r="E97" s="69">
        <v>32.799999999999997</v>
      </c>
      <c r="F97" s="103">
        <v>32.700000000000003</v>
      </c>
      <c r="G97" s="69">
        <f t="shared" si="17"/>
        <v>9.9999999999994316E-2</v>
      </c>
      <c r="H97" s="101">
        <f t="shared" si="8"/>
        <v>0.30487804878047053</v>
      </c>
      <c r="I97" s="103"/>
    </row>
    <row r="98" spans="1:9" ht="18" customHeight="1" x14ac:dyDescent="0.25">
      <c r="A98" s="120" t="s">
        <v>505</v>
      </c>
      <c r="B98" s="120"/>
      <c r="C98" s="120"/>
      <c r="D98" s="120"/>
      <c r="E98" s="120"/>
      <c r="F98" s="120"/>
      <c r="G98" s="120"/>
      <c r="H98" s="120"/>
      <c r="I98" s="120"/>
    </row>
    <row r="99" spans="1:9" ht="46.5" customHeight="1" x14ac:dyDescent="0.25">
      <c r="A99" s="102" t="s">
        <v>450</v>
      </c>
      <c r="B99" s="69" t="s">
        <v>506</v>
      </c>
      <c r="C99" s="69" t="s">
        <v>43</v>
      </c>
      <c r="D99" s="103" t="s">
        <v>383</v>
      </c>
      <c r="E99" s="103">
        <v>75.2</v>
      </c>
      <c r="F99" s="103">
        <v>76</v>
      </c>
      <c r="G99" s="69">
        <f>F99-E99</f>
        <v>0.79999999999999716</v>
      </c>
      <c r="H99" s="101">
        <f t="shared" si="8"/>
        <v>1.0638297872340388</v>
      </c>
      <c r="I99" s="103"/>
    </row>
    <row r="100" spans="1:9" ht="15.75" customHeight="1" x14ac:dyDescent="0.25">
      <c r="A100" s="120" t="s">
        <v>507</v>
      </c>
      <c r="B100" s="120"/>
      <c r="C100" s="120"/>
      <c r="D100" s="120"/>
      <c r="E100" s="120"/>
      <c r="F100" s="120"/>
      <c r="G100" s="120"/>
      <c r="H100" s="120"/>
      <c r="I100" s="120"/>
    </row>
    <row r="101" spans="1:9" ht="47.25" customHeight="1" x14ac:dyDescent="0.25">
      <c r="A101" s="102" t="s">
        <v>450</v>
      </c>
      <c r="B101" s="69" t="s">
        <v>508</v>
      </c>
      <c r="C101" s="69" t="s">
        <v>43</v>
      </c>
      <c r="D101" s="103" t="s">
        <v>388</v>
      </c>
      <c r="E101" s="103">
        <v>4.7</v>
      </c>
      <c r="F101" s="103">
        <v>4.4000000000000004</v>
      </c>
      <c r="G101" s="69">
        <f>E101-F101</f>
        <v>0.29999999999999982</v>
      </c>
      <c r="H101" s="101">
        <f t="shared" si="8"/>
        <v>6.3829787234042508</v>
      </c>
      <c r="I101" s="103"/>
    </row>
    <row r="102" spans="1:9" ht="12.75" customHeight="1" x14ac:dyDescent="0.25">
      <c r="A102" s="120" t="s">
        <v>509</v>
      </c>
      <c r="B102" s="120"/>
      <c r="C102" s="120"/>
      <c r="D102" s="120"/>
      <c r="E102" s="120"/>
      <c r="F102" s="120"/>
      <c r="G102" s="120"/>
      <c r="H102" s="120"/>
      <c r="I102" s="120"/>
    </row>
    <row r="103" spans="1:9" ht="30" x14ac:dyDescent="0.25">
      <c r="A103" s="103" t="s">
        <v>450</v>
      </c>
      <c r="B103" s="69" t="s">
        <v>510</v>
      </c>
      <c r="C103" s="102" t="s">
        <v>43</v>
      </c>
      <c r="D103" s="103" t="s">
        <v>383</v>
      </c>
      <c r="E103" s="69">
        <v>25</v>
      </c>
      <c r="F103" s="103">
        <v>25</v>
      </c>
      <c r="G103" s="69">
        <f t="shared" ref="G103:G105" si="18">F103-E103</f>
        <v>0</v>
      </c>
      <c r="H103" s="101">
        <f t="shared" si="8"/>
        <v>0</v>
      </c>
      <c r="I103" s="103"/>
    </row>
    <row r="104" spans="1:9" ht="60" x14ac:dyDescent="0.25">
      <c r="A104" s="103" t="s">
        <v>104</v>
      </c>
      <c r="B104" s="69" t="s">
        <v>511</v>
      </c>
      <c r="C104" s="102" t="s">
        <v>43</v>
      </c>
      <c r="D104" s="103" t="s">
        <v>383</v>
      </c>
      <c r="E104" s="69">
        <v>12</v>
      </c>
      <c r="F104" s="103">
        <v>12</v>
      </c>
      <c r="G104" s="69">
        <f t="shared" si="18"/>
        <v>0</v>
      </c>
      <c r="H104" s="101">
        <f t="shared" si="8"/>
        <v>0</v>
      </c>
      <c r="I104" s="103"/>
    </row>
    <row r="105" spans="1:9" ht="60" x14ac:dyDescent="0.25">
      <c r="A105" s="103" t="s">
        <v>143</v>
      </c>
      <c r="B105" s="69" t="s">
        <v>512</v>
      </c>
      <c r="C105" s="102" t="s">
        <v>43</v>
      </c>
      <c r="D105" s="103" t="s">
        <v>383</v>
      </c>
      <c r="E105" s="69">
        <v>50</v>
      </c>
      <c r="F105" s="103">
        <v>50</v>
      </c>
      <c r="G105" s="69">
        <f t="shared" si="18"/>
        <v>0</v>
      </c>
      <c r="H105" s="101">
        <f t="shared" si="8"/>
        <v>0</v>
      </c>
      <c r="I105" s="103"/>
    </row>
    <row r="106" spans="1:9" ht="17.25" customHeight="1" x14ac:dyDescent="0.25">
      <c r="A106" s="120" t="s">
        <v>513</v>
      </c>
      <c r="B106" s="120"/>
      <c r="C106" s="120"/>
      <c r="D106" s="120"/>
      <c r="E106" s="120"/>
      <c r="F106" s="120"/>
      <c r="G106" s="120"/>
      <c r="H106" s="120"/>
      <c r="I106" s="120"/>
    </row>
    <row r="107" spans="1:9" ht="30" x14ac:dyDescent="0.25">
      <c r="A107" s="103" t="s">
        <v>450</v>
      </c>
      <c r="B107" s="69" t="s">
        <v>510</v>
      </c>
      <c r="C107" s="102" t="s">
        <v>43</v>
      </c>
      <c r="D107" s="103" t="s">
        <v>383</v>
      </c>
      <c r="E107" s="69">
        <v>25</v>
      </c>
      <c r="F107" s="103">
        <v>25</v>
      </c>
      <c r="G107" s="69">
        <f t="shared" ref="G107:G109" si="19">F107-E107</f>
        <v>0</v>
      </c>
      <c r="H107" s="101">
        <f t="shared" si="8"/>
        <v>0</v>
      </c>
      <c r="I107" s="103"/>
    </row>
    <row r="108" spans="1:9" ht="60" x14ac:dyDescent="0.25">
      <c r="A108" s="103" t="s">
        <v>104</v>
      </c>
      <c r="B108" s="69" t="s">
        <v>511</v>
      </c>
      <c r="C108" s="102" t="s">
        <v>43</v>
      </c>
      <c r="D108" s="103" t="s">
        <v>383</v>
      </c>
      <c r="E108" s="69">
        <v>12</v>
      </c>
      <c r="F108" s="103">
        <v>12</v>
      </c>
      <c r="G108" s="69">
        <f t="shared" si="19"/>
        <v>0</v>
      </c>
      <c r="H108" s="101">
        <f t="shared" si="8"/>
        <v>0</v>
      </c>
      <c r="I108" s="103"/>
    </row>
    <row r="109" spans="1:9" ht="48.75" customHeight="1" x14ac:dyDescent="0.25">
      <c r="A109" s="103" t="s">
        <v>143</v>
      </c>
      <c r="B109" s="69" t="s">
        <v>512</v>
      </c>
      <c r="C109" s="102" t="s">
        <v>43</v>
      </c>
      <c r="D109" s="103" t="s">
        <v>383</v>
      </c>
      <c r="E109" s="69">
        <v>50</v>
      </c>
      <c r="F109" s="103">
        <v>50</v>
      </c>
      <c r="G109" s="69">
        <f t="shared" si="19"/>
        <v>0</v>
      </c>
      <c r="H109" s="101">
        <f t="shared" si="8"/>
        <v>0</v>
      </c>
      <c r="I109" s="103"/>
    </row>
    <row r="110" spans="1:9" ht="16.5" customHeight="1" x14ac:dyDescent="0.25">
      <c r="A110" s="120" t="s">
        <v>514</v>
      </c>
      <c r="B110" s="120"/>
      <c r="C110" s="120"/>
      <c r="D110" s="120"/>
      <c r="E110" s="120"/>
      <c r="F110" s="120"/>
      <c r="G110" s="120"/>
      <c r="H110" s="120"/>
      <c r="I110" s="120"/>
    </row>
    <row r="111" spans="1:9" ht="45" x14ac:dyDescent="0.25">
      <c r="A111" s="103" t="s">
        <v>450</v>
      </c>
      <c r="B111" s="102" t="s">
        <v>515</v>
      </c>
      <c r="C111" s="102" t="s">
        <v>516</v>
      </c>
      <c r="D111" s="103" t="s">
        <v>383</v>
      </c>
      <c r="E111" s="103">
        <v>6.5</v>
      </c>
      <c r="F111" s="103">
        <v>8.6999999999999993</v>
      </c>
      <c r="G111" s="69">
        <f t="shared" ref="G111:G112" si="20">F111-E111</f>
        <v>2.1999999999999993</v>
      </c>
      <c r="H111" s="101">
        <f t="shared" si="8"/>
        <v>33.84615384615384</v>
      </c>
      <c r="I111" s="103"/>
    </row>
    <row r="112" spans="1:9" ht="45" x14ac:dyDescent="0.25">
      <c r="A112" s="103" t="s">
        <v>104</v>
      </c>
      <c r="B112" s="102" t="s">
        <v>517</v>
      </c>
      <c r="C112" s="102" t="s">
        <v>516</v>
      </c>
      <c r="D112" s="103" t="s">
        <v>383</v>
      </c>
      <c r="E112" s="103">
        <v>0.9</v>
      </c>
      <c r="F112" s="103">
        <v>0.9</v>
      </c>
      <c r="G112" s="69">
        <f t="shared" si="20"/>
        <v>0</v>
      </c>
      <c r="H112" s="101">
        <f t="shared" si="8"/>
        <v>0</v>
      </c>
      <c r="I112" s="103"/>
    </row>
    <row r="113" spans="1:9" ht="16.5" customHeight="1" x14ac:dyDescent="0.25">
      <c r="A113" s="120" t="s">
        <v>518</v>
      </c>
      <c r="B113" s="120"/>
      <c r="C113" s="120"/>
      <c r="D113" s="120"/>
      <c r="E113" s="120"/>
      <c r="F113" s="120"/>
      <c r="G113" s="120"/>
      <c r="H113" s="120"/>
      <c r="I113" s="120"/>
    </row>
    <row r="114" spans="1:9" ht="45" x14ac:dyDescent="0.25">
      <c r="A114" s="102" t="s">
        <v>450</v>
      </c>
      <c r="B114" s="69" t="s">
        <v>519</v>
      </c>
      <c r="C114" s="102" t="s">
        <v>43</v>
      </c>
      <c r="D114" s="103" t="s">
        <v>383</v>
      </c>
      <c r="E114" s="103">
        <v>60</v>
      </c>
      <c r="F114" s="103">
        <v>65</v>
      </c>
      <c r="G114" s="69">
        <f>F114-E114</f>
        <v>5</v>
      </c>
      <c r="H114" s="101">
        <f t="shared" si="8"/>
        <v>8.3333333333333321</v>
      </c>
      <c r="I114" s="103"/>
    </row>
    <row r="115" spans="1:9" ht="15" customHeight="1" x14ac:dyDescent="0.25">
      <c r="A115" s="120" t="s">
        <v>520</v>
      </c>
      <c r="B115" s="120"/>
      <c r="C115" s="120"/>
      <c r="D115" s="120"/>
      <c r="E115" s="120"/>
      <c r="F115" s="120"/>
      <c r="G115" s="120"/>
      <c r="H115" s="120"/>
      <c r="I115" s="120"/>
    </row>
    <row r="116" spans="1:9" ht="105" x14ac:dyDescent="0.25">
      <c r="A116" s="103" t="s">
        <v>450</v>
      </c>
      <c r="B116" s="69" t="s">
        <v>521</v>
      </c>
      <c r="C116" s="69" t="s">
        <v>385</v>
      </c>
      <c r="D116" s="103" t="s">
        <v>383</v>
      </c>
      <c r="E116" s="69">
        <v>2850</v>
      </c>
      <c r="F116" s="103">
        <v>4509</v>
      </c>
      <c r="G116" s="69">
        <f t="shared" ref="G116:G121" si="21">F116-E116</f>
        <v>1659</v>
      </c>
      <c r="H116" s="101">
        <f t="shared" si="8"/>
        <v>58.21052631578948</v>
      </c>
      <c r="I116" s="103"/>
    </row>
    <row r="117" spans="1:9" ht="135" x14ac:dyDescent="0.25">
      <c r="A117" s="103" t="s">
        <v>104</v>
      </c>
      <c r="B117" s="69" t="s">
        <v>522</v>
      </c>
      <c r="C117" s="69" t="s">
        <v>385</v>
      </c>
      <c r="D117" s="103" t="s">
        <v>383</v>
      </c>
      <c r="E117" s="69">
        <v>60</v>
      </c>
      <c r="F117" s="103">
        <v>60</v>
      </c>
      <c r="G117" s="69">
        <f t="shared" si="21"/>
        <v>0</v>
      </c>
      <c r="H117" s="101">
        <f t="shared" si="8"/>
        <v>0</v>
      </c>
      <c r="I117" s="103"/>
    </row>
    <row r="118" spans="1:9" ht="96.75" customHeight="1" x14ac:dyDescent="0.25">
      <c r="A118" s="103" t="s">
        <v>143</v>
      </c>
      <c r="B118" s="69" t="s">
        <v>523</v>
      </c>
      <c r="C118" s="69" t="s">
        <v>385</v>
      </c>
      <c r="D118" s="103" t="s">
        <v>383</v>
      </c>
      <c r="E118" s="69">
        <v>1050</v>
      </c>
      <c r="F118" s="103">
        <v>1345</v>
      </c>
      <c r="G118" s="69">
        <f t="shared" si="21"/>
        <v>295</v>
      </c>
      <c r="H118" s="101">
        <f t="shared" si="8"/>
        <v>28.095238095238095</v>
      </c>
      <c r="I118" s="103"/>
    </row>
    <row r="119" spans="1:9" ht="135" x14ac:dyDescent="0.25">
      <c r="A119" s="103" t="s">
        <v>163</v>
      </c>
      <c r="B119" s="69" t="s">
        <v>524</v>
      </c>
      <c r="C119" s="69" t="s">
        <v>385</v>
      </c>
      <c r="D119" s="103" t="s">
        <v>383</v>
      </c>
      <c r="E119" s="69">
        <v>2200</v>
      </c>
      <c r="F119" s="103">
        <v>2726</v>
      </c>
      <c r="G119" s="69">
        <f t="shared" si="21"/>
        <v>526</v>
      </c>
      <c r="H119" s="101">
        <f t="shared" ref="H119:H129" si="22">G119/E119*100</f>
        <v>23.90909090909091</v>
      </c>
      <c r="I119" s="103"/>
    </row>
    <row r="120" spans="1:9" ht="60" x14ac:dyDescent="0.25">
      <c r="A120" s="103" t="s">
        <v>169</v>
      </c>
      <c r="B120" s="69" t="s">
        <v>525</v>
      </c>
      <c r="C120" s="69" t="s">
        <v>385</v>
      </c>
      <c r="D120" s="103" t="s">
        <v>383</v>
      </c>
      <c r="E120" s="69">
        <v>750</v>
      </c>
      <c r="F120" s="103">
        <v>763</v>
      </c>
      <c r="G120" s="69">
        <f t="shared" si="21"/>
        <v>13</v>
      </c>
      <c r="H120" s="101">
        <f t="shared" si="22"/>
        <v>1.7333333333333332</v>
      </c>
      <c r="I120" s="103"/>
    </row>
    <row r="121" spans="1:9" ht="170.25" customHeight="1" x14ac:dyDescent="0.25">
      <c r="A121" s="103" t="s">
        <v>175</v>
      </c>
      <c r="B121" s="69" t="s">
        <v>526</v>
      </c>
      <c r="C121" s="69" t="s">
        <v>43</v>
      </c>
      <c r="D121" s="103" t="s">
        <v>383</v>
      </c>
      <c r="E121" s="69">
        <v>83</v>
      </c>
      <c r="F121" s="103">
        <v>83</v>
      </c>
      <c r="G121" s="69">
        <f t="shared" si="21"/>
        <v>0</v>
      </c>
      <c r="H121" s="101">
        <f t="shared" si="22"/>
        <v>0</v>
      </c>
      <c r="I121" s="103"/>
    </row>
    <row r="122" spans="1:9" ht="20.25" customHeight="1" x14ac:dyDescent="0.25">
      <c r="A122" s="120" t="s">
        <v>527</v>
      </c>
      <c r="B122" s="120"/>
      <c r="C122" s="120"/>
      <c r="D122" s="120"/>
      <c r="E122" s="120"/>
      <c r="F122" s="120"/>
      <c r="G122" s="120"/>
      <c r="H122" s="120"/>
      <c r="I122" s="120"/>
    </row>
    <row r="123" spans="1:9" ht="105" x14ac:dyDescent="0.25">
      <c r="A123" s="102" t="s">
        <v>450</v>
      </c>
      <c r="B123" s="102" t="s">
        <v>528</v>
      </c>
      <c r="C123" s="102" t="s">
        <v>385</v>
      </c>
      <c r="D123" s="103" t="s">
        <v>383</v>
      </c>
      <c r="E123" s="103">
        <v>800</v>
      </c>
      <c r="F123" s="103">
        <v>811</v>
      </c>
      <c r="G123" s="69">
        <f t="shared" ref="G123:G124" si="23">F123-E123</f>
        <v>11</v>
      </c>
      <c r="H123" s="101">
        <f t="shared" si="22"/>
        <v>1.375</v>
      </c>
      <c r="I123" s="103"/>
    </row>
    <row r="124" spans="1:9" ht="30" x14ac:dyDescent="0.25">
      <c r="A124" s="102" t="s">
        <v>104</v>
      </c>
      <c r="B124" s="69" t="s">
        <v>689</v>
      </c>
      <c r="C124" s="102" t="s">
        <v>529</v>
      </c>
      <c r="D124" s="103" t="s">
        <v>383</v>
      </c>
      <c r="E124" s="103">
        <v>13.2</v>
      </c>
      <c r="F124" s="103">
        <v>11.8</v>
      </c>
      <c r="G124" s="69">
        <f t="shared" si="23"/>
        <v>-1.3999999999999986</v>
      </c>
      <c r="H124" s="101">
        <f t="shared" si="22"/>
        <v>-10.606060606060595</v>
      </c>
      <c r="I124" s="69" t="s">
        <v>589</v>
      </c>
    </row>
    <row r="125" spans="1:9" ht="19.5" customHeight="1" x14ac:dyDescent="0.25">
      <c r="A125" s="120" t="s">
        <v>530</v>
      </c>
      <c r="B125" s="120"/>
      <c r="C125" s="120"/>
      <c r="D125" s="120"/>
      <c r="E125" s="120"/>
      <c r="F125" s="120"/>
      <c r="G125" s="120"/>
      <c r="H125" s="120"/>
      <c r="I125" s="120"/>
    </row>
    <row r="126" spans="1:9" ht="195" x14ac:dyDescent="0.25">
      <c r="A126" s="103" t="s">
        <v>450</v>
      </c>
      <c r="B126" s="69" t="s">
        <v>279</v>
      </c>
      <c r="C126" s="103" t="s">
        <v>43</v>
      </c>
      <c r="D126" s="103" t="s">
        <v>383</v>
      </c>
      <c r="E126" s="69">
        <v>4</v>
      </c>
      <c r="F126" s="103">
        <v>4.9000000000000004</v>
      </c>
      <c r="G126" s="69">
        <f t="shared" ref="G126:G129" si="24">F126-E126</f>
        <v>0.90000000000000036</v>
      </c>
      <c r="H126" s="101">
        <f t="shared" si="22"/>
        <v>22.500000000000007</v>
      </c>
      <c r="I126" s="103"/>
    </row>
    <row r="127" spans="1:9" ht="163.5" customHeight="1" x14ac:dyDescent="0.25">
      <c r="A127" s="103" t="s">
        <v>104</v>
      </c>
      <c r="B127" s="69" t="s">
        <v>280</v>
      </c>
      <c r="C127" s="103" t="s">
        <v>43</v>
      </c>
      <c r="D127" s="103" t="s">
        <v>383</v>
      </c>
      <c r="E127" s="69">
        <v>62</v>
      </c>
      <c r="F127" s="103" t="s">
        <v>563</v>
      </c>
      <c r="G127" s="69" t="s">
        <v>353</v>
      </c>
      <c r="H127" s="101" t="s">
        <v>353</v>
      </c>
      <c r="I127" s="69" t="s">
        <v>565</v>
      </c>
    </row>
    <row r="128" spans="1:9" ht="123.75" customHeight="1" x14ac:dyDescent="0.25">
      <c r="A128" s="103" t="s">
        <v>143</v>
      </c>
      <c r="B128" s="69" t="s">
        <v>281</v>
      </c>
      <c r="C128" s="103" t="s">
        <v>43</v>
      </c>
      <c r="D128" s="103" t="s">
        <v>383</v>
      </c>
      <c r="E128" s="69">
        <v>95.5</v>
      </c>
      <c r="F128" s="103">
        <v>95.5</v>
      </c>
      <c r="G128" s="69">
        <f t="shared" si="24"/>
        <v>0</v>
      </c>
      <c r="H128" s="101">
        <f t="shared" si="22"/>
        <v>0</v>
      </c>
      <c r="I128" s="103"/>
    </row>
    <row r="129" spans="1:9" ht="113.25" customHeight="1" x14ac:dyDescent="0.25">
      <c r="A129" s="103" t="s">
        <v>163</v>
      </c>
      <c r="B129" s="102" t="s">
        <v>282</v>
      </c>
      <c r="C129" s="103" t="s">
        <v>43</v>
      </c>
      <c r="D129" s="103" t="s">
        <v>383</v>
      </c>
      <c r="E129" s="102">
        <v>95.5</v>
      </c>
      <c r="F129" s="103">
        <v>99.5</v>
      </c>
      <c r="G129" s="69">
        <f t="shared" si="24"/>
        <v>4</v>
      </c>
      <c r="H129" s="101">
        <f t="shared" si="22"/>
        <v>4.1884816753926701</v>
      </c>
      <c r="I129" s="103"/>
    </row>
    <row r="130" spans="1:9" ht="15.75" customHeight="1" x14ac:dyDescent="0.25">
      <c r="A130" s="120" t="s">
        <v>531</v>
      </c>
      <c r="B130" s="120"/>
      <c r="C130" s="120"/>
      <c r="D130" s="120"/>
      <c r="E130" s="120"/>
      <c r="F130" s="120"/>
      <c r="G130" s="120"/>
      <c r="H130" s="120"/>
      <c r="I130" s="120"/>
    </row>
    <row r="131" spans="1:9" ht="60" x14ac:dyDescent="0.25">
      <c r="A131" s="102" t="s">
        <v>450</v>
      </c>
      <c r="B131" s="102" t="s">
        <v>283</v>
      </c>
      <c r="C131" s="69" t="s">
        <v>43</v>
      </c>
      <c r="D131" s="103" t="s">
        <v>383</v>
      </c>
      <c r="E131" s="103">
        <v>95.5</v>
      </c>
      <c r="F131" s="103">
        <v>100</v>
      </c>
      <c r="G131" s="69">
        <f>F131-E131</f>
        <v>4.5</v>
      </c>
      <c r="H131" s="101">
        <f t="shared" ref="H131" si="25">F131*100/E131</f>
        <v>104.71204188481676</v>
      </c>
      <c r="I131" s="103"/>
    </row>
    <row r="132" spans="1:9" ht="18" customHeight="1" x14ac:dyDescent="0.25">
      <c r="A132" s="120" t="s">
        <v>532</v>
      </c>
      <c r="B132" s="120"/>
      <c r="C132" s="120"/>
      <c r="D132" s="120"/>
      <c r="E132" s="120"/>
      <c r="F132" s="120"/>
      <c r="G132" s="120"/>
      <c r="H132" s="120"/>
      <c r="I132" s="120"/>
    </row>
    <row r="133" spans="1:9" ht="94.5" customHeight="1" x14ac:dyDescent="0.25">
      <c r="A133" s="103" t="s">
        <v>450</v>
      </c>
      <c r="B133" s="102" t="s">
        <v>533</v>
      </c>
      <c r="C133" s="102" t="s">
        <v>43</v>
      </c>
      <c r="D133" s="103" t="s">
        <v>383</v>
      </c>
      <c r="E133" s="103">
        <v>80</v>
      </c>
      <c r="F133" s="103">
        <v>80</v>
      </c>
      <c r="G133" s="69">
        <f t="shared" ref="G133:G134" si="26">F133-E133</f>
        <v>0</v>
      </c>
      <c r="H133" s="101">
        <f t="shared" ref="H133:H134" si="27">G133/E133*100</f>
        <v>0</v>
      </c>
      <c r="I133" s="103"/>
    </row>
    <row r="134" spans="1:9" ht="81.75" customHeight="1" x14ac:dyDescent="0.25">
      <c r="A134" s="103" t="s">
        <v>104</v>
      </c>
      <c r="B134" s="102" t="s">
        <v>534</v>
      </c>
      <c r="C134" s="102" t="s">
        <v>43</v>
      </c>
      <c r="D134" s="103" t="s">
        <v>383</v>
      </c>
      <c r="E134" s="103">
        <v>80</v>
      </c>
      <c r="F134" s="103">
        <v>80</v>
      </c>
      <c r="G134" s="69">
        <f t="shared" si="26"/>
        <v>0</v>
      </c>
      <c r="H134" s="101">
        <f t="shared" si="27"/>
        <v>0</v>
      </c>
      <c r="I134" s="103"/>
    </row>
    <row r="135" spans="1:9" ht="15.75" customHeight="1" x14ac:dyDescent="0.25">
      <c r="A135" s="120" t="s">
        <v>535</v>
      </c>
      <c r="B135" s="120"/>
      <c r="C135" s="120"/>
      <c r="D135" s="120"/>
      <c r="E135" s="120"/>
      <c r="F135" s="120"/>
      <c r="G135" s="120"/>
      <c r="H135" s="120"/>
      <c r="I135" s="120"/>
    </row>
    <row r="136" spans="1:9" ht="115.5" customHeight="1" x14ac:dyDescent="0.25">
      <c r="A136" s="102" t="s">
        <v>450</v>
      </c>
      <c r="B136" s="69" t="s">
        <v>536</v>
      </c>
      <c r="C136" s="102" t="s">
        <v>43</v>
      </c>
      <c r="D136" s="103" t="s">
        <v>383</v>
      </c>
      <c r="E136" s="103">
        <v>79</v>
      </c>
      <c r="F136" s="103">
        <v>79</v>
      </c>
      <c r="G136" s="69">
        <f>F136-E136</f>
        <v>0</v>
      </c>
      <c r="H136" s="101">
        <f t="shared" ref="H136" si="28">G136/E136*100</f>
        <v>0</v>
      </c>
      <c r="I136" s="103"/>
    </row>
    <row r="137" spans="1:9" ht="13.5" customHeight="1" x14ac:dyDescent="0.25">
      <c r="A137" s="120" t="s">
        <v>537</v>
      </c>
      <c r="B137" s="120"/>
      <c r="C137" s="120"/>
      <c r="D137" s="120"/>
      <c r="E137" s="120"/>
      <c r="F137" s="120"/>
      <c r="G137" s="120"/>
      <c r="H137" s="120"/>
      <c r="I137" s="120"/>
    </row>
    <row r="138" spans="1:9" ht="270" customHeight="1" x14ac:dyDescent="0.25">
      <c r="A138" s="103" t="s">
        <v>450</v>
      </c>
      <c r="B138" s="102" t="s">
        <v>538</v>
      </c>
      <c r="C138" s="102" t="s">
        <v>572</v>
      </c>
      <c r="D138" s="103" t="s">
        <v>383</v>
      </c>
      <c r="E138" s="103">
        <v>1</v>
      </c>
      <c r="F138" s="108">
        <v>1</v>
      </c>
      <c r="G138" s="69">
        <f t="shared" ref="G138:G141" si="29">F138-E138</f>
        <v>0</v>
      </c>
      <c r="H138" s="101">
        <f t="shared" ref="H138:H143" si="30">G138/E138*100</f>
        <v>0</v>
      </c>
      <c r="I138" s="103"/>
    </row>
    <row r="139" spans="1:9" ht="135.75" customHeight="1" x14ac:dyDescent="0.25">
      <c r="A139" s="103" t="s">
        <v>104</v>
      </c>
      <c r="B139" s="102" t="s">
        <v>539</v>
      </c>
      <c r="C139" s="102" t="s">
        <v>540</v>
      </c>
      <c r="D139" s="103" t="s">
        <v>383</v>
      </c>
      <c r="E139" s="103">
        <v>1</v>
      </c>
      <c r="F139" s="103">
        <v>1</v>
      </c>
      <c r="G139" s="69">
        <f t="shared" si="29"/>
        <v>0</v>
      </c>
      <c r="H139" s="101">
        <f t="shared" si="30"/>
        <v>0</v>
      </c>
      <c r="I139" s="103"/>
    </row>
    <row r="140" spans="1:9" ht="180.75" customHeight="1" x14ac:dyDescent="0.25">
      <c r="A140" s="103" t="s">
        <v>143</v>
      </c>
      <c r="B140" s="102" t="s">
        <v>541</v>
      </c>
      <c r="C140" s="102" t="s">
        <v>540</v>
      </c>
      <c r="D140" s="103" t="s">
        <v>383</v>
      </c>
      <c r="E140" s="103">
        <v>1</v>
      </c>
      <c r="F140" s="108">
        <v>1</v>
      </c>
      <c r="G140" s="69">
        <f t="shared" si="29"/>
        <v>0</v>
      </c>
      <c r="H140" s="101">
        <f t="shared" si="30"/>
        <v>0</v>
      </c>
      <c r="I140" s="103"/>
    </row>
    <row r="141" spans="1:9" ht="222.75" customHeight="1" x14ac:dyDescent="0.25">
      <c r="A141" s="103" t="s">
        <v>163</v>
      </c>
      <c r="B141" s="102" t="s">
        <v>573</v>
      </c>
      <c r="C141" s="102" t="s">
        <v>540</v>
      </c>
      <c r="D141" s="103" t="s">
        <v>383</v>
      </c>
      <c r="E141" s="103">
        <v>1</v>
      </c>
      <c r="F141" s="108">
        <v>0</v>
      </c>
      <c r="G141" s="69">
        <f t="shared" si="29"/>
        <v>-1</v>
      </c>
      <c r="H141" s="101">
        <f t="shared" si="30"/>
        <v>-100</v>
      </c>
      <c r="I141" s="69" t="s">
        <v>590</v>
      </c>
    </row>
    <row r="142" spans="1:9" ht="13.5" customHeight="1" x14ac:dyDescent="0.25">
      <c r="A142" s="120" t="s">
        <v>542</v>
      </c>
      <c r="B142" s="120"/>
      <c r="C142" s="120"/>
      <c r="D142" s="120"/>
      <c r="E142" s="120"/>
      <c r="F142" s="120"/>
      <c r="G142" s="120"/>
      <c r="H142" s="120"/>
      <c r="I142" s="120"/>
    </row>
    <row r="143" spans="1:9" ht="52.5" customHeight="1" x14ac:dyDescent="0.25">
      <c r="A143" s="102" t="s">
        <v>450</v>
      </c>
      <c r="B143" s="102" t="s">
        <v>543</v>
      </c>
      <c r="C143" s="102" t="s">
        <v>43</v>
      </c>
      <c r="D143" s="103" t="s">
        <v>383</v>
      </c>
      <c r="E143" s="103">
        <v>26</v>
      </c>
      <c r="F143" s="103">
        <v>26</v>
      </c>
      <c r="G143" s="69">
        <f>F143-E143</f>
        <v>0</v>
      </c>
      <c r="H143" s="101">
        <f t="shared" si="30"/>
        <v>0</v>
      </c>
      <c r="I143" s="103" t="s">
        <v>414</v>
      </c>
    </row>
    <row r="144" spans="1:9" ht="30.75" customHeight="1" x14ac:dyDescent="0.25">
      <c r="A144" s="121" t="s">
        <v>579</v>
      </c>
      <c r="B144" s="121"/>
      <c r="C144" s="121"/>
      <c r="D144" s="121"/>
      <c r="E144" s="121"/>
      <c r="F144" s="121"/>
      <c r="G144" s="121"/>
      <c r="H144" s="121"/>
      <c r="I144" s="121"/>
    </row>
    <row r="145" spans="1:9" ht="289.5" customHeight="1" x14ac:dyDescent="0.25">
      <c r="A145" s="102" t="s">
        <v>450</v>
      </c>
      <c r="B145" s="102" t="s">
        <v>580</v>
      </c>
      <c r="C145" s="102" t="s">
        <v>43</v>
      </c>
      <c r="D145" s="103" t="s">
        <v>383</v>
      </c>
      <c r="E145" s="103">
        <v>100</v>
      </c>
      <c r="F145" s="103">
        <v>100</v>
      </c>
      <c r="G145" s="69">
        <f>F145-E145</f>
        <v>0</v>
      </c>
      <c r="H145" s="101">
        <f t="shared" ref="H145" si="31">G145/E145*100</f>
        <v>0</v>
      </c>
      <c r="I145" s="103" t="s">
        <v>414</v>
      </c>
    </row>
    <row r="146" spans="1:9" ht="13.5" customHeight="1" x14ac:dyDescent="0.25">
      <c r="A146" s="120" t="s">
        <v>334</v>
      </c>
      <c r="B146" s="120"/>
      <c r="C146" s="120"/>
      <c r="D146" s="120"/>
      <c r="E146" s="120"/>
      <c r="F146" s="120"/>
      <c r="G146" s="120"/>
      <c r="H146" s="120"/>
      <c r="I146" s="120"/>
    </row>
    <row r="147" spans="1:9" ht="80.25" customHeight="1" x14ac:dyDescent="0.25">
      <c r="A147" s="103" t="s">
        <v>450</v>
      </c>
      <c r="B147" s="106" t="s">
        <v>544</v>
      </c>
      <c r="C147" s="102" t="s">
        <v>43</v>
      </c>
      <c r="D147" s="103" t="s">
        <v>383</v>
      </c>
      <c r="E147" s="103">
        <v>50</v>
      </c>
      <c r="F147" s="103">
        <v>64</v>
      </c>
      <c r="G147" s="69">
        <f>F147-E147</f>
        <v>14</v>
      </c>
      <c r="H147" s="101">
        <f t="shared" ref="H147" si="32">G147/E147*100</f>
        <v>28.000000000000004</v>
      </c>
      <c r="I147" s="103"/>
    </row>
    <row r="148" spans="1:9" ht="15.75" customHeight="1" x14ac:dyDescent="0.25">
      <c r="A148" s="120" t="s">
        <v>545</v>
      </c>
      <c r="B148" s="120"/>
      <c r="C148" s="120"/>
      <c r="D148" s="120"/>
      <c r="E148" s="120"/>
      <c r="F148" s="120"/>
      <c r="G148" s="120"/>
      <c r="H148" s="120"/>
      <c r="I148" s="120"/>
    </row>
    <row r="149" spans="1:9" ht="116.25" customHeight="1" x14ac:dyDescent="0.25">
      <c r="A149" s="102" t="s">
        <v>450</v>
      </c>
      <c r="B149" s="106" t="s">
        <v>546</v>
      </c>
      <c r="C149" s="102" t="s">
        <v>43</v>
      </c>
      <c r="D149" s="103" t="s">
        <v>383</v>
      </c>
      <c r="E149" s="103">
        <v>99</v>
      </c>
      <c r="F149" s="103">
        <v>99.1</v>
      </c>
      <c r="G149" s="69">
        <f t="shared" ref="G149:G150" si="33">F149-E149</f>
        <v>9.9999999999994316E-2</v>
      </c>
      <c r="H149" s="101">
        <f t="shared" ref="H149:H150" si="34">G149/E149*100</f>
        <v>0.10101010101009526</v>
      </c>
      <c r="I149" s="103"/>
    </row>
    <row r="150" spans="1:9" ht="108.75" customHeight="1" x14ac:dyDescent="0.25">
      <c r="A150" s="102" t="s">
        <v>104</v>
      </c>
      <c r="B150" s="102" t="s">
        <v>547</v>
      </c>
      <c r="C150" s="102" t="s">
        <v>43</v>
      </c>
      <c r="D150" s="103" t="s">
        <v>383</v>
      </c>
      <c r="E150" s="103">
        <v>30</v>
      </c>
      <c r="F150" s="103">
        <v>30</v>
      </c>
      <c r="G150" s="69">
        <f t="shared" si="33"/>
        <v>0</v>
      </c>
      <c r="H150" s="101">
        <f t="shared" si="34"/>
        <v>0</v>
      </c>
      <c r="I150" s="103"/>
    </row>
    <row r="151" spans="1:9" ht="27.75" customHeight="1" x14ac:dyDescent="0.25">
      <c r="A151" s="121" t="s">
        <v>550</v>
      </c>
      <c r="B151" s="121"/>
      <c r="C151" s="121"/>
      <c r="D151" s="121"/>
      <c r="E151" s="121"/>
      <c r="F151" s="121"/>
      <c r="G151" s="121"/>
      <c r="H151" s="121"/>
      <c r="I151" s="121"/>
    </row>
    <row r="152" spans="1:9" ht="67.5" customHeight="1" x14ac:dyDescent="0.25">
      <c r="A152" s="102" t="s">
        <v>450</v>
      </c>
      <c r="B152" s="102" t="s">
        <v>548</v>
      </c>
      <c r="C152" s="102" t="s">
        <v>43</v>
      </c>
      <c r="D152" s="103" t="s">
        <v>383</v>
      </c>
      <c r="E152" s="103">
        <v>11</v>
      </c>
      <c r="F152" s="103">
        <v>11</v>
      </c>
      <c r="G152" s="69">
        <f>F152-E152</f>
        <v>0</v>
      </c>
      <c r="H152" s="103">
        <v>0</v>
      </c>
      <c r="I152" s="103"/>
    </row>
    <row r="153" spans="1:9" ht="75" x14ac:dyDescent="0.25">
      <c r="A153" s="102" t="s">
        <v>104</v>
      </c>
      <c r="B153" s="102" t="s">
        <v>549</v>
      </c>
      <c r="C153" s="102" t="s">
        <v>43</v>
      </c>
      <c r="D153" s="103" t="s">
        <v>388</v>
      </c>
      <c r="E153" s="103">
        <v>32</v>
      </c>
      <c r="F153" s="103">
        <v>23.07</v>
      </c>
      <c r="G153" s="69">
        <f>E153-F153</f>
        <v>8.93</v>
      </c>
      <c r="H153" s="101">
        <f t="shared" ref="H153" si="35">G153/E153*100</f>
        <v>27.90625</v>
      </c>
      <c r="I153" s="103"/>
    </row>
    <row r="154" spans="1:9" ht="31.5" customHeight="1" x14ac:dyDescent="0.25">
      <c r="A154" s="119" t="s">
        <v>551</v>
      </c>
      <c r="B154" s="119"/>
      <c r="C154" s="119"/>
      <c r="D154" s="119"/>
      <c r="E154" s="119"/>
      <c r="F154" s="119"/>
      <c r="G154" s="119"/>
      <c r="H154" s="119"/>
      <c r="I154" s="119"/>
    </row>
    <row r="155" spans="1:9" ht="165" x14ac:dyDescent="0.25">
      <c r="A155" s="102" t="s">
        <v>450</v>
      </c>
      <c r="B155" s="102" t="s">
        <v>552</v>
      </c>
      <c r="C155" s="102" t="s">
        <v>566</v>
      </c>
      <c r="D155" s="103" t="s">
        <v>383</v>
      </c>
      <c r="E155" s="103">
        <v>2</v>
      </c>
      <c r="F155" s="103">
        <v>2</v>
      </c>
      <c r="G155" s="69">
        <f>F155-E155</f>
        <v>0</v>
      </c>
      <c r="H155" s="103">
        <v>0</v>
      </c>
      <c r="I155" s="109" t="s">
        <v>414</v>
      </c>
    </row>
    <row r="157" spans="1:9" s="115" customFormat="1" x14ac:dyDescent="0.25">
      <c r="A157" s="113" t="s">
        <v>697</v>
      </c>
      <c r="B157" s="114"/>
      <c r="C157" s="114"/>
      <c r="D157" s="114"/>
      <c r="E157" s="114"/>
      <c r="F157" s="114"/>
      <c r="G157" s="114"/>
      <c r="H157" s="114"/>
      <c r="I157" s="114" t="s">
        <v>698</v>
      </c>
    </row>
    <row r="161" spans="1:9" x14ac:dyDescent="0.25">
      <c r="A161" s="2" t="s">
        <v>369</v>
      </c>
    </row>
    <row r="163" spans="1:9" x14ac:dyDescent="0.25">
      <c r="A163" s="2" t="s">
        <v>699</v>
      </c>
      <c r="I163" s="91" t="s">
        <v>372</v>
      </c>
    </row>
    <row r="164" spans="1:9" x14ac:dyDescent="0.25">
      <c r="A164" s="2" t="s">
        <v>700</v>
      </c>
    </row>
    <row r="166" spans="1:9" x14ac:dyDescent="0.25">
      <c r="A166" s="2" t="s">
        <v>371</v>
      </c>
    </row>
    <row r="168" spans="1:9" x14ac:dyDescent="0.25">
      <c r="A168" s="2" t="s">
        <v>701</v>
      </c>
      <c r="I168" s="91" t="s">
        <v>702</v>
      </c>
    </row>
    <row r="169" spans="1:9" x14ac:dyDescent="0.25">
      <c r="A169" s="2" t="s">
        <v>700</v>
      </c>
    </row>
    <row r="171" spans="1:9" x14ac:dyDescent="0.25">
      <c r="A171" s="2" t="s">
        <v>367</v>
      </c>
      <c r="I171" s="91" t="s">
        <v>373</v>
      </c>
    </row>
    <row r="173" spans="1:9" x14ac:dyDescent="0.25">
      <c r="A173" s="2" t="s">
        <v>367</v>
      </c>
      <c r="I173" s="91" t="s">
        <v>368</v>
      </c>
    </row>
  </sheetData>
  <autoFilter ref="A7:WVH155">
    <filterColumn colId="3">
      <customFilters>
        <customFilter operator="notEqual" val=" "/>
      </customFilters>
    </filterColumn>
  </autoFilter>
  <mergeCells count="42">
    <mergeCell ref="A1:I1"/>
    <mergeCell ref="A2:I2"/>
    <mergeCell ref="A3:I3"/>
    <mergeCell ref="A5:A6"/>
    <mergeCell ref="B5:B6"/>
    <mergeCell ref="C5:C6"/>
    <mergeCell ref="D5:D6"/>
    <mergeCell ref="E5:E6"/>
    <mergeCell ref="F5:F6"/>
    <mergeCell ref="G5:H5"/>
    <mergeCell ref="A84:I84"/>
    <mergeCell ref="I5:I6"/>
    <mergeCell ref="A8:I8"/>
    <mergeCell ref="A25:I25"/>
    <mergeCell ref="A49:I49"/>
    <mergeCell ref="A51:I51"/>
    <mergeCell ref="A53:I53"/>
    <mergeCell ref="A73:I73"/>
    <mergeCell ref="A75:I75"/>
    <mergeCell ref="A77:I77"/>
    <mergeCell ref="A79:I79"/>
    <mergeCell ref="A81:I81"/>
    <mergeCell ref="A132:I132"/>
    <mergeCell ref="A87:I87"/>
    <mergeCell ref="A98:I98"/>
    <mergeCell ref="A100:I100"/>
    <mergeCell ref="A102:I102"/>
    <mergeCell ref="A106:I106"/>
    <mergeCell ref="A110:I110"/>
    <mergeCell ref="A113:I113"/>
    <mergeCell ref="A115:I115"/>
    <mergeCell ref="A122:I122"/>
    <mergeCell ref="A125:I125"/>
    <mergeCell ref="A130:I130"/>
    <mergeCell ref="A154:I154"/>
    <mergeCell ref="A135:I135"/>
    <mergeCell ref="A137:I137"/>
    <mergeCell ref="A142:I142"/>
    <mergeCell ref="A146:I146"/>
    <mergeCell ref="A148:I148"/>
    <mergeCell ref="A151:I151"/>
    <mergeCell ref="A144:I144"/>
  </mergeCells>
  <pageMargins left="0.15748031496062992" right="0.15748031496062992" top="0.15748031496062992" bottom="0.15748031496062992" header="0.31496062992125984" footer="0.31496062992125984"/>
  <pageSetup paperSize="9" scale="55" orientation="portrait" r:id="rId1"/>
  <rowBreaks count="5" manualBreakCount="5">
    <brk id="24" max="8" man="1"/>
    <brk id="105" max="8" man="1"/>
    <brk id="124" max="8" man="1"/>
    <brk id="150" max="8" man="1"/>
    <brk id="15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470"/>
  <sheetViews>
    <sheetView zoomScale="90" zoomScaleNormal="90" workbookViewId="0">
      <selection activeCell="J34" sqref="J34:J38"/>
    </sheetView>
  </sheetViews>
  <sheetFormatPr defaultRowHeight="15" x14ac:dyDescent="0.25"/>
  <cols>
    <col min="1" max="1" width="12.140625" style="13" customWidth="1"/>
    <col min="2" max="2" width="35.5703125" style="13" customWidth="1"/>
    <col min="3" max="3" width="21.140625" style="13" customWidth="1"/>
    <col min="4" max="5" width="9.140625" style="13"/>
    <col min="6" max="6" width="12.42578125" style="13" customWidth="1"/>
    <col min="7" max="7" width="16.7109375" style="79" bestFit="1" customWidth="1"/>
    <col min="8" max="8" width="14.140625" style="79" customWidth="1"/>
    <col min="9" max="9" width="13" style="100" customWidth="1"/>
    <col min="10" max="10" width="31.85546875" style="13" customWidth="1"/>
    <col min="11" max="11" width="12.7109375" style="45" customWidth="1"/>
    <col min="12" max="12" width="10.7109375" style="45" customWidth="1"/>
    <col min="13" max="13" width="32.28515625" style="65" customWidth="1"/>
    <col min="14" max="14" width="15.85546875" style="13" customWidth="1"/>
    <col min="15" max="15" width="16.7109375" style="13" customWidth="1"/>
    <col min="16" max="16" width="16.140625" style="13" customWidth="1"/>
    <col min="17" max="16384" width="9.140625" style="13"/>
  </cols>
  <sheetData>
    <row r="1" spans="1:17" ht="18.75" x14ac:dyDescent="0.3">
      <c r="A1" s="158" t="s">
        <v>44</v>
      </c>
      <c r="B1" s="158"/>
      <c r="C1" s="158"/>
      <c r="D1" s="158"/>
      <c r="E1" s="158"/>
      <c r="F1" s="158"/>
      <c r="G1" s="158"/>
      <c r="H1" s="158"/>
      <c r="I1" s="158"/>
      <c r="J1" s="158"/>
      <c r="K1" s="158"/>
      <c r="L1" s="158"/>
      <c r="M1" s="158"/>
      <c r="N1" s="158"/>
      <c r="O1" s="158"/>
      <c r="P1" s="158"/>
    </row>
    <row r="2" spans="1:17" s="2" customFormat="1" ht="17.25" customHeight="1" x14ac:dyDescent="0.25">
      <c r="B2" s="54"/>
      <c r="C2" s="54"/>
      <c r="D2" s="54"/>
      <c r="E2" s="253" t="s">
        <v>554</v>
      </c>
      <c r="F2" s="253"/>
      <c r="G2" s="253"/>
      <c r="H2" s="253"/>
      <c r="I2" s="253"/>
      <c r="J2" s="253"/>
      <c r="K2" s="253"/>
      <c r="L2" s="253"/>
      <c r="M2" s="56"/>
    </row>
    <row r="3" spans="1:17" s="2" customFormat="1" ht="12.75" customHeight="1" x14ac:dyDescent="0.25">
      <c r="E3" s="254" t="s">
        <v>35</v>
      </c>
      <c r="F3" s="254"/>
      <c r="G3" s="254"/>
      <c r="H3" s="254"/>
      <c r="I3" s="254"/>
      <c r="J3" s="254"/>
      <c r="K3" s="254"/>
      <c r="L3" s="254"/>
      <c r="M3" s="56"/>
    </row>
    <row r="5" spans="1:17" ht="49.5" customHeight="1" x14ac:dyDescent="0.25">
      <c r="A5" s="139" t="s">
        <v>10</v>
      </c>
      <c r="B5" s="139" t="s">
        <v>45</v>
      </c>
      <c r="C5" s="139" t="s">
        <v>46</v>
      </c>
      <c r="D5" s="139" t="s">
        <v>47</v>
      </c>
      <c r="E5" s="139"/>
      <c r="F5" s="139" t="s">
        <v>48</v>
      </c>
      <c r="G5" s="154" t="s">
        <v>86</v>
      </c>
      <c r="H5" s="154" t="s">
        <v>49</v>
      </c>
      <c r="I5" s="155" t="s">
        <v>50</v>
      </c>
      <c r="J5" s="139" t="s">
        <v>83</v>
      </c>
      <c r="K5" s="149" t="s">
        <v>558</v>
      </c>
      <c r="L5" s="149" t="s">
        <v>51</v>
      </c>
      <c r="M5" s="139" t="s">
        <v>557</v>
      </c>
      <c r="N5" s="150" t="s">
        <v>52</v>
      </c>
      <c r="O5" s="151"/>
      <c r="P5" s="152"/>
      <c r="Q5" s="35"/>
    </row>
    <row r="6" spans="1:17" ht="48.75" customHeight="1" x14ac:dyDescent="0.25">
      <c r="A6" s="139"/>
      <c r="B6" s="139"/>
      <c r="C6" s="139"/>
      <c r="D6" s="139"/>
      <c r="E6" s="139"/>
      <c r="F6" s="139"/>
      <c r="G6" s="154"/>
      <c r="H6" s="154"/>
      <c r="I6" s="156"/>
      <c r="J6" s="139"/>
      <c r="K6" s="149"/>
      <c r="L6" s="149"/>
      <c r="M6" s="139"/>
      <c r="N6" s="139" t="s">
        <v>53</v>
      </c>
      <c r="O6" s="139" t="s">
        <v>54</v>
      </c>
      <c r="P6" s="139" t="s">
        <v>55</v>
      </c>
      <c r="Q6" s="35"/>
    </row>
    <row r="7" spans="1:17" x14ac:dyDescent="0.25">
      <c r="A7" s="139"/>
      <c r="B7" s="139"/>
      <c r="C7" s="139"/>
      <c r="D7" s="36" t="s">
        <v>56</v>
      </c>
      <c r="E7" s="36" t="s">
        <v>57</v>
      </c>
      <c r="F7" s="139"/>
      <c r="G7" s="154"/>
      <c r="H7" s="154"/>
      <c r="I7" s="157"/>
      <c r="J7" s="139"/>
      <c r="K7" s="149"/>
      <c r="L7" s="149"/>
      <c r="M7" s="139"/>
      <c r="N7" s="139"/>
      <c r="O7" s="139"/>
      <c r="P7" s="139"/>
      <c r="Q7" s="35"/>
    </row>
    <row r="8" spans="1:17" ht="15.75" x14ac:dyDescent="0.25">
      <c r="A8" s="36">
        <v>1</v>
      </c>
      <c r="B8" s="36">
        <v>2</v>
      </c>
      <c r="C8" s="36">
        <v>3</v>
      </c>
      <c r="D8" s="36">
        <v>4</v>
      </c>
      <c r="E8" s="36">
        <v>5</v>
      </c>
      <c r="F8" s="36">
        <v>6</v>
      </c>
      <c r="G8" s="92">
        <v>7</v>
      </c>
      <c r="H8" s="92">
        <v>8</v>
      </c>
      <c r="I8" s="93">
        <v>9</v>
      </c>
      <c r="J8" s="36">
        <v>10</v>
      </c>
      <c r="K8" s="58">
        <v>11</v>
      </c>
      <c r="L8" s="58">
        <v>12</v>
      </c>
      <c r="M8" s="57">
        <v>13</v>
      </c>
      <c r="N8" s="36">
        <v>14</v>
      </c>
      <c r="O8" s="36">
        <v>15</v>
      </c>
      <c r="P8" s="36">
        <v>16</v>
      </c>
      <c r="Q8" s="37"/>
    </row>
    <row r="9" spans="1:17" ht="15" customHeight="1" x14ac:dyDescent="0.25">
      <c r="A9" s="140" t="s">
        <v>592</v>
      </c>
      <c r="B9" s="141"/>
      <c r="C9" s="138" t="s">
        <v>3</v>
      </c>
      <c r="D9" s="139" t="s">
        <v>58</v>
      </c>
      <c r="E9" s="139" t="s">
        <v>58</v>
      </c>
      <c r="F9" s="71" t="s">
        <v>3</v>
      </c>
      <c r="G9" s="94">
        <f>G14+G19+G24+G29</f>
        <v>41071938.399999999</v>
      </c>
      <c r="H9" s="94">
        <f>H14+H19+H24+H29</f>
        <v>40598501.99639</v>
      </c>
      <c r="I9" s="95">
        <f>H9/G9*100</f>
        <v>98.847299586887772</v>
      </c>
      <c r="J9" s="130" t="s">
        <v>58</v>
      </c>
      <c r="K9" s="135" t="s">
        <v>58</v>
      </c>
      <c r="L9" s="135" t="s">
        <v>58</v>
      </c>
      <c r="M9" s="130" t="s">
        <v>58</v>
      </c>
      <c r="N9" s="130" t="s">
        <v>58</v>
      </c>
      <c r="O9" s="130" t="s">
        <v>58</v>
      </c>
      <c r="P9" s="130" t="s">
        <v>58</v>
      </c>
      <c r="Q9" s="35"/>
    </row>
    <row r="10" spans="1:17" x14ac:dyDescent="0.25">
      <c r="A10" s="142"/>
      <c r="B10" s="143"/>
      <c r="C10" s="138"/>
      <c r="D10" s="139"/>
      <c r="E10" s="139"/>
      <c r="F10" s="71" t="s">
        <v>6</v>
      </c>
      <c r="G10" s="94">
        <f t="shared" ref="G10:H13" si="0">G15+G20+G25+G30</f>
        <v>23535798.100000001</v>
      </c>
      <c r="H10" s="94">
        <f t="shared" si="0"/>
        <v>23510905.896390002</v>
      </c>
      <c r="I10" s="95">
        <f t="shared" ref="I10:I72" si="1">H10/G10*100</f>
        <v>99.894236840814841</v>
      </c>
      <c r="J10" s="131"/>
      <c r="K10" s="136"/>
      <c r="L10" s="136"/>
      <c r="M10" s="131"/>
      <c r="N10" s="131"/>
      <c r="O10" s="131"/>
      <c r="P10" s="131"/>
      <c r="Q10" s="35"/>
    </row>
    <row r="11" spans="1:17" x14ac:dyDescent="0.25">
      <c r="A11" s="142"/>
      <c r="B11" s="143"/>
      <c r="C11" s="138"/>
      <c r="D11" s="139"/>
      <c r="E11" s="139"/>
      <c r="F11" s="71" t="s">
        <v>7</v>
      </c>
      <c r="G11" s="94">
        <f t="shared" si="0"/>
        <v>2184219.2999999998</v>
      </c>
      <c r="H11" s="94">
        <f t="shared" si="0"/>
        <v>1966236.4000000001</v>
      </c>
      <c r="I11" s="95">
        <f t="shared" si="1"/>
        <v>90.020100087935333</v>
      </c>
      <c r="J11" s="131"/>
      <c r="K11" s="136"/>
      <c r="L11" s="136"/>
      <c r="M11" s="131"/>
      <c r="N11" s="131"/>
      <c r="O11" s="131"/>
      <c r="P11" s="131"/>
      <c r="Q11" s="35"/>
    </row>
    <row r="12" spans="1:17" x14ac:dyDescent="0.25">
      <c r="A12" s="142"/>
      <c r="B12" s="143"/>
      <c r="C12" s="138"/>
      <c r="D12" s="139"/>
      <c r="E12" s="139"/>
      <c r="F12" s="71" t="s">
        <v>84</v>
      </c>
      <c r="G12" s="94">
        <f t="shared" si="0"/>
        <v>9618.1</v>
      </c>
      <c r="H12" s="94">
        <f t="shared" si="0"/>
        <v>7108.4</v>
      </c>
      <c r="I12" s="95">
        <f t="shared" si="1"/>
        <v>73.906488807560734</v>
      </c>
      <c r="J12" s="131"/>
      <c r="K12" s="136"/>
      <c r="L12" s="136"/>
      <c r="M12" s="131"/>
      <c r="N12" s="131"/>
      <c r="O12" s="131"/>
      <c r="P12" s="131"/>
      <c r="Q12" s="35"/>
    </row>
    <row r="13" spans="1:17" x14ac:dyDescent="0.25">
      <c r="A13" s="142"/>
      <c r="B13" s="143"/>
      <c r="C13" s="138"/>
      <c r="D13" s="139"/>
      <c r="E13" s="139"/>
      <c r="F13" s="71" t="s">
        <v>85</v>
      </c>
      <c r="G13" s="94">
        <f t="shared" si="0"/>
        <v>15342302.899999999</v>
      </c>
      <c r="H13" s="94">
        <f t="shared" si="0"/>
        <v>15114251.300000001</v>
      </c>
      <c r="I13" s="95">
        <f t="shared" si="1"/>
        <v>98.513576472277848</v>
      </c>
      <c r="J13" s="131"/>
      <c r="K13" s="136"/>
      <c r="L13" s="136"/>
      <c r="M13" s="131"/>
      <c r="N13" s="131"/>
      <c r="O13" s="131"/>
      <c r="P13" s="131"/>
      <c r="Q13" s="35"/>
    </row>
    <row r="14" spans="1:17" x14ac:dyDescent="0.25">
      <c r="A14" s="142"/>
      <c r="B14" s="143"/>
      <c r="C14" s="138" t="s">
        <v>87</v>
      </c>
      <c r="D14" s="139" t="s">
        <v>58</v>
      </c>
      <c r="E14" s="139" t="s">
        <v>58</v>
      </c>
      <c r="F14" s="71" t="s">
        <v>3</v>
      </c>
      <c r="G14" s="94">
        <f>G15+G16+G17+G18</f>
        <v>24724897.400000002</v>
      </c>
      <c r="H14" s="94">
        <f>H15+H16+H17+H18</f>
        <v>24687958.396389998</v>
      </c>
      <c r="I14" s="95">
        <f t="shared" si="1"/>
        <v>99.850599972115532</v>
      </c>
      <c r="J14" s="131"/>
      <c r="K14" s="136"/>
      <c r="L14" s="136"/>
      <c r="M14" s="131"/>
      <c r="N14" s="131"/>
      <c r="O14" s="131"/>
      <c r="P14" s="131"/>
      <c r="Q14" s="35"/>
    </row>
    <row r="15" spans="1:17" x14ac:dyDescent="0.25">
      <c r="A15" s="142"/>
      <c r="B15" s="143"/>
      <c r="C15" s="138"/>
      <c r="D15" s="139"/>
      <c r="E15" s="139"/>
      <c r="F15" s="71" t="s">
        <v>6</v>
      </c>
      <c r="G15" s="94">
        <f>G35+G65+G160+G210+G225++G240+G260+G300+G355</f>
        <v>22740678.100000001</v>
      </c>
      <c r="H15" s="94">
        <f>H35+H65+H160+H210+H225++H240+H260+H300+H355</f>
        <v>22721721.99639</v>
      </c>
      <c r="I15" s="95">
        <f t="shared" si="1"/>
        <v>99.916642311514877</v>
      </c>
      <c r="J15" s="131"/>
      <c r="K15" s="136"/>
      <c r="L15" s="136"/>
      <c r="M15" s="131"/>
      <c r="N15" s="131"/>
      <c r="O15" s="131"/>
      <c r="P15" s="131"/>
      <c r="Q15" s="35"/>
    </row>
    <row r="16" spans="1:17" x14ac:dyDescent="0.25">
      <c r="A16" s="142"/>
      <c r="B16" s="143"/>
      <c r="C16" s="138"/>
      <c r="D16" s="139"/>
      <c r="E16" s="139"/>
      <c r="F16" s="71" t="s">
        <v>7</v>
      </c>
      <c r="G16" s="94">
        <f t="shared" ref="G16:H18" si="2">G36+G66+G161+G211+G226+G261+G301+G356</f>
        <v>1984219.3</v>
      </c>
      <c r="H16" s="94">
        <f t="shared" si="2"/>
        <v>1966236.4000000001</v>
      </c>
      <c r="I16" s="95">
        <f t="shared" si="1"/>
        <v>99.093704007414914</v>
      </c>
      <c r="J16" s="131"/>
      <c r="K16" s="136"/>
      <c r="L16" s="136"/>
      <c r="M16" s="131"/>
      <c r="N16" s="131"/>
      <c r="O16" s="131"/>
      <c r="P16" s="131"/>
      <c r="Q16" s="35"/>
    </row>
    <row r="17" spans="1:17" x14ac:dyDescent="0.25">
      <c r="A17" s="142"/>
      <c r="B17" s="143"/>
      <c r="C17" s="138"/>
      <c r="D17" s="139"/>
      <c r="E17" s="139"/>
      <c r="F17" s="71" t="s">
        <v>84</v>
      </c>
      <c r="G17" s="94">
        <f t="shared" si="2"/>
        <v>0</v>
      </c>
      <c r="H17" s="94">
        <f t="shared" si="2"/>
        <v>0</v>
      </c>
      <c r="I17" s="95">
        <v>0</v>
      </c>
      <c r="J17" s="131"/>
      <c r="K17" s="136"/>
      <c r="L17" s="136"/>
      <c r="M17" s="131"/>
      <c r="N17" s="131"/>
      <c r="O17" s="131"/>
      <c r="P17" s="131"/>
      <c r="Q17" s="35"/>
    </row>
    <row r="18" spans="1:17" x14ac:dyDescent="0.25">
      <c r="A18" s="142"/>
      <c r="B18" s="143"/>
      <c r="C18" s="138"/>
      <c r="D18" s="139"/>
      <c r="E18" s="139"/>
      <c r="F18" s="71" t="s">
        <v>85</v>
      </c>
      <c r="G18" s="94">
        <f t="shared" si="2"/>
        <v>0</v>
      </c>
      <c r="H18" s="94">
        <f t="shared" si="2"/>
        <v>0</v>
      </c>
      <c r="I18" s="95">
        <v>0</v>
      </c>
      <c r="J18" s="131"/>
      <c r="K18" s="136"/>
      <c r="L18" s="136"/>
      <c r="M18" s="131"/>
      <c r="N18" s="131"/>
      <c r="O18" s="131"/>
      <c r="P18" s="131"/>
      <c r="Q18" s="35"/>
    </row>
    <row r="19" spans="1:17" x14ac:dyDescent="0.25">
      <c r="A19" s="142"/>
      <c r="B19" s="143"/>
      <c r="C19" s="138" t="s">
        <v>88</v>
      </c>
      <c r="D19" s="139" t="s">
        <v>58</v>
      </c>
      <c r="E19" s="139" t="s">
        <v>58</v>
      </c>
      <c r="F19" s="71" t="s">
        <v>3</v>
      </c>
      <c r="G19" s="94">
        <f>G20+G21+G22+G23</f>
        <v>15342302.899999999</v>
      </c>
      <c r="H19" s="94">
        <f>H20+H21+H22+H23</f>
        <v>15114251.300000001</v>
      </c>
      <c r="I19" s="95">
        <f t="shared" si="1"/>
        <v>98.513576472277848</v>
      </c>
      <c r="J19" s="131"/>
      <c r="K19" s="136"/>
      <c r="L19" s="136"/>
      <c r="M19" s="131"/>
      <c r="N19" s="131"/>
      <c r="O19" s="131"/>
      <c r="P19" s="131"/>
      <c r="Q19" s="35"/>
    </row>
    <row r="20" spans="1:17" x14ac:dyDescent="0.25">
      <c r="A20" s="142"/>
      <c r="B20" s="143"/>
      <c r="C20" s="138"/>
      <c r="D20" s="139"/>
      <c r="E20" s="139"/>
      <c r="F20" s="71" t="s">
        <v>6</v>
      </c>
      <c r="G20" s="94">
        <f t="shared" ref="G20:H23" si="3">G315</f>
        <v>0</v>
      </c>
      <c r="H20" s="94">
        <f t="shared" si="3"/>
        <v>0</v>
      </c>
      <c r="I20" s="95">
        <v>0</v>
      </c>
      <c r="J20" s="131"/>
      <c r="K20" s="136"/>
      <c r="L20" s="136"/>
      <c r="M20" s="131"/>
      <c r="N20" s="131"/>
      <c r="O20" s="131"/>
      <c r="P20" s="131"/>
      <c r="Q20" s="35"/>
    </row>
    <row r="21" spans="1:17" x14ac:dyDescent="0.25">
      <c r="A21" s="142"/>
      <c r="B21" s="143"/>
      <c r="C21" s="138"/>
      <c r="D21" s="139"/>
      <c r="E21" s="139"/>
      <c r="F21" s="71" t="s">
        <v>7</v>
      </c>
      <c r="G21" s="94">
        <f t="shared" si="3"/>
        <v>0</v>
      </c>
      <c r="H21" s="94">
        <f t="shared" si="3"/>
        <v>0</v>
      </c>
      <c r="I21" s="95">
        <v>0</v>
      </c>
      <c r="J21" s="131"/>
      <c r="K21" s="136"/>
      <c r="L21" s="136"/>
      <c r="M21" s="131"/>
      <c r="N21" s="131"/>
      <c r="O21" s="131"/>
      <c r="P21" s="131"/>
      <c r="Q21" s="35"/>
    </row>
    <row r="22" spans="1:17" x14ac:dyDescent="0.25">
      <c r="A22" s="142"/>
      <c r="B22" s="143"/>
      <c r="C22" s="138"/>
      <c r="D22" s="139"/>
      <c r="E22" s="139"/>
      <c r="F22" s="71" t="s">
        <v>84</v>
      </c>
      <c r="G22" s="94">
        <f t="shared" si="3"/>
        <v>0</v>
      </c>
      <c r="H22" s="94">
        <f t="shared" si="3"/>
        <v>0</v>
      </c>
      <c r="I22" s="95">
        <v>0</v>
      </c>
      <c r="J22" s="131"/>
      <c r="K22" s="136"/>
      <c r="L22" s="136"/>
      <c r="M22" s="131"/>
      <c r="N22" s="131"/>
      <c r="O22" s="131"/>
      <c r="P22" s="131"/>
      <c r="Q22" s="35"/>
    </row>
    <row r="23" spans="1:17" x14ac:dyDescent="0.25">
      <c r="A23" s="142"/>
      <c r="B23" s="143"/>
      <c r="C23" s="138"/>
      <c r="D23" s="139"/>
      <c r="E23" s="139"/>
      <c r="F23" s="71" t="s">
        <v>85</v>
      </c>
      <c r="G23" s="94">
        <f t="shared" si="3"/>
        <v>15342302.899999999</v>
      </c>
      <c r="H23" s="94">
        <f t="shared" si="3"/>
        <v>15114251.300000001</v>
      </c>
      <c r="I23" s="95">
        <f t="shared" si="1"/>
        <v>98.513576472277848</v>
      </c>
      <c r="J23" s="131"/>
      <c r="K23" s="136"/>
      <c r="L23" s="136"/>
      <c r="M23" s="131"/>
      <c r="N23" s="131"/>
      <c r="O23" s="131"/>
      <c r="P23" s="131"/>
      <c r="Q23" s="35"/>
    </row>
    <row r="24" spans="1:17" x14ac:dyDescent="0.25">
      <c r="A24" s="142"/>
      <c r="B24" s="143"/>
      <c r="C24" s="138" t="s">
        <v>89</v>
      </c>
      <c r="D24" s="139" t="s">
        <v>58</v>
      </c>
      <c r="E24" s="139" t="s">
        <v>58</v>
      </c>
      <c r="F24" s="71" t="s">
        <v>3</v>
      </c>
      <c r="G24" s="94">
        <f>G25+G26+G27+G28</f>
        <v>13071.2</v>
      </c>
      <c r="H24" s="94">
        <f>H25+H26+H27+H28</f>
        <v>10561.5</v>
      </c>
      <c r="I24" s="95">
        <f t="shared" si="1"/>
        <v>80.799773547952753</v>
      </c>
      <c r="J24" s="131"/>
      <c r="K24" s="136"/>
      <c r="L24" s="136"/>
      <c r="M24" s="131"/>
      <c r="N24" s="131"/>
      <c r="O24" s="131"/>
      <c r="P24" s="131"/>
      <c r="Q24" s="35"/>
    </row>
    <row r="25" spans="1:17" x14ac:dyDescent="0.25">
      <c r="A25" s="142"/>
      <c r="B25" s="143"/>
      <c r="C25" s="138"/>
      <c r="D25" s="139"/>
      <c r="E25" s="139"/>
      <c r="F25" s="71" t="s">
        <v>6</v>
      </c>
      <c r="G25" s="94">
        <f>G70</f>
        <v>3453.1</v>
      </c>
      <c r="H25" s="94">
        <f>H70</f>
        <v>3453.1</v>
      </c>
      <c r="I25" s="95">
        <f t="shared" si="1"/>
        <v>100</v>
      </c>
      <c r="J25" s="131"/>
      <c r="K25" s="136"/>
      <c r="L25" s="136"/>
      <c r="M25" s="131"/>
      <c r="N25" s="131"/>
      <c r="O25" s="131"/>
      <c r="P25" s="131"/>
      <c r="Q25" s="35"/>
    </row>
    <row r="26" spans="1:17" x14ac:dyDescent="0.25">
      <c r="A26" s="142"/>
      <c r="B26" s="143"/>
      <c r="C26" s="138"/>
      <c r="D26" s="139"/>
      <c r="E26" s="139"/>
      <c r="F26" s="71" t="s">
        <v>7</v>
      </c>
      <c r="G26" s="94">
        <f t="shared" ref="G26:H28" si="4">G71</f>
        <v>0</v>
      </c>
      <c r="H26" s="94">
        <f t="shared" si="4"/>
        <v>0</v>
      </c>
      <c r="I26" s="95">
        <v>0</v>
      </c>
      <c r="J26" s="131"/>
      <c r="K26" s="136"/>
      <c r="L26" s="136"/>
      <c r="M26" s="131"/>
      <c r="N26" s="131"/>
      <c r="O26" s="131"/>
      <c r="P26" s="131"/>
      <c r="Q26" s="35"/>
    </row>
    <row r="27" spans="1:17" x14ac:dyDescent="0.25">
      <c r="A27" s="142"/>
      <c r="B27" s="143"/>
      <c r="C27" s="138"/>
      <c r="D27" s="139"/>
      <c r="E27" s="139"/>
      <c r="F27" s="71" t="s">
        <v>84</v>
      </c>
      <c r="G27" s="94">
        <f t="shared" si="4"/>
        <v>9618.1</v>
      </c>
      <c r="H27" s="94">
        <f t="shared" si="4"/>
        <v>7108.4</v>
      </c>
      <c r="I27" s="95">
        <f t="shared" si="1"/>
        <v>73.906488807560734</v>
      </c>
      <c r="J27" s="131"/>
      <c r="K27" s="136"/>
      <c r="L27" s="136"/>
      <c r="M27" s="131"/>
      <c r="N27" s="131"/>
      <c r="O27" s="131"/>
      <c r="P27" s="131"/>
      <c r="Q27" s="35"/>
    </row>
    <row r="28" spans="1:17" x14ac:dyDescent="0.25">
      <c r="A28" s="142"/>
      <c r="B28" s="143"/>
      <c r="C28" s="138"/>
      <c r="D28" s="139"/>
      <c r="E28" s="139"/>
      <c r="F28" s="71" t="s">
        <v>85</v>
      </c>
      <c r="G28" s="94">
        <f t="shared" si="4"/>
        <v>0</v>
      </c>
      <c r="H28" s="94">
        <f t="shared" si="4"/>
        <v>0</v>
      </c>
      <c r="I28" s="95">
        <v>0</v>
      </c>
      <c r="J28" s="131"/>
      <c r="K28" s="136"/>
      <c r="L28" s="136"/>
      <c r="M28" s="131"/>
      <c r="N28" s="131"/>
      <c r="O28" s="131"/>
      <c r="P28" s="131"/>
      <c r="Q28" s="35"/>
    </row>
    <row r="29" spans="1:17" x14ac:dyDescent="0.25">
      <c r="A29" s="142"/>
      <c r="B29" s="143"/>
      <c r="C29" s="138" t="s">
        <v>90</v>
      </c>
      <c r="D29" s="139" t="s">
        <v>58</v>
      </c>
      <c r="E29" s="139" t="s">
        <v>58</v>
      </c>
      <c r="F29" s="71" t="s">
        <v>3</v>
      </c>
      <c r="G29" s="94">
        <f>G30+G31+G32+G33</f>
        <v>991666.89999999991</v>
      </c>
      <c r="H29" s="94">
        <f>H30+H31+H32+H33</f>
        <v>785730.8</v>
      </c>
      <c r="I29" s="95">
        <f t="shared" si="1"/>
        <v>79.233339340054627</v>
      </c>
      <c r="J29" s="131"/>
      <c r="K29" s="136"/>
      <c r="L29" s="136"/>
      <c r="M29" s="131"/>
      <c r="N29" s="131"/>
      <c r="O29" s="131"/>
      <c r="P29" s="131"/>
      <c r="Q29" s="35"/>
    </row>
    <row r="30" spans="1:17" x14ac:dyDescent="0.25">
      <c r="A30" s="142"/>
      <c r="B30" s="143"/>
      <c r="C30" s="138"/>
      <c r="D30" s="139"/>
      <c r="E30" s="139"/>
      <c r="F30" s="71" t="s">
        <v>6</v>
      </c>
      <c r="G30" s="94">
        <f t="shared" ref="G30:H33" si="5">G425+G440</f>
        <v>791666.89999999991</v>
      </c>
      <c r="H30" s="94">
        <f t="shared" si="5"/>
        <v>785730.8</v>
      </c>
      <c r="I30" s="95">
        <f t="shared" si="1"/>
        <v>99.250177063105724</v>
      </c>
      <c r="J30" s="131"/>
      <c r="K30" s="136"/>
      <c r="L30" s="136"/>
      <c r="M30" s="131"/>
      <c r="N30" s="131"/>
      <c r="O30" s="131"/>
      <c r="P30" s="131"/>
      <c r="Q30" s="35"/>
    </row>
    <row r="31" spans="1:17" x14ac:dyDescent="0.25">
      <c r="A31" s="142"/>
      <c r="B31" s="143"/>
      <c r="C31" s="138"/>
      <c r="D31" s="139"/>
      <c r="E31" s="139"/>
      <c r="F31" s="71" t="s">
        <v>7</v>
      </c>
      <c r="G31" s="94">
        <f t="shared" si="5"/>
        <v>200000</v>
      </c>
      <c r="H31" s="94">
        <f t="shared" si="5"/>
        <v>0</v>
      </c>
      <c r="I31" s="95">
        <f t="shared" si="1"/>
        <v>0</v>
      </c>
      <c r="J31" s="131"/>
      <c r="K31" s="136"/>
      <c r="L31" s="136"/>
      <c r="M31" s="131"/>
      <c r="N31" s="131"/>
      <c r="O31" s="131"/>
      <c r="P31" s="131"/>
      <c r="Q31" s="35"/>
    </row>
    <row r="32" spans="1:17" x14ac:dyDescent="0.25">
      <c r="A32" s="142"/>
      <c r="B32" s="143"/>
      <c r="C32" s="138"/>
      <c r="D32" s="139"/>
      <c r="E32" s="139"/>
      <c r="F32" s="71" t="s">
        <v>84</v>
      </c>
      <c r="G32" s="94">
        <f t="shared" si="5"/>
        <v>0</v>
      </c>
      <c r="H32" s="94">
        <f t="shared" si="5"/>
        <v>0</v>
      </c>
      <c r="I32" s="95">
        <v>0</v>
      </c>
      <c r="J32" s="131"/>
      <c r="K32" s="136"/>
      <c r="L32" s="136"/>
      <c r="M32" s="131"/>
      <c r="N32" s="131"/>
      <c r="O32" s="131"/>
      <c r="P32" s="131"/>
      <c r="Q32" s="35"/>
    </row>
    <row r="33" spans="1:17" x14ac:dyDescent="0.25">
      <c r="A33" s="144"/>
      <c r="B33" s="145"/>
      <c r="C33" s="138"/>
      <c r="D33" s="139"/>
      <c r="E33" s="139"/>
      <c r="F33" s="71" t="s">
        <v>85</v>
      </c>
      <c r="G33" s="94">
        <f t="shared" si="5"/>
        <v>0</v>
      </c>
      <c r="H33" s="94">
        <f t="shared" si="5"/>
        <v>0</v>
      </c>
      <c r="I33" s="95">
        <v>0</v>
      </c>
      <c r="J33" s="132"/>
      <c r="K33" s="137"/>
      <c r="L33" s="137"/>
      <c r="M33" s="132"/>
      <c r="N33" s="132"/>
      <c r="O33" s="132"/>
      <c r="P33" s="132"/>
      <c r="Q33" s="35"/>
    </row>
    <row r="34" spans="1:17" ht="15" customHeight="1" x14ac:dyDescent="0.25">
      <c r="A34" s="153">
        <v>1</v>
      </c>
      <c r="B34" s="133" t="s">
        <v>93</v>
      </c>
      <c r="C34" s="133" t="s">
        <v>94</v>
      </c>
      <c r="D34" s="134" t="s">
        <v>95</v>
      </c>
      <c r="E34" s="134" t="s">
        <v>95</v>
      </c>
      <c r="F34" s="38" t="s">
        <v>3</v>
      </c>
      <c r="G34" s="94">
        <f>G35+G36+G37+G38</f>
        <v>147503.19999999998</v>
      </c>
      <c r="H34" s="94">
        <f>H35+H36+H37+H38</f>
        <v>147501.59999999998</v>
      </c>
      <c r="I34" s="96">
        <f t="shared" si="1"/>
        <v>99.998915277770237</v>
      </c>
      <c r="J34" s="146" t="s">
        <v>95</v>
      </c>
      <c r="K34" s="149" t="s">
        <v>58</v>
      </c>
      <c r="L34" s="149" t="s">
        <v>58</v>
      </c>
      <c r="M34" s="139" t="s">
        <v>58</v>
      </c>
      <c r="N34" s="139" t="s">
        <v>58</v>
      </c>
      <c r="O34" s="139" t="s">
        <v>58</v>
      </c>
      <c r="P34" s="139" t="s">
        <v>58</v>
      </c>
      <c r="Q34" s="35"/>
    </row>
    <row r="35" spans="1:17" x14ac:dyDescent="0.25">
      <c r="A35" s="153"/>
      <c r="B35" s="133"/>
      <c r="C35" s="133"/>
      <c r="D35" s="134"/>
      <c r="E35" s="134"/>
      <c r="F35" s="38" t="s">
        <v>6</v>
      </c>
      <c r="G35" s="94">
        <f t="shared" ref="G35:H38" si="6">G40</f>
        <v>141997.9</v>
      </c>
      <c r="H35" s="94">
        <f t="shared" si="6"/>
        <v>141996.29999999999</v>
      </c>
      <c r="I35" s="97">
        <f t="shared" si="1"/>
        <v>99.998873222773014</v>
      </c>
      <c r="J35" s="147"/>
      <c r="K35" s="149"/>
      <c r="L35" s="149"/>
      <c r="M35" s="139"/>
      <c r="N35" s="139"/>
      <c r="O35" s="139"/>
      <c r="P35" s="139"/>
      <c r="Q35" s="35"/>
    </row>
    <row r="36" spans="1:17" x14ac:dyDescent="0.25">
      <c r="A36" s="153"/>
      <c r="B36" s="133"/>
      <c r="C36" s="133"/>
      <c r="D36" s="134"/>
      <c r="E36" s="134"/>
      <c r="F36" s="38" t="s">
        <v>7</v>
      </c>
      <c r="G36" s="94">
        <f t="shared" si="6"/>
        <v>5505.3</v>
      </c>
      <c r="H36" s="94">
        <f t="shared" si="6"/>
        <v>5505.3</v>
      </c>
      <c r="I36" s="97">
        <f t="shared" si="1"/>
        <v>100</v>
      </c>
      <c r="J36" s="147"/>
      <c r="K36" s="149"/>
      <c r="L36" s="149"/>
      <c r="M36" s="139"/>
      <c r="N36" s="139"/>
      <c r="O36" s="139"/>
      <c r="P36" s="139"/>
      <c r="Q36" s="35"/>
    </row>
    <row r="37" spans="1:17" x14ac:dyDescent="0.25">
      <c r="A37" s="153"/>
      <c r="B37" s="133"/>
      <c r="C37" s="133"/>
      <c r="D37" s="134"/>
      <c r="E37" s="134"/>
      <c r="F37" s="38" t="s">
        <v>32</v>
      </c>
      <c r="G37" s="94">
        <f t="shared" si="6"/>
        <v>0</v>
      </c>
      <c r="H37" s="94">
        <f t="shared" si="6"/>
        <v>0</v>
      </c>
      <c r="I37" s="97">
        <v>0</v>
      </c>
      <c r="J37" s="147"/>
      <c r="K37" s="149"/>
      <c r="L37" s="149"/>
      <c r="M37" s="139"/>
      <c r="N37" s="139"/>
      <c r="O37" s="139"/>
      <c r="P37" s="139"/>
      <c r="Q37" s="35"/>
    </row>
    <row r="38" spans="1:17" ht="22.5" customHeight="1" x14ac:dyDescent="0.25">
      <c r="A38" s="153"/>
      <c r="B38" s="133"/>
      <c r="C38" s="133"/>
      <c r="D38" s="134"/>
      <c r="E38" s="134"/>
      <c r="F38" s="39" t="s">
        <v>33</v>
      </c>
      <c r="G38" s="94">
        <f t="shared" si="6"/>
        <v>0</v>
      </c>
      <c r="H38" s="94">
        <f t="shared" si="6"/>
        <v>0</v>
      </c>
      <c r="I38" s="97">
        <v>0</v>
      </c>
      <c r="J38" s="148"/>
      <c r="K38" s="149"/>
      <c r="L38" s="149"/>
      <c r="M38" s="139"/>
      <c r="N38" s="139"/>
      <c r="O38" s="139"/>
      <c r="P38" s="139"/>
      <c r="Q38" s="35"/>
    </row>
    <row r="39" spans="1:17" ht="15" customHeight="1" x14ac:dyDescent="0.25">
      <c r="A39" s="153" t="s">
        <v>91</v>
      </c>
      <c r="B39" s="180" t="s">
        <v>96</v>
      </c>
      <c r="C39" s="180" t="s">
        <v>94</v>
      </c>
      <c r="D39" s="181" t="s">
        <v>95</v>
      </c>
      <c r="E39" s="181" t="s">
        <v>95</v>
      </c>
      <c r="F39" s="5" t="s">
        <v>3</v>
      </c>
      <c r="G39" s="94">
        <f>G40+G41+G42+G43</f>
        <v>147503.19999999998</v>
      </c>
      <c r="H39" s="94">
        <f>H40+H41+H42+H43</f>
        <v>147501.59999999998</v>
      </c>
      <c r="I39" s="97">
        <f t="shared" si="1"/>
        <v>99.998915277770237</v>
      </c>
      <c r="J39" s="146" t="s">
        <v>95</v>
      </c>
      <c r="K39" s="149" t="s">
        <v>58</v>
      </c>
      <c r="L39" s="149" t="s">
        <v>58</v>
      </c>
      <c r="M39" s="139" t="s">
        <v>58</v>
      </c>
      <c r="N39" s="139" t="s">
        <v>58</v>
      </c>
      <c r="O39" s="139" t="s">
        <v>58</v>
      </c>
      <c r="P39" s="139" t="s">
        <v>58</v>
      </c>
      <c r="Q39" s="35"/>
    </row>
    <row r="40" spans="1:17" x14ac:dyDescent="0.25">
      <c r="A40" s="153"/>
      <c r="B40" s="180"/>
      <c r="C40" s="180"/>
      <c r="D40" s="181"/>
      <c r="E40" s="181"/>
      <c r="F40" s="5" t="s">
        <v>6</v>
      </c>
      <c r="G40" s="98">
        <f>G45+G50+G55</f>
        <v>141997.9</v>
      </c>
      <c r="H40" s="98">
        <f>H45+H50+H55</f>
        <v>141996.29999999999</v>
      </c>
      <c r="I40" s="99">
        <f t="shared" si="1"/>
        <v>99.998873222773014</v>
      </c>
      <c r="J40" s="147" t="s">
        <v>95</v>
      </c>
      <c r="K40" s="149"/>
      <c r="L40" s="149"/>
      <c r="M40" s="139"/>
      <c r="N40" s="139"/>
      <c r="O40" s="139"/>
      <c r="P40" s="139"/>
      <c r="Q40" s="35"/>
    </row>
    <row r="41" spans="1:17" ht="16.5" customHeight="1" x14ac:dyDescent="0.25">
      <c r="A41" s="153"/>
      <c r="B41" s="180"/>
      <c r="C41" s="180"/>
      <c r="D41" s="181"/>
      <c r="E41" s="181"/>
      <c r="F41" s="5" t="s">
        <v>7</v>
      </c>
      <c r="G41" s="98">
        <f t="shared" ref="G41:H43" si="7">G46+G51+G56</f>
        <v>5505.3</v>
      </c>
      <c r="H41" s="98">
        <f t="shared" si="7"/>
        <v>5505.3</v>
      </c>
      <c r="I41" s="99">
        <f t="shared" si="1"/>
        <v>100</v>
      </c>
      <c r="J41" s="147"/>
      <c r="K41" s="149"/>
      <c r="L41" s="149"/>
      <c r="M41" s="139"/>
      <c r="N41" s="139"/>
      <c r="O41" s="139"/>
      <c r="P41" s="139"/>
      <c r="Q41" s="35"/>
    </row>
    <row r="42" spans="1:17" x14ac:dyDescent="0.25">
      <c r="A42" s="153"/>
      <c r="B42" s="180"/>
      <c r="C42" s="180"/>
      <c r="D42" s="181"/>
      <c r="E42" s="181"/>
      <c r="F42" s="5" t="s">
        <v>32</v>
      </c>
      <c r="G42" s="98">
        <f t="shared" ref="G42:G43" si="8">G47+G52+G57</f>
        <v>0</v>
      </c>
      <c r="H42" s="98">
        <f t="shared" si="7"/>
        <v>0</v>
      </c>
      <c r="I42" s="99">
        <v>0</v>
      </c>
      <c r="J42" s="147"/>
      <c r="K42" s="149"/>
      <c r="L42" s="149"/>
      <c r="M42" s="139"/>
      <c r="N42" s="139"/>
      <c r="O42" s="139"/>
      <c r="P42" s="139"/>
      <c r="Q42" s="35"/>
    </row>
    <row r="43" spans="1:17" x14ac:dyDescent="0.25">
      <c r="A43" s="153"/>
      <c r="B43" s="180"/>
      <c r="C43" s="180"/>
      <c r="D43" s="181"/>
      <c r="E43" s="181"/>
      <c r="F43" s="40" t="s">
        <v>33</v>
      </c>
      <c r="G43" s="98">
        <f t="shared" si="8"/>
        <v>0</v>
      </c>
      <c r="H43" s="98">
        <f t="shared" si="7"/>
        <v>0</v>
      </c>
      <c r="I43" s="99">
        <v>0</v>
      </c>
      <c r="J43" s="148" t="s">
        <v>95</v>
      </c>
      <c r="K43" s="149"/>
      <c r="L43" s="149"/>
      <c r="M43" s="139"/>
      <c r="N43" s="139"/>
      <c r="O43" s="139"/>
      <c r="P43" s="139"/>
      <c r="Q43" s="35"/>
    </row>
    <row r="44" spans="1:17" ht="65.25" customHeight="1" x14ac:dyDescent="0.25">
      <c r="A44" s="159" t="s">
        <v>92</v>
      </c>
      <c r="B44" s="160" t="s">
        <v>97</v>
      </c>
      <c r="C44" s="161" t="s">
        <v>94</v>
      </c>
      <c r="D44" s="174" t="s">
        <v>98</v>
      </c>
      <c r="E44" s="174" t="s">
        <v>99</v>
      </c>
      <c r="F44" s="3" t="s">
        <v>3</v>
      </c>
      <c r="G44" s="94">
        <f>G45+G46+G47+G48</f>
        <v>10533.7</v>
      </c>
      <c r="H44" s="94">
        <f>H45+H46+H47+H48</f>
        <v>10533.7</v>
      </c>
      <c r="I44" s="97">
        <f t="shared" si="1"/>
        <v>100</v>
      </c>
      <c r="J44" s="72" t="s">
        <v>593</v>
      </c>
      <c r="K44" s="58">
        <v>50</v>
      </c>
      <c r="L44" s="58">
        <v>50</v>
      </c>
      <c r="M44" s="57"/>
      <c r="N44" s="36"/>
      <c r="O44" s="36"/>
      <c r="P44" s="36"/>
      <c r="Q44" s="35"/>
    </row>
    <row r="45" spans="1:17" x14ac:dyDescent="0.25">
      <c r="A45" s="159"/>
      <c r="B45" s="160"/>
      <c r="C45" s="168"/>
      <c r="D45" s="175"/>
      <c r="E45" s="175"/>
      <c r="F45" s="5" t="s">
        <v>6</v>
      </c>
      <c r="G45" s="98">
        <v>5028.3999999999996</v>
      </c>
      <c r="H45" s="98">
        <v>5028.3999999999996</v>
      </c>
      <c r="I45" s="99">
        <f t="shared" si="1"/>
        <v>100</v>
      </c>
      <c r="J45" s="161" t="s">
        <v>594</v>
      </c>
      <c r="K45" s="208">
        <v>90</v>
      </c>
      <c r="L45" s="208">
        <v>90</v>
      </c>
      <c r="M45" s="177"/>
      <c r="N45" s="161"/>
      <c r="O45" s="161"/>
      <c r="P45" s="161"/>
      <c r="Q45" s="35"/>
    </row>
    <row r="46" spans="1:17" ht="15" customHeight="1" x14ac:dyDescent="0.25">
      <c r="A46" s="159"/>
      <c r="B46" s="160"/>
      <c r="C46" s="168"/>
      <c r="D46" s="175"/>
      <c r="E46" s="175"/>
      <c r="F46" s="5" t="s">
        <v>7</v>
      </c>
      <c r="G46" s="98">
        <v>5505.3</v>
      </c>
      <c r="H46" s="98">
        <v>5505.3</v>
      </c>
      <c r="I46" s="99">
        <f t="shared" si="1"/>
        <v>100</v>
      </c>
      <c r="J46" s="168"/>
      <c r="K46" s="209"/>
      <c r="L46" s="209"/>
      <c r="M46" s="178"/>
      <c r="N46" s="168"/>
      <c r="O46" s="168"/>
      <c r="P46" s="168"/>
      <c r="Q46" s="35"/>
    </row>
    <row r="47" spans="1:17" x14ac:dyDescent="0.25">
      <c r="A47" s="159"/>
      <c r="B47" s="160"/>
      <c r="C47" s="168"/>
      <c r="D47" s="175"/>
      <c r="E47" s="175"/>
      <c r="F47" s="5" t="s">
        <v>32</v>
      </c>
      <c r="G47" s="98">
        <v>0</v>
      </c>
      <c r="H47" s="98">
        <v>0</v>
      </c>
      <c r="I47" s="99">
        <v>0</v>
      </c>
      <c r="J47" s="168"/>
      <c r="K47" s="209"/>
      <c r="L47" s="209"/>
      <c r="M47" s="178"/>
      <c r="N47" s="168"/>
      <c r="O47" s="168"/>
      <c r="P47" s="168"/>
      <c r="Q47" s="35"/>
    </row>
    <row r="48" spans="1:17" ht="37.5" customHeight="1" x14ac:dyDescent="0.25">
      <c r="A48" s="159"/>
      <c r="B48" s="160"/>
      <c r="C48" s="169"/>
      <c r="D48" s="176"/>
      <c r="E48" s="176"/>
      <c r="F48" s="40" t="s">
        <v>33</v>
      </c>
      <c r="G48" s="98">
        <v>0</v>
      </c>
      <c r="H48" s="98">
        <v>0</v>
      </c>
      <c r="I48" s="99">
        <v>0</v>
      </c>
      <c r="J48" s="169"/>
      <c r="K48" s="210"/>
      <c r="L48" s="210"/>
      <c r="M48" s="179"/>
      <c r="N48" s="169"/>
      <c r="O48" s="169"/>
      <c r="P48" s="169"/>
      <c r="Q48" s="35"/>
    </row>
    <row r="49" spans="1:17" ht="69.75" customHeight="1" x14ac:dyDescent="0.25">
      <c r="A49" s="159" t="s">
        <v>100</v>
      </c>
      <c r="B49" s="160" t="s">
        <v>101</v>
      </c>
      <c r="C49" s="161" t="s">
        <v>94</v>
      </c>
      <c r="D49" s="164" t="s">
        <v>98</v>
      </c>
      <c r="E49" s="164" t="s">
        <v>99</v>
      </c>
      <c r="F49" s="4" t="s">
        <v>3</v>
      </c>
      <c r="G49" s="94">
        <f>G50+G51+G52+G53</f>
        <v>132381.70000000001</v>
      </c>
      <c r="H49" s="94">
        <f>H50+H51+H52+H53</f>
        <v>132380.1</v>
      </c>
      <c r="I49" s="97">
        <f t="shared" si="1"/>
        <v>99.998791373732161</v>
      </c>
      <c r="J49" s="72" t="s">
        <v>595</v>
      </c>
      <c r="K49" s="41">
        <v>235785</v>
      </c>
      <c r="L49" s="58">
        <v>235785</v>
      </c>
      <c r="M49" s="57"/>
      <c r="N49" s="36"/>
      <c r="O49" s="36"/>
      <c r="P49" s="36"/>
      <c r="Q49" s="35"/>
    </row>
    <row r="50" spans="1:17" x14ac:dyDescent="0.25">
      <c r="A50" s="159"/>
      <c r="B50" s="160"/>
      <c r="C50" s="162"/>
      <c r="D50" s="164"/>
      <c r="E50" s="164"/>
      <c r="F50" s="5" t="s">
        <v>6</v>
      </c>
      <c r="G50" s="98">
        <v>132381.70000000001</v>
      </c>
      <c r="H50" s="98">
        <v>132380.1</v>
      </c>
      <c r="I50" s="99">
        <f t="shared" si="1"/>
        <v>99.998791373732161</v>
      </c>
      <c r="J50" s="165" t="s">
        <v>596</v>
      </c>
      <c r="K50" s="208">
        <v>80</v>
      </c>
      <c r="L50" s="211">
        <v>80</v>
      </c>
      <c r="M50" s="223"/>
      <c r="N50" s="223"/>
      <c r="O50" s="223"/>
      <c r="P50" s="223"/>
      <c r="Q50" s="35"/>
    </row>
    <row r="51" spans="1:17" x14ac:dyDescent="0.25">
      <c r="A51" s="159"/>
      <c r="B51" s="160"/>
      <c r="C51" s="162"/>
      <c r="D51" s="164"/>
      <c r="E51" s="164"/>
      <c r="F51" s="5" t="s">
        <v>7</v>
      </c>
      <c r="G51" s="98">
        <v>0</v>
      </c>
      <c r="H51" s="98">
        <v>0</v>
      </c>
      <c r="I51" s="99">
        <v>0</v>
      </c>
      <c r="J51" s="166"/>
      <c r="K51" s="209"/>
      <c r="L51" s="212"/>
      <c r="M51" s="224"/>
      <c r="N51" s="224"/>
      <c r="O51" s="224"/>
      <c r="P51" s="224"/>
      <c r="Q51" s="35"/>
    </row>
    <row r="52" spans="1:17" x14ac:dyDescent="0.25">
      <c r="A52" s="159"/>
      <c r="B52" s="160"/>
      <c r="C52" s="162"/>
      <c r="D52" s="164"/>
      <c r="E52" s="164"/>
      <c r="F52" s="5" t="s">
        <v>32</v>
      </c>
      <c r="G52" s="98">
        <v>0</v>
      </c>
      <c r="H52" s="98">
        <v>0</v>
      </c>
      <c r="I52" s="99">
        <v>0</v>
      </c>
      <c r="J52" s="166"/>
      <c r="K52" s="209"/>
      <c r="L52" s="212"/>
      <c r="M52" s="224"/>
      <c r="N52" s="224"/>
      <c r="O52" s="224"/>
      <c r="P52" s="224"/>
      <c r="Q52" s="35"/>
    </row>
    <row r="53" spans="1:17" x14ac:dyDescent="0.25">
      <c r="A53" s="159"/>
      <c r="B53" s="160"/>
      <c r="C53" s="163"/>
      <c r="D53" s="164"/>
      <c r="E53" s="164"/>
      <c r="F53" s="40" t="s">
        <v>33</v>
      </c>
      <c r="G53" s="98">
        <v>0</v>
      </c>
      <c r="H53" s="98">
        <v>0</v>
      </c>
      <c r="I53" s="99">
        <v>0</v>
      </c>
      <c r="J53" s="167"/>
      <c r="K53" s="210"/>
      <c r="L53" s="213"/>
      <c r="M53" s="225"/>
      <c r="N53" s="225"/>
      <c r="O53" s="225"/>
      <c r="P53" s="225"/>
      <c r="Q53" s="35"/>
    </row>
    <row r="54" spans="1:17" ht="54" customHeight="1" x14ac:dyDescent="0.25">
      <c r="A54" s="159" t="s">
        <v>102</v>
      </c>
      <c r="B54" s="161" t="s">
        <v>103</v>
      </c>
      <c r="C54" s="168" t="s">
        <v>94</v>
      </c>
      <c r="D54" s="170" t="s">
        <v>98</v>
      </c>
      <c r="E54" s="170" t="s">
        <v>99</v>
      </c>
      <c r="F54" s="4" t="s">
        <v>3</v>
      </c>
      <c r="G54" s="94">
        <f>G55+G56+G57+G58</f>
        <v>4587.8</v>
      </c>
      <c r="H54" s="94">
        <f>H55+H56+H57+H58</f>
        <v>4587.8</v>
      </c>
      <c r="I54" s="97">
        <f t="shared" si="1"/>
        <v>100</v>
      </c>
      <c r="J54" s="4" t="s">
        <v>597</v>
      </c>
      <c r="K54" s="58">
        <v>4</v>
      </c>
      <c r="L54" s="58">
        <v>5</v>
      </c>
      <c r="M54" s="57"/>
      <c r="N54" s="36"/>
      <c r="O54" s="36"/>
      <c r="P54" s="36"/>
      <c r="Q54" s="35"/>
    </row>
    <row r="55" spans="1:17" x14ac:dyDescent="0.25">
      <c r="A55" s="159"/>
      <c r="B55" s="168"/>
      <c r="C55" s="168"/>
      <c r="D55" s="170"/>
      <c r="E55" s="170"/>
      <c r="F55" s="5" t="s">
        <v>6</v>
      </c>
      <c r="G55" s="98">
        <v>4587.8</v>
      </c>
      <c r="H55" s="98">
        <v>4587.8</v>
      </c>
      <c r="I55" s="99">
        <f t="shared" si="1"/>
        <v>100</v>
      </c>
      <c r="J55" s="171" t="s">
        <v>598</v>
      </c>
      <c r="K55" s="208">
        <v>100</v>
      </c>
      <c r="L55" s="211">
        <v>100</v>
      </c>
      <c r="M55" s="223"/>
      <c r="N55" s="223"/>
      <c r="O55" s="223"/>
      <c r="P55" s="223"/>
      <c r="Q55" s="35"/>
    </row>
    <row r="56" spans="1:17" x14ac:dyDescent="0.25">
      <c r="A56" s="159"/>
      <c r="B56" s="168"/>
      <c r="C56" s="7"/>
      <c r="D56" s="170"/>
      <c r="E56" s="170"/>
      <c r="F56" s="5" t="s">
        <v>7</v>
      </c>
      <c r="G56" s="98">
        <v>0</v>
      </c>
      <c r="H56" s="98">
        <v>0</v>
      </c>
      <c r="I56" s="99">
        <v>0</v>
      </c>
      <c r="J56" s="172"/>
      <c r="K56" s="209"/>
      <c r="L56" s="212"/>
      <c r="M56" s="224"/>
      <c r="N56" s="224"/>
      <c r="O56" s="224"/>
      <c r="P56" s="224"/>
      <c r="Q56" s="35"/>
    </row>
    <row r="57" spans="1:17" x14ac:dyDescent="0.25">
      <c r="A57" s="159"/>
      <c r="B57" s="168"/>
      <c r="C57" s="7"/>
      <c r="D57" s="170"/>
      <c r="E57" s="170"/>
      <c r="F57" s="5" t="s">
        <v>32</v>
      </c>
      <c r="G57" s="98">
        <v>0</v>
      </c>
      <c r="H57" s="98">
        <v>0</v>
      </c>
      <c r="I57" s="99">
        <v>0</v>
      </c>
      <c r="J57" s="172"/>
      <c r="K57" s="209"/>
      <c r="L57" s="212"/>
      <c r="M57" s="224"/>
      <c r="N57" s="224"/>
      <c r="O57" s="224"/>
      <c r="P57" s="224"/>
      <c r="Q57" s="35"/>
    </row>
    <row r="58" spans="1:17" ht="74.25" customHeight="1" x14ac:dyDescent="0.25">
      <c r="A58" s="159"/>
      <c r="B58" s="169"/>
      <c r="C58" s="8"/>
      <c r="D58" s="170"/>
      <c r="E58" s="170"/>
      <c r="F58" s="40" t="s">
        <v>33</v>
      </c>
      <c r="G58" s="98">
        <v>0</v>
      </c>
      <c r="H58" s="98">
        <v>0</v>
      </c>
      <c r="I58" s="99">
        <v>0</v>
      </c>
      <c r="J58" s="173"/>
      <c r="K58" s="210"/>
      <c r="L58" s="213"/>
      <c r="M58" s="225"/>
      <c r="N58" s="225"/>
      <c r="O58" s="225"/>
      <c r="P58" s="225"/>
      <c r="Q58" s="35"/>
    </row>
    <row r="59" spans="1:17" x14ac:dyDescent="0.25">
      <c r="A59" s="153" t="s">
        <v>104</v>
      </c>
      <c r="B59" s="133" t="s">
        <v>105</v>
      </c>
      <c r="C59" s="185" t="s">
        <v>3</v>
      </c>
      <c r="D59" s="134" t="s">
        <v>95</v>
      </c>
      <c r="E59" s="134" t="s">
        <v>95</v>
      </c>
      <c r="F59" s="38" t="s">
        <v>3</v>
      </c>
      <c r="G59" s="94">
        <f>G60+G61+G62+G63</f>
        <v>5547305.1999999993</v>
      </c>
      <c r="H59" s="94">
        <f>H60+H61+H62+H63</f>
        <v>5544296.3000000007</v>
      </c>
      <c r="I59" s="97">
        <f t="shared" si="1"/>
        <v>99.945759249013406</v>
      </c>
      <c r="J59" s="134" t="s">
        <v>95</v>
      </c>
      <c r="K59" s="214" t="s">
        <v>95</v>
      </c>
      <c r="L59" s="214" t="s">
        <v>95</v>
      </c>
      <c r="M59" s="134" t="s">
        <v>95</v>
      </c>
      <c r="N59" s="134" t="s">
        <v>95</v>
      </c>
      <c r="O59" s="134" t="s">
        <v>95</v>
      </c>
      <c r="P59" s="134" t="s">
        <v>95</v>
      </c>
      <c r="Q59" s="35"/>
    </row>
    <row r="60" spans="1:17" x14ac:dyDescent="0.25">
      <c r="A60" s="153"/>
      <c r="B60" s="133"/>
      <c r="C60" s="186"/>
      <c r="D60" s="134"/>
      <c r="E60" s="134"/>
      <c r="F60" s="38" t="s">
        <v>6</v>
      </c>
      <c r="G60" s="94">
        <f>G65+G70</f>
        <v>4579656.8</v>
      </c>
      <c r="H60" s="94">
        <f>H65+H70</f>
        <v>4579157.6000000006</v>
      </c>
      <c r="I60" s="97">
        <f t="shared" si="1"/>
        <v>99.989099619866721</v>
      </c>
      <c r="J60" s="134" t="s">
        <v>95</v>
      </c>
      <c r="K60" s="214" t="s">
        <v>95</v>
      </c>
      <c r="L60" s="214" t="s">
        <v>95</v>
      </c>
      <c r="M60" s="134" t="s">
        <v>95</v>
      </c>
      <c r="N60" s="134" t="s">
        <v>95</v>
      </c>
      <c r="O60" s="134" t="s">
        <v>95</v>
      </c>
      <c r="P60" s="134" t="s">
        <v>95</v>
      </c>
      <c r="Q60" s="35"/>
    </row>
    <row r="61" spans="1:17" x14ac:dyDescent="0.25">
      <c r="A61" s="153"/>
      <c r="B61" s="133"/>
      <c r="C61" s="186"/>
      <c r="D61" s="134"/>
      <c r="E61" s="134"/>
      <c r="F61" s="38" t="s">
        <v>7</v>
      </c>
      <c r="G61" s="94">
        <f t="shared" ref="G61:H63" si="9">G66+G71</f>
        <v>958030.3</v>
      </c>
      <c r="H61" s="94">
        <f t="shared" si="9"/>
        <v>958030.3</v>
      </c>
      <c r="I61" s="97">
        <f t="shared" si="1"/>
        <v>100</v>
      </c>
      <c r="J61" s="134" t="s">
        <v>95</v>
      </c>
      <c r="K61" s="214" t="s">
        <v>95</v>
      </c>
      <c r="L61" s="214" t="s">
        <v>95</v>
      </c>
      <c r="M61" s="134" t="s">
        <v>95</v>
      </c>
      <c r="N61" s="134" t="s">
        <v>95</v>
      </c>
      <c r="O61" s="134" t="s">
        <v>95</v>
      </c>
      <c r="P61" s="134" t="s">
        <v>95</v>
      </c>
      <c r="Q61" s="35"/>
    </row>
    <row r="62" spans="1:17" ht="15" customHeight="1" x14ac:dyDescent="0.25">
      <c r="A62" s="153"/>
      <c r="B62" s="133"/>
      <c r="C62" s="186"/>
      <c r="D62" s="134"/>
      <c r="E62" s="134"/>
      <c r="F62" s="38" t="s">
        <v>32</v>
      </c>
      <c r="G62" s="94">
        <f t="shared" si="9"/>
        <v>9618.1</v>
      </c>
      <c r="H62" s="94">
        <f t="shared" si="9"/>
        <v>7108.4</v>
      </c>
      <c r="I62" s="97">
        <f t="shared" si="1"/>
        <v>73.906488807560734</v>
      </c>
      <c r="J62" s="134"/>
      <c r="K62" s="214"/>
      <c r="L62" s="214"/>
      <c r="M62" s="134"/>
      <c r="N62" s="134"/>
      <c r="O62" s="134"/>
      <c r="P62" s="134"/>
      <c r="Q62" s="35"/>
    </row>
    <row r="63" spans="1:17" x14ac:dyDescent="0.25">
      <c r="A63" s="153"/>
      <c r="B63" s="133"/>
      <c r="C63" s="187"/>
      <c r="D63" s="134"/>
      <c r="E63" s="134"/>
      <c r="F63" s="42" t="s">
        <v>33</v>
      </c>
      <c r="G63" s="94">
        <f t="shared" si="9"/>
        <v>0</v>
      </c>
      <c r="H63" s="94">
        <f t="shared" si="9"/>
        <v>0</v>
      </c>
      <c r="I63" s="97">
        <v>0</v>
      </c>
      <c r="J63" s="134" t="s">
        <v>95</v>
      </c>
      <c r="K63" s="214" t="s">
        <v>95</v>
      </c>
      <c r="L63" s="214" t="s">
        <v>95</v>
      </c>
      <c r="M63" s="134" t="s">
        <v>95</v>
      </c>
      <c r="N63" s="134" t="s">
        <v>95</v>
      </c>
      <c r="O63" s="134" t="s">
        <v>95</v>
      </c>
      <c r="P63" s="134" t="s">
        <v>95</v>
      </c>
      <c r="Q63" s="35"/>
    </row>
    <row r="64" spans="1:17" x14ac:dyDescent="0.25">
      <c r="A64" s="153"/>
      <c r="B64" s="133"/>
      <c r="C64" s="133" t="s">
        <v>94</v>
      </c>
      <c r="D64" s="134" t="s">
        <v>95</v>
      </c>
      <c r="E64" s="134" t="s">
        <v>95</v>
      </c>
      <c r="F64" s="38" t="s">
        <v>3</v>
      </c>
      <c r="G64" s="94">
        <f>G65+G66+G67+G68</f>
        <v>5534234</v>
      </c>
      <c r="H64" s="94">
        <f>H65+H66+H67+H68</f>
        <v>5533734.8000000007</v>
      </c>
      <c r="I64" s="97">
        <f t="shared" si="1"/>
        <v>99.990979781483773</v>
      </c>
      <c r="J64" s="134" t="s">
        <v>95</v>
      </c>
      <c r="K64" s="214" t="s">
        <v>95</v>
      </c>
      <c r="L64" s="214" t="s">
        <v>95</v>
      </c>
      <c r="M64" s="134" t="s">
        <v>95</v>
      </c>
      <c r="N64" s="134" t="s">
        <v>95</v>
      </c>
      <c r="O64" s="134" t="s">
        <v>95</v>
      </c>
      <c r="P64" s="134" t="s">
        <v>95</v>
      </c>
      <c r="Q64" s="35"/>
    </row>
    <row r="65" spans="1:17" x14ac:dyDescent="0.25">
      <c r="A65" s="153"/>
      <c r="B65" s="133"/>
      <c r="C65" s="133"/>
      <c r="D65" s="134"/>
      <c r="E65" s="134"/>
      <c r="F65" s="38" t="s">
        <v>6</v>
      </c>
      <c r="G65" s="98">
        <f t="shared" ref="G65:H68" si="10">G75+G125+G140</f>
        <v>4576203.7</v>
      </c>
      <c r="H65" s="98">
        <f t="shared" si="10"/>
        <v>4575704.5000000009</v>
      </c>
      <c r="I65" s="99">
        <f t="shared" si="1"/>
        <v>99.989091394685971</v>
      </c>
      <c r="J65" s="134" t="s">
        <v>95</v>
      </c>
      <c r="K65" s="214" t="s">
        <v>95</v>
      </c>
      <c r="L65" s="214" t="s">
        <v>95</v>
      </c>
      <c r="M65" s="134" t="s">
        <v>95</v>
      </c>
      <c r="N65" s="134" t="s">
        <v>95</v>
      </c>
      <c r="O65" s="134" t="s">
        <v>95</v>
      </c>
      <c r="P65" s="134" t="s">
        <v>95</v>
      </c>
      <c r="Q65" s="35"/>
    </row>
    <row r="66" spans="1:17" x14ac:dyDescent="0.25">
      <c r="A66" s="153"/>
      <c r="B66" s="133"/>
      <c r="C66" s="133"/>
      <c r="D66" s="134"/>
      <c r="E66" s="134"/>
      <c r="F66" s="38" t="s">
        <v>7</v>
      </c>
      <c r="G66" s="98">
        <f t="shared" si="10"/>
        <v>958030.3</v>
      </c>
      <c r="H66" s="98">
        <f t="shared" si="10"/>
        <v>958030.3</v>
      </c>
      <c r="I66" s="99">
        <f t="shared" si="1"/>
        <v>100</v>
      </c>
      <c r="J66" s="134" t="s">
        <v>95</v>
      </c>
      <c r="K66" s="214" t="s">
        <v>95</v>
      </c>
      <c r="L66" s="214" t="s">
        <v>95</v>
      </c>
      <c r="M66" s="134" t="s">
        <v>95</v>
      </c>
      <c r="N66" s="134" t="s">
        <v>95</v>
      </c>
      <c r="O66" s="134" t="s">
        <v>95</v>
      </c>
      <c r="P66" s="134" t="s">
        <v>95</v>
      </c>
    </row>
    <row r="67" spans="1:17" x14ac:dyDescent="0.25">
      <c r="A67" s="153"/>
      <c r="B67" s="133"/>
      <c r="C67" s="133"/>
      <c r="D67" s="134"/>
      <c r="E67" s="134"/>
      <c r="F67" s="38" t="s">
        <v>32</v>
      </c>
      <c r="G67" s="98">
        <f t="shared" si="10"/>
        <v>0</v>
      </c>
      <c r="H67" s="98">
        <f t="shared" si="10"/>
        <v>0</v>
      </c>
      <c r="I67" s="99">
        <v>0</v>
      </c>
      <c r="J67" s="134"/>
      <c r="K67" s="214"/>
      <c r="L67" s="214"/>
      <c r="M67" s="134"/>
      <c r="N67" s="134"/>
      <c r="O67" s="134"/>
      <c r="P67" s="134"/>
    </row>
    <row r="68" spans="1:17" x14ac:dyDescent="0.25">
      <c r="A68" s="153"/>
      <c r="B68" s="133"/>
      <c r="C68" s="133"/>
      <c r="D68" s="134"/>
      <c r="E68" s="134"/>
      <c r="F68" s="42" t="s">
        <v>33</v>
      </c>
      <c r="G68" s="98">
        <f t="shared" si="10"/>
        <v>0</v>
      </c>
      <c r="H68" s="98">
        <f t="shared" si="10"/>
        <v>0</v>
      </c>
      <c r="I68" s="99">
        <v>0</v>
      </c>
      <c r="J68" s="134" t="s">
        <v>95</v>
      </c>
      <c r="K68" s="214" t="s">
        <v>95</v>
      </c>
      <c r="L68" s="214" t="s">
        <v>95</v>
      </c>
      <c r="M68" s="134" t="s">
        <v>95</v>
      </c>
      <c r="N68" s="134" t="s">
        <v>95</v>
      </c>
      <c r="O68" s="134" t="s">
        <v>95</v>
      </c>
      <c r="P68" s="134" t="s">
        <v>95</v>
      </c>
    </row>
    <row r="69" spans="1:17" x14ac:dyDescent="0.25">
      <c r="A69" s="153"/>
      <c r="B69" s="133"/>
      <c r="C69" s="133" t="s">
        <v>106</v>
      </c>
      <c r="D69" s="134" t="s">
        <v>95</v>
      </c>
      <c r="E69" s="134" t="s">
        <v>95</v>
      </c>
      <c r="F69" s="38" t="s">
        <v>3</v>
      </c>
      <c r="G69" s="94">
        <f>G70+G71+G72+G73</f>
        <v>13071.2</v>
      </c>
      <c r="H69" s="94">
        <f>H70+H71+H72+H73</f>
        <v>10561.5</v>
      </c>
      <c r="I69" s="97">
        <f t="shared" si="1"/>
        <v>80.799773547952753</v>
      </c>
      <c r="J69" s="134" t="s">
        <v>95</v>
      </c>
      <c r="K69" s="214" t="s">
        <v>95</v>
      </c>
      <c r="L69" s="214" t="s">
        <v>95</v>
      </c>
      <c r="M69" s="134" t="s">
        <v>95</v>
      </c>
      <c r="N69" s="134" t="s">
        <v>95</v>
      </c>
      <c r="O69" s="134" t="s">
        <v>95</v>
      </c>
      <c r="P69" s="134" t="s">
        <v>95</v>
      </c>
    </row>
    <row r="70" spans="1:17" x14ac:dyDescent="0.25">
      <c r="A70" s="153"/>
      <c r="B70" s="133"/>
      <c r="C70" s="133"/>
      <c r="D70" s="134"/>
      <c r="E70" s="134"/>
      <c r="F70" s="38" t="s">
        <v>6</v>
      </c>
      <c r="G70" s="98">
        <f t="shared" ref="G70:H73" si="11">G150</f>
        <v>3453.1</v>
      </c>
      <c r="H70" s="98">
        <v>3453.1</v>
      </c>
      <c r="I70" s="99">
        <f t="shared" si="1"/>
        <v>100</v>
      </c>
      <c r="J70" s="134" t="s">
        <v>95</v>
      </c>
      <c r="K70" s="214" t="s">
        <v>95</v>
      </c>
      <c r="L70" s="214" t="s">
        <v>95</v>
      </c>
      <c r="M70" s="134" t="s">
        <v>95</v>
      </c>
      <c r="N70" s="134" t="s">
        <v>95</v>
      </c>
      <c r="O70" s="134" t="s">
        <v>95</v>
      </c>
      <c r="P70" s="134" t="s">
        <v>95</v>
      </c>
    </row>
    <row r="71" spans="1:17" x14ac:dyDescent="0.25">
      <c r="A71" s="153"/>
      <c r="B71" s="133"/>
      <c r="C71" s="133"/>
      <c r="D71" s="134"/>
      <c r="E71" s="134"/>
      <c r="F71" s="38" t="s">
        <v>7</v>
      </c>
      <c r="G71" s="98">
        <f t="shared" si="11"/>
        <v>0</v>
      </c>
      <c r="H71" s="98">
        <f t="shared" si="11"/>
        <v>0</v>
      </c>
      <c r="I71" s="99">
        <v>0</v>
      </c>
      <c r="J71" s="134" t="s">
        <v>95</v>
      </c>
      <c r="K71" s="214" t="s">
        <v>95</v>
      </c>
      <c r="L71" s="214" t="s">
        <v>95</v>
      </c>
      <c r="M71" s="134" t="s">
        <v>95</v>
      </c>
      <c r="N71" s="134" t="s">
        <v>95</v>
      </c>
      <c r="O71" s="134" t="s">
        <v>95</v>
      </c>
      <c r="P71" s="134" t="s">
        <v>95</v>
      </c>
    </row>
    <row r="72" spans="1:17" x14ac:dyDescent="0.25">
      <c r="A72" s="153"/>
      <c r="B72" s="133"/>
      <c r="C72" s="133"/>
      <c r="D72" s="134"/>
      <c r="E72" s="134"/>
      <c r="F72" s="38" t="s">
        <v>32</v>
      </c>
      <c r="G72" s="98">
        <f t="shared" si="11"/>
        <v>9618.1</v>
      </c>
      <c r="H72" s="98">
        <f t="shared" si="11"/>
        <v>7108.4</v>
      </c>
      <c r="I72" s="99">
        <f t="shared" si="1"/>
        <v>73.906488807560734</v>
      </c>
      <c r="J72" s="134"/>
      <c r="K72" s="214"/>
      <c r="L72" s="214"/>
      <c r="M72" s="134"/>
      <c r="N72" s="134"/>
      <c r="O72" s="134"/>
      <c r="P72" s="134"/>
    </row>
    <row r="73" spans="1:17" x14ac:dyDescent="0.25">
      <c r="A73" s="153"/>
      <c r="B73" s="133"/>
      <c r="C73" s="133"/>
      <c r="D73" s="134"/>
      <c r="E73" s="134"/>
      <c r="F73" s="42" t="s">
        <v>33</v>
      </c>
      <c r="G73" s="98">
        <f t="shared" si="11"/>
        <v>0</v>
      </c>
      <c r="H73" s="98">
        <f t="shared" si="11"/>
        <v>0</v>
      </c>
      <c r="I73" s="99">
        <v>0</v>
      </c>
      <c r="J73" s="134" t="s">
        <v>95</v>
      </c>
      <c r="K73" s="214" t="s">
        <v>95</v>
      </c>
      <c r="L73" s="214" t="s">
        <v>95</v>
      </c>
      <c r="M73" s="134" t="s">
        <v>95</v>
      </c>
      <c r="N73" s="134" t="s">
        <v>95</v>
      </c>
      <c r="O73" s="134" t="s">
        <v>95</v>
      </c>
      <c r="P73" s="134" t="s">
        <v>95</v>
      </c>
    </row>
    <row r="74" spans="1:17" x14ac:dyDescent="0.25">
      <c r="A74" s="153" t="s">
        <v>107</v>
      </c>
      <c r="B74" s="180" t="s">
        <v>108</v>
      </c>
      <c r="C74" s="161" t="s">
        <v>94</v>
      </c>
      <c r="D74" s="181" t="s">
        <v>95</v>
      </c>
      <c r="E74" s="181" t="s">
        <v>95</v>
      </c>
      <c r="F74" s="5" t="s">
        <v>3</v>
      </c>
      <c r="G74" s="94">
        <f>G75+G76+G77+G78</f>
        <v>4976827.3</v>
      </c>
      <c r="H74" s="94">
        <f>H75+H76+H77+H78</f>
        <v>4976328.1000000006</v>
      </c>
      <c r="I74" s="97">
        <f t="shared" ref="I74:I135" si="12">H74/G74*100</f>
        <v>99.989969513308225</v>
      </c>
      <c r="J74" s="146" t="s">
        <v>95</v>
      </c>
      <c r="K74" s="196" t="s">
        <v>95</v>
      </c>
      <c r="L74" s="196" t="s">
        <v>95</v>
      </c>
      <c r="M74" s="146" t="s">
        <v>95</v>
      </c>
      <c r="N74" s="146" t="s">
        <v>95</v>
      </c>
      <c r="O74" s="146" t="s">
        <v>95</v>
      </c>
      <c r="P74" s="146" t="s">
        <v>95</v>
      </c>
    </row>
    <row r="75" spans="1:17" x14ac:dyDescent="0.25">
      <c r="A75" s="153"/>
      <c r="B75" s="180"/>
      <c r="C75" s="168"/>
      <c r="D75" s="181"/>
      <c r="E75" s="181"/>
      <c r="F75" s="5" t="s">
        <v>6</v>
      </c>
      <c r="G75" s="98">
        <f>G80+G85+G90+G100+G105+G110+G115+G120+G95</f>
        <v>4018797</v>
      </c>
      <c r="H75" s="98">
        <f>H80+H85+H90+H100+H105+H110+H115+H120+H95</f>
        <v>4018297.8000000003</v>
      </c>
      <c r="I75" s="99">
        <f t="shared" si="12"/>
        <v>99.987578372333815</v>
      </c>
      <c r="J75" s="147"/>
      <c r="K75" s="197"/>
      <c r="L75" s="197"/>
      <c r="M75" s="147"/>
      <c r="N75" s="147"/>
      <c r="O75" s="147"/>
      <c r="P75" s="147"/>
    </row>
    <row r="76" spans="1:17" x14ac:dyDescent="0.25">
      <c r="A76" s="153"/>
      <c r="B76" s="180"/>
      <c r="C76" s="168"/>
      <c r="D76" s="181"/>
      <c r="E76" s="181"/>
      <c r="F76" s="5" t="s">
        <v>7</v>
      </c>
      <c r="G76" s="98">
        <f>G81+G86+G91+G101+G106+G111+G116+G121+G96</f>
        <v>958030.3</v>
      </c>
      <c r="H76" s="98">
        <f>H81+H86+H91+H101+H106+H111+H116+H121+H96</f>
        <v>958030.3</v>
      </c>
      <c r="I76" s="99">
        <f t="shared" si="12"/>
        <v>100</v>
      </c>
      <c r="J76" s="147"/>
      <c r="K76" s="197"/>
      <c r="L76" s="197"/>
      <c r="M76" s="147"/>
      <c r="N76" s="147"/>
      <c r="O76" s="147"/>
      <c r="P76" s="147"/>
    </row>
    <row r="77" spans="1:17" x14ac:dyDescent="0.25">
      <c r="A77" s="153"/>
      <c r="B77" s="180"/>
      <c r="C77" s="168"/>
      <c r="D77" s="181"/>
      <c r="E77" s="181"/>
      <c r="F77" s="5" t="s">
        <v>32</v>
      </c>
      <c r="G77" s="98">
        <f>G82+G87+G92+G102+G107+G112+G117+G122</f>
        <v>0</v>
      </c>
      <c r="H77" s="98">
        <f>H82+H87+H92+H102+H107+H112+H117+H122</f>
        <v>0</v>
      </c>
      <c r="I77" s="99">
        <v>0</v>
      </c>
      <c r="J77" s="147"/>
      <c r="K77" s="197"/>
      <c r="L77" s="197"/>
      <c r="M77" s="147"/>
      <c r="N77" s="147"/>
      <c r="O77" s="147"/>
      <c r="P77" s="147"/>
    </row>
    <row r="78" spans="1:17" ht="33" customHeight="1" x14ac:dyDescent="0.25">
      <c r="A78" s="153"/>
      <c r="B78" s="180"/>
      <c r="C78" s="169"/>
      <c r="D78" s="181"/>
      <c r="E78" s="181"/>
      <c r="F78" s="4" t="s">
        <v>33</v>
      </c>
      <c r="G78" s="98">
        <f>G83+G88+G93+G103+G108+G113+G118+G123</f>
        <v>0</v>
      </c>
      <c r="H78" s="98">
        <f>H83+H88+H93+H103+H108+H113+H118+H123</f>
        <v>0</v>
      </c>
      <c r="I78" s="99">
        <v>0</v>
      </c>
      <c r="J78" s="148"/>
      <c r="K78" s="198"/>
      <c r="L78" s="198"/>
      <c r="M78" s="148"/>
      <c r="N78" s="148"/>
      <c r="O78" s="148"/>
      <c r="P78" s="148"/>
    </row>
    <row r="79" spans="1:17" ht="40.5" customHeight="1" x14ac:dyDescent="0.25">
      <c r="A79" s="159" t="s">
        <v>109</v>
      </c>
      <c r="B79" s="160" t="s">
        <v>110</v>
      </c>
      <c r="C79" s="161" t="s">
        <v>94</v>
      </c>
      <c r="D79" s="174" t="s">
        <v>98</v>
      </c>
      <c r="E79" s="174" t="s">
        <v>99</v>
      </c>
      <c r="F79" s="3" t="s">
        <v>3</v>
      </c>
      <c r="G79" s="94">
        <f>G80+G81+G82+G83</f>
        <v>600368.9</v>
      </c>
      <c r="H79" s="94">
        <f>H80+H81+H82+H83</f>
        <v>600368.9</v>
      </c>
      <c r="I79" s="97">
        <f t="shared" si="12"/>
        <v>100</v>
      </c>
      <c r="J79" s="4" t="s">
        <v>599</v>
      </c>
      <c r="K79" s="59">
        <v>3145</v>
      </c>
      <c r="L79" s="59">
        <v>3145</v>
      </c>
      <c r="M79" s="63"/>
      <c r="N79" s="4"/>
      <c r="O79" s="4"/>
      <c r="P79" s="4"/>
    </row>
    <row r="80" spans="1:17" x14ac:dyDescent="0.25">
      <c r="A80" s="159"/>
      <c r="B80" s="160"/>
      <c r="C80" s="168"/>
      <c r="D80" s="175"/>
      <c r="E80" s="175"/>
      <c r="F80" s="5" t="s">
        <v>6</v>
      </c>
      <c r="G80" s="98">
        <v>509495</v>
      </c>
      <c r="H80" s="98">
        <v>509495</v>
      </c>
      <c r="I80" s="99">
        <f t="shared" si="12"/>
        <v>100</v>
      </c>
      <c r="J80" s="182" t="s">
        <v>600</v>
      </c>
      <c r="K80" s="208">
        <v>5</v>
      </c>
      <c r="L80" s="208">
        <v>0</v>
      </c>
      <c r="M80" s="177"/>
      <c r="N80" s="229"/>
      <c r="O80" s="229"/>
      <c r="P80" s="229"/>
    </row>
    <row r="81" spans="1:16" x14ac:dyDescent="0.25">
      <c r="A81" s="159"/>
      <c r="B81" s="160"/>
      <c r="C81" s="168"/>
      <c r="D81" s="175"/>
      <c r="E81" s="175"/>
      <c r="F81" s="5" t="s">
        <v>7</v>
      </c>
      <c r="G81" s="98">
        <v>90873.9</v>
      </c>
      <c r="H81" s="98">
        <v>90873.9</v>
      </c>
      <c r="I81" s="99">
        <f t="shared" si="12"/>
        <v>100</v>
      </c>
      <c r="J81" s="183"/>
      <c r="K81" s="209"/>
      <c r="L81" s="209"/>
      <c r="M81" s="178"/>
      <c r="N81" s="230"/>
      <c r="O81" s="230"/>
      <c r="P81" s="230"/>
    </row>
    <row r="82" spans="1:16" x14ac:dyDescent="0.25">
      <c r="A82" s="159"/>
      <c r="B82" s="160"/>
      <c r="C82" s="168"/>
      <c r="D82" s="175"/>
      <c r="E82" s="175"/>
      <c r="F82" s="5" t="s">
        <v>32</v>
      </c>
      <c r="G82" s="98">
        <v>0</v>
      </c>
      <c r="H82" s="98">
        <v>0</v>
      </c>
      <c r="I82" s="99">
        <v>0</v>
      </c>
      <c r="J82" s="183"/>
      <c r="K82" s="209"/>
      <c r="L82" s="209"/>
      <c r="M82" s="178"/>
      <c r="N82" s="230"/>
      <c r="O82" s="230"/>
      <c r="P82" s="230"/>
    </row>
    <row r="83" spans="1:16" ht="48" customHeight="1" x14ac:dyDescent="0.25">
      <c r="A83" s="159"/>
      <c r="B83" s="160"/>
      <c r="C83" s="169"/>
      <c r="D83" s="176"/>
      <c r="E83" s="176" t="s">
        <v>111</v>
      </c>
      <c r="F83" s="4" t="s">
        <v>33</v>
      </c>
      <c r="G83" s="98">
        <v>0</v>
      </c>
      <c r="H83" s="98">
        <v>0</v>
      </c>
      <c r="I83" s="99">
        <v>0</v>
      </c>
      <c r="J83" s="184"/>
      <c r="K83" s="210"/>
      <c r="L83" s="210"/>
      <c r="M83" s="179"/>
      <c r="N83" s="231"/>
      <c r="O83" s="231"/>
      <c r="P83" s="231"/>
    </row>
    <row r="84" spans="1:16" ht="41.25" customHeight="1" x14ac:dyDescent="0.25">
      <c r="A84" s="159" t="s">
        <v>112</v>
      </c>
      <c r="B84" s="160" t="s">
        <v>113</v>
      </c>
      <c r="C84" s="161" t="s">
        <v>94</v>
      </c>
      <c r="D84" s="188" t="s">
        <v>98</v>
      </c>
      <c r="E84" s="174" t="s">
        <v>99</v>
      </c>
      <c r="F84" s="43" t="s">
        <v>3</v>
      </c>
      <c r="G84" s="94">
        <f>G85+G86+G87+G88</f>
        <v>604296.19999999995</v>
      </c>
      <c r="H84" s="94">
        <f>H85+H86+H87+H88</f>
        <v>604296.19999999995</v>
      </c>
      <c r="I84" s="97">
        <f t="shared" si="12"/>
        <v>100</v>
      </c>
      <c r="J84" s="4" t="s">
        <v>601</v>
      </c>
      <c r="K84" s="60">
        <v>9000</v>
      </c>
      <c r="L84" s="59">
        <v>9108</v>
      </c>
      <c r="M84" s="63"/>
      <c r="N84" s="4"/>
      <c r="O84" s="4"/>
      <c r="P84" s="4"/>
    </row>
    <row r="85" spans="1:16" x14ac:dyDescent="0.25">
      <c r="A85" s="159"/>
      <c r="B85" s="160"/>
      <c r="C85" s="168"/>
      <c r="D85" s="175"/>
      <c r="E85" s="175"/>
      <c r="F85" s="5" t="s">
        <v>6</v>
      </c>
      <c r="G85" s="98">
        <v>0</v>
      </c>
      <c r="H85" s="98">
        <v>0</v>
      </c>
      <c r="I85" s="99">
        <v>0</v>
      </c>
      <c r="J85" s="182" t="s">
        <v>602</v>
      </c>
      <c r="K85" s="208">
        <v>90</v>
      </c>
      <c r="L85" s="215">
        <v>80.400000000000006</v>
      </c>
      <c r="M85" s="177" t="s">
        <v>576</v>
      </c>
      <c r="N85" s="182"/>
      <c r="O85" s="182"/>
      <c r="P85" s="182"/>
    </row>
    <row r="86" spans="1:16" x14ac:dyDescent="0.25">
      <c r="A86" s="159"/>
      <c r="B86" s="160"/>
      <c r="C86" s="168"/>
      <c r="D86" s="175"/>
      <c r="E86" s="175"/>
      <c r="F86" s="5" t="s">
        <v>7</v>
      </c>
      <c r="G86" s="98">
        <v>604296.19999999995</v>
      </c>
      <c r="H86" s="98">
        <v>604296.19999999995</v>
      </c>
      <c r="I86" s="99">
        <f t="shared" si="12"/>
        <v>100</v>
      </c>
      <c r="J86" s="183"/>
      <c r="K86" s="209"/>
      <c r="L86" s="216"/>
      <c r="M86" s="178"/>
      <c r="N86" s="183"/>
      <c r="O86" s="183"/>
      <c r="P86" s="183"/>
    </row>
    <row r="87" spans="1:16" x14ac:dyDescent="0.25">
      <c r="A87" s="159"/>
      <c r="B87" s="160"/>
      <c r="C87" s="168"/>
      <c r="D87" s="175"/>
      <c r="E87" s="175"/>
      <c r="F87" s="5" t="s">
        <v>32</v>
      </c>
      <c r="G87" s="98">
        <v>0</v>
      </c>
      <c r="H87" s="98">
        <v>0</v>
      </c>
      <c r="I87" s="99">
        <v>0</v>
      </c>
      <c r="J87" s="183"/>
      <c r="K87" s="209"/>
      <c r="L87" s="216"/>
      <c r="M87" s="178"/>
      <c r="N87" s="183"/>
      <c r="O87" s="183"/>
      <c r="P87" s="183"/>
    </row>
    <row r="88" spans="1:16" ht="16.5" customHeight="1" x14ac:dyDescent="0.25">
      <c r="A88" s="159"/>
      <c r="B88" s="160"/>
      <c r="C88" s="169"/>
      <c r="D88" s="176"/>
      <c r="E88" s="176" t="s">
        <v>111</v>
      </c>
      <c r="F88" s="4" t="s">
        <v>33</v>
      </c>
      <c r="G88" s="98">
        <v>0</v>
      </c>
      <c r="H88" s="98">
        <v>0</v>
      </c>
      <c r="I88" s="99">
        <v>0</v>
      </c>
      <c r="J88" s="184"/>
      <c r="K88" s="210"/>
      <c r="L88" s="217"/>
      <c r="M88" s="179"/>
      <c r="N88" s="184"/>
      <c r="O88" s="184"/>
      <c r="P88" s="184"/>
    </row>
    <row r="89" spans="1:16" x14ac:dyDescent="0.25">
      <c r="A89" s="159" t="s">
        <v>114</v>
      </c>
      <c r="B89" s="160" t="s">
        <v>115</v>
      </c>
      <c r="C89" s="161" t="s">
        <v>94</v>
      </c>
      <c r="D89" s="174" t="s">
        <v>98</v>
      </c>
      <c r="E89" s="174" t="s">
        <v>99</v>
      </c>
      <c r="F89" s="43" t="s">
        <v>3</v>
      </c>
      <c r="G89" s="94">
        <f>G90+G91+G92+G93</f>
        <v>114091.4</v>
      </c>
      <c r="H89" s="94">
        <f>H90+H91+H92+H93</f>
        <v>114091.4</v>
      </c>
      <c r="I89" s="97">
        <f t="shared" si="12"/>
        <v>100</v>
      </c>
      <c r="J89" s="182" t="s">
        <v>601</v>
      </c>
      <c r="K89" s="226">
        <v>1300</v>
      </c>
      <c r="L89" s="208">
        <v>1298</v>
      </c>
      <c r="M89" s="177" t="s">
        <v>713</v>
      </c>
      <c r="N89" s="182"/>
      <c r="O89" s="182"/>
      <c r="P89" s="182"/>
    </row>
    <row r="90" spans="1:16" x14ac:dyDescent="0.25">
      <c r="A90" s="159"/>
      <c r="B90" s="160"/>
      <c r="C90" s="168"/>
      <c r="D90" s="175"/>
      <c r="E90" s="175"/>
      <c r="F90" s="5" t="s">
        <v>6</v>
      </c>
      <c r="G90" s="98">
        <v>0</v>
      </c>
      <c r="H90" s="98">
        <v>0</v>
      </c>
      <c r="I90" s="99">
        <v>0</v>
      </c>
      <c r="J90" s="183"/>
      <c r="K90" s="227"/>
      <c r="L90" s="209"/>
      <c r="M90" s="178"/>
      <c r="N90" s="183"/>
      <c r="O90" s="183"/>
      <c r="P90" s="183"/>
    </row>
    <row r="91" spans="1:16" ht="114" customHeight="1" x14ac:dyDescent="0.25">
      <c r="A91" s="159"/>
      <c r="B91" s="160"/>
      <c r="C91" s="168"/>
      <c r="D91" s="175"/>
      <c r="E91" s="175"/>
      <c r="F91" s="5" t="s">
        <v>7</v>
      </c>
      <c r="G91" s="98">
        <v>114091.4</v>
      </c>
      <c r="H91" s="98">
        <v>114091.4</v>
      </c>
      <c r="I91" s="99">
        <f t="shared" si="12"/>
        <v>100</v>
      </c>
      <c r="J91" s="184"/>
      <c r="K91" s="228"/>
      <c r="L91" s="210"/>
      <c r="M91" s="179"/>
      <c r="N91" s="184"/>
      <c r="O91" s="184"/>
      <c r="P91" s="184"/>
    </row>
    <row r="92" spans="1:16" x14ac:dyDescent="0.25">
      <c r="A92" s="159"/>
      <c r="B92" s="160"/>
      <c r="C92" s="168"/>
      <c r="D92" s="175"/>
      <c r="E92" s="175"/>
      <c r="F92" s="5" t="s">
        <v>32</v>
      </c>
      <c r="G92" s="98">
        <v>0</v>
      </c>
      <c r="H92" s="98">
        <v>0</v>
      </c>
      <c r="I92" s="99">
        <v>0</v>
      </c>
      <c r="J92" s="182" t="s">
        <v>603</v>
      </c>
      <c r="K92" s="218">
        <v>44.5</v>
      </c>
      <c r="L92" s="208">
        <v>45</v>
      </c>
      <c r="M92" s="177"/>
      <c r="N92" s="182"/>
      <c r="O92" s="182"/>
      <c r="P92" s="182"/>
    </row>
    <row r="93" spans="1:16" ht="133.5" customHeight="1" x14ac:dyDescent="0.25">
      <c r="A93" s="159"/>
      <c r="B93" s="160"/>
      <c r="C93" s="169"/>
      <c r="D93" s="176"/>
      <c r="E93" s="176"/>
      <c r="F93" s="4" t="s">
        <v>33</v>
      </c>
      <c r="G93" s="98">
        <v>0</v>
      </c>
      <c r="H93" s="98">
        <v>0</v>
      </c>
      <c r="I93" s="99">
        <v>0</v>
      </c>
      <c r="J93" s="184"/>
      <c r="K93" s="219"/>
      <c r="L93" s="210"/>
      <c r="M93" s="179"/>
      <c r="N93" s="184"/>
      <c r="O93" s="184"/>
      <c r="P93" s="184"/>
    </row>
    <row r="94" spans="1:16" x14ac:dyDescent="0.25">
      <c r="A94" s="159" t="s">
        <v>116</v>
      </c>
      <c r="B94" s="161" t="s">
        <v>117</v>
      </c>
      <c r="C94" s="161" t="s">
        <v>94</v>
      </c>
      <c r="D94" s="174" t="s">
        <v>98</v>
      </c>
      <c r="E94" s="174" t="s">
        <v>99</v>
      </c>
      <c r="F94" s="43" t="s">
        <v>3</v>
      </c>
      <c r="G94" s="94">
        <v>1800.4</v>
      </c>
      <c r="H94" s="94">
        <v>1800.4</v>
      </c>
      <c r="I94" s="97">
        <f t="shared" si="12"/>
        <v>100</v>
      </c>
      <c r="J94" s="182" t="s">
        <v>604</v>
      </c>
      <c r="K94" s="208">
        <v>1</v>
      </c>
      <c r="L94" s="208">
        <v>1</v>
      </c>
      <c r="M94" s="177"/>
      <c r="N94" s="182"/>
      <c r="O94" s="182"/>
      <c r="P94" s="182"/>
    </row>
    <row r="95" spans="1:16" x14ac:dyDescent="0.25">
      <c r="A95" s="159"/>
      <c r="B95" s="168"/>
      <c r="C95" s="168"/>
      <c r="D95" s="175"/>
      <c r="E95" s="175"/>
      <c r="F95" s="5" t="s">
        <v>6</v>
      </c>
      <c r="G95" s="98">
        <v>0</v>
      </c>
      <c r="H95" s="98">
        <v>0</v>
      </c>
      <c r="I95" s="99">
        <v>0</v>
      </c>
      <c r="J95" s="183"/>
      <c r="K95" s="209"/>
      <c r="L95" s="209"/>
      <c r="M95" s="178"/>
      <c r="N95" s="183"/>
      <c r="O95" s="183"/>
      <c r="P95" s="183"/>
    </row>
    <row r="96" spans="1:16" ht="63" customHeight="1" x14ac:dyDescent="0.25">
      <c r="A96" s="159"/>
      <c r="B96" s="168"/>
      <c r="C96" s="168"/>
      <c r="D96" s="175"/>
      <c r="E96" s="175"/>
      <c r="F96" s="5" t="s">
        <v>7</v>
      </c>
      <c r="G96" s="98">
        <v>1800.4</v>
      </c>
      <c r="H96" s="98">
        <v>1800.4</v>
      </c>
      <c r="I96" s="99">
        <f t="shared" si="12"/>
        <v>100</v>
      </c>
      <c r="J96" s="184"/>
      <c r="K96" s="210"/>
      <c r="L96" s="210"/>
      <c r="M96" s="179"/>
      <c r="N96" s="184"/>
      <c r="O96" s="184"/>
      <c r="P96" s="184"/>
    </row>
    <row r="97" spans="1:16" x14ac:dyDescent="0.25">
      <c r="A97" s="159"/>
      <c r="B97" s="168"/>
      <c r="C97" s="168"/>
      <c r="D97" s="175"/>
      <c r="E97" s="175"/>
      <c r="F97" s="5" t="s">
        <v>32</v>
      </c>
      <c r="G97" s="98">
        <v>0</v>
      </c>
      <c r="H97" s="98">
        <v>0</v>
      </c>
      <c r="I97" s="99">
        <v>0</v>
      </c>
      <c r="J97" s="182" t="s">
        <v>605</v>
      </c>
      <c r="K97" s="208">
        <v>0</v>
      </c>
      <c r="L97" s="208">
        <v>0</v>
      </c>
      <c r="M97" s="177"/>
      <c r="N97" s="182"/>
      <c r="O97" s="182"/>
      <c r="P97" s="182"/>
    </row>
    <row r="98" spans="1:16" ht="42.75" customHeight="1" x14ac:dyDescent="0.25">
      <c r="A98" s="159"/>
      <c r="B98" s="169"/>
      <c r="C98" s="169"/>
      <c r="D98" s="176"/>
      <c r="E98" s="176"/>
      <c r="F98" s="4" t="s">
        <v>33</v>
      </c>
      <c r="G98" s="98">
        <v>0</v>
      </c>
      <c r="H98" s="98">
        <v>0</v>
      </c>
      <c r="I98" s="99">
        <v>0</v>
      </c>
      <c r="J98" s="184"/>
      <c r="K98" s="210"/>
      <c r="L98" s="210"/>
      <c r="M98" s="179"/>
      <c r="N98" s="184"/>
      <c r="O98" s="184"/>
      <c r="P98" s="184"/>
    </row>
    <row r="99" spans="1:16" x14ac:dyDescent="0.25">
      <c r="A99" s="159" t="s">
        <v>118</v>
      </c>
      <c r="B99" s="160" t="s">
        <v>119</v>
      </c>
      <c r="C99" s="161" t="s">
        <v>94</v>
      </c>
      <c r="D99" s="174" t="s">
        <v>98</v>
      </c>
      <c r="E99" s="174" t="s">
        <v>99</v>
      </c>
      <c r="F99" s="43" t="s">
        <v>3</v>
      </c>
      <c r="G99" s="94">
        <f>G100+G101+G102+G103</f>
        <v>104415.8</v>
      </c>
      <c r="H99" s="94">
        <f>H100+H101+H102+H103</f>
        <v>104415.8</v>
      </c>
      <c r="I99" s="97">
        <f t="shared" si="12"/>
        <v>100</v>
      </c>
      <c r="J99" s="182" t="s">
        <v>606</v>
      </c>
      <c r="K99" s="208">
        <v>45254</v>
      </c>
      <c r="L99" s="208">
        <v>49351</v>
      </c>
      <c r="M99" s="177"/>
      <c r="N99" s="182"/>
      <c r="O99" s="182"/>
      <c r="P99" s="182"/>
    </row>
    <row r="100" spans="1:16" ht="27" customHeight="1" x14ac:dyDescent="0.25">
      <c r="A100" s="159"/>
      <c r="B100" s="160"/>
      <c r="C100" s="168"/>
      <c r="D100" s="175"/>
      <c r="E100" s="175"/>
      <c r="F100" s="5" t="s">
        <v>6</v>
      </c>
      <c r="G100" s="98">
        <v>104415.8</v>
      </c>
      <c r="H100" s="98">
        <v>104415.8</v>
      </c>
      <c r="I100" s="99">
        <f t="shared" si="12"/>
        <v>100</v>
      </c>
      <c r="J100" s="184"/>
      <c r="K100" s="210"/>
      <c r="L100" s="210"/>
      <c r="M100" s="179"/>
      <c r="N100" s="184"/>
      <c r="O100" s="184"/>
      <c r="P100" s="184"/>
    </row>
    <row r="101" spans="1:16" x14ac:dyDescent="0.25">
      <c r="A101" s="159"/>
      <c r="B101" s="160"/>
      <c r="C101" s="168"/>
      <c r="D101" s="175"/>
      <c r="E101" s="175"/>
      <c r="F101" s="5" t="s">
        <v>7</v>
      </c>
      <c r="G101" s="98">
        <v>0</v>
      </c>
      <c r="H101" s="98">
        <v>0</v>
      </c>
      <c r="I101" s="99">
        <v>0</v>
      </c>
      <c r="J101" s="171" t="s">
        <v>607</v>
      </c>
      <c r="K101" s="220">
        <v>9000</v>
      </c>
      <c r="L101" s="220">
        <v>9108</v>
      </c>
      <c r="M101" s="233"/>
      <c r="N101" s="171"/>
      <c r="O101" s="171"/>
      <c r="P101" s="171"/>
    </row>
    <row r="102" spans="1:16" x14ac:dyDescent="0.25">
      <c r="A102" s="159"/>
      <c r="B102" s="160"/>
      <c r="C102" s="168"/>
      <c r="D102" s="175"/>
      <c r="E102" s="175"/>
      <c r="F102" s="5" t="s">
        <v>32</v>
      </c>
      <c r="G102" s="98">
        <v>0</v>
      </c>
      <c r="H102" s="98">
        <v>0</v>
      </c>
      <c r="I102" s="99">
        <v>0</v>
      </c>
      <c r="J102" s="172"/>
      <c r="K102" s="221"/>
      <c r="L102" s="221"/>
      <c r="M102" s="234"/>
      <c r="N102" s="172"/>
      <c r="O102" s="172"/>
      <c r="P102" s="172"/>
    </row>
    <row r="103" spans="1:16" x14ac:dyDescent="0.25">
      <c r="A103" s="159"/>
      <c r="B103" s="160"/>
      <c r="C103" s="169"/>
      <c r="D103" s="176"/>
      <c r="E103" s="176"/>
      <c r="F103" s="4" t="s">
        <v>33</v>
      </c>
      <c r="G103" s="98">
        <v>0</v>
      </c>
      <c r="H103" s="98">
        <v>0</v>
      </c>
      <c r="I103" s="99">
        <v>0</v>
      </c>
      <c r="J103" s="173"/>
      <c r="K103" s="222"/>
      <c r="L103" s="222"/>
      <c r="M103" s="235"/>
      <c r="N103" s="173"/>
      <c r="O103" s="173"/>
      <c r="P103" s="173"/>
    </row>
    <row r="104" spans="1:16" ht="76.5" x14ac:dyDescent="0.25">
      <c r="A104" s="159" t="s">
        <v>121</v>
      </c>
      <c r="B104" s="160" t="s">
        <v>122</v>
      </c>
      <c r="C104" s="161" t="s">
        <v>94</v>
      </c>
      <c r="D104" s="174" t="s">
        <v>98</v>
      </c>
      <c r="E104" s="174" t="s">
        <v>99</v>
      </c>
      <c r="F104" s="3" t="s">
        <v>3</v>
      </c>
      <c r="G104" s="94">
        <f>G105+G106+G107+G108</f>
        <v>280225.19999999995</v>
      </c>
      <c r="H104" s="94">
        <f>H105+H106+H107+H108</f>
        <v>280225.19999999995</v>
      </c>
      <c r="I104" s="97">
        <f t="shared" si="12"/>
        <v>100</v>
      </c>
      <c r="J104" s="4" t="s">
        <v>608</v>
      </c>
      <c r="K104" s="59">
        <v>567000</v>
      </c>
      <c r="L104" s="59">
        <v>610830</v>
      </c>
      <c r="M104" s="112" t="s">
        <v>712</v>
      </c>
      <c r="N104" s="4"/>
      <c r="O104" s="4"/>
      <c r="P104" s="4"/>
    </row>
    <row r="105" spans="1:16" ht="120" customHeight="1" x14ac:dyDescent="0.25">
      <c r="A105" s="159"/>
      <c r="B105" s="160"/>
      <c r="C105" s="168"/>
      <c r="D105" s="175"/>
      <c r="E105" s="175"/>
      <c r="F105" s="5" t="s">
        <v>6</v>
      </c>
      <c r="G105" s="98">
        <v>133256.79999999999</v>
      </c>
      <c r="H105" s="98">
        <f>84294.3+48962.5</f>
        <v>133256.79999999999</v>
      </c>
      <c r="I105" s="99">
        <f t="shared" si="12"/>
        <v>100</v>
      </c>
      <c r="J105" s="6" t="s">
        <v>682</v>
      </c>
      <c r="K105" s="61">
        <v>16</v>
      </c>
      <c r="L105" s="61">
        <v>52</v>
      </c>
      <c r="M105" s="64" t="s">
        <v>553</v>
      </c>
      <c r="N105" s="6"/>
      <c r="O105" s="6"/>
      <c r="P105" s="6"/>
    </row>
    <row r="106" spans="1:16" ht="68.25" customHeight="1" x14ac:dyDescent="0.25">
      <c r="A106" s="159"/>
      <c r="B106" s="160"/>
      <c r="C106" s="168"/>
      <c r="D106" s="175"/>
      <c r="E106" s="175"/>
      <c r="F106" s="5" t="s">
        <v>7</v>
      </c>
      <c r="G106" s="98">
        <v>146968.4</v>
      </c>
      <c r="H106" s="98">
        <v>146968.4</v>
      </c>
      <c r="I106" s="99">
        <f t="shared" si="12"/>
        <v>100</v>
      </c>
      <c r="J106" s="73" t="s">
        <v>609</v>
      </c>
      <c r="K106" s="59">
        <v>74</v>
      </c>
      <c r="L106" s="59">
        <v>77.900000000000006</v>
      </c>
      <c r="M106" s="63"/>
      <c r="N106" s="10"/>
      <c r="O106" s="10"/>
      <c r="P106" s="10"/>
    </row>
    <row r="107" spans="1:16" x14ac:dyDescent="0.25">
      <c r="A107" s="159"/>
      <c r="B107" s="160"/>
      <c r="C107" s="168"/>
      <c r="D107" s="175"/>
      <c r="E107" s="175"/>
      <c r="F107" s="5" t="s">
        <v>32</v>
      </c>
      <c r="G107" s="98">
        <v>0</v>
      </c>
      <c r="H107" s="98">
        <v>0</v>
      </c>
      <c r="I107" s="99">
        <v>0</v>
      </c>
      <c r="J107" s="191" t="s">
        <v>610</v>
      </c>
      <c r="K107" s="236">
        <v>76.2</v>
      </c>
      <c r="L107" s="237">
        <v>78.5</v>
      </c>
      <c r="M107" s="238"/>
      <c r="N107" s="191"/>
      <c r="O107" s="191"/>
      <c r="P107" s="191"/>
    </row>
    <row r="108" spans="1:16" ht="40.5" customHeight="1" x14ac:dyDescent="0.25">
      <c r="A108" s="159"/>
      <c r="B108" s="160"/>
      <c r="C108" s="169"/>
      <c r="D108" s="176"/>
      <c r="E108" s="176" t="s">
        <v>111</v>
      </c>
      <c r="F108" s="4" t="s">
        <v>33</v>
      </c>
      <c r="G108" s="98">
        <v>0</v>
      </c>
      <c r="H108" s="98">
        <v>0</v>
      </c>
      <c r="I108" s="99">
        <v>0</v>
      </c>
      <c r="J108" s="191"/>
      <c r="K108" s="236"/>
      <c r="L108" s="237"/>
      <c r="M108" s="238"/>
      <c r="N108" s="191"/>
      <c r="O108" s="191"/>
      <c r="P108" s="191"/>
    </row>
    <row r="109" spans="1:16" ht="40.5" customHeight="1" x14ac:dyDescent="0.25">
      <c r="A109" s="159" t="s">
        <v>123</v>
      </c>
      <c r="B109" s="160" t="s">
        <v>124</v>
      </c>
      <c r="C109" s="161" t="s">
        <v>94</v>
      </c>
      <c r="D109" s="174" t="s">
        <v>98</v>
      </c>
      <c r="E109" s="174" t="s">
        <v>99</v>
      </c>
      <c r="F109" s="3" t="s">
        <v>3</v>
      </c>
      <c r="G109" s="94">
        <f>G110+G111+G112+G113</f>
        <v>676129.2</v>
      </c>
      <c r="H109" s="94">
        <f>H110+H111+H112+H113</f>
        <v>676129.2</v>
      </c>
      <c r="I109" s="97">
        <f t="shared" si="12"/>
        <v>100</v>
      </c>
      <c r="J109" s="4" t="s">
        <v>611</v>
      </c>
      <c r="K109" s="60">
        <v>1914859</v>
      </c>
      <c r="L109" s="59">
        <v>1946344</v>
      </c>
      <c r="M109" s="63"/>
      <c r="N109" s="4"/>
      <c r="O109" s="4"/>
      <c r="P109" s="4"/>
    </row>
    <row r="110" spans="1:16" ht="42" customHeight="1" x14ac:dyDescent="0.25">
      <c r="A110" s="159"/>
      <c r="B110" s="160"/>
      <c r="C110" s="168"/>
      <c r="D110" s="175"/>
      <c r="E110" s="175"/>
      <c r="F110" s="5" t="s">
        <v>6</v>
      </c>
      <c r="G110" s="98">
        <v>676129.2</v>
      </c>
      <c r="H110" s="98">
        <f>636367.6+39761.6</f>
        <v>676129.2</v>
      </c>
      <c r="I110" s="99">
        <f t="shared" si="12"/>
        <v>100</v>
      </c>
      <c r="J110" s="4" t="s">
        <v>683</v>
      </c>
      <c r="K110" s="59">
        <v>37759</v>
      </c>
      <c r="L110" s="59">
        <v>44130</v>
      </c>
      <c r="M110" s="63"/>
      <c r="N110" s="4"/>
      <c r="O110" s="4"/>
      <c r="P110" s="4"/>
    </row>
    <row r="111" spans="1:16" x14ac:dyDescent="0.25">
      <c r="A111" s="159"/>
      <c r="B111" s="160"/>
      <c r="C111" s="168"/>
      <c r="D111" s="175"/>
      <c r="E111" s="175"/>
      <c r="F111" s="5" t="s">
        <v>7</v>
      </c>
      <c r="G111" s="98">
        <v>0</v>
      </c>
      <c r="H111" s="98">
        <v>0</v>
      </c>
      <c r="I111" s="99">
        <v>0</v>
      </c>
      <c r="J111" s="183" t="s">
        <v>612</v>
      </c>
      <c r="K111" s="232">
        <v>0</v>
      </c>
      <c r="L111" s="216">
        <v>0</v>
      </c>
      <c r="M111" s="178"/>
      <c r="N111" s="183"/>
      <c r="O111" s="183"/>
      <c r="P111" s="183"/>
    </row>
    <row r="112" spans="1:16" x14ac:dyDescent="0.25">
      <c r="A112" s="159"/>
      <c r="B112" s="160"/>
      <c r="C112" s="168"/>
      <c r="D112" s="9"/>
      <c r="E112" s="9"/>
      <c r="F112" s="5" t="s">
        <v>32</v>
      </c>
      <c r="G112" s="98">
        <v>0</v>
      </c>
      <c r="H112" s="98">
        <v>0</v>
      </c>
      <c r="I112" s="99">
        <v>0</v>
      </c>
      <c r="J112" s="183"/>
      <c r="K112" s="232"/>
      <c r="L112" s="216"/>
      <c r="M112" s="178"/>
      <c r="N112" s="183"/>
      <c r="O112" s="183"/>
      <c r="P112" s="183"/>
    </row>
    <row r="113" spans="1:16" ht="64.5" customHeight="1" x14ac:dyDescent="0.25">
      <c r="A113" s="159"/>
      <c r="B113" s="160"/>
      <c r="C113" s="169"/>
      <c r="D113" s="6" t="s">
        <v>120</v>
      </c>
      <c r="E113" s="6"/>
      <c r="F113" s="4" t="s">
        <v>33</v>
      </c>
      <c r="G113" s="98">
        <v>0</v>
      </c>
      <c r="H113" s="98">
        <v>0</v>
      </c>
      <c r="I113" s="99">
        <v>0</v>
      </c>
      <c r="J113" s="184"/>
      <c r="K113" s="219"/>
      <c r="L113" s="217"/>
      <c r="M113" s="179"/>
      <c r="N113" s="184"/>
      <c r="O113" s="184"/>
      <c r="P113" s="184"/>
    </row>
    <row r="114" spans="1:16" ht="18.75" customHeight="1" x14ac:dyDescent="0.25">
      <c r="A114" s="159" t="s">
        <v>125</v>
      </c>
      <c r="B114" s="160" t="s">
        <v>126</v>
      </c>
      <c r="C114" s="161" t="s">
        <v>94</v>
      </c>
      <c r="D114" s="174" t="s">
        <v>98</v>
      </c>
      <c r="E114" s="174" t="s">
        <v>99</v>
      </c>
      <c r="F114" s="43" t="s">
        <v>3</v>
      </c>
      <c r="G114" s="94">
        <f>G115+G116+G117+G118</f>
        <v>47795.8</v>
      </c>
      <c r="H114" s="94">
        <f>H115+H116+H117+H118</f>
        <v>47795.799999999996</v>
      </c>
      <c r="I114" s="97">
        <f t="shared" si="12"/>
        <v>99.999999999999986</v>
      </c>
      <c r="J114" s="182" t="s">
        <v>613</v>
      </c>
      <c r="K114" s="208">
        <v>5181</v>
      </c>
      <c r="L114" s="208">
        <v>5381</v>
      </c>
      <c r="M114" s="177"/>
      <c r="N114" s="182"/>
      <c r="O114" s="182"/>
      <c r="P114" s="182"/>
    </row>
    <row r="115" spans="1:16" ht="21.75" customHeight="1" x14ac:dyDescent="0.25">
      <c r="A115" s="159"/>
      <c r="B115" s="160"/>
      <c r="C115" s="168"/>
      <c r="D115" s="175"/>
      <c r="E115" s="175"/>
      <c r="F115" s="5" t="s">
        <v>6</v>
      </c>
      <c r="G115" s="98">
        <v>47795.8</v>
      </c>
      <c r="H115" s="98">
        <f>43606.1+4189.7</f>
        <v>47795.799999999996</v>
      </c>
      <c r="I115" s="99">
        <f t="shared" si="12"/>
        <v>99.999999999999986</v>
      </c>
      <c r="J115" s="184"/>
      <c r="K115" s="210"/>
      <c r="L115" s="210"/>
      <c r="M115" s="179"/>
      <c r="N115" s="184"/>
      <c r="O115" s="184"/>
      <c r="P115" s="184"/>
    </row>
    <row r="116" spans="1:16" x14ac:dyDescent="0.25">
      <c r="A116" s="159"/>
      <c r="B116" s="160"/>
      <c r="C116" s="168"/>
      <c r="D116" s="175"/>
      <c r="E116" s="175"/>
      <c r="F116" s="5" t="s">
        <v>7</v>
      </c>
      <c r="G116" s="98">
        <v>0</v>
      </c>
      <c r="H116" s="98">
        <v>0</v>
      </c>
      <c r="I116" s="99">
        <v>0</v>
      </c>
      <c r="J116" s="182" t="s">
        <v>600</v>
      </c>
      <c r="K116" s="208">
        <v>5</v>
      </c>
      <c r="L116" s="208">
        <v>0</v>
      </c>
      <c r="M116" s="177"/>
      <c r="N116" s="182"/>
      <c r="O116" s="182"/>
      <c r="P116" s="182"/>
    </row>
    <row r="117" spans="1:16" x14ac:dyDescent="0.25">
      <c r="A117" s="159"/>
      <c r="B117" s="160"/>
      <c r="C117" s="168"/>
      <c r="D117" s="175"/>
      <c r="E117" s="175"/>
      <c r="F117" s="5" t="s">
        <v>32</v>
      </c>
      <c r="G117" s="98">
        <v>0</v>
      </c>
      <c r="H117" s="98">
        <v>0</v>
      </c>
      <c r="I117" s="99">
        <v>0</v>
      </c>
      <c r="J117" s="183"/>
      <c r="K117" s="209"/>
      <c r="L117" s="209"/>
      <c r="M117" s="178"/>
      <c r="N117" s="183"/>
      <c r="O117" s="183"/>
      <c r="P117" s="183"/>
    </row>
    <row r="118" spans="1:16" ht="63" customHeight="1" x14ac:dyDescent="0.25">
      <c r="A118" s="159"/>
      <c r="B118" s="160"/>
      <c r="C118" s="169"/>
      <c r="D118" s="176"/>
      <c r="E118" s="176"/>
      <c r="F118" s="4" t="s">
        <v>33</v>
      </c>
      <c r="G118" s="98">
        <v>0</v>
      </c>
      <c r="H118" s="98">
        <v>0</v>
      </c>
      <c r="I118" s="99">
        <v>0</v>
      </c>
      <c r="J118" s="184"/>
      <c r="K118" s="210"/>
      <c r="L118" s="210"/>
      <c r="M118" s="179"/>
      <c r="N118" s="184"/>
      <c r="O118" s="184"/>
      <c r="P118" s="184"/>
    </row>
    <row r="119" spans="1:16" ht="26.25" customHeight="1" x14ac:dyDescent="0.25">
      <c r="A119" s="159" t="s">
        <v>127</v>
      </c>
      <c r="B119" s="160" t="s">
        <v>128</v>
      </c>
      <c r="C119" s="161" t="s">
        <v>94</v>
      </c>
      <c r="D119" s="174" t="s">
        <v>98</v>
      </c>
      <c r="E119" s="174" t="s">
        <v>99</v>
      </c>
      <c r="F119" s="3" t="s">
        <v>3</v>
      </c>
      <c r="G119" s="94">
        <f>G120+G121+G122+G123</f>
        <v>2547704.4</v>
      </c>
      <c r="H119" s="94">
        <f>H120+H121+H122+H123</f>
        <v>2547205.2000000002</v>
      </c>
      <c r="I119" s="97">
        <f t="shared" si="12"/>
        <v>99.980405890102489</v>
      </c>
      <c r="J119" s="189" t="s">
        <v>599</v>
      </c>
      <c r="K119" s="208">
        <v>44449</v>
      </c>
      <c r="L119" s="208">
        <v>44674</v>
      </c>
      <c r="M119" s="239"/>
      <c r="N119" s="189"/>
      <c r="O119" s="189"/>
      <c r="P119" s="189"/>
    </row>
    <row r="120" spans="1:16" x14ac:dyDescent="0.25">
      <c r="A120" s="159"/>
      <c r="B120" s="160"/>
      <c r="C120" s="168"/>
      <c r="D120" s="175"/>
      <c r="E120" s="175"/>
      <c r="F120" s="5" t="s">
        <v>6</v>
      </c>
      <c r="G120" s="98">
        <v>2547704.4</v>
      </c>
      <c r="H120" s="98">
        <f>1978983.1+295486.6+272735.5</f>
        <v>2547205.2000000002</v>
      </c>
      <c r="I120" s="99">
        <f t="shared" si="12"/>
        <v>99.980405890102489</v>
      </c>
      <c r="J120" s="190"/>
      <c r="K120" s="210"/>
      <c r="L120" s="210"/>
      <c r="M120" s="240"/>
      <c r="N120" s="190"/>
      <c r="O120" s="190"/>
      <c r="P120" s="190"/>
    </row>
    <row r="121" spans="1:16" x14ac:dyDescent="0.25">
      <c r="A121" s="159"/>
      <c r="B121" s="160"/>
      <c r="C121" s="168"/>
      <c r="D121" s="175"/>
      <c r="E121" s="175"/>
      <c r="F121" s="5" t="s">
        <v>7</v>
      </c>
      <c r="G121" s="98">
        <v>0</v>
      </c>
      <c r="H121" s="98">
        <v>0</v>
      </c>
      <c r="I121" s="99">
        <v>0</v>
      </c>
      <c r="J121" s="182" t="s">
        <v>600</v>
      </c>
      <c r="K121" s="208">
        <v>5</v>
      </c>
      <c r="L121" s="215">
        <v>0.1</v>
      </c>
      <c r="M121" s="177"/>
      <c r="N121" s="182"/>
      <c r="O121" s="182"/>
      <c r="P121" s="182"/>
    </row>
    <row r="122" spans="1:16" x14ac:dyDescent="0.25">
      <c r="A122" s="159"/>
      <c r="B122" s="160"/>
      <c r="C122" s="168"/>
      <c r="D122" s="175"/>
      <c r="E122" s="175"/>
      <c r="F122" s="5" t="s">
        <v>32</v>
      </c>
      <c r="G122" s="98">
        <v>0</v>
      </c>
      <c r="H122" s="98">
        <v>0</v>
      </c>
      <c r="I122" s="99">
        <v>0</v>
      </c>
      <c r="J122" s="183"/>
      <c r="K122" s="209"/>
      <c r="L122" s="216"/>
      <c r="M122" s="178"/>
      <c r="N122" s="183"/>
      <c r="O122" s="183"/>
      <c r="P122" s="183"/>
    </row>
    <row r="123" spans="1:16" ht="66" customHeight="1" x14ac:dyDescent="0.25">
      <c r="A123" s="159"/>
      <c r="B123" s="160"/>
      <c r="C123" s="169"/>
      <c r="D123" s="176"/>
      <c r="E123" s="176" t="s">
        <v>111</v>
      </c>
      <c r="F123" s="4" t="s">
        <v>33</v>
      </c>
      <c r="G123" s="98">
        <v>0</v>
      </c>
      <c r="H123" s="98">
        <v>0</v>
      </c>
      <c r="I123" s="99">
        <v>0</v>
      </c>
      <c r="J123" s="184"/>
      <c r="K123" s="210"/>
      <c r="L123" s="217"/>
      <c r="M123" s="179"/>
      <c r="N123" s="184"/>
      <c r="O123" s="184"/>
      <c r="P123" s="184"/>
    </row>
    <row r="124" spans="1:16" x14ac:dyDescent="0.25">
      <c r="A124" s="153" t="s">
        <v>129</v>
      </c>
      <c r="B124" s="180" t="s">
        <v>130</v>
      </c>
      <c r="C124" s="161" t="s">
        <v>94</v>
      </c>
      <c r="D124" s="181" t="s">
        <v>95</v>
      </c>
      <c r="E124" s="181" t="s">
        <v>95</v>
      </c>
      <c r="F124" s="5" t="s">
        <v>3</v>
      </c>
      <c r="G124" s="94">
        <f>G125+G126+G127+G128</f>
        <v>255043.5</v>
      </c>
      <c r="H124" s="94">
        <f>H125+H126+H127+H128</f>
        <v>255043.5</v>
      </c>
      <c r="I124" s="97">
        <f t="shared" si="12"/>
        <v>100</v>
      </c>
      <c r="J124" s="146" t="s">
        <v>95</v>
      </c>
      <c r="K124" s="146" t="s">
        <v>95</v>
      </c>
      <c r="L124" s="146" t="s">
        <v>95</v>
      </c>
      <c r="M124" s="146" t="s">
        <v>95</v>
      </c>
      <c r="N124" s="146" t="s">
        <v>95</v>
      </c>
      <c r="O124" s="146" t="s">
        <v>95</v>
      </c>
      <c r="P124" s="146" t="s">
        <v>95</v>
      </c>
    </row>
    <row r="125" spans="1:16" x14ac:dyDescent="0.25">
      <c r="A125" s="153"/>
      <c r="B125" s="180"/>
      <c r="C125" s="168"/>
      <c r="D125" s="181"/>
      <c r="E125" s="181"/>
      <c r="F125" s="5" t="s">
        <v>6</v>
      </c>
      <c r="G125" s="98">
        <f>G130+G135</f>
        <v>255043.5</v>
      </c>
      <c r="H125" s="98">
        <f>H130+H135</f>
        <v>255043.5</v>
      </c>
      <c r="I125" s="99">
        <f t="shared" si="12"/>
        <v>100</v>
      </c>
      <c r="J125" s="147"/>
      <c r="K125" s="147"/>
      <c r="L125" s="147"/>
      <c r="M125" s="147"/>
      <c r="N125" s="147"/>
      <c r="O125" s="147"/>
      <c r="P125" s="147"/>
    </row>
    <row r="126" spans="1:16" x14ac:dyDescent="0.25">
      <c r="A126" s="153"/>
      <c r="B126" s="180"/>
      <c r="C126" s="168"/>
      <c r="D126" s="181"/>
      <c r="E126" s="181"/>
      <c r="F126" s="5" t="s">
        <v>7</v>
      </c>
      <c r="G126" s="98">
        <f t="shared" ref="G126:H128" si="13">G131+G136</f>
        <v>0</v>
      </c>
      <c r="H126" s="98">
        <f t="shared" si="13"/>
        <v>0</v>
      </c>
      <c r="I126" s="99">
        <v>0</v>
      </c>
      <c r="J126" s="147"/>
      <c r="K126" s="147"/>
      <c r="L126" s="147"/>
      <c r="M126" s="147"/>
      <c r="N126" s="147"/>
      <c r="O126" s="147"/>
      <c r="P126" s="147"/>
    </row>
    <row r="127" spans="1:16" x14ac:dyDescent="0.25">
      <c r="A127" s="153"/>
      <c r="B127" s="180"/>
      <c r="C127" s="168"/>
      <c r="D127" s="181"/>
      <c r="E127" s="181"/>
      <c r="F127" s="5" t="s">
        <v>32</v>
      </c>
      <c r="G127" s="98">
        <f t="shared" si="13"/>
        <v>0</v>
      </c>
      <c r="H127" s="98">
        <f t="shared" si="13"/>
        <v>0</v>
      </c>
      <c r="I127" s="99">
        <v>0</v>
      </c>
      <c r="J127" s="147"/>
      <c r="K127" s="147"/>
      <c r="L127" s="147"/>
      <c r="M127" s="147"/>
      <c r="N127" s="147"/>
      <c r="O127" s="147"/>
      <c r="P127" s="147"/>
    </row>
    <row r="128" spans="1:16" ht="21" customHeight="1" x14ac:dyDescent="0.25">
      <c r="A128" s="153"/>
      <c r="B128" s="180"/>
      <c r="C128" s="169"/>
      <c r="D128" s="181"/>
      <c r="E128" s="181"/>
      <c r="F128" s="4" t="s">
        <v>33</v>
      </c>
      <c r="G128" s="98">
        <f t="shared" si="13"/>
        <v>0</v>
      </c>
      <c r="H128" s="98">
        <f t="shared" si="13"/>
        <v>0</v>
      </c>
      <c r="I128" s="99">
        <v>0</v>
      </c>
      <c r="J128" s="148"/>
      <c r="K128" s="148"/>
      <c r="L128" s="148"/>
      <c r="M128" s="148"/>
      <c r="N128" s="148"/>
      <c r="O128" s="148"/>
      <c r="P128" s="148"/>
    </row>
    <row r="129" spans="1:16" ht="15" customHeight="1" x14ac:dyDescent="0.25">
      <c r="A129" s="153" t="s">
        <v>131</v>
      </c>
      <c r="B129" s="160" t="s">
        <v>132</v>
      </c>
      <c r="C129" s="161" t="s">
        <v>94</v>
      </c>
      <c r="D129" s="174" t="s">
        <v>98</v>
      </c>
      <c r="E129" s="174" t="s">
        <v>99</v>
      </c>
      <c r="F129" s="5" t="s">
        <v>3</v>
      </c>
      <c r="G129" s="94">
        <f>G130+G131+G132+G133</f>
        <v>125420.8</v>
      </c>
      <c r="H129" s="94">
        <f>H130+H131+H132+H133</f>
        <v>125420.8</v>
      </c>
      <c r="I129" s="97">
        <f t="shared" si="12"/>
        <v>100</v>
      </c>
      <c r="J129" s="182" t="s">
        <v>599</v>
      </c>
      <c r="K129" s="208">
        <v>92897</v>
      </c>
      <c r="L129" s="208">
        <v>97511</v>
      </c>
      <c r="M129" s="177"/>
      <c r="N129" s="182"/>
      <c r="O129" s="182"/>
      <c r="P129" s="182"/>
    </row>
    <row r="130" spans="1:16" ht="26.25" customHeight="1" x14ac:dyDescent="0.25">
      <c r="A130" s="153"/>
      <c r="B130" s="160"/>
      <c r="C130" s="168"/>
      <c r="D130" s="175"/>
      <c r="E130" s="175"/>
      <c r="F130" s="5" t="s">
        <v>6</v>
      </c>
      <c r="G130" s="98">
        <v>125420.8</v>
      </c>
      <c r="H130" s="98">
        <v>125420.8</v>
      </c>
      <c r="I130" s="99">
        <f t="shared" si="12"/>
        <v>100</v>
      </c>
      <c r="J130" s="184"/>
      <c r="K130" s="210"/>
      <c r="L130" s="210"/>
      <c r="M130" s="179"/>
      <c r="N130" s="184"/>
      <c r="O130" s="184"/>
      <c r="P130" s="184"/>
    </row>
    <row r="131" spans="1:16" x14ac:dyDescent="0.25">
      <c r="A131" s="153"/>
      <c r="B131" s="160"/>
      <c r="C131" s="168"/>
      <c r="D131" s="175"/>
      <c r="E131" s="175"/>
      <c r="F131" s="5" t="s">
        <v>7</v>
      </c>
      <c r="G131" s="98">
        <v>0</v>
      </c>
      <c r="H131" s="98">
        <v>0</v>
      </c>
      <c r="I131" s="99">
        <v>0</v>
      </c>
      <c r="J131" s="182" t="s">
        <v>614</v>
      </c>
      <c r="K131" s="208">
        <v>10</v>
      </c>
      <c r="L131" s="208">
        <v>4</v>
      </c>
      <c r="M131" s="177"/>
      <c r="N131" s="182"/>
      <c r="O131" s="182"/>
      <c r="P131" s="182"/>
    </row>
    <row r="132" spans="1:16" x14ac:dyDescent="0.25">
      <c r="A132" s="153"/>
      <c r="B132" s="160"/>
      <c r="C132" s="168"/>
      <c r="D132" s="175"/>
      <c r="E132" s="175"/>
      <c r="F132" s="5" t="s">
        <v>32</v>
      </c>
      <c r="G132" s="98">
        <v>0</v>
      </c>
      <c r="H132" s="98">
        <v>0</v>
      </c>
      <c r="I132" s="99">
        <v>0</v>
      </c>
      <c r="J132" s="183"/>
      <c r="K132" s="209"/>
      <c r="L132" s="209"/>
      <c r="M132" s="178"/>
      <c r="N132" s="183"/>
      <c r="O132" s="183"/>
      <c r="P132" s="183"/>
    </row>
    <row r="133" spans="1:16" ht="24.75" customHeight="1" x14ac:dyDescent="0.25">
      <c r="A133" s="153"/>
      <c r="B133" s="160"/>
      <c r="C133" s="169"/>
      <c r="D133" s="176"/>
      <c r="E133" s="176"/>
      <c r="F133" s="4" t="s">
        <v>33</v>
      </c>
      <c r="G133" s="98">
        <v>0</v>
      </c>
      <c r="H133" s="98">
        <v>0</v>
      </c>
      <c r="I133" s="99">
        <v>0</v>
      </c>
      <c r="J133" s="184"/>
      <c r="K133" s="210"/>
      <c r="L133" s="210"/>
      <c r="M133" s="179"/>
      <c r="N133" s="184"/>
      <c r="O133" s="184"/>
      <c r="P133" s="184"/>
    </row>
    <row r="134" spans="1:16" ht="17.25" customHeight="1" x14ac:dyDescent="0.25">
      <c r="A134" s="159" t="s">
        <v>133</v>
      </c>
      <c r="B134" s="160" t="s">
        <v>134</v>
      </c>
      <c r="C134" s="161" t="s">
        <v>94</v>
      </c>
      <c r="D134" s="174" t="s">
        <v>98</v>
      </c>
      <c r="E134" s="174" t="s">
        <v>99</v>
      </c>
      <c r="F134" s="5" t="s">
        <v>3</v>
      </c>
      <c r="G134" s="94">
        <f>G135+G136+G137+G138</f>
        <v>129622.7</v>
      </c>
      <c r="H134" s="94">
        <f>H135+H136+H137+H138</f>
        <v>129622.7</v>
      </c>
      <c r="I134" s="97">
        <f t="shared" si="12"/>
        <v>100</v>
      </c>
      <c r="J134" s="182" t="s">
        <v>615</v>
      </c>
      <c r="K134" s="208">
        <v>700</v>
      </c>
      <c r="L134" s="215">
        <v>685.8</v>
      </c>
      <c r="M134" s="177" t="s">
        <v>714</v>
      </c>
      <c r="N134" s="182"/>
      <c r="O134" s="182"/>
      <c r="P134" s="182"/>
    </row>
    <row r="135" spans="1:16" ht="23.25" customHeight="1" x14ac:dyDescent="0.25">
      <c r="A135" s="159"/>
      <c r="B135" s="160"/>
      <c r="C135" s="168"/>
      <c r="D135" s="175"/>
      <c r="E135" s="175"/>
      <c r="F135" s="5" t="s">
        <v>6</v>
      </c>
      <c r="G135" s="98">
        <v>129622.7</v>
      </c>
      <c r="H135" s="98">
        <v>129622.7</v>
      </c>
      <c r="I135" s="99">
        <f t="shared" si="12"/>
        <v>100</v>
      </c>
      <c r="J135" s="184"/>
      <c r="K135" s="210"/>
      <c r="L135" s="217"/>
      <c r="M135" s="179"/>
      <c r="N135" s="184"/>
      <c r="O135" s="184"/>
      <c r="P135" s="184"/>
    </row>
    <row r="136" spans="1:16" x14ac:dyDescent="0.25">
      <c r="A136" s="159"/>
      <c r="B136" s="160"/>
      <c r="C136" s="168"/>
      <c r="D136" s="175"/>
      <c r="E136" s="175"/>
      <c r="F136" s="5" t="s">
        <v>7</v>
      </c>
      <c r="G136" s="98">
        <v>0</v>
      </c>
      <c r="H136" s="98">
        <v>0</v>
      </c>
      <c r="I136" s="99">
        <v>0</v>
      </c>
      <c r="J136" s="182" t="s">
        <v>616</v>
      </c>
      <c r="K136" s="215">
        <v>1.9</v>
      </c>
      <c r="L136" s="215">
        <v>0.1</v>
      </c>
      <c r="M136" s="177"/>
      <c r="N136" s="182"/>
      <c r="O136" s="182"/>
      <c r="P136" s="182"/>
    </row>
    <row r="137" spans="1:16" x14ac:dyDescent="0.25">
      <c r="A137" s="159"/>
      <c r="B137" s="160"/>
      <c r="C137" s="168"/>
      <c r="D137" s="175"/>
      <c r="E137" s="175"/>
      <c r="F137" s="5" t="s">
        <v>32</v>
      </c>
      <c r="G137" s="98">
        <v>0</v>
      </c>
      <c r="H137" s="98">
        <v>0</v>
      </c>
      <c r="I137" s="99">
        <v>0</v>
      </c>
      <c r="J137" s="183"/>
      <c r="K137" s="216"/>
      <c r="L137" s="216"/>
      <c r="M137" s="178"/>
      <c r="N137" s="183"/>
      <c r="O137" s="183"/>
      <c r="P137" s="183"/>
    </row>
    <row r="138" spans="1:16" x14ac:dyDescent="0.25">
      <c r="A138" s="159"/>
      <c r="B138" s="160"/>
      <c r="C138" s="169"/>
      <c r="D138" s="176"/>
      <c r="E138" s="176"/>
      <c r="F138" s="4" t="s">
        <v>33</v>
      </c>
      <c r="G138" s="98">
        <v>0</v>
      </c>
      <c r="H138" s="98">
        <v>0</v>
      </c>
      <c r="I138" s="99">
        <v>0</v>
      </c>
      <c r="J138" s="184"/>
      <c r="K138" s="217"/>
      <c r="L138" s="217"/>
      <c r="M138" s="179"/>
      <c r="N138" s="184"/>
      <c r="O138" s="184"/>
      <c r="P138" s="184"/>
    </row>
    <row r="139" spans="1:16" x14ac:dyDescent="0.25">
      <c r="A139" s="153" t="s">
        <v>135</v>
      </c>
      <c r="B139" s="180" t="s">
        <v>136</v>
      </c>
      <c r="C139" s="161" t="s">
        <v>94</v>
      </c>
      <c r="D139" s="181" t="s">
        <v>95</v>
      </c>
      <c r="E139" s="181" t="s">
        <v>95</v>
      </c>
      <c r="F139" s="5" t="s">
        <v>3</v>
      </c>
      <c r="G139" s="94">
        <f>G140+G141+G142+G143</f>
        <v>302363.2</v>
      </c>
      <c r="H139" s="94">
        <f>H140+H141+H142+H143</f>
        <v>302363.2</v>
      </c>
      <c r="I139" s="97">
        <f t="shared" ref="I139:I200" si="14">H139/G139*100</f>
        <v>100</v>
      </c>
      <c r="J139" s="146" t="s">
        <v>95</v>
      </c>
      <c r="K139" s="146" t="s">
        <v>95</v>
      </c>
      <c r="L139" s="146" t="s">
        <v>95</v>
      </c>
      <c r="M139" s="146" t="s">
        <v>95</v>
      </c>
      <c r="N139" s="146" t="s">
        <v>95</v>
      </c>
      <c r="O139" s="146" t="s">
        <v>95</v>
      </c>
      <c r="P139" s="146" t="s">
        <v>95</v>
      </c>
    </row>
    <row r="140" spans="1:16" x14ac:dyDescent="0.25">
      <c r="A140" s="153"/>
      <c r="B140" s="180"/>
      <c r="C140" s="168"/>
      <c r="D140" s="181"/>
      <c r="E140" s="181"/>
      <c r="F140" s="5" t="s">
        <v>6</v>
      </c>
      <c r="G140" s="98">
        <f>G145</f>
        <v>302363.2</v>
      </c>
      <c r="H140" s="98">
        <f>H145</f>
        <v>302363.2</v>
      </c>
      <c r="I140" s="99">
        <f t="shared" si="14"/>
        <v>100</v>
      </c>
      <c r="J140" s="147"/>
      <c r="K140" s="147"/>
      <c r="L140" s="147"/>
      <c r="M140" s="147"/>
      <c r="N140" s="147"/>
      <c r="O140" s="147"/>
      <c r="P140" s="147"/>
    </row>
    <row r="141" spans="1:16" x14ac:dyDescent="0.25">
      <c r="A141" s="153"/>
      <c r="B141" s="180"/>
      <c r="C141" s="168"/>
      <c r="D141" s="181"/>
      <c r="E141" s="181"/>
      <c r="F141" s="5" t="s">
        <v>7</v>
      </c>
      <c r="G141" s="98">
        <f t="shared" ref="G141:H143" si="15">G146</f>
        <v>0</v>
      </c>
      <c r="H141" s="98">
        <f t="shared" si="15"/>
        <v>0</v>
      </c>
      <c r="I141" s="99">
        <v>0</v>
      </c>
      <c r="J141" s="147"/>
      <c r="K141" s="147"/>
      <c r="L141" s="147"/>
      <c r="M141" s="147"/>
      <c r="N141" s="147"/>
      <c r="O141" s="147"/>
      <c r="P141" s="147"/>
    </row>
    <row r="142" spans="1:16" x14ac:dyDescent="0.25">
      <c r="A142" s="153"/>
      <c r="B142" s="180"/>
      <c r="C142" s="168"/>
      <c r="D142" s="181"/>
      <c r="E142" s="181"/>
      <c r="F142" s="5" t="s">
        <v>32</v>
      </c>
      <c r="G142" s="98">
        <f t="shared" si="15"/>
        <v>0</v>
      </c>
      <c r="H142" s="98">
        <f t="shared" si="15"/>
        <v>0</v>
      </c>
      <c r="I142" s="99">
        <v>0</v>
      </c>
      <c r="J142" s="147"/>
      <c r="K142" s="147"/>
      <c r="L142" s="147"/>
      <c r="M142" s="147"/>
      <c r="N142" s="147"/>
      <c r="O142" s="147"/>
      <c r="P142" s="147"/>
    </row>
    <row r="143" spans="1:16" x14ac:dyDescent="0.25">
      <c r="A143" s="153"/>
      <c r="B143" s="180"/>
      <c r="C143" s="169"/>
      <c r="D143" s="181"/>
      <c r="E143" s="181"/>
      <c r="F143" s="4" t="s">
        <v>33</v>
      </c>
      <c r="G143" s="98">
        <f t="shared" si="15"/>
        <v>0</v>
      </c>
      <c r="H143" s="98">
        <f t="shared" si="15"/>
        <v>0</v>
      </c>
      <c r="I143" s="99">
        <v>0</v>
      </c>
      <c r="J143" s="148"/>
      <c r="K143" s="148"/>
      <c r="L143" s="148"/>
      <c r="M143" s="148"/>
      <c r="N143" s="148"/>
      <c r="O143" s="148"/>
      <c r="P143" s="148"/>
    </row>
    <row r="144" spans="1:16" ht="26.25" customHeight="1" x14ac:dyDescent="0.25">
      <c r="A144" s="159" t="s">
        <v>137</v>
      </c>
      <c r="B144" s="160" t="s">
        <v>138</v>
      </c>
      <c r="C144" s="161" t="s">
        <v>94</v>
      </c>
      <c r="D144" s="174" t="s">
        <v>98</v>
      </c>
      <c r="E144" s="174" t="s">
        <v>99</v>
      </c>
      <c r="F144" s="5" t="s">
        <v>3</v>
      </c>
      <c r="G144" s="94">
        <f>G145</f>
        <v>302363.2</v>
      </c>
      <c r="H144" s="94">
        <f>H145</f>
        <v>302363.2</v>
      </c>
      <c r="I144" s="97">
        <f t="shared" si="14"/>
        <v>100</v>
      </c>
      <c r="J144" s="182" t="s">
        <v>617</v>
      </c>
      <c r="K144" s="208">
        <v>31850</v>
      </c>
      <c r="L144" s="208">
        <v>46365.5</v>
      </c>
      <c r="M144" s="177"/>
      <c r="N144" s="182"/>
      <c r="O144" s="182"/>
      <c r="P144" s="182"/>
    </row>
    <row r="145" spans="1:16" ht="27" customHeight="1" x14ac:dyDescent="0.25">
      <c r="A145" s="159"/>
      <c r="B145" s="160"/>
      <c r="C145" s="168"/>
      <c r="D145" s="175"/>
      <c r="E145" s="175"/>
      <c r="F145" s="5" t="s">
        <v>6</v>
      </c>
      <c r="G145" s="98">
        <v>302363.2</v>
      </c>
      <c r="H145" s="98">
        <v>302363.2</v>
      </c>
      <c r="I145" s="99">
        <f t="shared" si="14"/>
        <v>100</v>
      </c>
      <c r="J145" s="183"/>
      <c r="K145" s="209"/>
      <c r="L145" s="209"/>
      <c r="M145" s="178"/>
      <c r="N145" s="183"/>
      <c r="O145" s="183"/>
      <c r="P145" s="183"/>
    </row>
    <row r="146" spans="1:16" ht="23.25" customHeight="1" x14ac:dyDescent="0.25">
      <c r="A146" s="159"/>
      <c r="B146" s="160"/>
      <c r="C146" s="168"/>
      <c r="D146" s="175"/>
      <c r="E146" s="175"/>
      <c r="F146" s="5" t="s">
        <v>7</v>
      </c>
      <c r="G146" s="98">
        <v>0</v>
      </c>
      <c r="H146" s="98">
        <v>0</v>
      </c>
      <c r="I146" s="99">
        <v>0</v>
      </c>
      <c r="J146" s="184"/>
      <c r="K146" s="210"/>
      <c r="L146" s="210"/>
      <c r="M146" s="179"/>
      <c r="N146" s="184"/>
      <c r="O146" s="184"/>
      <c r="P146" s="184"/>
    </row>
    <row r="147" spans="1:16" ht="23.25" customHeight="1" x14ac:dyDescent="0.25">
      <c r="A147" s="159"/>
      <c r="B147" s="160"/>
      <c r="C147" s="168"/>
      <c r="D147" s="175"/>
      <c r="E147" s="175"/>
      <c r="F147" s="5" t="s">
        <v>32</v>
      </c>
      <c r="G147" s="98">
        <v>0</v>
      </c>
      <c r="H147" s="98">
        <v>0</v>
      </c>
      <c r="I147" s="99">
        <v>0</v>
      </c>
      <c r="J147" s="182" t="s">
        <v>618</v>
      </c>
      <c r="K147" s="208">
        <v>100</v>
      </c>
      <c r="L147" s="208">
        <v>100</v>
      </c>
      <c r="M147" s="177"/>
      <c r="N147" s="182"/>
      <c r="O147" s="182"/>
      <c r="P147" s="182"/>
    </row>
    <row r="148" spans="1:16" ht="138" customHeight="1" x14ac:dyDescent="0.25">
      <c r="A148" s="159"/>
      <c r="B148" s="160"/>
      <c r="C148" s="169"/>
      <c r="D148" s="176" t="s">
        <v>120</v>
      </c>
      <c r="E148" s="176"/>
      <c r="F148" s="4" t="s">
        <v>33</v>
      </c>
      <c r="G148" s="98">
        <v>0</v>
      </c>
      <c r="H148" s="98">
        <v>0</v>
      </c>
      <c r="I148" s="99">
        <v>0</v>
      </c>
      <c r="J148" s="184"/>
      <c r="K148" s="210"/>
      <c r="L148" s="210"/>
      <c r="M148" s="179"/>
      <c r="N148" s="184"/>
      <c r="O148" s="184"/>
      <c r="P148" s="184"/>
    </row>
    <row r="149" spans="1:16" x14ac:dyDescent="0.25">
      <c r="A149" s="153" t="s">
        <v>139</v>
      </c>
      <c r="B149" s="180" t="s">
        <v>140</v>
      </c>
      <c r="C149" s="161" t="s">
        <v>106</v>
      </c>
      <c r="D149" s="181" t="s">
        <v>95</v>
      </c>
      <c r="E149" s="181" t="s">
        <v>95</v>
      </c>
      <c r="F149" s="5" t="s">
        <v>3</v>
      </c>
      <c r="G149" s="94">
        <f>G150+G151+G152+G153</f>
        <v>13071.2</v>
      </c>
      <c r="H149" s="94">
        <f>H150+H151+H152+H153</f>
        <v>9607.5</v>
      </c>
      <c r="I149" s="97">
        <f t="shared" si="14"/>
        <v>73.501285268376265</v>
      </c>
      <c r="J149" s="146" t="s">
        <v>95</v>
      </c>
      <c r="K149" s="146" t="s">
        <v>95</v>
      </c>
      <c r="L149" s="146" t="s">
        <v>95</v>
      </c>
      <c r="M149" s="146" t="s">
        <v>95</v>
      </c>
      <c r="N149" s="146" t="s">
        <v>95</v>
      </c>
      <c r="O149" s="146" t="s">
        <v>95</v>
      </c>
      <c r="P149" s="146" t="s">
        <v>95</v>
      </c>
    </row>
    <row r="150" spans="1:16" x14ac:dyDescent="0.25">
      <c r="A150" s="153"/>
      <c r="B150" s="180"/>
      <c r="C150" s="168"/>
      <c r="D150" s="181"/>
      <c r="E150" s="181"/>
      <c r="F150" s="5" t="s">
        <v>6</v>
      </c>
      <c r="G150" s="98">
        <f>G155</f>
        <v>3453.1</v>
      </c>
      <c r="H150" s="98">
        <f>H155</f>
        <v>2499.1</v>
      </c>
      <c r="I150" s="99">
        <f t="shared" si="14"/>
        <v>72.372650661724251</v>
      </c>
      <c r="J150" s="147"/>
      <c r="K150" s="147"/>
      <c r="L150" s="147"/>
      <c r="M150" s="147"/>
      <c r="N150" s="147"/>
      <c r="O150" s="147"/>
      <c r="P150" s="147"/>
    </row>
    <row r="151" spans="1:16" x14ac:dyDescent="0.25">
      <c r="A151" s="153"/>
      <c r="B151" s="180"/>
      <c r="C151" s="168"/>
      <c r="D151" s="181"/>
      <c r="E151" s="181"/>
      <c r="F151" s="5" t="s">
        <v>7</v>
      </c>
      <c r="G151" s="98">
        <f t="shared" ref="G151:H153" si="16">G156</f>
        <v>0</v>
      </c>
      <c r="H151" s="98">
        <f t="shared" si="16"/>
        <v>0</v>
      </c>
      <c r="I151" s="99">
        <v>0</v>
      </c>
      <c r="J151" s="147"/>
      <c r="K151" s="147"/>
      <c r="L151" s="147"/>
      <c r="M151" s="147"/>
      <c r="N151" s="147"/>
      <c r="O151" s="147"/>
      <c r="P151" s="147"/>
    </row>
    <row r="152" spans="1:16" x14ac:dyDescent="0.25">
      <c r="A152" s="153"/>
      <c r="B152" s="180"/>
      <c r="C152" s="168"/>
      <c r="D152" s="181"/>
      <c r="E152" s="181"/>
      <c r="F152" s="5" t="s">
        <v>32</v>
      </c>
      <c r="G152" s="98">
        <f t="shared" si="16"/>
        <v>9618.1</v>
      </c>
      <c r="H152" s="98">
        <f t="shared" si="16"/>
        <v>7108.4</v>
      </c>
      <c r="I152" s="99">
        <f t="shared" si="14"/>
        <v>73.906488807560734</v>
      </c>
      <c r="J152" s="147"/>
      <c r="K152" s="147"/>
      <c r="L152" s="147"/>
      <c r="M152" s="147"/>
      <c r="N152" s="147"/>
      <c r="O152" s="147"/>
      <c r="P152" s="147"/>
    </row>
    <row r="153" spans="1:16" ht="46.5" customHeight="1" x14ac:dyDescent="0.25">
      <c r="A153" s="153"/>
      <c r="B153" s="180"/>
      <c r="C153" s="169"/>
      <c r="D153" s="181"/>
      <c r="E153" s="181"/>
      <c r="F153" s="4" t="s">
        <v>33</v>
      </c>
      <c r="G153" s="98">
        <f t="shared" si="16"/>
        <v>0</v>
      </c>
      <c r="H153" s="98">
        <f t="shared" si="16"/>
        <v>0</v>
      </c>
      <c r="I153" s="99">
        <v>0</v>
      </c>
      <c r="J153" s="148"/>
      <c r="K153" s="148"/>
      <c r="L153" s="148"/>
      <c r="M153" s="148"/>
      <c r="N153" s="148"/>
      <c r="O153" s="148"/>
      <c r="P153" s="148"/>
    </row>
    <row r="154" spans="1:16" ht="15" customHeight="1" x14ac:dyDescent="0.25">
      <c r="A154" s="159" t="s">
        <v>141</v>
      </c>
      <c r="B154" s="160" t="s">
        <v>142</v>
      </c>
      <c r="C154" s="161" t="s">
        <v>106</v>
      </c>
      <c r="D154" s="174" t="s">
        <v>98</v>
      </c>
      <c r="E154" s="174" t="s">
        <v>99</v>
      </c>
      <c r="F154" s="44" t="s">
        <v>3</v>
      </c>
      <c r="G154" s="94">
        <f>G155+G156+G157+G158</f>
        <v>13071.2</v>
      </c>
      <c r="H154" s="94">
        <f>H155+H156+H157+H158</f>
        <v>9607.5</v>
      </c>
      <c r="I154" s="97">
        <f t="shared" si="14"/>
        <v>73.501285268376265</v>
      </c>
      <c r="J154" s="182" t="s">
        <v>619</v>
      </c>
      <c r="K154" s="208">
        <v>9</v>
      </c>
      <c r="L154" s="208">
        <v>9</v>
      </c>
      <c r="M154" s="208" t="s">
        <v>322</v>
      </c>
      <c r="N154" s="241" t="s">
        <v>321</v>
      </c>
      <c r="O154" s="241"/>
      <c r="P154" s="241"/>
    </row>
    <row r="155" spans="1:16" x14ac:dyDescent="0.25">
      <c r="A155" s="159"/>
      <c r="B155" s="160"/>
      <c r="C155" s="168"/>
      <c r="D155" s="175"/>
      <c r="E155" s="175"/>
      <c r="F155" s="5" t="s">
        <v>6</v>
      </c>
      <c r="G155" s="98">
        <v>3453.1</v>
      </c>
      <c r="H155" s="98">
        <v>2499.1</v>
      </c>
      <c r="I155" s="99">
        <f t="shared" si="14"/>
        <v>72.372650661724251</v>
      </c>
      <c r="J155" s="183"/>
      <c r="K155" s="209"/>
      <c r="L155" s="209"/>
      <c r="M155" s="209"/>
      <c r="N155" s="242"/>
      <c r="O155" s="242"/>
      <c r="P155" s="242"/>
    </row>
    <row r="156" spans="1:16" x14ac:dyDescent="0.25">
      <c r="A156" s="159"/>
      <c r="B156" s="160"/>
      <c r="C156" s="168"/>
      <c r="D156" s="175"/>
      <c r="E156" s="175"/>
      <c r="F156" s="5" t="s">
        <v>7</v>
      </c>
      <c r="G156" s="98">
        <v>0</v>
      </c>
      <c r="H156" s="98">
        <v>0</v>
      </c>
      <c r="I156" s="99">
        <v>0</v>
      </c>
      <c r="J156" s="183"/>
      <c r="K156" s="209"/>
      <c r="L156" s="209"/>
      <c r="M156" s="209"/>
      <c r="N156" s="242"/>
      <c r="O156" s="242"/>
      <c r="P156" s="242"/>
    </row>
    <row r="157" spans="1:16" ht="36" customHeight="1" x14ac:dyDescent="0.25">
      <c r="A157" s="159"/>
      <c r="B157" s="160"/>
      <c r="C157" s="168"/>
      <c r="D157" s="175"/>
      <c r="E157" s="175"/>
      <c r="F157" s="5" t="s">
        <v>32</v>
      </c>
      <c r="G157" s="98">
        <v>9618.1</v>
      </c>
      <c r="H157" s="98">
        <v>7108.4</v>
      </c>
      <c r="I157" s="99">
        <f t="shared" si="14"/>
        <v>73.906488807560734</v>
      </c>
      <c r="J157" s="184"/>
      <c r="K157" s="210"/>
      <c r="L157" s="210"/>
      <c r="M157" s="209"/>
      <c r="N157" s="243"/>
      <c r="O157" s="243"/>
      <c r="P157" s="243"/>
    </row>
    <row r="158" spans="1:16" ht="242.25" customHeight="1" x14ac:dyDescent="0.25">
      <c r="A158" s="159"/>
      <c r="B158" s="160"/>
      <c r="C158" s="169"/>
      <c r="D158" s="176"/>
      <c r="E158" s="176" t="s">
        <v>111</v>
      </c>
      <c r="F158" s="4" t="s">
        <v>33</v>
      </c>
      <c r="G158" s="98">
        <v>0</v>
      </c>
      <c r="H158" s="98">
        <v>0</v>
      </c>
      <c r="I158" s="99">
        <v>0</v>
      </c>
      <c r="J158" s="4" t="s">
        <v>620</v>
      </c>
      <c r="K158" s="59">
        <v>100</v>
      </c>
      <c r="L158" s="59">
        <v>100</v>
      </c>
      <c r="M158" s="210"/>
      <c r="N158" s="11"/>
      <c r="O158" s="11"/>
      <c r="P158" s="11"/>
    </row>
    <row r="159" spans="1:16" x14ac:dyDescent="0.25">
      <c r="A159" s="153" t="s">
        <v>143</v>
      </c>
      <c r="B159" s="133" t="s">
        <v>144</v>
      </c>
      <c r="C159" s="192" t="s">
        <v>94</v>
      </c>
      <c r="D159" s="134" t="s">
        <v>95</v>
      </c>
      <c r="E159" s="134" t="s">
        <v>95</v>
      </c>
      <c r="F159" s="38" t="s">
        <v>3</v>
      </c>
      <c r="G159" s="94">
        <f>G160+G161+G162+G163</f>
        <v>671463.8</v>
      </c>
      <c r="H159" s="94">
        <f>H160+H161+H162+H163</f>
        <v>667516.4</v>
      </c>
      <c r="I159" s="97">
        <f t="shared" si="14"/>
        <v>99.412120206629154</v>
      </c>
      <c r="J159" s="146" t="s">
        <v>95</v>
      </c>
      <c r="K159" s="146" t="s">
        <v>95</v>
      </c>
      <c r="L159" s="146" t="s">
        <v>95</v>
      </c>
      <c r="M159" s="146" t="s">
        <v>95</v>
      </c>
      <c r="N159" s="146" t="s">
        <v>95</v>
      </c>
      <c r="O159" s="146" t="s">
        <v>95</v>
      </c>
      <c r="P159" s="146" t="s">
        <v>95</v>
      </c>
    </row>
    <row r="160" spans="1:16" x14ac:dyDescent="0.25">
      <c r="A160" s="153"/>
      <c r="B160" s="133"/>
      <c r="C160" s="193"/>
      <c r="D160" s="134"/>
      <c r="E160" s="134"/>
      <c r="F160" s="38" t="s">
        <v>6</v>
      </c>
      <c r="G160" s="94">
        <f t="shared" ref="G160:H163" si="17">G165+G180</f>
        <v>671463.8</v>
      </c>
      <c r="H160" s="94">
        <f t="shared" si="17"/>
        <v>667516.4</v>
      </c>
      <c r="I160" s="97">
        <f t="shared" si="14"/>
        <v>99.412120206629154</v>
      </c>
      <c r="J160" s="147"/>
      <c r="K160" s="147"/>
      <c r="L160" s="147"/>
      <c r="M160" s="147"/>
      <c r="N160" s="147"/>
      <c r="O160" s="147"/>
      <c r="P160" s="147"/>
    </row>
    <row r="161" spans="1:16" x14ac:dyDescent="0.25">
      <c r="A161" s="153"/>
      <c r="B161" s="133"/>
      <c r="C161" s="193"/>
      <c r="D161" s="134"/>
      <c r="E161" s="134"/>
      <c r="F161" s="38" t="s">
        <v>7</v>
      </c>
      <c r="G161" s="94">
        <f t="shared" si="17"/>
        <v>0</v>
      </c>
      <c r="H161" s="94">
        <f t="shared" si="17"/>
        <v>0</v>
      </c>
      <c r="I161" s="97">
        <v>0</v>
      </c>
      <c r="J161" s="147"/>
      <c r="K161" s="147"/>
      <c r="L161" s="147"/>
      <c r="M161" s="147"/>
      <c r="N161" s="147"/>
      <c r="O161" s="147"/>
      <c r="P161" s="147"/>
    </row>
    <row r="162" spans="1:16" x14ac:dyDescent="0.25">
      <c r="A162" s="153"/>
      <c r="B162" s="133"/>
      <c r="C162" s="193"/>
      <c r="D162" s="134"/>
      <c r="E162" s="134"/>
      <c r="F162" s="38" t="s">
        <v>32</v>
      </c>
      <c r="G162" s="94">
        <f t="shared" si="17"/>
        <v>0</v>
      </c>
      <c r="H162" s="94">
        <f t="shared" si="17"/>
        <v>0</v>
      </c>
      <c r="I162" s="97">
        <v>0</v>
      </c>
      <c r="J162" s="147"/>
      <c r="K162" s="147"/>
      <c r="L162" s="147"/>
      <c r="M162" s="147"/>
      <c r="N162" s="147"/>
      <c r="O162" s="147"/>
      <c r="P162" s="147"/>
    </row>
    <row r="163" spans="1:16" x14ac:dyDescent="0.25">
      <c r="A163" s="153"/>
      <c r="B163" s="133"/>
      <c r="C163" s="194"/>
      <c r="D163" s="134"/>
      <c r="E163" s="134"/>
      <c r="F163" s="42" t="s">
        <v>33</v>
      </c>
      <c r="G163" s="94">
        <f t="shared" si="17"/>
        <v>0</v>
      </c>
      <c r="H163" s="94">
        <f t="shared" si="17"/>
        <v>0</v>
      </c>
      <c r="I163" s="97">
        <v>0</v>
      </c>
      <c r="J163" s="148"/>
      <c r="K163" s="148"/>
      <c r="L163" s="148"/>
      <c r="M163" s="148"/>
      <c r="N163" s="148"/>
      <c r="O163" s="148"/>
      <c r="P163" s="148"/>
    </row>
    <row r="164" spans="1:16" x14ac:dyDescent="0.25">
      <c r="A164" s="153" t="s">
        <v>145</v>
      </c>
      <c r="B164" s="180" t="s">
        <v>146</v>
      </c>
      <c r="C164" s="161" t="s">
        <v>94</v>
      </c>
      <c r="D164" s="181" t="s">
        <v>95</v>
      </c>
      <c r="E164" s="181" t="s">
        <v>95</v>
      </c>
      <c r="F164" s="5" t="s">
        <v>3</v>
      </c>
      <c r="G164" s="94">
        <f>G165+G166+G167+G168</f>
        <v>57618.8</v>
      </c>
      <c r="H164" s="94">
        <f>H165+H166+H167+H168</f>
        <v>57618.8</v>
      </c>
      <c r="I164" s="97">
        <f t="shared" si="14"/>
        <v>100</v>
      </c>
      <c r="J164" s="146" t="s">
        <v>95</v>
      </c>
      <c r="K164" s="146" t="s">
        <v>95</v>
      </c>
      <c r="L164" s="146" t="s">
        <v>95</v>
      </c>
      <c r="M164" s="146" t="s">
        <v>95</v>
      </c>
      <c r="N164" s="146" t="s">
        <v>95</v>
      </c>
      <c r="O164" s="146" t="s">
        <v>95</v>
      </c>
      <c r="P164" s="146" t="s">
        <v>95</v>
      </c>
    </row>
    <row r="165" spans="1:16" x14ac:dyDescent="0.25">
      <c r="A165" s="153"/>
      <c r="B165" s="180"/>
      <c r="C165" s="168"/>
      <c r="D165" s="181"/>
      <c r="E165" s="181"/>
      <c r="F165" s="5" t="s">
        <v>6</v>
      </c>
      <c r="G165" s="98">
        <f>G170+G175</f>
        <v>57618.8</v>
      </c>
      <c r="H165" s="98">
        <f>H170+H175</f>
        <v>57618.8</v>
      </c>
      <c r="I165" s="99">
        <f t="shared" si="14"/>
        <v>100</v>
      </c>
      <c r="J165" s="147"/>
      <c r="K165" s="147"/>
      <c r="L165" s="147"/>
      <c r="M165" s="147"/>
      <c r="N165" s="147"/>
      <c r="O165" s="147"/>
      <c r="P165" s="147"/>
    </row>
    <row r="166" spans="1:16" x14ac:dyDescent="0.25">
      <c r="A166" s="153"/>
      <c r="B166" s="180"/>
      <c r="C166" s="168"/>
      <c r="D166" s="181"/>
      <c r="E166" s="181"/>
      <c r="F166" s="5" t="s">
        <v>7</v>
      </c>
      <c r="G166" s="98">
        <f t="shared" ref="G166:H168" si="18">G171+G176</f>
        <v>0</v>
      </c>
      <c r="H166" s="98">
        <f t="shared" si="18"/>
        <v>0</v>
      </c>
      <c r="I166" s="99">
        <v>0</v>
      </c>
      <c r="J166" s="147"/>
      <c r="K166" s="147"/>
      <c r="L166" s="147"/>
      <c r="M166" s="147"/>
      <c r="N166" s="147"/>
      <c r="O166" s="147"/>
      <c r="P166" s="147"/>
    </row>
    <row r="167" spans="1:16" x14ac:dyDescent="0.25">
      <c r="A167" s="153"/>
      <c r="B167" s="180"/>
      <c r="C167" s="168"/>
      <c r="D167" s="181"/>
      <c r="E167" s="181"/>
      <c r="F167" s="5" t="s">
        <v>32</v>
      </c>
      <c r="G167" s="98">
        <f t="shared" si="18"/>
        <v>0</v>
      </c>
      <c r="H167" s="98">
        <f t="shared" si="18"/>
        <v>0</v>
      </c>
      <c r="I167" s="99">
        <v>0</v>
      </c>
      <c r="J167" s="147"/>
      <c r="K167" s="147"/>
      <c r="L167" s="147"/>
      <c r="M167" s="147"/>
      <c r="N167" s="147"/>
      <c r="O167" s="147"/>
      <c r="P167" s="147"/>
    </row>
    <row r="168" spans="1:16" x14ac:dyDescent="0.25">
      <c r="A168" s="153"/>
      <c r="B168" s="180"/>
      <c r="C168" s="169"/>
      <c r="D168" s="181"/>
      <c r="E168" s="181"/>
      <c r="F168" s="4" t="s">
        <v>33</v>
      </c>
      <c r="G168" s="98">
        <f t="shared" si="18"/>
        <v>0</v>
      </c>
      <c r="H168" s="98">
        <f t="shared" si="18"/>
        <v>0</v>
      </c>
      <c r="I168" s="99">
        <v>0</v>
      </c>
      <c r="J168" s="148"/>
      <c r="K168" s="148"/>
      <c r="L168" s="148"/>
      <c r="M168" s="148"/>
      <c r="N168" s="148"/>
      <c r="O168" s="148"/>
      <c r="P168" s="148"/>
    </row>
    <row r="169" spans="1:16" ht="23.25" customHeight="1" x14ac:dyDescent="0.25">
      <c r="A169" s="159" t="s">
        <v>147</v>
      </c>
      <c r="B169" s="160" t="s">
        <v>148</v>
      </c>
      <c r="C169" s="161" t="s">
        <v>94</v>
      </c>
      <c r="D169" s="174" t="s">
        <v>98</v>
      </c>
      <c r="E169" s="174" t="s">
        <v>99</v>
      </c>
      <c r="F169" s="5" t="s">
        <v>3</v>
      </c>
      <c r="G169" s="94">
        <f>G170+G171+G172+G173</f>
        <v>53780.9</v>
      </c>
      <c r="H169" s="94">
        <f>H170+H171+H172+H173</f>
        <v>53780.9</v>
      </c>
      <c r="I169" s="97">
        <f t="shared" si="14"/>
        <v>100</v>
      </c>
      <c r="J169" s="182" t="s">
        <v>621</v>
      </c>
      <c r="K169" s="208">
        <v>1339</v>
      </c>
      <c r="L169" s="208">
        <v>1339</v>
      </c>
      <c r="M169" s="177"/>
      <c r="N169" s="182"/>
      <c r="O169" s="182"/>
      <c r="P169" s="182"/>
    </row>
    <row r="170" spans="1:16" ht="21.75" customHeight="1" x14ac:dyDescent="0.25">
      <c r="A170" s="159"/>
      <c r="B170" s="160"/>
      <c r="C170" s="168"/>
      <c r="D170" s="175"/>
      <c r="E170" s="175"/>
      <c r="F170" s="5" t="s">
        <v>6</v>
      </c>
      <c r="G170" s="98">
        <v>53780.9</v>
      </c>
      <c r="H170" s="98">
        <v>53780.9</v>
      </c>
      <c r="I170" s="99">
        <f t="shared" si="14"/>
        <v>100</v>
      </c>
      <c r="J170" s="184"/>
      <c r="K170" s="210"/>
      <c r="L170" s="210"/>
      <c r="M170" s="179"/>
      <c r="N170" s="184"/>
      <c r="O170" s="184"/>
      <c r="P170" s="184"/>
    </row>
    <row r="171" spans="1:16" ht="21.75" customHeight="1" x14ac:dyDescent="0.25">
      <c r="A171" s="159"/>
      <c r="B171" s="160"/>
      <c r="C171" s="168"/>
      <c r="D171" s="175"/>
      <c r="E171" s="175"/>
      <c r="F171" s="5" t="s">
        <v>7</v>
      </c>
      <c r="G171" s="98">
        <v>0</v>
      </c>
      <c r="H171" s="98">
        <v>0</v>
      </c>
      <c r="I171" s="99">
        <v>0</v>
      </c>
      <c r="J171" s="182" t="s">
        <v>600</v>
      </c>
      <c r="K171" s="244">
        <v>0</v>
      </c>
      <c r="L171" s="244">
        <v>0</v>
      </c>
      <c r="M171" s="177"/>
      <c r="N171" s="182"/>
      <c r="O171" s="182"/>
      <c r="P171" s="182"/>
    </row>
    <row r="172" spans="1:16" ht="21" customHeight="1" x14ac:dyDescent="0.25">
      <c r="A172" s="159"/>
      <c r="B172" s="160"/>
      <c r="C172" s="168"/>
      <c r="D172" s="175"/>
      <c r="E172" s="175"/>
      <c r="F172" s="5" t="s">
        <v>32</v>
      </c>
      <c r="G172" s="98">
        <v>0</v>
      </c>
      <c r="H172" s="98">
        <v>0</v>
      </c>
      <c r="I172" s="99">
        <v>0</v>
      </c>
      <c r="J172" s="183"/>
      <c r="K172" s="245"/>
      <c r="L172" s="245"/>
      <c r="M172" s="178"/>
      <c r="N172" s="183"/>
      <c r="O172" s="183"/>
      <c r="P172" s="183"/>
    </row>
    <row r="173" spans="1:16" ht="51.75" customHeight="1" x14ac:dyDescent="0.25">
      <c r="A173" s="159"/>
      <c r="B173" s="160"/>
      <c r="C173" s="169"/>
      <c r="D173" s="175"/>
      <c r="E173" s="176"/>
      <c r="F173" s="4" t="s">
        <v>33</v>
      </c>
      <c r="G173" s="98">
        <v>0</v>
      </c>
      <c r="H173" s="98">
        <v>0</v>
      </c>
      <c r="I173" s="99">
        <v>0</v>
      </c>
      <c r="J173" s="184"/>
      <c r="K173" s="246"/>
      <c r="L173" s="246"/>
      <c r="M173" s="179"/>
      <c r="N173" s="184"/>
      <c r="O173" s="184"/>
      <c r="P173" s="184"/>
    </row>
    <row r="174" spans="1:16" x14ac:dyDescent="0.25">
      <c r="A174" s="159" t="s">
        <v>149</v>
      </c>
      <c r="B174" s="160" t="s">
        <v>150</v>
      </c>
      <c r="C174" s="161" t="s">
        <v>94</v>
      </c>
      <c r="D174" s="174" t="s">
        <v>98</v>
      </c>
      <c r="E174" s="174" t="s">
        <v>99</v>
      </c>
      <c r="F174" s="5" t="s">
        <v>3</v>
      </c>
      <c r="G174" s="94">
        <f>G175+G176+G177+G178</f>
        <v>3837.9</v>
      </c>
      <c r="H174" s="94">
        <f>H175+H176+H177+H178</f>
        <v>3837.9</v>
      </c>
      <c r="I174" s="97">
        <f t="shared" si="14"/>
        <v>100</v>
      </c>
      <c r="J174" s="182" t="s">
        <v>599</v>
      </c>
      <c r="K174" s="208">
        <v>139</v>
      </c>
      <c r="L174" s="208">
        <v>142</v>
      </c>
      <c r="M174" s="177"/>
      <c r="N174" s="182"/>
      <c r="O174" s="182"/>
      <c r="P174" s="182"/>
    </row>
    <row r="175" spans="1:16" x14ac:dyDescent="0.25">
      <c r="A175" s="159"/>
      <c r="B175" s="160"/>
      <c r="C175" s="168"/>
      <c r="D175" s="175"/>
      <c r="E175" s="175"/>
      <c r="F175" s="5" t="s">
        <v>6</v>
      </c>
      <c r="G175" s="98">
        <v>3837.9</v>
      </c>
      <c r="H175" s="98">
        <v>3837.9</v>
      </c>
      <c r="I175" s="99">
        <f t="shared" si="14"/>
        <v>100</v>
      </c>
      <c r="J175" s="183"/>
      <c r="K175" s="209"/>
      <c r="L175" s="209"/>
      <c r="M175" s="178"/>
      <c r="N175" s="183"/>
      <c r="O175" s="183"/>
      <c r="P175" s="183"/>
    </row>
    <row r="176" spans="1:16" x14ac:dyDescent="0.25">
      <c r="A176" s="159"/>
      <c r="B176" s="160"/>
      <c r="C176" s="168"/>
      <c r="D176" s="175"/>
      <c r="E176" s="175"/>
      <c r="F176" s="5" t="s">
        <v>7</v>
      </c>
      <c r="G176" s="98">
        <v>0</v>
      </c>
      <c r="H176" s="98">
        <v>0</v>
      </c>
      <c r="I176" s="99">
        <v>0</v>
      </c>
      <c r="J176" s="184"/>
      <c r="K176" s="210"/>
      <c r="L176" s="210"/>
      <c r="M176" s="179"/>
      <c r="N176" s="184"/>
      <c r="O176" s="184"/>
      <c r="P176" s="184"/>
    </row>
    <row r="177" spans="1:16" x14ac:dyDescent="0.25">
      <c r="A177" s="159"/>
      <c r="B177" s="160"/>
      <c r="C177" s="168"/>
      <c r="D177" s="175"/>
      <c r="E177" s="175"/>
      <c r="F177" s="5" t="s">
        <v>32</v>
      </c>
      <c r="G177" s="98">
        <v>0</v>
      </c>
      <c r="H177" s="98">
        <v>0</v>
      </c>
      <c r="I177" s="99">
        <v>0</v>
      </c>
      <c r="J177" s="182" t="s">
        <v>622</v>
      </c>
      <c r="K177" s="208">
        <v>25</v>
      </c>
      <c r="L177" s="208">
        <v>25</v>
      </c>
      <c r="M177" s="177"/>
      <c r="N177" s="182"/>
      <c r="O177" s="182"/>
      <c r="P177" s="182"/>
    </row>
    <row r="178" spans="1:16" ht="56.25" customHeight="1" x14ac:dyDescent="0.25">
      <c r="A178" s="159"/>
      <c r="B178" s="160"/>
      <c r="C178" s="169"/>
      <c r="D178" s="175"/>
      <c r="E178" s="176"/>
      <c r="F178" s="4" t="s">
        <v>33</v>
      </c>
      <c r="G178" s="98">
        <v>0</v>
      </c>
      <c r="H178" s="98">
        <v>0</v>
      </c>
      <c r="I178" s="99">
        <v>0</v>
      </c>
      <c r="J178" s="184"/>
      <c r="K178" s="210"/>
      <c r="L178" s="210"/>
      <c r="M178" s="179"/>
      <c r="N178" s="184"/>
      <c r="O178" s="184"/>
      <c r="P178" s="184"/>
    </row>
    <row r="179" spans="1:16" x14ac:dyDescent="0.25">
      <c r="A179" s="153" t="s">
        <v>151</v>
      </c>
      <c r="B179" s="180" t="s">
        <v>152</v>
      </c>
      <c r="C179" s="161" t="s">
        <v>94</v>
      </c>
      <c r="D179" s="181" t="s">
        <v>95</v>
      </c>
      <c r="E179" s="181" t="s">
        <v>95</v>
      </c>
      <c r="F179" s="5" t="s">
        <v>3</v>
      </c>
      <c r="G179" s="94">
        <f>G180+G181+G182+G183</f>
        <v>613845</v>
      </c>
      <c r="H179" s="94">
        <f>H180+H181+H182+H183</f>
        <v>609897.6</v>
      </c>
      <c r="I179" s="97">
        <f t="shared" si="14"/>
        <v>99.356938640862097</v>
      </c>
      <c r="J179" s="146" t="s">
        <v>95</v>
      </c>
      <c r="K179" s="146" t="s">
        <v>95</v>
      </c>
      <c r="L179" s="146" t="s">
        <v>95</v>
      </c>
      <c r="M179" s="146" t="s">
        <v>95</v>
      </c>
      <c r="N179" s="146" t="s">
        <v>95</v>
      </c>
      <c r="O179" s="146" t="s">
        <v>95</v>
      </c>
      <c r="P179" s="146" t="s">
        <v>95</v>
      </c>
    </row>
    <row r="180" spans="1:16" x14ac:dyDescent="0.25">
      <c r="A180" s="153"/>
      <c r="B180" s="180"/>
      <c r="C180" s="168"/>
      <c r="D180" s="181"/>
      <c r="E180" s="181"/>
      <c r="F180" s="5" t="s">
        <v>6</v>
      </c>
      <c r="G180" s="98">
        <f>G185+G190+G195+G200+G205</f>
        <v>613845</v>
      </c>
      <c r="H180" s="98">
        <f>H185+H190+H195+H200+H205</f>
        <v>609897.6</v>
      </c>
      <c r="I180" s="99">
        <f t="shared" si="14"/>
        <v>99.356938640862097</v>
      </c>
      <c r="J180" s="147"/>
      <c r="K180" s="147"/>
      <c r="L180" s="147"/>
      <c r="M180" s="147"/>
      <c r="N180" s="147"/>
      <c r="O180" s="147"/>
      <c r="P180" s="147"/>
    </row>
    <row r="181" spans="1:16" x14ac:dyDescent="0.25">
      <c r="A181" s="153"/>
      <c r="B181" s="180"/>
      <c r="C181" s="168"/>
      <c r="D181" s="181"/>
      <c r="E181" s="181"/>
      <c r="F181" s="5" t="s">
        <v>7</v>
      </c>
      <c r="G181" s="98">
        <f t="shared" ref="G181:H183" si="19">G186+G191+G196+G201+G206</f>
        <v>0</v>
      </c>
      <c r="H181" s="98">
        <f t="shared" si="19"/>
        <v>0</v>
      </c>
      <c r="I181" s="99">
        <v>0</v>
      </c>
      <c r="J181" s="147"/>
      <c r="K181" s="147"/>
      <c r="L181" s="147"/>
      <c r="M181" s="147"/>
      <c r="N181" s="147"/>
      <c r="O181" s="147"/>
      <c r="P181" s="147"/>
    </row>
    <row r="182" spans="1:16" x14ac:dyDescent="0.25">
      <c r="A182" s="153"/>
      <c r="B182" s="180"/>
      <c r="C182" s="168"/>
      <c r="D182" s="181"/>
      <c r="E182" s="181"/>
      <c r="F182" s="5" t="s">
        <v>32</v>
      </c>
      <c r="G182" s="98">
        <f t="shared" si="19"/>
        <v>0</v>
      </c>
      <c r="H182" s="98">
        <f t="shared" si="19"/>
        <v>0</v>
      </c>
      <c r="I182" s="99">
        <v>0</v>
      </c>
      <c r="J182" s="147"/>
      <c r="K182" s="147"/>
      <c r="L182" s="147"/>
      <c r="M182" s="147"/>
      <c r="N182" s="147"/>
      <c r="O182" s="147"/>
      <c r="P182" s="147"/>
    </row>
    <row r="183" spans="1:16" x14ac:dyDescent="0.25">
      <c r="A183" s="153"/>
      <c r="B183" s="180"/>
      <c r="C183" s="169"/>
      <c r="D183" s="181"/>
      <c r="E183" s="181"/>
      <c r="F183" s="4" t="s">
        <v>33</v>
      </c>
      <c r="G183" s="98">
        <f t="shared" si="19"/>
        <v>0</v>
      </c>
      <c r="H183" s="98">
        <f t="shared" si="19"/>
        <v>0</v>
      </c>
      <c r="I183" s="99">
        <v>0</v>
      </c>
      <c r="J183" s="148"/>
      <c r="K183" s="148"/>
      <c r="L183" s="148"/>
      <c r="M183" s="148"/>
      <c r="N183" s="148"/>
      <c r="O183" s="148"/>
      <c r="P183" s="148"/>
    </row>
    <row r="184" spans="1:16" x14ac:dyDescent="0.25">
      <c r="A184" s="159" t="s">
        <v>153</v>
      </c>
      <c r="B184" s="160" t="s">
        <v>154</v>
      </c>
      <c r="C184" s="161" t="s">
        <v>94</v>
      </c>
      <c r="D184" s="174" t="s">
        <v>98</v>
      </c>
      <c r="E184" s="174" t="s">
        <v>99</v>
      </c>
      <c r="F184" s="5" t="s">
        <v>3</v>
      </c>
      <c r="G184" s="94">
        <f>G185+G186+G187+G188</f>
        <v>28496.1</v>
      </c>
      <c r="H184" s="94">
        <f>H185+H186+H187+H188</f>
        <v>27735.8</v>
      </c>
      <c r="I184" s="97">
        <f t="shared" si="14"/>
        <v>97.33191559546745</v>
      </c>
      <c r="J184" s="182" t="s">
        <v>623</v>
      </c>
      <c r="K184" s="208">
        <v>8112</v>
      </c>
      <c r="L184" s="208">
        <v>8112</v>
      </c>
      <c r="M184" s="177"/>
      <c r="N184" s="182"/>
      <c r="O184" s="182"/>
      <c r="P184" s="182"/>
    </row>
    <row r="185" spans="1:16" ht="41.25" customHeight="1" x14ac:dyDescent="0.25">
      <c r="A185" s="159"/>
      <c r="B185" s="160"/>
      <c r="C185" s="168"/>
      <c r="D185" s="175"/>
      <c r="E185" s="175"/>
      <c r="F185" s="5" t="s">
        <v>6</v>
      </c>
      <c r="G185" s="98">
        <v>28496.1</v>
      </c>
      <c r="H185" s="98">
        <v>27735.8</v>
      </c>
      <c r="I185" s="99">
        <f t="shared" si="14"/>
        <v>97.33191559546745</v>
      </c>
      <c r="J185" s="184"/>
      <c r="K185" s="210"/>
      <c r="L185" s="210"/>
      <c r="M185" s="179"/>
      <c r="N185" s="184"/>
      <c r="O185" s="184"/>
      <c r="P185" s="184"/>
    </row>
    <row r="186" spans="1:16" x14ac:dyDescent="0.25">
      <c r="A186" s="159"/>
      <c r="B186" s="160"/>
      <c r="C186" s="168"/>
      <c r="D186" s="175"/>
      <c r="E186" s="175"/>
      <c r="F186" s="5" t="s">
        <v>7</v>
      </c>
      <c r="G186" s="98">
        <v>0</v>
      </c>
      <c r="H186" s="98">
        <v>0</v>
      </c>
      <c r="I186" s="99">
        <v>0</v>
      </c>
      <c r="J186" s="182" t="s">
        <v>684</v>
      </c>
      <c r="K186" s="208">
        <v>98</v>
      </c>
      <c r="L186" s="208">
        <v>100</v>
      </c>
      <c r="M186" s="177"/>
      <c r="N186" s="182"/>
      <c r="O186" s="182"/>
      <c r="P186" s="182"/>
    </row>
    <row r="187" spans="1:16" x14ac:dyDescent="0.25">
      <c r="A187" s="159"/>
      <c r="B187" s="160"/>
      <c r="C187" s="168"/>
      <c r="D187" s="175"/>
      <c r="E187" s="175"/>
      <c r="F187" s="5" t="s">
        <v>32</v>
      </c>
      <c r="G187" s="98">
        <v>0</v>
      </c>
      <c r="H187" s="98">
        <v>0</v>
      </c>
      <c r="I187" s="99">
        <v>0</v>
      </c>
      <c r="J187" s="183"/>
      <c r="K187" s="209"/>
      <c r="L187" s="209"/>
      <c r="M187" s="178"/>
      <c r="N187" s="183"/>
      <c r="O187" s="183"/>
      <c r="P187" s="183"/>
    </row>
    <row r="188" spans="1:16" ht="103.5" customHeight="1" x14ac:dyDescent="0.25">
      <c r="A188" s="159"/>
      <c r="B188" s="160"/>
      <c r="C188" s="169"/>
      <c r="D188" s="175"/>
      <c r="E188" s="176"/>
      <c r="F188" s="4" t="s">
        <v>33</v>
      </c>
      <c r="G188" s="98">
        <v>0</v>
      </c>
      <c r="H188" s="98">
        <v>0</v>
      </c>
      <c r="I188" s="99">
        <v>0</v>
      </c>
      <c r="J188" s="184"/>
      <c r="K188" s="210"/>
      <c r="L188" s="210"/>
      <c r="M188" s="179"/>
      <c r="N188" s="184"/>
      <c r="O188" s="184"/>
      <c r="P188" s="184"/>
    </row>
    <row r="189" spans="1:16" x14ac:dyDescent="0.25">
      <c r="A189" s="159" t="s">
        <v>155</v>
      </c>
      <c r="B189" s="160" t="s">
        <v>156</v>
      </c>
      <c r="C189" s="161" t="s">
        <v>94</v>
      </c>
      <c r="D189" s="174" t="s">
        <v>98</v>
      </c>
      <c r="E189" s="174" t="s">
        <v>99</v>
      </c>
      <c r="F189" s="5" t="s">
        <v>3</v>
      </c>
      <c r="G189" s="94">
        <f>G190+G191+G192+G193</f>
        <v>20100</v>
      </c>
      <c r="H189" s="94">
        <f>H190+H191+H192+H193</f>
        <v>19652.900000000001</v>
      </c>
      <c r="I189" s="97">
        <f t="shared" si="14"/>
        <v>97.775621890547271</v>
      </c>
      <c r="J189" s="182" t="s">
        <v>623</v>
      </c>
      <c r="K189" s="208">
        <v>7300</v>
      </c>
      <c r="L189" s="208">
        <v>7300</v>
      </c>
      <c r="M189" s="177"/>
      <c r="N189" s="182"/>
      <c r="O189" s="182"/>
      <c r="P189" s="182"/>
    </row>
    <row r="190" spans="1:16" ht="40.5" customHeight="1" x14ac:dyDescent="0.25">
      <c r="A190" s="159"/>
      <c r="B190" s="160"/>
      <c r="C190" s="168"/>
      <c r="D190" s="175"/>
      <c r="E190" s="175"/>
      <c r="F190" s="5" t="s">
        <v>6</v>
      </c>
      <c r="G190" s="98">
        <v>20100</v>
      </c>
      <c r="H190" s="98">
        <v>19652.900000000001</v>
      </c>
      <c r="I190" s="99">
        <f t="shared" si="14"/>
        <v>97.775621890547271</v>
      </c>
      <c r="J190" s="184"/>
      <c r="K190" s="210"/>
      <c r="L190" s="210"/>
      <c r="M190" s="179"/>
      <c r="N190" s="184"/>
      <c r="O190" s="184"/>
      <c r="P190" s="184"/>
    </row>
    <row r="191" spans="1:16" x14ac:dyDescent="0.25">
      <c r="A191" s="159"/>
      <c r="B191" s="160"/>
      <c r="C191" s="168"/>
      <c r="D191" s="175"/>
      <c r="E191" s="175"/>
      <c r="F191" s="5" t="s">
        <v>7</v>
      </c>
      <c r="G191" s="98">
        <v>0</v>
      </c>
      <c r="H191" s="98">
        <v>0</v>
      </c>
      <c r="I191" s="99">
        <v>0</v>
      </c>
      <c r="J191" s="182" t="s">
        <v>624</v>
      </c>
      <c r="K191" s="208">
        <v>100</v>
      </c>
      <c r="L191" s="208">
        <v>100</v>
      </c>
      <c r="M191" s="177"/>
      <c r="N191" s="182"/>
      <c r="O191" s="182"/>
      <c r="P191" s="182"/>
    </row>
    <row r="192" spans="1:16" x14ac:dyDescent="0.25">
      <c r="A192" s="159"/>
      <c r="B192" s="160"/>
      <c r="C192" s="168"/>
      <c r="D192" s="175"/>
      <c r="E192" s="175"/>
      <c r="F192" s="5" t="s">
        <v>32</v>
      </c>
      <c r="G192" s="98">
        <v>0</v>
      </c>
      <c r="H192" s="98">
        <v>0</v>
      </c>
      <c r="I192" s="99">
        <v>0</v>
      </c>
      <c r="J192" s="183"/>
      <c r="K192" s="209"/>
      <c r="L192" s="209"/>
      <c r="M192" s="178"/>
      <c r="N192" s="183"/>
      <c r="O192" s="183"/>
      <c r="P192" s="183"/>
    </row>
    <row r="193" spans="1:16" ht="75.75" customHeight="1" x14ac:dyDescent="0.25">
      <c r="A193" s="159"/>
      <c r="B193" s="160"/>
      <c r="C193" s="169"/>
      <c r="D193" s="175"/>
      <c r="E193" s="176"/>
      <c r="F193" s="4" t="s">
        <v>33</v>
      </c>
      <c r="G193" s="98">
        <v>0</v>
      </c>
      <c r="H193" s="98">
        <v>0</v>
      </c>
      <c r="I193" s="99">
        <v>0</v>
      </c>
      <c r="J193" s="184"/>
      <c r="K193" s="210"/>
      <c r="L193" s="210"/>
      <c r="M193" s="179"/>
      <c r="N193" s="184"/>
      <c r="O193" s="184"/>
      <c r="P193" s="184"/>
    </row>
    <row r="194" spans="1:16" ht="19.5" customHeight="1" x14ac:dyDescent="0.25">
      <c r="A194" s="159" t="s">
        <v>157</v>
      </c>
      <c r="B194" s="160" t="s">
        <v>158</v>
      </c>
      <c r="C194" s="161" t="s">
        <v>94</v>
      </c>
      <c r="D194" s="174" t="s">
        <v>98</v>
      </c>
      <c r="E194" s="174" t="s">
        <v>99</v>
      </c>
      <c r="F194" s="5" t="s">
        <v>3</v>
      </c>
      <c r="G194" s="94">
        <f>G195+G196+G197+G198</f>
        <v>542125.30000000005</v>
      </c>
      <c r="H194" s="94">
        <f>H195+H196+H197+H198</f>
        <v>539385.30000000005</v>
      </c>
      <c r="I194" s="97">
        <f t="shared" si="14"/>
        <v>99.494581787642076</v>
      </c>
      <c r="J194" s="182" t="s">
        <v>625</v>
      </c>
      <c r="K194" s="208">
        <v>144103</v>
      </c>
      <c r="L194" s="208">
        <v>139593</v>
      </c>
      <c r="M194" s="177" t="s">
        <v>711</v>
      </c>
      <c r="N194" s="182"/>
      <c r="O194" s="182"/>
      <c r="P194" s="182"/>
    </row>
    <row r="195" spans="1:16" ht="45" customHeight="1" x14ac:dyDescent="0.25">
      <c r="A195" s="159"/>
      <c r="B195" s="160"/>
      <c r="C195" s="168"/>
      <c r="D195" s="175"/>
      <c r="E195" s="175"/>
      <c r="F195" s="5" t="s">
        <v>6</v>
      </c>
      <c r="G195" s="98">
        <v>542125.30000000005</v>
      </c>
      <c r="H195" s="98">
        <f>61952.7+90301+89241+46823.5+72682.6+69049+59611.5+49724</f>
        <v>539385.30000000005</v>
      </c>
      <c r="I195" s="99">
        <f t="shared" si="14"/>
        <v>99.494581787642076</v>
      </c>
      <c r="J195" s="184"/>
      <c r="K195" s="210"/>
      <c r="L195" s="210"/>
      <c r="M195" s="179"/>
      <c r="N195" s="184"/>
      <c r="O195" s="184"/>
      <c r="P195" s="184"/>
    </row>
    <row r="196" spans="1:16" ht="15" customHeight="1" x14ac:dyDescent="0.25">
      <c r="A196" s="159"/>
      <c r="B196" s="160"/>
      <c r="C196" s="168"/>
      <c r="D196" s="175"/>
      <c r="E196" s="175"/>
      <c r="F196" s="5" t="s">
        <v>7</v>
      </c>
      <c r="G196" s="98">
        <v>0</v>
      </c>
      <c r="H196" s="98">
        <v>0</v>
      </c>
      <c r="I196" s="99">
        <v>0</v>
      </c>
      <c r="J196" s="182" t="s">
        <v>626</v>
      </c>
      <c r="K196" s="208">
        <v>100</v>
      </c>
      <c r="L196" s="208">
        <v>100</v>
      </c>
      <c r="M196" s="177"/>
      <c r="N196" s="182"/>
      <c r="O196" s="182"/>
      <c r="P196" s="182"/>
    </row>
    <row r="197" spans="1:16" ht="26.25" customHeight="1" x14ac:dyDescent="0.25">
      <c r="A197" s="159"/>
      <c r="B197" s="160"/>
      <c r="C197" s="168"/>
      <c r="D197" s="175"/>
      <c r="E197" s="175"/>
      <c r="F197" s="5" t="s">
        <v>32</v>
      </c>
      <c r="G197" s="98">
        <v>0</v>
      </c>
      <c r="H197" s="98">
        <v>0</v>
      </c>
      <c r="I197" s="99">
        <v>0</v>
      </c>
      <c r="J197" s="184"/>
      <c r="K197" s="210"/>
      <c r="L197" s="210"/>
      <c r="M197" s="179"/>
      <c r="N197" s="184"/>
      <c r="O197" s="184"/>
      <c r="P197" s="184"/>
    </row>
    <row r="198" spans="1:16" ht="42" customHeight="1" x14ac:dyDescent="0.25">
      <c r="A198" s="159"/>
      <c r="B198" s="160"/>
      <c r="C198" s="169"/>
      <c r="D198" s="176"/>
      <c r="E198" s="176"/>
      <c r="F198" s="4" t="s">
        <v>33</v>
      </c>
      <c r="G198" s="98">
        <v>0</v>
      </c>
      <c r="H198" s="98">
        <v>0</v>
      </c>
      <c r="I198" s="99">
        <v>0</v>
      </c>
      <c r="J198" s="73" t="s">
        <v>627</v>
      </c>
      <c r="K198" s="59">
        <v>445</v>
      </c>
      <c r="L198" s="59">
        <v>477</v>
      </c>
      <c r="M198" s="63"/>
      <c r="N198" s="10"/>
      <c r="O198" s="10"/>
      <c r="P198" s="10"/>
    </row>
    <row r="199" spans="1:16" x14ac:dyDescent="0.25">
      <c r="A199" s="159" t="s">
        <v>159</v>
      </c>
      <c r="B199" s="160" t="s">
        <v>160</v>
      </c>
      <c r="C199" s="160" t="s">
        <v>94</v>
      </c>
      <c r="D199" s="174" t="s">
        <v>98</v>
      </c>
      <c r="E199" s="174" t="s">
        <v>99</v>
      </c>
      <c r="F199" s="5" t="s">
        <v>3</v>
      </c>
      <c r="G199" s="94">
        <f>G200+G201+G202+G203</f>
        <v>3944.9</v>
      </c>
      <c r="H199" s="94">
        <f>H200+H201+H202+H203</f>
        <v>3944.9</v>
      </c>
      <c r="I199" s="97">
        <f t="shared" si="14"/>
        <v>100</v>
      </c>
      <c r="J199" s="182" t="s">
        <v>621</v>
      </c>
      <c r="K199" s="208">
        <v>3550</v>
      </c>
      <c r="L199" s="208">
        <v>3595</v>
      </c>
      <c r="M199" s="177"/>
      <c r="N199" s="182"/>
      <c r="O199" s="182"/>
      <c r="P199" s="182"/>
    </row>
    <row r="200" spans="1:16" x14ac:dyDescent="0.25">
      <c r="A200" s="159"/>
      <c r="B200" s="160"/>
      <c r="C200" s="160"/>
      <c r="D200" s="175"/>
      <c r="E200" s="175"/>
      <c r="F200" s="5" t="s">
        <v>6</v>
      </c>
      <c r="G200" s="98">
        <v>3944.9</v>
      </c>
      <c r="H200" s="98">
        <v>3944.9</v>
      </c>
      <c r="I200" s="99">
        <f t="shared" si="14"/>
        <v>100</v>
      </c>
      <c r="J200" s="183"/>
      <c r="K200" s="209"/>
      <c r="L200" s="209"/>
      <c r="M200" s="178"/>
      <c r="N200" s="183"/>
      <c r="O200" s="183"/>
      <c r="P200" s="183"/>
    </row>
    <row r="201" spans="1:16" x14ac:dyDescent="0.25">
      <c r="A201" s="159"/>
      <c r="B201" s="160"/>
      <c r="C201" s="160"/>
      <c r="D201" s="175"/>
      <c r="E201" s="175"/>
      <c r="F201" s="5" t="s">
        <v>7</v>
      </c>
      <c r="G201" s="98">
        <v>0</v>
      </c>
      <c r="H201" s="98">
        <v>0</v>
      </c>
      <c r="I201" s="99">
        <v>0</v>
      </c>
      <c r="J201" s="184"/>
      <c r="K201" s="210"/>
      <c r="L201" s="210"/>
      <c r="M201" s="179"/>
      <c r="N201" s="184"/>
      <c r="O201" s="184"/>
      <c r="P201" s="184"/>
    </row>
    <row r="202" spans="1:16" x14ac:dyDescent="0.25">
      <c r="A202" s="159"/>
      <c r="B202" s="160"/>
      <c r="C202" s="160"/>
      <c r="D202" s="175"/>
      <c r="E202" s="175"/>
      <c r="F202" s="5" t="s">
        <v>32</v>
      </c>
      <c r="G202" s="98">
        <v>0</v>
      </c>
      <c r="H202" s="98">
        <v>0</v>
      </c>
      <c r="I202" s="99">
        <v>0</v>
      </c>
      <c r="J202" s="182" t="s">
        <v>628</v>
      </c>
      <c r="K202" s="208">
        <v>20</v>
      </c>
      <c r="L202" s="208">
        <v>20</v>
      </c>
      <c r="M202" s="177"/>
      <c r="N202" s="182"/>
      <c r="O202" s="182"/>
      <c r="P202" s="182"/>
    </row>
    <row r="203" spans="1:16" ht="26.25" customHeight="1" x14ac:dyDescent="0.25">
      <c r="A203" s="159"/>
      <c r="B203" s="160"/>
      <c r="C203" s="160"/>
      <c r="D203" s="175"/>
      <c r="E203" s="176"/>
      <c r="F203" s="4" t="s">
        <v>33</v>
      </c>
      <c r="G203" s="98">
        <v>0</v>
      </c>
      <c r="H203" s="98">
        <v>0</v>
      </c>
      <c r="I203" s="99">
        <v>0</v>
      </c>
      <c r="J203" s="184"/>
      <c r="K203" s="210"/>
      <c r="L203" s="210"/>
      <c r="M203" s="179"/>
      <c r="N203" s="184"/>
      <c r="O203" s="184"/>
      <c r="P203" s="184"/>
    </row>
    <row r="204" spans="1:16" x14ac:dyDescent="0.25">
      <c r="A204" s="159" t="s">
        <v>161</v>
      </c>
      <c r="B204" s="160" t="s">
        <v>162</v>
      </c>
      <c r="C204" s="160" t="s">
        <v>94</v>
      </c>
      <c r="D204" s="174" t="s">
        <v>98</v>
      </c>
      <c r="E204" s="174" t="s">
        <v>99</v>
      </c>
      <c r="F204" s="5" t="s">
        <v>3</v>
      </c>
      <c r="G204" s="94">
        <f>G205+G206+G207+G208</f>
        <v>19178.7</v>
      </c>
      <c r="H204" s="94">
        <f>H205+H206+H207+H208</f>
        <v>19178.7</v>
      </c>
      <c r="I204" s="97">
        <f t="shared" ref="I204:I266" si="20">H204/G204*100</f>
        <v>100</v>
      </c>
      <c r="J204" s="182" t="s">
        <v>599</v>
      </c>
      <c r="K204" s="208">
        <v>789</v>
      </c>
      <c r="L204" s="208">
        <v>831</v>
      </c>
      <c r="M204" s="177"/>
      <c r="N204" s="182"/>
      <c r="O204" s="182"/>
      <c r="P204" s="182"/>
    </row>
    <row r="205" spans="1:16" x14ac:dyDescent="0.25">
      <c r="A205" s="159"/>
      <c r="B205" s="160"/>
      <c r="C205" s="160"/>
      <c r="D205" s="175"/>
      <c r="E205" s="175"/>
      <c r="F205" s="5" t="s">
        <v>6</v>
      </c>
      <c r="G205" s="98">
        <v>19178.7</v>
      </c>
      <c r="H205" s="98">
        <v>19178.7</v>
      </c>
      <c r="I205" s="99">
        <f t="shared" si="20"/>
        <v>100</v>
      </c>
      <c r="J205" s="183"/>
      <c r="K205" s="209"/>
      <c r="L205" s="209"/>
      <c r="M205" s="178"/>
      <c r="N205" s="183"/>
      <c r="O205" s="183"/>
      <c r="P205" s="183"/>
    </row>
    <row r="206" spans="1:16" ht="14.25" customHeight="1" x14ac:dyDescent="0.25">
      <c r="A206" s="159"/>
      <c r="B206" s="160"/>
      <c r="C206" s="160"/>
      <c r="D206" s="175"/>
      <c r="E206" s="175"/>
      <c r="F206" s="5" t="s">
        <v>7</v>
      </c>
      <c r="G206" s="98">
        <v>0</v>
      </c>
      <c r="H206" s="98">
        <v>0</v>
      </c>
      <c r="I206" s="99">
        <v>0</v>
      </c>
      <c r="J206" s="184"/>
      <c r="K206" s="210"/>
      <c r="L206" s="210"/>
      <c r="M206" s="179"/>
      <c r="N206" s="184"/>
      <c r="O206" s="184"/>
      <c r="P206" s="184"/>
    </row>
    <row r="207" spans="1:16" ht="26.25" customHeight="1" x14ac:dyDescent="0.25">
      <c r="A207" s="159"/>
      <c r="B207" s="160"/>
      <c r="C207" s="160"/>
      <c r="D207" s="175"/>
      <c r="E207" s="175"/>
      <c r="F207" s="5" t="s">
        <v>32</v>
      </c>
      <c r="G207" s="98">
        <v>0</v>
      </c>
      <c r="H207" s="98">
        <v>0</v>
      </c>
      <c r="I207" s="99">
        <v>0</v>
      </c>
      <c r="J207" s="182" t="s">
        <v>685</v>
      </c>
      <c r="K207" s="208">
        <v>80</v>
      </c>
      <c r="L207" s="208">
        <v>82</v>
      </c>
      <c r="M207" s="177"/>
      <c r="N207" s="182"/>
      <c r="O207" s="182"/>
      <c r="P207" s="182"/>
    </row>
    <row r="208" spans="1:16" ht="41.25" customHeight="1" x14ac:dyDescent="0.25">
      <c r="A208" s="159"/>
      <c r="B208" s="160"/>
      <c r="C208" s="160"/>
      <c r="D208" s="175"/>
      <c r="E208" s="176"/>
      <c r="F208" s="4" t="s">
        <v>33</v>
      </c>
      <c r="G208" s="98">
        <v>0</v>
      </c>
      <c r="H208" s="98">
        <v>0</v>
      </c>
      <c r="I208" s="99">
        <v>0</v>
      </c>
      <c r="J208" s="184"/>
      <c r="K208" s="210"/>
      <c r="L208" s="210"/>
      <c r="M208" s="179"/>
      <c r="N208" s="184"/>
      <c r="O208" s="184"/>
      <c r="P208" s="184"/>
    </row>
    <row r="209" spans="1:16" x14ac:dyDescent="0.25">
      <c r="A209" s="153" t="s">
        <v>163</v>
      </c>
      <c r="B209" s="133" t="s">
        <v>164</v>
      </c>
      <c r="C209" s="192" t="s">
        <v>94</v>
      </c>
      <c r="D209" s="134" t="s">
        <v>95</v>
      </c>
      <c r="E209" s="134" t="s">
        <v>95</v>
      </c>
      <c r="F209" s="38" t="s">
        <v>3</v>
      </c>
      <c r="G209" s="94">
        <f>G210+G211+G212+G213</f>
        <v>4616.5</v>
      </c>
      <c r="H209" s="94">
        <f>H210+H211+H212+H213</f>
        <v>4616.5</v>
      </c>
      <c r="I209" s="97">
        <f t="shared" si="20"/>
        <v>100</v>
      </c>
      <c r="J209" s="146" t="s">
        <v>95</v>
      </c>
      <c r="K209" s="146" t="s">
        <v>95</v>
      </c>
      <c r="L209" s="146" t="s">
        <v>95</v>
      </c>
      <c r="M209" s="146" t="s">
        <v>95</v>
      </c>
      <c r="N209" s="146" t="s">
        <v>95</v>
      </c>
      <c r="O209" s="146" t="s">
        <v>95</v>
      </c>
      <c r="P209" s="146" t="s">
        <v>95</v>
      </c>
    </row>
    <row r="210" spans="1:16" x14ac:dyDescent="0.25">
      <c r="A210" s="153"/>
      <c r="B210" s="133"/>
      <c r="C210" s="193"/>
      <c r="D210" s="134"/>
      <c r="E210" s="134"/>
      <c r="F210" s="38" t="s">
        <v>6</v>
      </c>
      <c r="G210" s="94">
        <f>G215</f>
        <v>4616.5</v>
      </c>
      <c r="H210" s="94">
        <f>H215</f>
        <v>4616.5</v>
      </c>
      <c r="I210" s="97">
        <f t="shared" si="20"/>
        <v>100</v>
      </c>
      <c r="J210" s="147"/>
      <c r="K210" s="147"/>
      <c r="L210" s="147"/>
      <c r="M210" s="147"/>
      <c r="N210" s="147"/>
      <c r="O210" s="147"/>
      <c r="P210" s="147"/>
    </row>
    <row r="211" spans="1:16" x14ac:dyDescent="0.25">
      <c r="A211" s="153"/>
      <c r="B211" s="133"/>
      <c r="C211" s="193"/>
      <c r="D211" s="134"/>
      <c r="E211" s="134"/>
      <c r="F211" s="38" t="s">
        <v>7</v>
      </c>
      <c r="G211" s="94">
        <f t="shared" ref="G211:H213" si="21">G216</f>
        <v>0</v>
      </c>
      <c r="H211" s="94">
        <f t="shared" si="21"/>
        <v>0</v>
      </c>
      <c r="I211" s="97">
        <v>0</v>
      </c>
      <c r="J211" s="147"/>
      <c r="K211" s="147"/>
      <c r="L211" s="147"/>
      <c r="M211" s="147"/>
      <c r="N211" s="147"/>
      <c r="O211" s="147"/>
      <c r="P211" s="147"/>
    </row>
    <row r="212" spans="1:16" x14ac:dyDescent="0.25">
      <c r="A212" s="153"/>
      <c r="B212" s="133"/>
      <c r="C212" s="193"/>
      <c r="D212" s="134"/>
      <c r="E212" s="134"/>
      <c r="F212" s="38" t="s">
        <v>32</v>
      </c>
      <c r="G212" s="94">
        <f t="shared" si="21"/>
        <v>0</v>
      </c>
      <c r="H212" s="94">
        <f t="shared" si="21"/>
        <v>0</v>
      </c>
      <c r="I212" s="97">
        <v>0</v>
      </c>
      <c r="J212" s="147" t="s">
        <v>95</v>
      </c>
      <c r="K212" s="147" t="s">
        <v>95</v>
      </c>
      <c r="L212" s="147" t="s">
        <v>95</v>
      </c>
      <c r="M212" s="147" t="s">
        <v>95</v>
      </c>
      <c r="N212" s="147" t="s">
        <v>95</v>
      </c>
      <c r="O212" s="147" t="s">
        <v>95</v>
      </c>
      <c r="P212" s="147" t="s">
        <v>95</v>
      </c>
    </row>
    <row r="213" spans="1:16" x14ac:dyDescent="0.25">
      <c r="A213" s="153"/>
      <c r="B213" s="133"/>
      <c r="C213" s="194"/>
      <c r="D213" s="134"/>
      <c r="E213" s="134"/>
      <c r="F213" s="42" t="s">
        <v>33</v>
      </c>
      <c r="G213" s="94">
        <f t="shared" si="21"/>
        <v>0</v>
      </c>
      <c r="H213" s="94">
        <f t="shared" si="21"/>
        <v>0</v>
      </c>
      <c r="I213" s="97">
        <v>0</v>
      </c>
      <c r="J213" s="148" t="s">
        <v>95</v>
      </c>
      <c r="K213" s="148" t="s">
        <v>95</v>
      </c>
      <c r="L213" s="148" t="s">
        <v>95</v>
      </c>
      <c r="M213" s="148" t="s">
        <v>95</v>
      </c>
      <c r="N213" s="148" t="s">
        <v>95</v>
      </c>
      <c r="O213" s="148" t="s">
        <v>95</v>
      </c>
      <c r="P213" s="148" t="s">
        <v>95</v>
      </c>
    </row>
    <row r="214" spans="1:16" x14ac:dyDescent="0.25">
      <c r="A214" s="153" t="s">
        <v>165</v>
      </c>
      <c r="B214" s="180" t="s">
        <v>166</v>
      </c>
      <c r="C214" s="161" t="s">
        <v>94</v>
      </c>
      <c r="D214" s="181" t="s">
        <v>95</v>
      </c>
      <c r="E214" s="181" t="s">
        <v>95</v>
      </c>
      <c r="F214" s="5" t="s">
        <v>3</v>
      </c>
      <c r="G214" s="94">
        <f>G215+G216+G217+G218</f>
        <v>4616.5</v>
      </c>
      <c r="H214" s="94">
        <f>H215+H216+H217+H218</f>
        <v>4616.5</v>
      </c>
      <c r="I214" s="97">
        <f t="shared" si="20"/>
        <v>100</v>
      </c>
      <c r="J214" s="146" t="s">
        <v>95</v>
      </c>
      <c r="K214" s="146" t="s">
        <v>95</v>
      </c>
      <c r="L214" s="146" t="s">
        <v>95</v>
      </c>
      <c r="M214" s="146" t="s">
        <v>95</v>
      </c>
      <c r="N214" s="146" t="s">
        <v>95</v>
      </c>
      <c r="O214" s="146" t="s">
        <v>95</v>
      </c>
      <c r="P214" s="146" t="s">
        <v>95</v>
      </c>
    </row>
    <row r="215" spans="1:16" x14ac:dyDescent="0.25">
      <c r="A215" s="153"/>
      <c r="B215" s="180"/>
      <c r="C215" s="168"/>
      <c r="D215" s="181"/>
      <c r="E215" s="181"/>
      <c r="F215" s="5" t="s">
        <v>6</v>
      </c>
      <c r="G215" s="98">
        <f>G220</f>
        <v>4616.5</v>
      </c>
      <c r="H215" s="98">
        <f>H220</f>
        <v>4616.5</v>
      </c>
      <c r="I215" s="99">
        <f t="shared" si="20"/>
        <v>100</v>
      </c>
      <c r="J215" s="147"/>
      <c r="K215" s="147"/>
      <c r="L215" s="147"/>
      <c r="M215" s="147"/>
      <c r="N215" s="147"/>
      <c r="O215" s="147"/>
      <c r="P215" s="147"/>
    </row>
    <row r="216" spans="1:16" x14ac:dyDescent="0.25">
      <c r="A216" s="153"/>
      <c r="B216" s="180"/>
      <c r="C216" s="168"/>
      <c r="D216" s="181"/>
      <c r="E216" s="181"/>
      <c r="F216" s="5" t="s">
        <v>7</v>
      </c>
      <c r="G216" s="98">
        <f t="shared" ref="G216:H218" si="22">G221</f>
        <v>0</v>
      </c>
      <c r="H216" s="98">
        <f t="shared" si="22"/>
        <v>0</v>
      </c>
      <c r="I216" s="99">
        <v>0</v>
      </c>
      <c r="J216" s="147"/>
      <c r="K216" s="147"/>
      <c r="L216" s="147"/>
      <c r="M216" s="147"/>
      <c r="N216" s="147"/>
      <c r="O216" s="147"/>
      <c r="P216" s="147"/>
    </row>
    <row r="217" spans="1:16" x14ac:dyDescent="0.25">
      <c r="A217" s="153"/>
      <c r="B217" s="180"/>
      <c r="C217" s="168"/>
      <c r="D217" s="181"/>
      <c r="E217" s="181"/>
      <c r="F217" s="5" t="s">
        <v>32</v>
      </c>
      <c r="G217" s="98">
        <f t="shared" si="22"/>
        <v>0</v>
      </c>
      <c r="H217" s="98">
        <f t="shared" si="22"/>
        <v>0</v>
      </c>
      <c r="I217" s="99">
        <v>0</v>
      </c>
      <c r="J217" s="147" t="s">
        <v>95</v>
      </c>
      <c r="K217" s="147" t="s">
        <v>95</v>
      </c>
      <c r="L217" s="147" t="s">
        <v>95</v>
      </c>
      <c r="M217" s="147" t="s">
        <v>95</v>
      </c>
      <c r="N217" s="147" t="s">
        <v>95</v>
      </c>
      <c r="O217" s="147" t="s">
        <v>95</v>
      </c>
      <c r="P217" s="147" t="s">
        <v>95</v>
      </c>
    </row>
    <row r="218" spans="1:16" x14ac:dyDescent="0.25">
      <c r="A218" s="153"/>
      <c r="B218" s="180"/>
      <c r="C218" s="169"/>
      <c r="D218" s="181"/>
      <c r="E218" s="181"/>
      <c r="F218" s="4" t="s">
        <v>33</v>
      </c>
      <c r="G218" s="98">
        <f t="shared" si="22"/>
        <v>0</v>
      </c>
      <c r="H218" s="98">
        <f t="shared" si="22"/>
        <v>0</v>
      </c>
      <c r="I218" s="99">
        <v>0</v>
      </c>
      <c r="J218" s="148" t="s">
        <v>95</v>
      </c>
      <c r="K218" s="148" t="s">
        <v>95</v>
      </c>
      <c r="L218" s="148" t="s">
        <v>95</v>
      </c>
      <c r="M218" s="148" t="s">
        <v>95</v>
      </c>
      <c r="N218" s="148" t="s">
        <v>95</v>
      </c>
      <c r="O218" s="148" t="s">
        <v>95</v>
      </c>
      <c r="P218" s="148" t="s">
        <v>95</v>
      </c>
    </row>
    <row r="219" spans="1:16" ht="19.5" customHeight="1" x14ac:dyDescent="0.25">
      <c r="A219" s="159" t="s">
        <v>167</v>
      </c>
      <c r="B219" s="160" t="s">
        <v>168</v>
      </c>
      <c r="C219" s="161" t="s">
        <v>94</v>
      </c>
      <c r="D219" s="174" t="s">
        <v>98</v>
      </c>
      <c r="E219" s="174" t="s">
        <v>99</v>
      </c>
      <c r="F219" s="5" t="s">
        <v>3</v>
      </c>
      <c r="G219" s="94">
        <f>G220+G221+G222+G223</f>
        <v>4616.5</v>
      </c>
      <c r="H219" s="94">
        <f>H220+H221+H222+H223</f>
        <v>4616.5</v>
      </c>
      <c r="I219" s="97">
        <f t="shared" si="20"/>
        <v>100</v>
      </c>
      <c r="J219" s="182" t="s">
        <v>625</v>
      </c>
      <c r="K219" s="208">
        <v>1750</v>
      </c>
      <c r="L219" s="208">
        <v>1781</v>
      </c>
      <c r="M219" s="177"/>
      <c r="N219" s="182"/>
      <c r="O219" s="182"/>
      <c r="P219" s="182"/>
    </row>
    <row r="220" spans="1:16" ht="21.75" customHeight="1" x14ac:dyDescent="0.25">
      <c r="A220" s="159"/>
      <c r="B220" s="160"/>
      <c r="C220" s="168"/>
      <c r="D220" s="175"/>
      <c r="E220" s="175"/>
      <c r="F220" s="5" t="s">
        <v>6</v>
      </c>
      <c r="G220" s="98">
        <v>4616.5</v>
      </c>
      <c r="H220" s="98">
        <v>4616.5</v>
      </c>
      <c r="I220" s="99">
        <f t="shared" si="20"/>
        <v>100</v>
      </c>
      <c r="J220" s="184"/>
      <c r="K220" s="210"/>
      <c r="L220" s="210"/>
      <c r="M220" s="179"/>
      <c r="N220" s="184"/>
      <c r="O220" s="184"/>
      <c r="P220" s="184"/>
    </row>
    <row r="221" spans="1:16" ht="18" customHeight="1" x14ac:dyDescent="0.25">
      <c r="A221" s="159"/>
      <c r="B221" s="160"/>
      <c r="C221" s="168"/>
      <c r="D221" s="175"/>
      <c r="E221" s="175"/>
      <c r="F221" s="5" t="s">
        <v>7</v>
      </c>
      <c r="G221" s="98">
        <v>0</v>
      </c>
      <c r="H221" s="98">
        <v>0</v>
      </c>
      <c r="I221" s="99">
        <v>0</v>
      </c>
      <c r="J221" s="182" t="s">
        <v>629</v>
      </c>
      <c r="K221" s="208">
        <v>250</v>
      </c>
      <c r="L221" s="208">
        <v>281</v>
      </c>
      <c r="M221" s="177"/>
      <c r="N221" s="182"/>
      <c r="O221" s="182"/>
      <c r="P221" s="182"/>
    </row>
    <row r="222" spans="1:16" x14ac:dyDescent="0.25">
      <c r="A222" s="159"/>
      <c r="B222" s="160"/>
      <c r="C222" s="168"/>
      <c r="D222" s="175"/>
      <c r="E222" s="175"/>
      <c r="F222" s="5" t="s">
        <v>32</v>
      </c>
      <c r="G222" s="98">
        <v>0</v>
      </c>
      <c r="H222" s="98">
        <v>0</v>
      </c>
      <c r="I222" s="99">
        <v>0</v>
      </c>
      <c r="J222" s="183"/>
      <c r="K222" s="209"/>
      <c r="L222" s="209"/>
      <c r="M222" s="178"/>
      <c r="N222" s="183"/>
      <c r="O222" s="183"/>
      <c r="P222" s="183"/>
    </row>
    <row r="223" spans="1:16" ht="22.5" customHeight="1" x14ac:dyDescent="0.25">
      <c r="A223" s="159"/>
      <c r="B223" s="160"/>
      <c r="C223" s="169"/>
      <c r="D223" s="175"/>
      <c r="E223" s="176"/>
      <c r="F223" s="4" t="s">
        <v>33</v>
      </c>
      <c r="G223" s="98">
        <v>0</v>
      </c>
      <c r="H223" s="98">
        <v>0</v>
      </c>
      <c r="I223" s="99">
        <v>0</v>
      </c>
      <c r="J223" s="184"/>
      <c r="K223" s="210"/>
      <c r="L223" s="210"/>
      <c r="M223" s="179"/>
      <c r="N223" s="184"/>
      <c r="O223" s="184"/>
      <c r="P223" s="184"/>
    </row>
    <row r="224" spans="1:16" x14ac:dyDescent="0.25">
      <c r="A224" s="153" t="s">
        <v>169</v>
      </c>
      <c r="B224" s="133" t="s">
        <v>170</v>
      </c>
      <c r="C224" s="192" t="s">
        <v>94</v>
      </c>
      <c r="D224" s="134" t="s">
        <v>95</v>
      </c>
      <c r="E224" s="134" t="s">
        <v>95</v>
      </c>
      <c r="F224" s="38" t="s">
        <v>3</v>
      </c>
      <c r="G224" s="94">
        <f>G225+G226+G227+G228</f>
        <v>166068.9</v>
      </c>
      <c r="H224" s="94">
        <f>H225+H226+H227+H228</f>
        <v>166068.9</v>
      </c>
      <c r="I224" s="97">
        <f t="shared" si="20"/>
        <v>100</v>
      </c>
      <c r="J224" s="146" t="s">
        <v>95</v>
      </c>
      <c r="K224" s="146" t="s">
        <v>95</v>
      </c>
      <c r="L224" s="146" t="s">
        <v>95</v>
      </c>
      <c r="M224" s="146" t="s">
        <v>95</v>
      </c>
      <c r="N224" s="146" t="s">
        <v>95</v>
      </c>
      <c r="O224" s="146" t="s">
        <v>95</v>
      </c>
      <c r="P224" s="146" t="s">
        <v>95</v>
      </c>
    </row>
    <row r="225" spans="1:16" x14ac:dyDescent="0.25">
      <c r="A225" s="153"/>
      <c r="B225" s="133"/>
      <c r="C225" s="193"/>
      <c r="D225" s="134"/>
      <c r="E225" s="134"/>
      <c r="F225" s="38" t="s">
        <v>6</v>
      </c>
      <c r="G225" s="94">
        <f>G230</f>
        <v>166068.9</v>
      </c>
      <c r="H225" s="94">
        <f>H230</f>
        <v>166068.9</v>
      </c>
      <c r="I225" s="97">
        <f t="shared" si="20"/>
        <v>100</v>
      </c>
      <c r="J225" s="147"/>
      <c r="K225" s="147"/>
      <c r="L225" s="147"/>
      <c r="M225" s="147"/>
      <c r="N225" s="147"/>
      <c r="O225" s="147"/>
      <c r="P225" s="147"/>
    </row>
    <row r="226" spans="1:16" x14ac:dyDescent="0.25">
      <c r="A226" s="153"/>
      <c r="B226" s="133"/>
      <c r="C226" s="193"/>
      <c r="D226" s="134"/>
      <c r="E226" s="134"/>
      <c r="F226" s="38" t="s">
        <v>7</v>
      </c>
      <c r="G226" s="94">
        <f t="shared" ref="G226:H228" si="23">G231</f>
        <v>0</v>
      </c>
      <c r="H226" s="94">
        <f t="shared" si="23"/>
        <v>0</v>
      </c>
      <c r="I226" s="97">
        <v>0</v>
      </c>
      <c r="J226" s="147"/>
      <c r="K226" s="147"/>
      <c r="L226" s="147"/>
      <c r="M226" s="147"/>
      <c r="N226" s="147"/>
      <c r="O226" s="147"/>
      <c r="P226" s="147"/>
    </row>
    <row r="227" spans="1:16" x14ac:dyDescent="0.25">
      <c r="A227" s="153"/>
      <c r="B227" s="133"/>
      <c r="C227" s="193"/>
      <c r="D227" s="134"/>
      <c r="E227" s="134"/>
      <c r="F227" s="38" t="s">
        <v>32</v>
      </c>
      <c r="G227" s="94">
        <f t="shared" si="23"/>
        <v>0</v>
      </c>
      <c r="H227" s="94">
        <f t="shared" si="23"/>
        <v>0</v>
      </c>
      <c r="I227" s="97">
        <v>0</v>
      </c>
      <c r="J227" s="147" t="s">
        <v>95</v>
      </c>
      <c r="K227" s="147" t="s">
        <v>95</v>
      </c>
      <c r="L227" s="147" t="s">
        <v>95</v>
      </c>
      <c r="M227" s="147" t="s">
        <v>95</v>
      </c>
      <c r="N227" s="147" t="s">
        <v>95</v>
      </c>
      <c r="O227" s="147" t="s">
        <v>95</v>
      </c>
      <c r="P227" s="147" t="s">
        <v>95</v>
      </c>
    </row>
    <row r="228" spans="1:16" x14ac:dyDescent="0.25">
      <c r="A228" s="153"/>
      <c r="B228" s="133"/>
      <c r="C228" s="194"/>
      <c r="D228" s="134"/>
      <c r="E228" s="134"/>
      <c r="F228" s="42" t="s">
        <v>33</v>
      </c>
      <c r="G228" s="94">
        <f t="shared" si="23"/>
        <v>0</v>
      </c>
      <c r="H228" s="94">
        <f t="shared" si="23"/>
        <v>0</v>
      </c>
      <c r="I228" s="97">
        <v>0</v>
      </c>
      <c r="J228" s="148" t="s">
        <v>95</v>
      </c>
      <c r="K228" s="148" t="s">
        <v>95</v>
      </c>
      <c r="L228" s="148" t="s">
        <v>95</v>
      </c>
      <c r="M228" s="148" t="s">
        <v>95</v>
      </c>
      <c r="N228" s="148" t="s">
        <v>95</v>
      </c>
      <c r="O228" s="148" t="s">
        <v>95</v>
      </c>
      <c r="P228" s="148" t="s">
        <v>95</v>
      </c>
    </row>
    <row r="229" spans="1:16" x14ac:dyDescent="0.25">
      <c r="A229" s="153" t="s">
        <v>171</v>
      </c>
      <c r="B229" s="180" t="s">
        <v>172</v>
      </c>
      <c r="C229" s="161" t="s">
        <v>94</v>
      </c>
      <c r="D229" s="181" t="s">
        <v>95</v>
      </c>
      <c r="E229" s="181" t="s">
        <v>95</v>
      </c>
      <c r="F229" s="5" t="s">
        <v>3</v>
      </c>
      <c r="G229" s="94">
        <f>G230+G231+G232+G233</f>
        <v>166068.9</v>
      </c>
      <c r="H229" s="94">
        <f>H230+H231+H232+H233</f>
        <v>166068.9</v>
      </c>
      <c r="I229" s="97">
        <f t="shared" si="20"/>
        <v>100</v>
      </c>
      <c r="J229" s="146" t="s">
        <v>95</v>
      </c>
      <c r="K229" s="146" t="s">
        <v>95</v>
      </c>
      <c r="L229" s="146" t="s">
        <v>95</v>
      </c>
      <c r="M229" s="146" t="s">
        <v>95</v>
      </c>
      <c r="N229" s="146" t="s">
        <v>95</v>
      </c>
      <c r="O229" s="146" t="s">
        <v>95</v>
      </c>
      <c r="P229" s="146" t="s">
        <v>95</v>
      </c>
    </row>
    <row r="230" spans="1:16" x14ac:dyDescent="0.25">
      <c r="A230" s="153"/>
      <c r="B230" s="180"/>
      <c r="C230" s="168"/>
      <c r="D230" s="181"/>
      <c r="E230" s="181"/>
      <c r="F230" s="5" t="s">
        <v>6</v>
      </c>
      <c r="G230" s="98">
        <f>G235</f>
        <v>166068.9</v>
      </c>
      <c r="H230" s="98">
        <f>H235</f>
        <v>166068.9</v>
      </c>
      <c r="I230" s="99">
        <f t="shared" si="20"/>
        <v>100</v>
      </c>
      <c r="J230" s="147"/>
      <c r="K230" s="147"/>
      <c r="L230" s="147"/>
      <c r="M230" s="147"/>
      <c r="N230" s="147"/>
      <c r="O230" s="147"/>
      <c r="P230" s="147"/>
    </row>
    <row r="231" spans="1:16" x14ac:dyDescent="0.25">
      <c r="A231" s="153"/>
      <c r="B231" s="180"/>
      <c r="C231" s="168"/>
      <c r="D231" s="181"/>
      <c r="E231" s="181"/>
      <c r="F231" s="5" t="s">
        <v>7</v>
      </c>
      <c r="G231" s="98">
        <f t="shared" ref="G231:H233" si="24">G236</f>
        <v>0</v>
      </c>
      <c r="H231" s="98">
        <f t="shared" si="24"/>
        <v>0</v>
      </c>
      <c r="I231" s="99">
        <v>0</v>
      </c>
      <c r="J231" s="147"/>
      <c r="K231" s="147"/>
      <c r="L231" s="147"/>
      <c r="M231" s="147"/>
      <c r="N231" s="147"/>
      <c r="O231" s="147"/>
      <c r="P231" s="147"/>
    </row>
    <row r="232" spans="1:16" x14ac:dyDescent="0.25">
      <c r="A232" s="153"/>
      <c r="B232" s="180"/>
      <c r="C232" s="168"/>
      <c r="D232" s="181"/>
      <c r="E232" s="181"/>
      <c r="F232" s="5" t="s">
        <v>32</v>
      </c>
      <c r="G232" s="98">
        <f t="shared" si="24"/>
        <v>0</v>
      </c>
      <c r="H232" s="98">
        <f t="shared" si="24"/>
        <v>0</v>
      </c>
      <c r="I232" s="99">
        <v>0</v>
      </c>
      <c r="J232" s="147" t="s">
        <v>95</v>
      </c>
      <c r="K232" s="147" t="s">
        <v>95</v>
      </c>
      <c r="L232" s="147" t="s">
        <v>95</v>
      </c>
      <c r="M232" s="147" t="s">
        <v>95</v>
      </c>
      <c r="N232" s="147" t="s">
        <v>95</v>
      </c>
      <c r="O232" s="147" t="s">
        <v>95</v>
      </c>
      <c r="P232" s="147" t="s">
        <v>95</v>
      </c>
    </row>
    <row r="233" spans="1:16" x14ac:dyDescent="0.25">
      <c r="A233" s="153"/>
      <c r="B233" s="180"/>
      <c r="C233" s="169"/>
      <c r="D233" s="181"/>
      <c r="E233" s="181"/>
      <c r="F233" s="4" t="s">
        <v>33</v>
      </c>
      <c r="G233" s="98">
        <f t="shared" si="24"/>
        <v>0</v>
      </c>
      <c r="H233" s="98">
        <f t="shared" si="24"/>
        <v>0</v>
      </c>
      <c r="I233" s="99">
        <v>0</v>
      </c>
      <c r="J233" s="148" t="s">
        <v>95</v>
      </c>
      <c r="K233" s="148" t="s">
        <v>95</v>
      </c>
      <c r="L233" s="148" t="s">
        <v>95</v>
      </c>
      <c r="M233" s="148" t="s">
        <v>95</v>
      </c>
      <c r="N233" s="148" t="s">
        <v>95</v>
      </c>
      <c r="O233" s="148" t="s">
        <v>95</v>
      </c>
      <c r="P233" s="148" t="s">
        <v>95</v>
      </c>
    </row>
    <row r="234" spans="1:16" ht="21" customHeight="1" x14ac:dyDescent="0.25">
      <c r="A234" s="159" t="s">
        <v>173</v>
      </c>
      <c r="B234" s="160" t="s">
        <v>174</v>
      </c>
      <c r="C234" s="161" t="s">
        <v>94</v>
      </c>
      <c r="D234" s="174" t="s">
        <v>98</v>
      </c>
      <c r="E234" s="174" t="s">
        <v>99</v>
      </c>
      <c r="F234" s="5" t="s">
        <v>3</v>
      </c>
      <c r="G234" s="94">
        <f>G235+G236+G237+G238</f>
        <v>166068.9</v>
      </c>
      <c r="H234" s="94">
        <f>H235+H236+H237+H238</f>
        <v>166068.9</v>
      </c>
      <c r="I234" s="97">
        <f t="shared" si="20"/>
        <v>100</v>
      </c>
      <c r="J234" s="182" t="s">
        <v>630</v>
      </c>
      <c r="K234" s="208">
        <v>111289</v>
      </c>
      <c r="L234" s="208">
        <v>117222</v>
      </c>
      <c r="M234" s="177"/>
      <c r="N234" s="182"/>
      <c r="O234" s="182"/>
      <c r="P234" s="182"/>
    </row>
    <row r="235" spans="1:16" ht="21.75" customHeight="1" x14ac:dyDescent="0.25">
      <c r="A235" s="159"/>
      <c r="B235" s="160"/>
      <c r="C235" s="168"/>
      <c r="D235" s="175"/>
      <c r="E235" s="175"/>
      <c r="F235" s="5" t="s">
        <v>6</v>
      </c>
      <c r="G235" s="98">
        <v>166068.9</v>
      </c>
      <c r="H235" s="98">
        <v>166068.9</v>
      </c>
      <c r="I235" s="99">
        <f t="shared" si="20"/>
        <v>100</v>
      </c>
      <c r="J235" s="184"/>
      <c r="K235" s="210"/>
      <c r="L235" s="210"/>
      <c r="M235" s="179"/>
      <c r="N235" s="184"/>
      <c r="O235" s="184"/>
      <c r="P235" s="184"/>
    </row>
    <row r="236" spans="1:16" x14ac:dyDescent="0.25">
      <c r="A236" s="159"/>
      <c r="B236" s="160"/>
      <c r="C236" s="168"/>
      <c r="D236" s="175"/>
      <c r="E236" s="175"/>
      <c r="F236" s="5" t="s">
        <v>7</v>
      </c>
      <c r="G236" s="98">
        <v>0</v>
      </c>
      <c r="H236" s="98">
        <v>0</v>
      </c>
      <c r="I236" s="99">
        <v>0</v>
      </c>
      <c r="J236" s="182" t="s">
        <v>631</v>
      </c>
      <c r="K236" s="208">
        <v>20</v>
      </c>
      <c r="L236" s="208">
        <v>25</v>
      </c>
      <c r="M236" s="177"/>
      <c r="N236" s="182"/>
      <c r="O236" s="182"/>
      <c r="P236" s="182"/>
    </row>
    <row r="237" spans="1:16" x14ac:dyDescent="0.25">
      <c r="A237" s="159"/>
      <c r="B237" s="160"/>
      <c r="C237" s="168"/>
      <c r="D237" s="175"/>
      <c r="E237" s="175"/>
      <c r="F237" s="5" t="s">
        <v>32</v>
      </c>
      <c r="G237" s="98">
        <v>0</v>
      </c>
      <c r="H237" s="98">
        <v>0</v>
      </c>
      <c r="I237" s="99">
        <v>0</v>
      </c>
      <c r="J237" s="183"/>
      <c r="K237" s="209"/>
      <c r="L237" s="209"/>
      <c r="M237" s="178"/>
      <c r="N237" s="183"/>
      <c r="O237" s="183"/>
      <c r="P237" s="183"/>
    </row>
    <row r="238" spans="1:16" ht="23.25" customHeight="1" x14ac:dyDescent="0.25">
      <c r="A238" s="159"/>
      <c r="B238" s="160"/>
      <c r="C238" s="169"/>
      <c r="D238" s="175"/>
      <c r="E238" s="176"/>
      <c r="F238" s="4" t="s">
        <v>33</v>
      </c>
      <c r="G238" s="98">
        <v>0</v>
      </c>
      <c r="H238" s="98">
        <v>0</v>
      </c>
      <c r="I238" s="99">
        <v>0</v>
      </c>
      <c r="J238" s="184"/>
      <c r="K238" s="210"/>
      <c r="L238" s="210"/>
      <c r="M238" s="179"/>
      <c r="N238" s="184"/>
      <c r="O238" s="184"/>
      <c r="P238" s="184"/>
    </row>
    <row r="239" spans="1:16" x14ac:dyDescent="0.25">
      <c r="A239" s="153" t="s">
        <v>175</v>
      </c>
      <c r="B239" s="133" t="s">
        <v>176</v>
      </c>
      <c r="C239" s="192" t="s">
        <v>94</v>
      </c>
      <c r="D239" s="134" t="s">
        <v>95</v>
      </c>
      <c r="E239" s="134" t="s">
        <v>95</v>
      </c>
      <c r="F239" s="38" t="s">
        <v>3</v>
      </c>
      <c r="G239" s="94">
        <f>G240+G241+G242+G243</f>
        <v>104763.9</v>
      </c>
      <c r="H239" s="94">
        <f>H240+H241+H242+H243</f>
        <v>102756.69639000001</v>
      </c>
      <c r="I239" s="97">
        <f t="shared" si="20"/>
        <v>98.084069407496301</v>
      </c>
      <c r="J239" s="146" t="s">
        <v>95</v>
      </c>
      <c r="K239" s="146" t="s">
        <v>95</v>
      </c>
      <c r="L239" s="146" t="s">
        <v>95</v>
      </c>
      <c r="M239" s="146" t="s">
        <v>95</v>
      </c>
      <c r="N239" s="146" t="s">
        <v>95</v>
      </c>
      <c r="O239" s="146" t="s">
        <v>95</v>
      </c>
      <c r="P239" s="146" t="s">
        <v>95</v>
      </c>
    </row>
    <row r="240" spans="1:16" x14ac:dyDescent="0.25">
      <c r="A240" s="153"/>
      <c r="B240" s="133"/>
      <c r="C240" s="193"/>
      <c r="D240" s="134"/>
      <c r="E240" s="134"/>
      <c r="F240" s="38" t="s">
        <v>6</v>
      </c>
      <c r="G240" s="94">
        <f>G245</f>
        <v>104763.9</v>
      </c>
      <c r="H240" s="94">
        <f>H245</f>
        <v>102756.69639000001</v>
      </c>
      <c r="I240" s="97">
        <f t="shared" si="20"/>
        <v>98.084069407496301</v>
      </c>
      <c r="J240" s="147"/>
      <c r="K240" s="147"/>
      <c r="L240" s="147"/>
      <c r="M240" s="147"/>
      <c r="N240" s="147"/>
      <c r="O240" s="147"/>
      <c r="P240" s="147"/>
    </row>
    <row r="241" spans="1:16" x14ac:dyDescent="0.25">
      <c r="A241" s="153"/>
      <c r="B241" s="133"/>
      <c r="C241" s="193"/>
      <c r="D241" s="134"/>
      <c r="E241" s="134"/>
      <c r="F241" s="38" t="s">
        <v>7</v>
      </c>
      <c r="G241" s="94">
        <f t="shared" ref="G241:H243" si="25">G246</f>
        <v>0</v>
      </c>
      <c r="H241" s="94">
        <f t="shared" si="25"/>
        <v>0</v>
      </c>
      <c r="I241" s="97">
        <v>0</v>
      </c>
      <c r="J241" s="147"/>
      <c r="K241" s="147"/>
      <c r="L241" s="147"/>
      <c r="M241" s="147"/>
      <c r="N241" s="147"/>
      <c r="O241" s="147"/>
      <c r="P241" s="147"/>
    </row>
    <row r="242" spans="1:16" x14ac:dyDescent="0.25">
      <c r="A242" s="153"/>
      <c r="B242" s="133"/>
      <c r="C242" s="193"/>
      <c r="D242" s="134"/>
      <c r="E242" s="134"/>
      <c r="F242" s="38" t="s">
        <v>32</v>
      </c>
      <c r="G242" s="94">
        <f t="shared" si="25"/>
        <v>0</v>
      </c>
      <c r="H242" s="94">
        <f t="shared" si="25"/>
        <v>0</v>
      </c>
      <c r="I242" s="97">
        <v>0</v>
      </c>
      <c r="J242" s="147"/>
      <c r="K242" s="147"/>
      <c r="L242" s="147"/>
      <c r="M242" s="147"/>
      <c r="N242" s="147"/>
      <c r="O242" s="147"/>
      <c r="P242" s="147"/>
    </row>
    <row r="243" spans="1:16" x14ac:dyDescent="0.25">
      <c r="A243" s="153"/>
      <c r="B243" s="133"/>
      <c r="C243" s="194"/>
      <c r="D243" s="134"/>
      <c r="E243" s="134"/>
      <c r="F243" s="42" t="s">
        <v>33</v>
      </c>
      <c r="G243" s="94">
        <f t="shared" si="25"/>
        <v>0</v>
      </c>
      <c r="H243" s="94">
        <f t="shared" si="25"/>
        <v>0</v>
      </c>
      <c r="I243" s="97">
        <v>0</v>
      </c>
      <c r="J243" s="148"/>
      <c r="K243" s="148"/>
      <c r="L243" s="148"/>
      <c r="M243" s="148"/>
      <c r="N243" s="148"/>
      <c r="O243" s="148"/>
      <c r="P243" s="148"/>
    </row>
    <row r="244" spans="1:16" x14ac:dyDescent="0.25">
      <c r="A244" s="153" t="s">
        <v>177</v>
      </c>
      <c r="B244" s="180" t="s">
        <v>178</v>
      </c>
      <c r="C244" s="161" t="s">
        <v>94</v>
      </c>
      <c r="D244" s="181" t="s">
        <v>95</v>
      </c>
      <c r="E244" s="181" t="s">
        <v>95</v>
      </c>
      <c r="F244" s="5" t="s">
        <v>3</v>
      </c>
      <c r="G244" s="94">
        <f>G245+G246+G247+G248</f>
        <v>104763.9</v>
      </c>
      <c r="H244" s="94">
        <f>H245+H246+H247+H248</f>
        <v>102756.69639000001</v>
      </c>
      <c r="I244" s="97">
        <f t="shared" si="20"/>
        <v>98.084069407496301</v>
      </c>
      <c r="J244" s="146" t="s">
        <v>95</v>
      </c>
      <c r="K244" s="146" t="s">
        <v>95</v>
      </c>
      <c r="L244" s="146" t="s">
        <v>95</v>
      </c>
      <c r="M244" s="146" t="s">
        <v>95</v>
      </c>
      <c r="N244" s="146" t="s">
        <v>95</v>
      </c>
      <c r="O244" s="146" t="s">
        <v>95</v>
      </c>
      <c r="P244" s="146" t="s">
        <v>95</v>
      </c>
    </row>
    <row r="245" spans="1:16" x14ac:dyDescent="0.25">
      <c r="A245" s="153"/>
      <c r="B245" s="180"/>
      <c r="C245" s="168"/>
      <c r="D245" s="181"/>
      <c r="E245" s="181"/>
      <c r="F245" s="5" t="s">
        <v>6</v>
      </c>
      <c r="G245" s="98">
        <f t="shared" ref="G245:H248" si="26">G250+G255</f>
        <v>104763.9</v>
      </c>
      <c r="H245" s="98">
        <f t="shared" si="26"/>
        <v>102756.69639000001</v>
      </c>
      <c r="I245" s="99">
        <f t="shared" si="20"/>
        <v>98.084069407496301</v>
      </c>
      <c r="J245" s="147"/>
      <c r="K245" s="147"/>
      <c r="L245" s="147"/>
      <c r="M245" s="147"/>
      <c r="N245" s="147"/>
      <c r="O245" s="147"/>
      <c r="P245" s="147"/>
    </row>
    <row r="246" spans="1:16" x14ac:dyDescent="0.25">
      <c r="A246" s="153"/>
      <c r="B246" s="180"/>
      <c r="C246" s="168"/>
      <c r="D246" s="181"/>
      <c r="E246" s="181"/>
      <c r="F246" s="5" t="s">
        <v>7</v>
      </c>
      <c r="G246" s="98">
        <f t="shared" si="26"/>
        <v>0</v>
      </c>
      <c r="H246" s="98">
        <f t="shared" si="26"/>
        <v>0</v>
      </c>
      <c r="I246" s="99">
        <v>0</v>
      </c>
      <c r="J246" s="147"/>
      <c r="K246" s="147"/>
      <c r="L246" s="147"/>
      <c r="M246" s="147"/>
      <c r="N246" s="147"/>
      <c r="O246" s="147"/>
      <c r="P246" s="147"/>
    </row>
    <row r="247" spans="1:16" x14ac:dyDescent="0.25">
      <c r="A247" s="153"/>
      <c r="B247" s="180"/>
      <c r="C247" s="168"/>
      <c r="D247" s="181"/>
      <c r="E247" s="181"/>
      <c r="F247" s="5" t="s">
        <v>32</v>
      </c>
      <c r="G247" s="98">
        <f t="shared" si="26"/>
        <v>0</v>
      </c>
      <c r="H247" s="98">
        <f t="shared" si="26"/>
        <v>0</v>
      </c>
      <c r="I247" s="99">
        <v>0</v>
      </c>
      <c r="J247" s="147" t="s">
        <v>95</v>
      </c>
      <c r="K247" s="147" t="s">
        <v>95</v>
      </c>
      <c r="L247" s="147" t="s">
        <v>95</v>
      </c>
      <c r="M247" s="147" t="s">
        <v>95</v>
      </c>
      <c r="N247" s="147" t="s">
        <v>95</v>
      </c>
      <c r="O247" s="147" t="s">
        <v>95</v>
      </c>
      <c r="P247" s="147" t="s">
        <v>95</v>
      </c>
    </row>
    <row r="248" spans="1:16" x14ac:dyDescent="0.25">
      <c r="A248" s="153"/>
      <c r="B248" s="180"/>
      <c r="C248" s="169"/>
      <c r="D248" s="181"/>
      <c r="E248" s="181"/>
      <c r="F248" s="4" t="s">
        <v>33</v>
      </c>
      <c r="G248" s="98">
        <f t="shared" si="26"/>
        <v>0</v>
      </c>
      <c r="H248" s="98">
        <f t="shared" si="26"/>
        <v>0</v>
      </c>
      <c r="I248" s="99">
        <v>0</v>
      </c>
      <c r="J248" s="148" t="s">
        <v>95</v>
      </c>
      <c r="K248" s="148" t="s">
        <v>95</v>
      </c>
      <c r="L248" s="148" t="s">
        <v>95</v>
      </c>
      <c r="M248" s="148" t="s">
        <v>95</v>
      </c>
      <c r="N248" s="148" t="s">
        <v>95</v>
      </c>
      <c r="O248" s="148" t="s">
        <v>95</v>
      </c>
      <c r="P248" s="148" t="s">
        <v>95</v>
      </c>
    </row>
    <row r="249" spans="1:16" x14ac:dyDescent="0.25">
      <c r="A249" s="159" t="s">
        <v>179</v>
      </c>
      <c r="B249" s="160" t="s">
        <v>180</v>
      </c>
      <c r="C249" s="161" t="s">
        <v>94</v>
      </c>
      <c r="D249" s="174" t="s">
        <v>98</v>
      </c>
      <c r="E249" s="174" t="s">
        <v>99</v>
      </c>
      <c r="F249" s="5" t="s">
        <v>3</v>
      </c>
      <c r="G249" s="94">
        <f>G250+G251+G252+G253</f>
        <v>9763.9</v>
      </c>
      <c r="H249" s="94">
        <f>H250+H251+H252+H253</f>
        <v>9732.6</v>
      </c>
      <c r="I249" s="97">
        <f t="shared" si="20"/>
        <v>99.679431374758039</v>
      </c>
      <c r="J249" s="182" t="s">
        <v>632</v>
      </c>
      <c r="K249" s="208">
        <v>810</v>
      </c>
      <c r="L249" s="208">
        <v>811</v>
      </c>
      <c r="M249" s="177"/>
      <c r="N249" s="182"/>
      <c r="O249" s="182"/>
      <c r="P249" s="182"/>
    </row>
    <row r="250" spans="1:16" ht="69" customHeight="1" x14ac:dyDescent="0.25">
      <c r="A250" s="159"/>
      <c r="B250" s="160"/>
      <c r="C250" s="168"/>
      <c r="D250" s="175"/>
      <c r="E250" s="175"/>
      <c r="F250" s="5" t="s">
        <v>6</v>
      </c>
      <c r="G250" s="98">
        <v>9763.9</v>
      </c>
      <c r="H250" s="98">
        <f>9632.6+100</f>
        <v>9732.6</v>
      </c>
      <c r="I250" s="99">
        <f t="shared" si="20"/>
        <v>99.679431374758039</v>
      </c>
      <c r="J250" s="184"/>
      <c r="K250" s="210"/>
      <c r="L250" s="210"/>
      <c r="M250" s="179"/>
      <c r="N250" s="184"/>
      <c r="O250" s="184"/>
      <c r="P250" s="184"/>
    </row>
    <row r="251" spans="1:16" ht="18" customHeight="1" x14ac:dyDescent="0.25">
      <c r="A251" s="159"/>
      <c r="B251" s="160"/>
      <c r="C251" s="168"/>
      <c r="D251" s="175"/>
      <c r="E251" s="175"/>
      <c r="F251" s="5" t="s">
        <v>7</v>
      </c>
      <c r="G251" s="98">
        <v>0</v>
      </c>
      <c r="H251" s="98">
        <v>0</v>
      </c>
      <c r="I251" s="99">
        <v>0</v>
      </c>
      <c r="J251" s="182" t="s">
        <v>633</v>
      </c>
      <c r="K251" s="208">
        <v>30</v>
      </c>
      <c r="L251" s="208">
        <v>30</v>
      </c>
      <c r="M251" s="177"/>
      <c r="N251" s="182"/>
      <c r="O251" s="182"/>
      <c r="P251" s="182"/>
    </row>
    <row r="252" spans="1:16" ht="22.5" customHeight="1" x14ac:dyDescent="0.25">
      <c r="A252" s="159"/>
      <c r="B252" s="160"/>
      <c r="C252" s="168"/>
      <c r="D252" s="175"/>
      <c r="E252" s="175"/>
      <c r="F252" s="5" t="s">
        <v>32</v>
      </c>
      <c r="G252" s="98">
        <v>0</v>
      </c>
      <c r="H252" s="98">
        <v>0</v>
      </c>
      <c r="I252" s="99">
        <v>0</v>
      </c>
      <c r="J252" s="183"/>
      <c r="K252" s="209"/>
      <c r="L252" s="209"/>
      <c r="M252" s="178"/>
      <c r="N252" s="183"/>
      <c r="O252" s="183"/>
      <c r="P252" s="183"/>
    </row>
    <row r="253" spans="1:16" ht="93" customHeight="1" x14ac:dyDescent="0.25">
      <c r="A253" s="159"/>
      <c r="B253" s="160"/>
      <c r="C253" s="169"/>
      <c r="D253" s="175"/>
      <c r="E253" s="176"/>
      <c r="F253" s="4" t="s">
        <v>33</v>
      </c>
      <c r="G253" s="98">
        <v>0</v>
      </c>
      <c r="H253" s="98">
        <v>0</v>
      </c>
      <c r="I253" s="99">
        <v>0</v>
      </c>
      <c r="J253" s="184"/>
      <c r="K253" s="210"/>
      <c r="L253" s="210"/>
      <c r="M253" s="179"/>
      <c r="N253" s="184"/>
      <c r="O253" s="184"/>
      <c r="P253" s="184"/>
    </row>
    <row r="254" spans="1:16" ht="24.75" customHeight="1" x14ac:dyDescent="0.25">
      <c r="A254" s="159" t="s">
        <v>181</v>
      </c>
      <c r="B254" s="160" t="s">
        <v>182</v>
      </c>
      <c r="C254" s="161" t="s">
        <v>94</v>
      </c>
      <c r="D254" s="174" t="s">
        <v>98</v>
      </c>
      <c r="E254" s="174" t="s">
        <v>99</v>
      </c>
      <c r="F254" s="5" t="s">
        <v>3</v>
      </c>
      <c r="G254" s="94">
        <f>G255+G256+G257+G258</f>
        <v>95000</v>
      </c>
      <c r="H254" s="94">
        <f>H255+H256+H257+H258</f>
        <v>93024.096390000006</v>
      </c>
      <c r="I254" s="97">
        <f t="shared" si="20"/>
        <v>97.920101463157906</v>
      </c>
      <c r="J254" s="182" t="s">
        <v>634</v>
      </c>
      <c r="K254" s="208">
        <v>94</v>
      </c>
      <c r="L254" s="208">
        <v>94</v>
      </c>
      <c r="M254" s="177"/>
      <c r="N254" s="182"/>
      <c r="O254" s="182"/>
      <c r="P254" s="182"/>
    </row>
    <row r="255" spans="1:16" ht="30.75" customHeight="1" x14ac:dyDescent="0.25">
      <c r="A255" s="159"/>
      <c r="B255" s="160"/>
      <c r="C255" s="168"/>
      <c r="D255" s="175"/>
      <c r="E255" s="175"/>
      <c r="F255" s="5" t="s">
        <v>6</v>
      </c>
      <c r="G255" s="98">
        <v>95000</v>
      </c>
      <c r="H255" s="98">
        <f>(37209638.56+55814457.83)/1000</f>
        <v>93024.096390000006</v>
      </c>
      <c r="I255" s="99">
        <f t="shared" si="20"/>
        <v>97.920101463157906</v>
      </c>
      <c r="J255" s="184"/>
      <c r="K255" s="210"/>
      <c r="L255" s="210"/>
      <c r="M255" s="179"/>
      <c r="N255" s="184"/>
      <c r="O255" s="184"/>
      <c r="P255" s="184"/>
    </row>
    <row r="256" spans="1:16" x14ac:dyDescent="0.25">
      <c r="A256" s="159"/>
      <c r="B256" s="160"/>
      <c r="C256" s="168"/>
      <c r="D256" s="175"/>
      <c r="E256" s="175"/>
      <c r="F256" s="5" t="s">
        <v>7</v>
      </c>
      <c r="G256" s="98">
        <v>0</v>
      </c>
      <c r="H256" s="98">
        <v>0</v>
      </c>
      <c r="I256" s="99">
        <v>0</v>
      </c>
      <c r="J256" s="182" t="s">
        <v>686</v>
      </c>
      <c r="K256" s="208">
        <v>11</v>
      </c>
      <c r="L256" s="215">
        <v>11.8</v>
      </c>
      <c r="M256" s="177"/>
      <c r="N256" s="182"/>
      <c r="O256" s="182"/>
      <c r="P256" s="182"/>
    </row>
    <row r="257" spans="1:16" x14ac:dyDescent="0.25">
      <c r="A257" s="159"/>
      <c r="B257" s="160"/>
      <c r="C257" s="168"/>
      <c r="D257" s="175"/>
      <c r="E257" s="175"/>
      <c r="F257" s="5" t="s">
        <v>32</v>
      </c>
      <c r="G257" s="98">
        <v>0</v>
      </c>
      <c r="H257" s="98">
        <v>0</v>
      </c>
      <c r="I257" s="99">
        <v>0</v>
      </c>
      <c r="J257" s="183"/>
      <c r="K257" s="209"/>
      <c r="L257" s="216"/>
      <c r="M257" s="178"/>
      <c r="N257" s="183"/>
      <c r="O257" s="183"/>
      <c r="P257" s="183"/>
    </row>
    <row r="258" spans="1:16" ht="23.25" customHeight="1" x14ac:dyDescent="0.25">
      <c r="A258" s="159"/>
      <c r="B258" s="160"/>
      <c r="C258" s="169"/>
      <c r="D258" s="175"/>
      <c r="E258" s="176"/>
      <c r="F258" s="4" t="s">
        <v>33</v>
      </c>
      <c r="G258" s="98">
        <v>0</v>
      </c>
      <c r="H258" s="98">
        <v>0</v>
      </c>
      <c r="I258" s="99">
        <v>0</v>
      </c>
      <c r="J258" s="184"/>
      <c r="K258" s="210"/>
      <c r="L258" s="217"/>
      <c r="M258" s="179"/>
      <c r="N258" s="184"/>
      <c r="O258" s="184"/>
      <c r="P258" s="184"/>
    </row>
    <row r="259" spans="1:16" x14ac:dyDescent="0.25">
      <c r="A259" s="153" t="s">
        <v>183</v>
      </c>
      <c r="B259" s="133" t="s">
        <v>184</v>
      </c>
      <c r="C259" s="192" t="s">
        <v>94</v>
      </c>
      <c r="D259" s="134" t="s">
        <v>95</v>
      </c>
      <c r="E259" s="134" t="s">
        <v>95</v>
      </c>
      <c r="F259" s="38" t="s">
        <v>3</v>
      </c>
      <c r="G259" s="94">
        <f>G260+G261+G262+G263</f>
        <v>1562046.7000000002</v>
      </c>
      <c r="H259" s="94">
        <f>H260+H261+H262+H263</f>
        <v>1542502.7999999998</v>
      </c>
      <c r="I259" s="97">
        <f t="shared" si="20"/>
        <v>98.748827419820401</v>
      </c>
      <c r="J259" s="146" t="s">
        <v>95</v>
      </c>
      <c r="K259" s="146" t="s">
        <v>95</v>
      </c>
      <c r="L259" s="146" t="s">
        <v>95</v>
      </c>
      <c r="M259" s="146" t="s">
        <v>95</v>
      </c>
      <c r="N259" s="146" t="s">
        <v>95</v>
      </c>
      <c r="O259" s="146" t="s">
        <v>95</v>
      </c>
      <c r="P259" s="146" t="s">
        <v>95</v>
      </c>
    </row>
    <row r="260" spans="1:16" x14ac:dyDescent="0.25">
      <c r="A260" s="153"/>
      <c r="B260" s="133"/>
      <c r="C260" s="193"/>
      <c r="D260" s="134"/>
      <c r="E260" s="134"/>
      <c r="F260" s="38" t="s">
        <v>6</v>
      </c>
      <c r="G260" s="94">
        <f>G265</f>
        <v>544875.30000000005</v>
      </c>
      <c r="H260" s="94">
        <f>H265</f>
        <v>543271.29999999993</v>
      </c>
      <c r="I260" s="97">
        <f t="shared" si="20"/>
        <v>99.705620717253993</v>
      </c>
      <c r="J260" s="147"/>
      <c r="K260" s="147"/>
      <c r="L260" s="147"/>
      <c r="M260" s="147"/>
      <c r="N260" s="147"/>
      <c r="O260" s="147"/>
      <c r="P260" s="147"/>
    </row>
    <row r="261" spans="1:16" x14ac:dyDescent="0.25">
      <c r="A261" s="153"/>
      <c r="B261" s="133"/>
      <c r="C261" s="193"/>
      <c r="D261" s="134"/>
      <c r="E261" s="134"/>
      <c r="F261" s="38" t="s">
        <v>7</v>
      </c>
      <c r="G261" s="94">
        <f t="shared" ref="G261:H263" si="27">G266</f>
        <v>1017171.4</v>
      </c>
      <c r="H261" s="94">
        <f t="shared" si="27"/>
        <v>999231.5</v>
      </c>
      <c r="I261" s="97">
        <f t="shared" si="20"/>
        <v>98.236295279242029</v>
      </c>
      <c r="J261" s="147"/>
      <c r="K261" s="147"/>
      <c r="L261" s="147"/>
      <c r="M261" s="147"/>
      <c r="N261" s="147"/>
      <c r="O261" s="147"/>
      <c r="P261" s="147"/>
    </row>
    <row r="262" spans="1:16" x14ac:dyDescent="0.25">
      <c r="A262" s="153"/>
      <c r="B262" s="133"/>
      <c r="C262" s="193"/>
      <c r="D262" s="134"/>
      <c r="E262" s="134"/>
      <c r="F262" s="38" t="s">
        <v>32</v>
      </c>
      <c r="G262" s="94">
        <f t="shared" si="27"/>
        <v>0</v>
      </c>
      <c r="H262" s="94">
        <f t="shared" si="27"/>
        <v>0</v>
      </c>
      <c r="I262" s="97">
        <v>0</v>
      </c>
      <c r="J262" s="147"/>
      <c r="K262" s="147"/>
      <c r="L262" s="147"/>
      <c r="M262" s="147"/>
      <c r="N262" s="147"/>
      <c r="O262" s="147"/>
      <c r="P262" s="147"/>
    </row>
    <row r="263" spans="1:16" x14ac:dyDescent="0.25">
      <c r="A263" s="153"/>
      <c r="B263" s="133"/>
      <c r="C263" s="194"/>
      <c r="D263" s="134"/>
      <c r="E263" s="134"/>
      <c r="F263" s="42" t="s">
        <v>33</v>
      </c>
      <c r="G263" s="94">
        <f t="shared" si="27"/>
        <v>0</v>
      </c>
      <c r="H263" s="94">
        <f t="shared" si="27"/>
        <v>0</v>
      </c>
      <c r="I263" s="97">
        <v>0</v>
      </c>
      <c r="J263" s="148"/>
      <c r="K263" s="148"/>
      <c r="L263" s="148"/>
      <c r="M263" s="148"/>
      <c r="N263" s="148"/>
      <c r="O263" s="148"/>
      <c r="P263" s="148"/>
    </row>
    <row r="264" spans="1:16" x14ac:dyDescent="0.25">
      <c r="A264" s="153" t="s">
        <v>185</v>
      </c>
      <c r="B264" s="180" t="s">
        <v>186</v>
      </c>
      <c r="C264" s="161" t="s">
        <v>94</v>
      </c>
      <c r="D264" s="181" t="s">
        <v>95</v>
      </c>
      <c r="E264" s="181" t="s">
        <v>95</v>
      </c>
      <c r="F264" s="5" t="s">
        <v>3</v>
      </c>
      <c r="G264" s="94">
        <f>G265+G266+G267+G268</f>
        <v>1562046.7000000002</v>
      </c>
      <c r="H264" s="94">
        <f>H265+H266+H267+H268</f>
        <v>1542502.7999999998</v>
      </c>
      <c r="I264" s="97">
        <f t="shared" si="20"/>
        <v>98.748827419820401</v>
      </c>
      <c r="J264" s="146" t="s">
        <v>95</v>
      </c>
      <c r="K264" s="146" t="s">
        <v>95</v>
      </c>
      <c r="L264" s="146" t="s">
        <v>95</v>
      </c>
      <c r="M264" s="146" t="s">
        <v>95</v>
      </c>
      <c r="N264" s="146" t="s">
        <v>95</v>
      </c>
      <c r="O264" s="146" t="s">
        <v>95</v>
      </c>
      <c r="P264" s="146" t="s">
        <v>95</v>
      </c>
    </row>
    <row r="265" spans="1:16" x14ac:dyDescent="0.25">
      <c r="A265" s="153"/>
      <c r="B265" s="180"/>
      <c r="C265" s="168"/>
      <c r="D265" s="181"/>
      <c r="E265" s="181"/>
      <c r="F265" s="5" t="s">
        <v>6</v>
      </c>
      <c r="G265" s="98">
        <f>G270+G275+G280+G285+G295+G290</f>
        <v>544875.30000000005</v>
      </c>
      <c r="H265" s="98">
        <f>H270+H275+H280+H285+H295+H290</f>
        <v>543271.29999999993</v>
      </c>
      <c r="I265" s="99">
        <f t="shared" si="20"/>
        <v>99.705620717253993</v>
      </c>
      <c r="J265" s="147"/>
      <c r="K265" s="147"/>
      <c r="L265" s="147"/>
      <c r="M265" s="147"/>
      <c r="N265" s="147"/>
      <c r="O265" s="147"/>
      <c r="P265" s="147"/>
    </row>
    <row r="266" spans="1:16" x14ac:dyDescent="0.25">
      <c r="A266" s="153"/>
      <c r="B266" s="180"/>
      <c r="C266" s="168"/>
      <c r="D266" s="181"/>
      <c r="E266" s="181"/>
      <c r="F266" s="5" t="s">
        <v>7</v>
      </c>
      <c r="G266" s="98">
        <f>G271+G276+G281+G286+G296+G291</f>
        <v>1017171.4</v>
      </c>
      <c r="H266" s="98">
        <f>H271+H276+H281+H286+H296+H291</f>
        <v>999231.5</v>
      </c>
      <c r="I266" s="99">
        <f t="shared" si="20"/>
        <v>98.236295279242029</v>
      </c>
      <c r="J266" s="147"/>
      <c r="K266" s="147"/>
      <c r="L266" s="147"/>
      <c r="M266" s="147"/>
      <c r="N266" s="147"/>
      <c r="O266" s="147"/>
      <c r="P266" s="147"/>
    </row>
    <row r="267" spans="1:16" x14ac:dyDescent="0.25">
      <c r="A267" s="153"/>
      <c r="B267" s="180"/>
      <c r="C267" s="168"/>
      <c r="D267" s="181"/>
      <c r="E267" s="181"/>
      <c r="F267" s="5" t="s">
        <v>32</v>
      </c>
      <c r="G267" s="98">
        <f>G272+G277+G282+G287+G297</f>
        <v>0</v>
      </c>
      <c r="H267" s="98">
        <f>H272+H277+H282+H287+H297</f>
        <v>0</v>
      </c>
      <c r="I267" s="99">
        <v>0</v>
      </c>
      <c r="J267" s="147"/>
      <c r="K267" s="147"/>
      <c r="L267" s="147"/>
      <c r="M267" s="147"/>
      <c r="N267" s="147"/>
      <c r="O267" s="147"/>
      <c r="P267" s="147"/>
    </row>
    <row r="268" spans="1:16" ht="32.25" customHeight="1" x14ac:dyDescent="0.25">
      <c r="A268" s="153"/>
      <c r="B268" s="180"/>
      <c r="C268" s="169"/>
      <c r="D268" s="181"/>
      <c r="E268" s="181"/>
      <c r="F268" s="4" t="s">
        <v>33</v>
      </c>
      <c r="G268" s="98">
        <f>G273+G278+G283+G288+G298</f>
        <v>0</v>
      </c>
      <c r="H268" s="98">
        <f>H273+H278+H283+H288+H298</f>
        <v>0</v>
      </c>
      <c r="I268" s="99">
        <v>0</v>
      </c>
      <c r="J268" s="148"/>
      <c r="K268" s="148"/>
      <c r="L268" s="148"/>
      <c r="M268" s="148"/>
      <c r="N268" s="148"/>
      <c r="O268" s="148"/>
      <c r="P268" s="148"/>
    </row>
    <row r="269" spans="1:16" x14ac:dyDescent="0.25">
      <c r="A269" s="159" t="s">
        <v>187</v>
      </c>
      <c r="B269" s="160" t="s">
        <v>188</v>
      </c>
      <c r="C269" s="161" t="s">
        <v>94</v>
      </c>
      <c r="D269" s="174" t="s">
        <v>98</v>
      </c>
      <c r="E269" s="174" t="s">
        <v>99</v>
      </c>
      <c r="F269" s="5" t="s">
        <v>3</v>
      </c>
      <c r="G269" s="94">
        <f>G270+G271+G272+G273</f>
        <v>469256.4</v>
      </c>
      <c r="H269" s="94">
        <f>H270+H271+H272+H273</f>
        <v>468421.6</v>
      </c>
      <c r="I269" s="97">
        <f t="shared" ref="I269:I329" si="28">H269/G269*100</f>
        <v>99.82210152061856</v>
      </c>
      <c r="J269" s="182" t="s">
        <v>635</v>
      </c>
      <c r="K269" s="208">
        <v>61751</v>
      </c>
      <c r="L269" s="208">
        <v>65494</v>
      </c>
      <c r="M269" s="177"/>
      <c r="N269" s="182"/>
      <c r="O269" s="182"/>
      <c r="P269" s="182"/>
    </row>
    <row r="270" spans="1:16" ht="24" customHeight="1" x14ac:dyDescent="0.25">
      <c r="A270" s="159"/>
      <c r="B270" s="160"/>
      <c r="C270" s="168"/>
      <c r="D270" s="175"/>
      <c r="E270" s="175"/>
      <c r="F270" s="5" t="s">
        <v>6</v>
      </c>
      <c r="G270" s="98">
        <v>469256.4</v>
      </c>
      <c r="H270" s="98">
        <v>468421.6</v>
      </c>
      <c r="I270" s="99">
        <f t="shared" si="28"/>
        <v>99.82210152061856</v>
      </c>
      <c r="J270" s="183"/>
      <c r="K270" s="209"/>
      <c r="L270" s="209"/>
      <c r="M270" s="178"/>
      <c r="N270" s="183"/>
      <c r="O270" s="183"/>
      <c r="P270" s="183"/>
    </row>
    <row r="271" spans="1:16" ht="42" customHeight="1" x14ac:dyDescent="0.25">
      <c r="A271" s="159"/>
      <c r="B271" s="160"/>
      <c r="C271" s="168"/>
      <c r="D271" s="175"/>
      <c r="E271" s="175"/>
      <c r="F271" s="5" t="s">
        <v>7</v>
      </c>
      <c r="G271" s="98">
        <v>0</v>
      </c>
      <c r="H271" s="98">
        <v>0</v>
      </c>
      <c r="I271" s="99">
        <v>0</v>
      </c>
      <c r="J271" s="184"/>
      <c r="K271" s="210"/>
      <c r="L271" s="210"/>
      <c r="M271" s="179"/>
      <c r="N271" s="184"/>
      <c r="O271" s="184"/>
      <c r="P271" s="184"/>
    </row>
    <row r="272" spans="1:16" x14ac:dyDescent="0.25">
      <c r="A272" s="159"/>
      <c r="B272" s="160"/>
      <c r="C272" s="168"/>
      <c r="D272" s="175"/>
      <c r="E272" s="175"/>
      <c r="F272" s="5" t="s">
        <v>32</v>
      </c>
      <c r="G272" s="98">
        <v>0</v>
      </c>
      <c r="H272" s="98">
        <v>0</v>
      </c>
      <c r="I272" s="99">
        <v>0</v>
      </c>
      <c r="J272" s="182" t="s">
        <v>636</v>
      </c>
      <c r="K272" s="208">
        <v>95</v>
      </c>
      <c r="L272" s="208">
        <v>95</v>
      </c>
      <c r="M272" s="177"/>
      <c r="N272" s="182"/>
      <c r="O272" s="182"/>
      <c r="P272" s="182"/>
    </row>
    <row r="273" spans="1:16" ht="52.5" customHeight="1" x14ac:dyDescent="0.25">
      <c r="A273" s="159"/>
      <c r="B273" s="160"/>
      <c r="C273" s="169"/>
      <c r="D273" s="175"/>
      <c r="E273" s="176"/>
      <c r="F273" s="4" t="s">
        <v>33</v>
      </c>
      <c r="G273" s="98">
        <v>0</v>
      </c>
      <c r="H273" s="98">
        <v>0</v>
      </c>
      <c r="I273" s="99">
        <v>0</v>
      </c>
      <c r="J273" s="184"/>
      <c r="K273" s="210"/>
      <c r="L273" s="210"/>
      <c r="M273" s="179"/>
      <c r="N273" s="184"/>
      <c r="O273" s="184"/>
      <c r="P273" s="184"/>
    </row>
    <row r="274" spans="1:16" x14ac:dyDescent="0.25">
      <c r="A274" s="159" t="s">
        <v>189</v>
      </c>
      <c r="B274" s="160" t="s">
        <v>190</v>
      </c>
      <c r="C274" s="161" t="s">
        <v>94</v>
      </c>
      <c r="D274" s="174" t="s">
        <v>98</v>
      </c>
      <c r="E274" s="174" t="s">
        <v>99</v>
      </c>
      <c r="F274" s="5" t="s">
        <v>3</v>
      </c>
      <c r="G274" s="94">
        <f>G275+G276+G277+G278</f>
        <v>6614.1</v>
      </c>
      <c r="H274" s="94">
        <f>H275+H276+H277+H278</f>
        <v>6614.1</v>
      </c>
      <c r="I274" s="97">
        <f t="shared" si="28"/>
        <v>100</v>
      </c>
      <c r="J274" s="182" t="s">
        <v>637</v>
      </c>
      <c r="K274" s="208">
        <v>4000</v>
      </c>
      <c r="L274" s="208">
        <v>4082</v>
      </c>
      <c r="M274" s="177"/>
      <c r="N274" s="182"/>
      <c r="O274" s="182"/>
      <c r="P274" s="182"/>
    </row>
    <row r="275" spans="1:16" ht="18.75" customHeight="1" x14ac:dyDescent="0.25">
      <c r="A275" s="159"/>
      <c r="B275" s="160"/>
      <c r="C275" s="168"/>
      <c r="D275" s="175"/>
      <c r="E275" s="175"/>
      <c r="F275" s="5" t="s">
        <v>6</v>
      </c>
      <c r="G275" s="98">
        <v>6614.1</v>
      </c>
      <c r="H275" s="98">
        <v>6614.1</v>
      </c>
      <c r="I275" s="99">
        <f t="shared" si="28"/>
        <v>100</v>
      </c>
      <c r="J275" s="183"/>
      <c r="K275" s="209"/>
      <c r="L275" s="209"/>
      <c r="M275" s="178"/>
      <c r="N275" s="183"/>
      <c r="O275" s="183"/>
      <c r="P275" s="183"/>
    </row>
    <row r="276" spans="1:16" x14ac:dyDescent="0.25">
      <c r="A276" s="159"/>
      <c r="B276" s="160"/>
      <c r="C276" s="168"/>
      <c r="D276" s="175"/>
      <c r="E276" s="175"/>
      <c r="F276" s="5" t="s">
        <v>7</v>
      </c>
      <c r="G276" s="98">
        <v>0</v>
      </c>
      <c r="H276" s="98">
        <v>0</v>
      </c>
      <c r="I276" s="99">
        <v>0</v>
      </c>
      <c r="J276" s="184"/>
      <c r="K276" s="210"/>
      <c r="L276" s="210"/>
      <c r="M276" s="179"/>
      <c r="N276" s="184"/>
      <c r="O276" s="184"/>
      <c r="P276" s="184"/>
    </row>
    <row r="277" spans="1:16" ht="27" customHeight="1" x14ac:dyDescent="0.25">
      <c r="A277" s="159"/>
      <c r="B277" s="160"/>
      <c r="C277" s="168"/>
      <c r="D277" s="175"/>
      <c r="E277" s="175"/>
      <c r="F277" s="5" t="s">
        <v>32</v>
      </c>
      <c r="G277" s="98">
        <v>0</v>
      </c>
      <c r="H277" s="98">
        <v>0</v>
      </c>
      <c r="I277" s="99">
        <v>0</v>
      </c>
      <c r="J277" s="182" t="s">
        <v>638</v>
      </c>
      <c r="K277" s="208">
        <v>100</v>
      </c>
      <c r="L277" s="208">
        <v>100</v>
      </c>
      <c r="M277" s="177"/>
      <c r="N277" s="182"/>
      <c r="O277" s="182"/>
      <c r="P277" s="182"/>
    </row>
    <row r="278" spans="1:16" ht="79.5" customHeight="1" x14ac:dyDescent="0.25">
      <c r="A278" s="159"/>
      <c r="B278" s="160"/>
      <c r="C278" s="169"/>
      <c r="D278" s="175"/>
      <c r="E278" s="176"/>
      <c r="F278" s="4" t="s">
        <v>33</v>
      </c>
      <c r="G278" s="98">
        <v>0</v>
      </c>
      <c r="H278" s="98">
        <v>0</v>
      </c>
      <c r="I278" s="99">
        <v>0</v>
      </c>
      <c r="J278" s="184"/>
      <c r="K278" s="210"/>
      <c r="L278" s="210"/>
      <c r="M278" s="179"/>
      <c r="N278" s="184"/>
      <c r="O278" s="184"/>
      <c r="P278" s="184"/>
    </row>
    <row r="279" spans="1:16" ht="15" customHeight="1" x14ac:dyDescent="0.25">
      <c r="A279" s="159" t="s">
        <v>191</v>
      </c>
      <c r="B279" s="160" t="s">
        <v>192</v>
      </c>
      <c r="C279" s="161" t="s">
        <v>94</v>
      </c>
      <c r="D279" s="174" t="s">
        <v>98</v>
      </c>
      <c r="E279" s="174" t="s">
        <v>99</v>
      </c>
      <c r="F279" s="5" t="s">
        <v>3</v>
      </c>
      <c r="G279" s="94">
        <f>G280+G281+G282+G283</f>
        <v>69004.800000000003</v>
      </c>
      <c r="H279" s="94">
        <f>H280+H281+H282+H283</f>
        <v>68235.600000000006</v>
      </c>
      <c r="I279" s="97">
        <f t="shared" si="28"/>
        <v>98.885294936004456</v>
      </c>
      <c r="J279" s="182" t="s">
        <v>639</v>
      </c>
      <c r="K279" s="208">
        <v>21</v>
      </c>
      <c r="L279" s="208">
        <v>48</v>
      </c>
      <c r="M279" s="177" t="s">
        <v>378</v>
      </c>
      <c r="N279" s="182"/>
      <c r="O279" s="182"/>
      <c r="P279" s="182"/>
    </row>
    <row r="280" spans="1:16" ht="54.75" customHeight="1" x14ac:dyDescent="0.25">
      <c r="A280" s="159"/>
      <c r="B280" s="160"/>
      <c r="C280" s="168"/>
      <c r="D280" s="175"/>
      <c r="E280" s="175"/>
      <c r="F280" s="5" t="s">
        <v>6</v>
      </c>
      <c r="G280" s="98">
        <v>69004.800000000003</v>
      </c>
      <c r="H280" s="98">
        <v>68235.600000000006</v>
      </c>
      <c r="I280" s="99">
        <f t="shared" si="28"/>
        <v>98.885294936004456</v>
      </c>
      <c r="J280" s="184"/>
      <c r="K280" s="210"/>
      <c r="L280" s="210"/>
      <c r="M280" s="178"/>
      <c r="N280" s="184"/>
      <c r="O280" s="184"/>
      <c r="P280" s="184"/>
    </row>
    <row r="281" spans="1:16" x14ac:dyDescent="0.25">
      <c r="A281" s="159"/>
      <c r="B281" s="160"/>
      <c r="C281" s="168"/>
      <c r="D281" s="175"/>
      <c r="E281" s="175"/>
      <c r="F281" s="5" t="s">
        <v>7</v>
      </c>
      <c r="G281" s="98">
        <v>0</v>
      </c>
      <c r="H281" s="98">
        <v>0</v>
      </c>
      <c r="I281" s="99">
        <v>0</v>
      </c>
      <c r="J281" s="182" t="s">
        <v>640</v>
      </c>
      <c r="K281" s="208">
        <v>95</v>
      </c>
      <c r="L281" s="208">
        <v>100</v>
      </c>
      <c r="M281" s="178"/>
      <c r="N281" s="182"/>
      <c r="O281" s="182"/>
      <c r="P281" s="182"/>
    </row>
    <row r="282" spans="1:16" x14ac:dyDescent="0.25">
      <c r="A282" s="159"/>
      <c r="B282" s="160"/>
      <c r="C282" s="168"/>
      <c r="D282" s="175"/>
      <c r="E282" s="175"/>
      <c r="F282" s="5" t="s">
        <v>32</v>
      </c>
      <c r="G282" s="98">
        <v>0</v>
      </c>
      <c r="H282" s="98">
        <v>0</v>
      </c>
      <c r="I282" s="99">
        <v>0</v>
      </c>
      <c r="J282" s="183"/>
      <c r="K282" s="209"/>
      <c r="L282" s="209"/>
      <c r="M282" s="178"/>
      <c r="N282" s="183"/>
      <c r="O282" s="183"/>
      <c r="P282" s="183"/>
    </row>
    <row r="283" spans="1:16" ht="62.25" customHeight="1" x14ac:dyDescent="0.25">
      <c r="A283" s="159"/>
      <c r="B283" s="160"/>
      <c r="C283" s="169"/>
      <c r="D283" s="175"/>
      <c r="E283" s="176"/>
      <c r="F283" s="4" t="s">
        <v>33</v>
      </c>
      <c r="G283" s="98">
        <v>0</v>
      </c>
      <c r="H283" s="98">
        <v>0</v>
      </c>
      <c r="I283" s="99">
        <v>0</v>
      </c>
      <c r="J283" s="184"/>
      <c r="K283" s="210"/>
      <c r="L283" s="210"/>
      <c r="M283" s="179"/>
      <c r="N283" s="184"/>
      <c r="O283" s="184"/>
      <c r="P283" s="184"/>
    </row>
    <row r="284" spans="1:16" x14ac:dyDescent="0.25">
      <c r="A284" s="159" t="s">
        <v>193</v>
      </c>
      <c r="B284" s="160" t="s">
        <v>194</v>
      </c>
      <c r="C284" s="161" t="s">
        <v>94</v>
      </c>
      <c r="D284" s="174" t="s">
        <v>98</v>
      </c>
      <c r="E284" s="174" t="s">
        <v>99</v>
      </c>
      <c r="F284" s="5" t="s">
        <v>3</v>
      </c>
      <c r="G284" s="94">
        <f>G285+G286+G287+G288</f>
        <v>16742.400000000001</v>
      </c>
      <c r="H284" s="94">
        <f>H285+H286+H287+H288</f>
        <v>16742.400000000001</v>
      </c>
      <c r="I284" s="97">
        <f t="shared" si="28"/>
        <v>100</v>
      </c>
      <c r="J284" s="182" t="s">
        <v>641</v>
      </c>
      <c r="K284" s="208">
        <v>1322</v>
      </c>
      <c r="L284" s="208">
        <v>1242</v>
      </c>
      <c r="M284" s="177" t="s">
        <v>710</v>
      </c>
      <c r="N284" s="182"/>
      <c r="O284" s="182"/>
      <c r="P284" s="182"/>
    </row>
    <row r="285" spans="1:16" x14ac:dyDescent="0.25">
      <c r="A285" s="159"/>
      <c r="B285" s="160"/>
      <c r="C285" s="168"/>
      <c r="D285" s="175"/>
      <c r="E285" s="175"/>
      <c r="F285" s="5" t="s">
        <v>6</v>
      </c>
      <c r="G285" s="98">
        <v>0</v>
      </c>
      <c r="H285" s="98">
        <v>0</v>
      </c>
      <c r="I285" s="99">
        <v>0</v>
      </c>
      <c r="J285" s="183"/>
      <c r="K285" s="209"/>
      <c r="L285" s="209"/>
      <c r="M285" s="178"/>
      <c r="N285" s="183"/>
      <c r="O285" s="183"/>
      <c r="P285" s="183"/>
    </row>
    <row r="286" spans="1:16" x14ac:dyDescent="0.25">
      <c r="A286" s="159"/>
      <c r="B286" s="160"/>
      <c r="C286" s="168"/>
      <c r="D286" s="175"/>
      <c r="E286" s="175"/>
      <c r="F286" s="5" t="s">
        <v>7</v>
      </c>
      <c r="G286" s="98">
        <v>16742.400000000001</v>
      </c>
      <c r="H286" s="98">
        <v>16742.400000000001</v>
      </c>
      <c r="I286" s="99">
        <f t="shared" si="28"/>
        <v>100</v>
      </c>
      <c r="J286" s="183"/>
      <c r="K286" s="209"/>
      <c r="L286" s="209"/>
      <c r="M286" s="178"/>
      <c r="N286" s="183"/>
      <c r="O286" s="183"/>
      <c r="P286" s="183"/>
    </row>
    <row r="287" spans="1:16" ht="24" customHeight="1" x14ac:dyDescent="0.25">
      <c r="A287" s="159"/>
      <c r="B287" s="160"/>
      <c r="C287" s="168"/>
      <c r="D287" s="175"/>
      <c r="E287" s="175"/>
      <c r="F287" s="5" t="s">
        <v>32</v>
      </c>
      <c r="G287" s="98">
        <v>0</v>
      </c>
      <c r="H287" s="98">
        <v>0</v>
      </c>
      <c r="I287" s="99">
        <v>0</v>
      </c>
      <c r="J287" s="184"/>
      <c r="K287" s="210"/>
      <c r="L287" s="210"/>
      <c r="M287" s="179"/>
      <c r="N287" s="184"/>
      <c r="O287" s="184"/>
      <c r="P287" s="184"/>
    </row>
    <row r="288" spans="1:16" ht="174" customHeight="1" x14ac:dyDescent="0.25">
      <c r="A288" s="159"/>
      <c r="B288" s="160"/>
      <c r="C288" s="169"/>
      <c r="D288" s="176" t="s">
        <v>120</v>
      </c>
      <c r="E288" s="176" t="s">
        <v>111</v>
      </c>
      <c r="F288" s="4" t="s">
        <v>33</v>
      </c>
      <c r="G288" s="98">
        <v>0</v>
      </c>
      <c r="H288" s="98">
        <v>0</v>
      </c>
      <c r="I288" s="99">
        <v>0</v>
      </c>
      <c r="J288" s="4" t="s">
        <v>642</v>
      </c>
      <c r="K288" s="62">
        <v>99.9</v>
      </c>
      <c r="L288" s="62">
        <v>99.9</v>
      </c>
      <c r="M288" s="63"/>
      <c r="N288" s="4"/>
      <c r="O288" s="4"/>
      <c r="P288" s="4"/>
    </row>
    <row r="289" spans="1:16" ht="22.5" customHeight="1" x14ac:dyDescent="0.25">
      <c r="A289" s="159" t="s">
        <v>195</v>
      </c>
      <c r="B289" s="160" t="s">
        <v>196</v>
      </c>
      <c r="C289" s="161" t="s">
        <v>94</v>
      </c>
      <c r="D289" s="174" t="s">
        <v>98</v>
      </c>
      <c r="E289" s="174" t="s">
        <v>99</v>
      </c>
      <c r="F289" s="5" t="s">
        <v>3</v>
      </c>
      <c r="G289" s="94">
        <f>G290+G291+G292+G293</f>
        <v>325148</v>
      </c>
      <c r="H289" s="94">
        <f>H290+H291+H292+H293</f>
        <v>317815.3</v>
      </c>
      <c r="I289" s="97">
        <f t="shared" si="28"/>
        <v>97.744811593489729</v>
      </c>
      <c r="J289" s="191" t="s">
        <v>635</v>
      </c>
      <c r="K289" s="237">
        <v>26978</v>
      </c>
      <c r="L289" s="237">
        <v>26967</v>
      </c>
      <c r="M289" s="238" t="s">
        <v>710</v>
      </c>
      <c r="N289" s="191"/>
      <c r="O289" s="191"/>
      <c r="P289" s="191"/>
    </row>
    <row r="290" spans="1:16" ht="21.75" customHeight="1" x14ac:dyDescent="0.25">
      <c r="A290" s="159"/>
      <c r="B290" s="160"/>
      <c r="C290" s="168"/>
      <c r="D290" s="175"/>
      <c r="E290" s="175"/>
      <c r="F290" s="5" t="s">
        <v>6</v>
      </c>
      <c r="G290" s="98">
        <v>0</v>
      </c>
      <c r="H290" s="98">
        <v>0</v>
      </c>
      <c r="I290" s="99">
        <v>0</v>
      </c>
      <c r="J290" s="191"/>
      <c r="K290" s="237"/>
      <c r="L290" s="237"/>
      <c r="M290" s="238"/>
      <c r="N290" s="191"/>
      <c r="O290" s="191"/>
      <c r="P290" s="191"/>
    </row>
    <row r="291" spans="1:16" ht="38.25" customHeight="1" x14ac:dyDescent="0.25">
      <c r="A291" s="159"/>
      <c r="B291" s="160"/>
      <c r="C291" s="168"/>
      <c r="D291" s="175"/>
      <c r="E291" s="175"/>
      <c r="F291" s="5" t="s">
        <v>7</v>
      </c>
      <c r="G291" s="98">
        <v>325148</v>
      </c>
      <c r="H291" s="98">
        <v>317815.3</v>
      </c>
      <c r="I291" s="99">
        <f t="shared" si="28"/>
        <v>97.744811593489729</v>
      </c>
      <c r="J291" s="191"/>
      <c r="K291" s="237"/>
      <c r="L291" s="237"/>
      <c r="M291" s="238"/>
      <c r="N291" s="191"/>
      <c r="O291" s="191"/>
      <c r="P291" s="191"/>
    </row>
    <row r="292" spans="1:16" ht="22.5" customHeight="1" x14ac:dyDescent="0.25">
      <c r="A292" s="159"/>
      <c r="B292" s="160"/>
      <c r="C292" s="168"/>
      <c r="D292" s="175"/>
      <c r="E292" s="175"/>
      <c r="F292" s="5" t="s">
        <v>32</v>
      </c>
      <c r="G292" s="98">
        <v>0</v>
      </c>
      <c r="H292" s="98">
        <v>0</v>
      </c>
      <c r="I292" s="99">
        <v>0</v>
      </c>
      <c r="J292" s="191" t="s">
        <v>643</v>
      </c>
      <c r="K292" s="237">
        <v>95</v>
      </c>
      <c r="L292" s="237">
        <v>95</v>
      </c>
      <c r="M292" s="238"/>
      <c r="N292" s="191"/>
      <c r="O292" s="191"/>
      <c r="P292" s="191"/>
    </row>
    <row r="293" spans="1:16" ht="99" customHeight="1" x14ac:dyDescent="0.25">
      <c r="A293" s="159"/>
      <c r="B293" s="160"/>
      <c r="C293" s="169"/>
      <c r="D293" s="176" t="s">
        <v>120</v>
      </c>
      <c r="E293" s="176"/>
      <c r="F293" s="4" t="s">
        <v>33</v>
      </c>
      <c r="G293" s="98">
        <v>0</v>
      </c>
      <c r="H293" s="98">
        <v>0</v>
      </c>
      <c r="I293" s="99">
        <v>0</v>
      </c>
      <c r="J293" s="191"/>
      <c r="K293" s="237"/>
      <c r="L293" s="237"/>
      <c r="M293" s="238"/>
      <c r="N293" s="191"/>
      <c r="O293" s="191"/>
      <c r="P293" s="191"/>
    </row>
    <row r="294" spans="1:16" ht="21" customHeight="1" x14ac:dyDescent="0.25">
      <c r="A294" s="159" t="s">
        <v>197</v>
      </c>
      <c r="B294" s="160" t="s">
        <v>198</v>
      </c>
      <c r="C294" s="161" t="s">
        <v>94</v>
      </c>
      <c r="D294" s="174" t="s">
        <v>98</v>
      </c>
      <c r="E294" s="174" t="s">
        <v>99</v>
      </c>
      <c r="F294" s="5" t="s">
        <v>3</v>
      </c>
      <c r="G294" s="94">
        <f>G295+G296+G297+G298</f>
        <v>675281</v>
      </c>
      <c r="H294" s="94">
        <f>H295+H296+H297+H298</f>
        <v>664673.80000000005</v>
      </c>
      <c r="I294" s="97">
        <f t="shared" si="28"/>
        <v>98.429216874160545</v>
      </c>
      <c r="J294" s="191" t="s">
        <v>635</v>
      </c>
      <c r="K294" s="237">
        <v>46192</v>
      </c>
      <c r="L294" s="237">
        <v>44118</v>
      </c>
      <c r="M294" s="238" t="s">
        <v>710</v>
      </c>
      <c r="N294" s="191"/>
      <c r="O294" s="191"/>
      <c r="P294" s="191"/>
    </row>
    <row r="295" spans="1:16" ht="21" customHeight="1" x14ac:dyDescent="0.25">
      <c r="A295" s="159"/>
      <c r="B295" s="160"/>
      <c r="C295" s="168"/>
      <c r="D295" s="175"/>
      <c r="E295" s="175"/>
      <c r="F295" s="5" t="s">
        <v>6</v>
      </c>
      <c r="G295" s="98">
        <v>0</v>
      </c>
      <c r="H295" s="98">
        <v>0</v>
      </c>
      <c r="I295" s="99">
        <v>0</v>
      </c>
      <c r="J295" s="191"/>
      <c r="K295" s="237"/>
      <c r="L295" s="237"/>
      <c r="M295" s="238"/>
      <c r="N295" s="191"/>
      <c r="O295" s="191"/>
      <c r="P295" s="191"/>
    </row>
    <row r="296" spans="1:16" ht="39" customHeight="1" x14ac:dyDescent="0.25">
      <c r="A296" s="159"/>
      <c r="B296" s="160"/>
      <c r="C296" s="168"/>
      <c r="D296" s="175"/>
      <c r="E296" s="175"/>
      <c r="F296" s="5" t="s">
        <v>7</v>
      </c>
      <c r="G296" s="98">
        <v>675281</v>
      </c>
      <c r="H296" s="98">
        <v>664673.80000000005</v>
      </c>
      <c r="I296" s="99">
        <f t="shared" si="28"/>
        <v>98.429216874160545</v>
      </c>
      <c r="J296" s="191"/>
      <c r="K296" s="237"/>
      <c r="L296" s="237"/>
      <c r="M296" s="238"/>
      <c r="N296" s="191"/>
      <c r="O296" s="191"/>
      <c r="P296" s="191"/>
    </row>
    <row r="297" spans="1:16" ht="24.75" customHeight="1" x14ac:dyDescent="0.25">
      <c r="A297" s="159"/>
      <c r="B297" s="160"/>
      <c r="C297" s="168"/>
      <c r="D297" s="175"/>
      <c r="E297" s="175"/>
      <c r="F297" s="5" t="s">
        <v>32</v>
      </c>
      <c r="G297" s="98">
        <v>0</v>
      </c>
      <c r="H297" s="98">
        <v>0</v>
      </c>
      <c r="I297" s="99">
        <v>0</v>
      </c>
      <c r="J297" s="191" t="s">
        <v>643</v>
      </c>
      <c r="K297" s="247">
        <v>95</v>
      </c>
      <c r="L297" s="247">
        <v>99.5</v>
      </c>
      <c r="M297" s="238"/>
      <c r="N297" s="191"/>
      <c r="O297" s="191"/>
      <c r="P297" s="191"/>
    </row>
    <row r="298" spans="1:16" ht="93.75" customHeight="1" x14ac:dyDescent="0.25">
      <c r="A298" s="159"/>
      <c r="B298" s="160"/>
      <c r="C298" s="169"/>
      <c r="D298" s="176" t="s">
        <v>120</v>
      </c>
      <c r="E298" s="176"/>
      <c r="F298" s="4" t="s">
        <v>33</v>
      </c>
      <c r="G298" s="98">
        <v>0</v>
      </c>
      <c r="H298" s="98">
        <v>0</v>
      </c>
      <c r="I298" s="99">
        <v>0</v>
      </c>
      <c r="J298" s="191"/>
      <c r="K298" s="247"/>
      <c r="L298" s="247"/>
      <c r="M298" s="238"/>
      <c r="N298" s="191"/>
      <c r="O298" s="191"/>
      <c r="P298" s="191"/>
    </row>
    <row r="299" spans="1:16" x14ac:dyDescent="0.25">
      <c r="A299" s="153" t="s">
        <v>199</v>
      </c>
      <c r="B299" s="133" t="s">
        <v>200</v>
      </c>
      <c r="C299" s="192" t="s">
        <v>94</v>
      </c>
      <c r="D299" s="134" t="s">
        <v>95</v>
      </c>
      <c r="E299" s="134" t="s">
        <v>95</v>
      </c>
      <c r="F299" s="38" t="s">
        <v>3</v>
      </c>
      <c r="G299" s="94">
        <f>G300+G301+G302+G303</f>
        <v>43638.7</v>
      </c>
      <c r="H299" s="94">
        <f>H300+H301+H302+H303</f>
        <v>43627.199999999997</v>
      </c>
      <c r="I299" s="97">
        <f t="shared" si="28"/>
        <v>99.973647244303805</v>
      </c>
      <c r="J299" s="146" t="s">
        <v>95</v>
      </c>
      <c r="K299" s="146" t="s">
        <v>95</v>
      </c>
      <c r="L299" s="146" t="s">
        <v>95</v>
      </c>
      <c r="M299" s="146" t="s">
        <v>95</v>
      </c>
      <c r="N299" s="146" t="s">
        <v>95</v>
      </c>
      <c r="O299" s="146" t="s">
        <v>95</v>
      </c>
      <c r="P299" s="146" t="s">
        <v>95</v>
      </c>
    </row>
    <row r="300" spans="1:16" x14ac:dyDescent="0.25">
      <c r="A300" s="153"/>
      <c r="B300" s="133"/>
      <c r="C300" s="193"/>
      <c r="D300" s="134"/>
      <c r="E300" s="134"/>
      <c r="F300" s="38" t="s">
        <v>6</v>
      </c>
      <c r="G300" s="98">
        <f>G305</f>
        <v>43638.7</v>
      </c>
      <c r="H300" s="98">
        <f>H305</f>
        <v>43627.199999999997</v>
      </c>
      <c r="I300" s="99">
        <f t="shared" si="28"/>
        <v>99.973647244303805</v>
      </c>
      <c r="J300" s="147"/>
      <c r="K300" s="147"/>
      <c r="L300" s="147"/>
      <c r="M300" s="147"/>
      <c r="N300" s="147"/>
      <c r="O300" s="147"/>
      <c r="P300" s="147"/>
    </row>
    <row r="301" spans="1:16" x14ac:dyDescent="0.25">
      <c r="A301" s="153"/>
      <c r="B301" s="133"/>
      <c r="C301" s="193"/>
      <c r="D301" s="134"/>
      <c r="E301" s="134"/>
      <c r="F301" s="38" t="s">
        <v>7</v>
      </c>
      <c r="G301" s="98">
        <f t="shared" ref="G301:H303" si="29">G306</f>
        <v>0</v>
      </c>
      <c r="H301" s="98">
        <f t="shared" si="29"/>
        <v>0</v>
      </c>
      <c r="I301" s="99">
        <v>0</v>
      </c>
      <c r="J301" s="147"/>
      <c r="K301" s="147"/>
      <c r="L301" s="147"/>
      <c r="M301" s="147"/>
      <c r="N301" s="147"/>
      <c r="O301" s="147"/>
      <c r="P301" s="147"/>
    </row>
    <row r="302" spans="1:16" x14ac:dyDescent="0.25">
      <c r="A302" s="153"/>
      <c r="B302" s="133"/>
      <c r="C302" s="193"/>
      <c r="D302" s="134"/>
      <c r="E302" s="134"/>
      <c r="F302" s="38" t="s">
        <v>32</v>
      </c>
      <c r="G302" s="98">
        <f t="shared" si="29"/>
        <v>0</v>
      </c>
      <c r="H302" s="98">
        <f t="shared" si="29"/>
        <v>0</v>
      </c>
      <c r="I302" s="99">
        <v>0</v>
      </c>
      <c r="J302" s="147"/>
      <c r="K302" s="147"/>
      <c r="L302" s="147"/>
      <c r="M302" s="147"/>
      <c r="N302" s="147"/>
      <c r="O302" s="147"/>
      <c r="P302" s="147"/>
    </row>
    <row r="303" spans="1:16" x14ac:dyDescent="0.25">
      <c r="A303" s="153"/>
      <c r="B303" s="133"/>
      <c r="C303" s="194"/>
      <c r="D303" s="134"/>
      <c r="E303" s="134"/>
      <c r="F303" s="42" t="s">
        <v>33</v>
      </c>
      <c r="G303" s="98">
        <f t="shared" si="29"/>
        <v>0</v>
      </c>
      <c r="H303" s="98">
        <f t="shared" si="29"/>
        <v>0</v>
      </c>
      <c r="I303" s="99">
        <v>0</v>
      </c>
      <c r="J303" s="148"/>
      <c r="K303" s="148"/>
      <c r="L303" s="148"/>
      <c r="M303" s="148"/>
      <c r="N303" s="148"/>
      <c r="O303" s="148"/>
      <c r="P303" s="148"/>
    </row>
    <row r="304" spans="1:16" x14ac:dyDescent="0.25">
      <c r="A304" s="153" t="s">
        <v>201</v>
      </c>
      <c r="B304" s="180" t="s">
        <v>202</v>
      </c>
      <c r="C304" s="161" t="s">
        <v>94</v>
      </c>
      <c r="D304" s="181" t="s">
        <v>95</v>
      </c>
      <c r="E304" s="181" t="s">
        <v>95</v>
      </c>
      <c r="F304" s="5" t="s">
        <v>3</v>
      </c>
      <c r="G304" s="94">
        <f>G305+G306+G307+G308</f>
        <v>43638.7</v>
      </c>
      <c r="H304" s="94">
        <f>H305+H306+H307+H308</f>
        <v>43627.199999999997</v>
      </c>
      <c r="I304" s="97">
        <f t="shared" si="28"/>
        <v>99.973647244303805</v>
      </c>
      <c r="J304" s="146" t="s">
        <v>95</v>
      </c>
      <c r="K304" s="146" t="s">
        <v>95</v>
      </c>
      <c r="L304" s="146" t="s">
        <v>95</v>
      </c>
      <c r="M304" s="146" t="s">
        <v>95</v>
      </c>
      <c r="N304" s="146" t="s">
        <v>95</v>
      </c>
      <c r="O304" s="146" t="s">
        <v>95</v>
      </c>
      <c r="P304" s="146" t="s">
        <v>95</v>
      </c>
    </row>
    <row r="305" spans="1:16" x14ac:dyDescent="0.25">
      <c r="A305" s="153"/>
      <c r="B305" s="180"/>
      <c r="C305" s="168"/>
      <c r="D305" s="181"/>
      <c r="E305" s="181"/>
      <c r="F305" s="5" t="s">
        <v>6</v>
      </c>
      <c r="G305" s="98">
        <f>G310</f>
        <v>43638.7</v>
      </c>
      <c r="H305" s="98">
        <f>H310</f>
        <v>43627.199999999997</v>
      </c>
      <c r="I305" s="99">
        <f t="shared" si="28"/>
        <v>99.973647244303805</v>
      </c>
      <c r="J305" s="147"/>
      <c r="K305" s="147"/>
      <c r="L305" s="147"/>
      <c r="M305" s="147"/>
      <c r="N305" s="147"/>
      <c r="O305" s="147"/>
      <c r="P305" s="147"/>
    </row>
    <row r="306" spans="1:16" x14ac:dyDescent="0.25">
      <c r="A306" s="153"/>
      <c r="B306" s="180"/>
      <c r="C306" s="168"/>
      <c r="D306" s="181"/>
      <c r="E306" s="181"/>
      <c r="F306" s="5" t="s">
        <v>7</v>
      </c>
      <c r="G306" s="98">
        <f t="shared" ref="G306:H308" si="30">G311</f>
        <v>0</v>
      </c>
      <c r="H306" s="98">
        <f t="shared" si="30"/>
        <v>0</v>
      </c>
      <c r="I306" s="99">
        <v>0</v>
      </c>
      <c r="J306" s="147"/>
      <c r="K306" s="147"/>
      <c r="L306" s="147"/>
      <c r="M306" s="147"/>
      <c r="N306" s="147"/>
      <c r="O306" s="147"/>
      <c r="P306" s="147"/>
    </row>
    <row r="307" spans="1:16" x14ac:dyDescent="0.25">
      <c r="A307" s="153"/>
      <c r="B307" s="180"/>
      <c r="C307" s="168"/>
      <c r="D307" s="181"/>
      <c r="E307" s="181"/>
      <c r="F307" s="5" t="s">
        <v>32</v>
      </c>
      <c r="G307" s="98">
        <f t="shared" si="30"/>
        <v>0</v>
      </c>
      <c r="H307" s="98">
        <f t="shared" si="30"/>
        <v>0</v>
      </c>
      <c r="I307" s="99">
        <v>0</v>
      </c>
      <c r="J307" s="147" t="s">
        <v>95</v>
      </c>
      <c r="K307" s="147" t="s">
        <v>95</v>
      </c>
      <c r="L307" s="147" t="s">
        <v>95</v>
      </c>
      <c r="M307" s="147" t="s">
        <v>95</v>
      </c>
      <c r="N307" s="147" t="s">
        <v>95</v>
      </c>
      <c r="O307" s="147" t="s">
        <v>95</v>
      </c>
      <c r="P307" s="147" t="s">
        <v>95</v>
      </c>
    </row>
    <row r="308" spans="1:16" x14ac:dyDescent="0.25">
      <c r="A308" s="153"/>
      <c r="B308" s="180"/>
      <c r="C308" s="169"/>
      <c r="D308" s="181"/>
      <c r="E308" s="181"/>
      <c r="F308" s="4" t="s">
        <v>33</v>
      </c>
      <c r="G308" s="98">
        <f t="shared" si="30"/>
        <v>0</v>
      </c>
      <c r="H308" s="98">
        <f t="shared" si="30"/>
        <v>0</v>
      </c>
      <c r="I308" s="99">
        <v>0</v>
      </c>
      <c r="J308" s="148" t="s">
        <v>95</v>
      </c>
      <c r="K308" s="148" t="s">
        <v>95</v>
      </c>
      <c r="L308" s="148" t="s">
        <v>95</v>
      </c>
      <c r="M308" s="148" t="s">
        <v>95</v>
      </c>
      <c r="N308" s="148" t="s">
        <v>95</v>
      </c>
      <c r="O308" s="148" t="s">
        <v>95</v>
      </c>
      <c r="P308" s="148" t="s">
        <v>95</v>
      </c>
    </row>
    <row r="309" spans="1:16" x14ac:dyDescent="0.25">
      <c r="A309" s="159" t="s">
        <v>203</v>
      </c>
      <c r="B309" s="160" t="s">
        <v>204</v>
      </c>
      <c r="C309" s="161" t="s">
        <v>94</v>
      </c>
      <c r="D309" s="174" t="s">
        <v>98</v>
      </c>
      <c r="E309" s="174" t="s">
        <v>99</v>
      </c>
      <c r="F309" s="5" t="s">
        <v>3</v>
      </c>
      <c r="G309" s="94">
        <f>G310+G311+G312+G313</f>
        <v>43638.7</v>
      </c>
      <c r="H309" s="94">
        <f>H310+H311+H312+H313</f>
        <v>43627.199999999997</v>
      </c>
      <c r="I309" s="97">
        <f t="shared" si="28"/>
        <v>99.973647244303805</v>
      </c>
      <c r="J309" s="182" t="s">
        <v>644</v>
      </c>
      <c r="K309" s="208">
        <v>147</v>
      </c>
      <c r="L309" s="208">
        <v>147</v>
      </c>
      <c r="M309" s="177"/>
      <c r="N309" s="182"/>
      <c r="O309" s="182"/>
      <c r="P309" s="182"/>
    </row>
    <row r="310" spans="1:16" ht="24.75" customHeight="1" x14ac:dyDescent="0.25">
      <c r="A310" s="159"/>
      <c r="B310" s="160"/>
      <c r="C310" s="168"/>
      <c r="D310" s="175"/>
      <c r="E310" s="175"/>
      <c r="F310" s="5" t="s">
        <v>6</v>
      </c>
      <c r="G310" s="98">
        <v>43638.7</v>
      </c>
      <c r="H310" s="98">
        <v>43627.199999999997</v>
      </c>
      <c r="I310" s="99">
        <f t="shared" si="28"/>
        <v>99.973647244303805</v>
      </c>
      <c r="J310" s="184"/>
      <c r="K310" s="210"/>
      <c r="L310" s="210"/>
      <c r="M310" s="179"/>
      <c r="N310" s="184"/>
      <c r="O310" s="184"/>
      <c r="P310" s="184"/>
    </row>
    <row r="311" spans="1:16" x14ac:dyDescent="0.25">
      <c r="A311" s="159"/>
      <c r="B311" s="160"/>
      <c r="C311" s="168"/>
      <c r="D311" s="175"/>
      <c r="E311" s="175"/>
      <c r="F311" s="5" t="s">
        <v>7</v>
      </c>
      <c r="G311" s="98">
        <v>0</v>
      </c>
      <c r="H311" s="98">
        <v>0</v>
      </c>
      <c r="I311" s="99">
        <v>0</v>
      </c>
      <c r="J311" s="182" t="s">
        <v>645</v>
      </c>
      <c r="K311" s="208">
        <v>100</v>
      </c>
      <c r="L311" s="208">
        <v>100</v>
      </c>
      <c r="M311" s="177"/>
      <c r="N311" s="182"/>
      <c r="O311" s="182"/>
      <c r="P311" s="182"/>
    </row>
    <row r="312" spans="1:16" x14ac:dyDescent="0.25">
      <c r="A312" s="159"/>
      <c r="B312" s="160"/>
      <c r="C312" s="168"/>
      <c r="D312" s="175"/>
      <c r="E312" s="175"/>
      <c r="F312" s="5" t="s">
        <v>32</v>
      </c>
      <c r="G312" s="98">
        <v>0</v>
      </c>
      <c r="H312" s="98">
        <v>0</v>
      </c>
      <c r="I312" s="99">
        <v>0</v>
      </c>
      <c r="J312" s="183"/>
      <c r="K312" s="209"/>
      <c r="L312" s="209"/>
      <c r="M312" s="178"/>
      <c r="N312" s="183"/>
      <c r="O312" s="183"/>
      <c r="P312" s="183"/>
    </row>
    <row r="313" spans="1:16" x14ac:dyDescent="0.25">
      <c r="A313" s="159"/>
      <c r="B313" s="160"/>
      <c r="C313" s="169"/>
      <c r="D313" s="175"/>
      <c r="E313" s="176"/>
      <c r="F313" s="4" t="s">
        <v>33</v>
      </c>
      <c r="G313" s="98">
        <v>0</v>
      </c>
      <c r="H313" s="98">
        <v>0</v>
      </c>
      <c r="I313" s="99">
        <v>0</v>
      </c>
      <c r="J313" s="184"/>
      <c r="K313" s="210"/>
      <c r="L313" s="210"/>
      <c r="M313" s="179"/>
      <c r="N313" s="184"/>
      <c r="O313" s="184"/>
      <c r="P313" s="184"/>
    </row>
    <row r="314" spans="1:16" x14ac:dyDescent="0.25">
      <c r="A314" s="153" t="s">
        <v>205</v>
      </c>
      <c r="B314" s="133" t="s">
        <v>206</v>
      </c>
      <c r="C314" s="195" t="s">
        <v>207</v>
      </c>
      <c r="D314" s="134" t="s">
        <v>95</v>
      </c>
      <c r="E314" s="134" t="s">
        <v>95</v>
      </c>
      <c r="F314" s="38" t="s">
        <v>3</v>
      </c>
      <c r="G314" s="94">
        <f>G315+G316+G317+G318</f>
        <v>15342302.899999999</v>
      </c>
      <c r="H314" s="94">
        <f>H315+H316+H317+H318</f>
        <v>15114251.300000001</v>
      </c>
      <c r="I314" s="97">
        <f t="shared" si="28"/>
        <v>98.513576472277848</v>
      </c>
      <c r="J314" s="146" t="s">
        <v>95</v>
      </c>
      <c r="K314" s="146" t="s">
        <v>95</v>
      </c>
      <c r="L314" s="146" t="s">
        <v>95</v>
      </c>
      <c r="M314" s="146" t="s">
        <v>95</v>
      </c>
      <c r="N314" s="146" t="s">
        <v>95</v>
      </c>
      <c r="O314" s="146" t="s">
        <v>95</v>
      </c>
      <c r="P314" s="146" t="s">
        <v>95</v>
      </c>
    </row>
    <row r="315" spans="1:16" x14ac:dyDescent="0.25">
      <c r="A315" s="153"/>
      <c r="B315" s="133"/>
      <c r="C315" s="195"/>
      <c r="D315" s="134"/>
      <c r="E315" s="134"/>
      <c r="F315" s="38" t="s">
        <v>6</v>
      </c>
      <c r="G315" s="94">
        <f>G320</f>
        <v>0</v>
      </c>
      <c r="H315" s="94">
        <f>H320</f>
        <v>0</v>
      </c>
      <c r="I315" s="97">
        <v>0</v>
      </c>
      <c r="J315" s="147"/>
      <c r="K315" s="147"/>
      <c r="L315" s="147"/>
      <c r="M315" s="147"/>
      <c r="N315" s="147"/>
      <c r="O315" s="147"/>
      <c r="P315" s="147"/>
    </row>
    <row r="316" spans="1:16" x14ac:dyDescent="0.25">
      <c r="A316" s="153"/>
      <c r="B316" s="133"/>
      <c r="C316" s="195"/>
      <c r="D316" s="134"/>
      <c r="E316" s="134"/>
      <c r="F316" s="38" t="s">
        <v>7</v>
      </c>
      <c r="G316" s="94">
        <f t="shared" ref="G316:H317" si="31">G321</f>
        <v>0</v>
      </c>
      <c r="H316" s="94">
        <f t="shared" si="31"/>
        <v>0</v>
      </c>
      <c r="I316" s="97">
        <v>0</v>
      </c>
      <c r="J316" s="147"/>
      <c r="K316" s="147"/>
      <c r="L316" s="147"/>
      <c r="M316" s="147"/>
      <c r="N316" s="147"/>
      <c r="O316" s="147"/>
      <c r="P316" s="147"/>
    </row>
    <row r="317" spans="1:16" x14ac:dyDescent="0.25">
      <c r="A317" s="153"/>
      <c r="B317" s="133"/>
      <c r="C317" s="195"/>
      <c r="D317" s="134"/>
      <c r="E317" s="134"/>
      <c r="F317" s="38" t="s">
        <v>32</v>
      </c>
      <c r="G317" s="94">
        <f t="shared" si="31"/>
        <v>0</v>
      </c>
      <c r="H317" s="94">
        <f t="shared" si="31"/>
        <v>0</v>
      </c>
      <c r="I317" s="97">
        <v>0</v>
      </c>
      <c r="J317" s="147"/>
      <c r="K317" s="147"/>
      <c r="L317" s="147"/>
      <c r="M317" s="147"/>
      <c r="N317" s="147"/>
      <c r="O317" s="147"/>
      <c r="P317" s="147"/>
    </row>
    <row r="318" spans="1:16" x14ac:dyDescent="0.25">
      <c r="A318" s="153"/>
      <c r="B318" s="133"/>
      <c r="C318" s="195"/>
      <c r="D318" s="134"/>
      <c r="E318" s="134"/>
      <c r="F318" s="42" t="s">
        <v>33</v>
      </c>
      <c r="G318" s="94">
        <f>G323+G339</f>
        <v>15342302.899999999</v>
      </c>
      <c r="H318" s="94">
        <f>H323+H339</f>
        <v>15114251.300000001</v>
      </c>
      <c r="I318" s="97">
        <f t="shared" si="28"/>
        <v>98.513576472277848</v>
      </c>
      <c r="J318" s="148"/>
      <c r="K318" s="148"/>
      <c r="L318" s="148"/>
      <c r="M318" s="148"/>
      <c r="N318" s="148"/>
      <c r="O318" s="148"/>
      <c r="P318" s="148"/>
    </row>
    <row r="319" spans="1:16" x14ac:dyDescent="0.25">
      <c r="A319" s="153" t="s">
        <v>208</v>
      </c>
      <c r="B319" s="180" t="s">
        <v>209</v>
      </c>
      <c r="C319" s="160" t="s">
        <v>207</v>
      </c>
      <c r="D319" s="181" t="s">
        <v>95</v>
      </c>
      <c r="E319" s="181" t="s">
        <v>95</v>
      </c>
      <c r="F319" s="5" t="s">
        <v>3</v>
      </c>
      <c r="G319" s="94">
        <f>G320+G321+G322+G323</f>
        <v>15219552.899999999</v>
      </c>
      <c r="H319" s="94">
        <f>H320+H321+H322+H323</f>
        <v>15086051.5</v>
      </c>
      <c r="I319" s="97">
        <f t="shared" si="28"/>
        <v>99.122829685752478</v>
      </c>
      <c r="J319" s="196" t="s">
        <v>95</v>
      </c>
      <c r="K319" s="196" t="s">
        <v>95</v>
      </c>
      <c r="L319" s="196" t="s">
        <v>95</v>
      </c>
      <c r="M319" s="196" t="s">
        <v>95</v>
      </c>
      <c r="N319" s="196" t="s">
        <v>95</v>
      </c>
      <c r="O319" s="196" t="s">
        <v>95</v>
      </c>
      <c r="P319" s="196" t="s">
        <v>95</v>
      </c>
    </row>
    <row r="320" spans="1:16" x14ac:dyDescent="0.25">
      <c r="A320" s="153"/>
      <c r="B320" s="180"/>
      <c r="C320" s="160"/>
      <c r="D320" s="181"/>
      <c r="E320" s="181"/>
      <c r="F320" s="5" t="s">
        <v>6</v>
      </c>
      <c r="G320" s="98">
        <f>G325</f>
        <v>0</v>
      </c>
      <c r="H320" s="98">
        <f>H325</f>
        <v>0</v>
      </c>
      <c r="I320" s="99">
        <v>0</v>
      </c>
      <c r="J320" s="197"/>
      <c r="K320" s="197"/>
      <c r="L320" s="197"/>
      <c r="M320" s="197"/>
      <c r="N320" s="197"/>
      <c r="O320" s="197"/>
      <c r="P320" s="197"/>
    </row>
    <row r="321" spans="1:16" x14ac:dyDescent="0.25">
      <c r="A321" s="153"/>
      <c r="B321" s="180"/>
      <c r="C321" s="160"/>
      <c r="D321" s="181"/>
      <c r="E321" s="181"/>
      <c r="F321" s="5" t="s">
        <v>7</v>
      </c>
      <c r="G321" s="98">
        <f t="shared" ref="G321:H322" si="32">G326</f>
        <v>0</v>
      </c>
      <c r="H321" s="98">
        <f t="shared" si="32"/>
        <v>0</v>
      </c>
      <c r="I321" s="99">
        <v>0</v>
      </c>
      <c r="J321" s="197"/>
      <c r="K321" s="197"/>
      <c r="L321" s="197"/>
      <c r="M321" s="197"/>
      <c r="N321" s="197"/>
      <c r="O321" s="197"/>
      <c r="P321" s="197"/>
    </row>
    <row r="322" spans="1:16" x14ac:dyDescent="0.25">
      <c r="A322" s="153"/>
      <c r="B322" s="180"/>
      <c r="C322" s="160"/>
      <c r="D322" s="181"/>
      <c r="E322" s="181"/>
      <c r="F322" s="5" t="s">
        <v>32</v>
      </c>
      <c r="G322" s="98">
        <f t="shared" si="32"/>
        <v>0</v>
      </c>
      <c r="H322" s="98">
        <f t="shared" si="32"/>
        <v>0</v>
      </c>
      <c r="I322" s="99">
        <v>0</v>
      </c>
      <c r="J322" s="197" t="s">
        <v>95</v>
      </c>
      <c r="K322" s="197" t="s">
        <v>95</v>
      </c>
      <c r="L322" s="197" t="s">
        <v>95</v>
      </c>
      <c r="M322" s="197" t="s">
        <v>95</v>
      </c>
      <c r="N322" s="197" t="s">
        <v>95</v>
      </c>
      <c r="O322" s="197" t="s">
        <v>95</v>
      </c>
      <c r="P322" s="197" t="s">
        <v>95</v>
      </c>
    </row>
    <row r="323" spans="1:16" x14ac:dyDescent="0.25">
      <c r="A323" s="153"/>
      <c r="B323" s="180"/>
      <c r="C323" s="160"/>
      <c r="D323" s="181"/>
      <c r="E323" s="181"/>
      <c r="F323" s="4" t="s">
        <v>33</v>
      </c>
      <c r="G323" s="98">
        <f>G328+G333+G338</f>
        <v>15219552.899999999</v>
      </c>
      <c r="H323" s="98">
        <f>H328+H333+H338</f>
        <v>15086051.5</v>
      </c>
      <c r="I323" s="99">
        <f t="shared" si="28"/>
        <v>99.122829685752478</v>
      </c>
      <c r="J323" s="198" t="s">
        <v>95</v>
      </c>
      <c r="K323" s="198" t="s">
        <v>95</v>
      </c>
      <c r="L323" s="198" t="s">
        <v>95</v>
      </c>
      <c r="M323" s="198" t="s">
        <v>95</v>
      </c>
      <c r="N323" s="198" t="s">
        <v>95</v>
      </c>
      <c r="O323" s="198" t="s">
        <v>95</v>
      </c>
      <c r="P323" s="198" t="s">
        <v>95</v>
      </c>
    </row>
    <row r="324" spans="1:16" ht="21.75" customHeight="1" x14ac:dyDescent="0.25">
      <c r="A324" s="159" t="s">
        <v>210</v>
      </c>
      <c r="B324" s="160" t="s">
        <v>211</v>
      </c>
      <c r="C324" s="160" t="s">
        <v>207</v>
      </c>
      <c r="D324" s="182" t="s">
        <v>98</v>
      </c>
      <c r="E324" s="182" t="s">
        <v>99</v>
      </c>
      <c r="F324" s="5" t="s">
        <v>3</v>
      </c>
      <c r="G324" s="94">
        <f>G325+G326+G327+G328</f>
        <v>14689780.699999999</v>
      </c>
      <c r="H324" s="94">
        <f>H325+H326+H327+H328</f>
        <v>14612958.1</v>
      </c>
      <c r="I324" s="97">
        <f t="shared" si="28"/>
        <v>99.477033717732766</v>
      </c>
      <c r="J324" s="182" t="s">
        <v>646</v>
      </c>
      <c r="K324" s="208">
        <v>146</v>
      </c>
      <c r="L324" s="208">
        <v>146</v>
      </c>
      <c r="M324" s="177"/>
      <c r="N324" s="182"/>
      <c r="O324" s="182"/>
      <c r="P324" s="182"/>
    </row>
    <row r="325" spans="1:16" ht="72.75" customHeight="1" x14ac:dyDescent="0.25">
      <c r="A325" s="159"/>
      <c r="B325" s="160"/>
      <c r="C325" s="160"/>
      <c r="D325" s="183"/>
      <c r="E325" s="183"/>
      <c r="F325" s="5" t="s">
        <v>6</v>
      </c>
      <c r="G325" s="98">
        <v>0</v>
      </c>
      <c r="H325" s="98">
        <v>0</v>
      </c>
      <c r="I325" s="99">
        <v>0</v>
      </c>
      <c r="J325" s="184"/>
      <c r="K325" s="210"/>
      <c r="L325" s="210"/>
      <c r="M325" s="179"/>
      <c r="N325" s="184"/>
      <c r="O325" s="184"/>
      <c r="P325" s="184"/>
    </row>
    <row r="326" spans="1:16" x14ac:dyDescent="0.25">
      <c r="A326" s="159"/>
      <c r="B326" s="160"/>
      <c r="C326" s="160"/>
      <c r="D326" s="183" t="s">
        <v>120</v>
      </c>
      <c r="E326" s="183" t="s">
        <v>111</v>
      </c>
      <c r="F326" s="5" t="s">
        <v>7</v>
      </c>
      <c r="G326" s="98">
        <v>0</v>
      </c>
      <c r="H326" s="98">
        <v>0</v>
      </c>
      <c r="I326" s="99">
        <v>0</v>
      </c>
      <c r="J326" s="182" t="s">
        <v>647</v>
      </c>
      <c r="K326" s="208">
        <v>0</v>
      </c>
      <c r="L326" s="208">
        <v>0</v>
      </c>
      <c r="M326" s="177"/>
      <c r="N326" s="182"/>
      <c r="O326" s="182"/>
      <c r="P326" s="182"/>
    </row>
    <row r="327" spans="1:16" x14ac:dyDescent="0.25">
      <c r="A327" s="159"/>
      <c r="B327" s="160"/>
      <c r="C327" s="160"/>
      <c r="D327" s="183"/>
      <c r="E327" s="183"/>
      <c r="F327" s="5" t="s">
        <v>32</v>
      </c>
      <c r="G327" s="98">
        <v>0</v>
      </c>
      <c r="H327" s="98">
        <v>0</v>
      </c>
      <c r="I327" s="99">
        <v>0</v>
      </c>
      <c r="J327" s="183"/>
      <c r="K327" s="209"/>
      <c r="L327" s="209"/>
      <c r="M327" s="178"/>
      <c r="N327" s="183"/>
      <c r="O327" s="183"/>
      <c r="P327" s="183"/>
    </row>
    <row r="328" spans="1:16" ht="23.25" customHeight="1" x14ac:dyDescent="0.25">
      <c r="A328" s="159"/>
      <c r="B328" s="160"/>
      <c r="C328" s="160"/>
      <c r="D328" s="184"/>
      <c r="E328" s="184"/>
      <c r="F328" s="4" t="s">
        <v>33</v>
      </c>
      <c r="G328" s="98">
        <v>14689780.699999999</v>
      </c>
      <c r="H328" s="98">
        <v>14612958.1</v>
      </c>
      <c r="I328" s="99">
        <f t="shared" si="28"/>
        <v>99.477033717732766</v>
      </c>
      <c r="J328" s="184"/>
      <c r="K328" s="210"/>
      <c r="L328" s="210"/>
      <c r="M328" s="179"/>
      <c r="N328" s="184"/>
      <c r="O328" s="184"/>
      <c r="P328" s="184"/>
    </row>
    <row r="329" spans="1:16" ht="25.5" customHeight="1" x14ac:dyDescent="0.25">
      <c r="A329" s="159" t="s">
        <v>212</v>
      </c>
      <c r="B329" s="160" t="s">
        <v>213</v>
      </c>
      <c r="C329" s="160" t="s">
        <v>207</v>
      </c>
      <c r="D329" s="182" t="s">
        <v>98</v>
      </c>
      <c r="E329" s="182" t="s">
        <v>99</v>
      </c>
      <c r="F329" s="5" t="s">
        <v>3</v>
      </c>
      <c r="G329" s="94">
        <f>G330+G331+G332+G333</f>
        <v>23046.5</v>
      </c>
      <c r="H329" s="94">
        <f>H330+H331+H332+H333</f>
        <v>20662.8</v>
      </c>
      <c r="I329" s="97">
        <f t="shared" si="28"/>
        <v>89.656997808777902</v>
      </c>
      <c r="J329" s="182" t="s">
        <v>648</v>
      </c>
      <c r="K329" s="208">
        <v>2523070</v>
      </c>
      <c r="L329" s="208">
        <v>2523070</v>
      </c>
      <c r="M329" s="177" t="s">
        <v>709</v>
      </c>
      <c r="N329" s="182"/>
      <c r="O329" s="182"/>
      <c r="P329" s="182"/>
    </row>
    <row r="330" spans="1:16" ht="40.5" customHeight="1" x14ac:dyDescent="0.25">
      <c r="A330" s="159"/>
      <c r="B330" s="160"/>
      <c r="C330" s="160"/>
      <c r="D330" s="183"/>
      <c r="E330" s="183"/>
      <c r="F330" s="5" t="s">
        <v>6</v>
      </c>
      <c r="G330" s="98">
        <v>0</v>
      </c>
      <c r="H330" s="98">
        <v>0</v>
      </c>
      <c r="I330" s="99">
        <v>0</v>
      </c>
      <c r="J330" s="184"/>
      <c r="K330" s="210"/>
      <c r="L330" s="210"/>
      <c r="M330" s="178"/>
      <c r="N330" s="184"/>
      <c r="O330" s="184"/>
      <c r="P330" s="184"/>
    </row>
    <row r="331" spans="1:16" ht="21" customHeight="1" x14ac:dyDescent="0.25">
      <c r="A331" s="159"/>
      <c r="B331" s="160"/>
      <c r="C331" s="160"/>
      <c r="D331" s="183" t="s">
        <v>120</v>
      </c>
      <c r="E331" s="183" t="s">
        <v>111</v>
      </c>
      <c r="F331" s="5" t="s">
        <v>7</v>
      </c>
      <c r="G331" s="98">
        <v>0</v>
      </c>
      <c r="H331" s="98">
        <v>0</v>
      </c>
      <c r="I331" s="99">
        <v>0</v>
      </c>
      <c r="J331" s="182" t="s">
        <v>649</v>
      </c>
      <c r="K331" s="208">
        <v>100</v>
      </c>
      <c r="L331" s="208">
        <v>100</v>
      </c>
      <c r="M331" s="178"/>
      <c r="N331" s="182"/>
      <c r="O331" s="182"/>
      <c r="P331" s="182"/>
    </row>
    <row r="332" spans="1:16" ht="21" customHeight="1" x14ac:dyDescent="0.25">
      <c r="A332" s="159"/>
      <c r="B332" s="160"/>
      <c r="C332" s="160"/>
      <c r="D332" s="183"/>
      <c r="E332" s="183"/>
      <c r="F332" s="5" t="s">
        <v>32</v>
      </c>
      <c r="G332" s="98">
        <v>0</v>
      </c>
      <c r="H332" s="98">
        <v>0</v>
      </c>
      <c r="I332" s="99">
        <v>0</v>
      </c>
      <c r="J332" s="183"/>
      <c r="K332" s="209"/>
      <c r="L332" s="209"/>
      <c r="M332" s="178"/>
      <c r="N332" s="183"/>
      <c r="O332" s="183"/>
      <c r="P332" s="183"/>
    </row>
    <row r="333" spans="1:16" ht="137.25" customHeight="1" x14ac:dyDescent="0.25">
      <c r="A333" s="159"/>
      <c r="B333" s="160"/>
      <c r="C333" s="160"/>
      <c r="D333" s="184"/>
      <c r="E333" s="184"/>
      <c r="F333" s="4" t="s">
        <v>33</v>
      </c>
      <c r="G333" s="98">
        <v>23046.5</v>
      </c>
      <c r="H333" s="98">
        <v>20662.8</v>
      </c>
      <c r="I333" s="99">
        <f t="shared" ref="I333:I391" si="33">H333/G333*100</f>
        <v>89.656997808777902</v>
      </c>
      <c r="J333" s="184"/>
      <c r="K333" s="210"/>
      <c r="L333" s="210"/>
      <c r="M333" s="179"/>
      <c r="N333" s="184"/>
      <c r="O333" s="184"/>
      <c r="P333" s="184"/>
    </row>
    <row r="334" spans="1:16" ht="24.75" customHeight="1" x14ac:dyDescent="0.25">
      <c r="A334" s="199" t="s">
        <v>214</v>
      </c>
      <c r="B334" s="161" t="s">
        <v>215</v>
      </c>
      <c r="C334" s="160" t="s">
        <v>207</v>
      </c>
      <c r="D334" s="182" t="s">
        <v>98</v>
      </c>
      <c r="E334" s="182" t="s">
        <v>99</v>
      </c>
      <c r="F334" s="5" t="s">
        <v>3</v>
      </c>
      <c r="G334" s="94">
        <f>G335+G336+G337+G338</f>
        <v>506725.7</v>
      </c>
      <c r="H334" s="94">
        <f>H335+H336+H337+H338</f>
        <v>452430.6</v>
      </c>
      <c r="I334" s="97">
        <f t="shared" si="33"/>
        <v>89.285110267744457</v>
      </c>
      <c r="J334" s="182" t="s">
        <v>650</v>
      </c>
      <c r="K334" s="208">
        <v>7</v>
      </c>
      <c r="L334" s="208">
        <v>7</v>
      </c>
      <c r="M334" s="177"/>
      <c r="N334" s="182"/>
      <c r="O334" s="182"/>
      <c r="P334" s="182"/>
    </row>
    <row r="335" spans="1:16" ht="120.75" customHeight="1" x14ac:dyDescent="0.25">
      <c r="A335" s="200"/>
      <c r="B335" s="168"/>
      <c r="C335" s="160"/>
      <c r="D335" s="183"/>
      <c r="E335" s="183"/>
      <c r="F335" s="5" t="s">
        <v>6</v>
      </c>
      <c r="G335" s="98">
        <v>0</v>
      </c>
      <c r="H335" s="98">
        <v>0</v>
      </c>
      <c r="I335" s="99">
        <v>0</v>
      </c>
      <c r="J335" s="184"/>
      <c r="K335" s="210"/>
      <c r="L335" s="210"/>
      <c r="M335" s="179"/>
      <c r="N335" s="184"/>
      <c r="O335" s="184"/>
      <c r="P335" s="184"/>
    </row>
    <row r="336" spans="1:16" ht="18.75" customHeight="1" x14ac:dyDescent="0.25">
      <c r="A336" s="200"/>
      <c r="B336" s="168"/>
      <c r="C336" s="160"/>
      <c r="D336" s="183" t="s">
        <v>120</v>
      </c>
      <c r="E336" s="183" t="s">
        <v>111</v>
      </c>
      <c r="F336" s="5" t="s">
        <v>7</v>
      </c>
      <c r="G336" s="98">
        <v>0</v>
      </c>
      <c r="H336" s="98">
        <v>0</v>
      </c>
      <c r="I336" s="99">
        <v>0</v>
      </c>
      <c r="J336" s="182" t="s">
        <v>651</v>
      </c>
      <c r="K336" s="208">
        <v>0</v>
      </c>
      <c r="L336" s="208">
        <v>0</v>
      </c>
      <c r="M336" s="177"/>
      <c r="N336" s="182"/>
      <c r="O336" s="182"/>
      <c r="P336" s="182"/>
    </row>
    <row r="337" spans="1:16" ht="21" customHeight="1" x14ac:dyDescent="0.25">
      <c r="A337" s="200"/>
      <c r="B337" s="168"/>
      <c r="C337" s="160"/>
      <c r="D337" s="183"/>
      <c r="E337" s="183"/>
      <c r="F337" s="5" t="s">
        <v>32</v>
      </c>
      <c r="G337" s="98">
        <v>0</v>
      </c>
      <c r="H337" s="98">
        <v>0</v>
      </c>
      <c r="I337" s="99">
        <v>0</v>
      </c>
      <c r="J337" s="183"/>
      <c r="K337" s="209"/>
      <c r="L337" s="209"/>
      <c r="M337" s="178"/>
      <c r="N337" s="183"/>
      <c r="O337" s="183"/>
      <c r="P337" s="183"/>
    </row>
    <row r="338" spans="1:16" ht="28.5" customHeight="1" x14ac:dyDescent="0.25">
      <c r="A338" s="201"/>
      <c r="B338" s="169"/>
      <c r="C338" s="160"/>
      <c r="D338" s="184"/>
      <c r="E338" s="184"/>
      <c r="F338" s="4" t="s">
        <v>33</v>
      </c>
      <c r="G338" s="98">
        <v>506725.7</v>
      </c>
      <c r="H338" s="98">
        <v>452430.6</v>
      </c>
      <c r="I338" s="99">
        <f t="shared" si="33"/>
        <v>89.285110267744457</v>
      </c>
      <c r="J338" s="184"/>
      <c r="K338" s="210"/>
      <c r="L338" s="210"/>
      <c r="M338" s="179"/>
      <c r="N338" s="184"/>
      <c r="O338" s="184"/>
      <c r="P338" s="184"/>
    </row>
    <row r="339" spans="1:16" x14ac:dyDescent="0.25">
      <c r="A339" s="159" t="s">
        <v>216</v>
      </c>
      <c r="B339" s="160" t="s">
        <v>217</v>
      </c>
      <c r="C339" s="160" t="s">
        <v>207</v>
      </c>
      <c r="D339" s="182" t="s">
        <v>98</v>
      </c>
      <c r="E339" s="182" t="s">
        <v>99</v>
      </c>
      <c r="F339" s="5" t="s">
        <v>3</v>
      </c>
      <c r="G339" s="94">
        <f>G340+G341+G342+G343</f>
        <v>122750</v>
      </c>
      <c r="H339" s="94">
        <f>H340+H341+H342+H343</f>
        <v>28199.8</v>
      </c>
      <c r="I339" s="97">
        <f t="shared" si="33"/>
        <v>22.97336048879837</v>
      </c>
      <c r="J339" s="196" t="s">
        <v>218</v>
      </c>
      <c r="K339" s="196" t="s">
        <v>218</v>
      </c>
      <c r="L339" s="196" t="s">
        <v>218</v>
      </c>
      <c r="M339" s="196" t="s">
        <v>218</v>
      </c>
      <c r="N339" s="196" t="s">
        <v>218</v>
      </c>
      <c r="O339" s="196" t="s">
        <v>218</v>
      </c>
      <c r="P339" s="196" t="s">
        <v>218</v>
      </c>
    </row>
    <row r="340" spans="1:16" x14ac:dyDescent="0.25">
      <c r="A340" s="159"/>
      <c r="B340" s="160"/>
      <c r="C340" s="160"/>
      <c r="D340" s="183"/>
      <c r="E340" s="183"/>
      <c r="F340" s="5" t="s">
        <v>6</v>
      </c>
      <c r="G340" s="98">
        <f>G345</f>
        <v>0</v>
      </c>
      <c r="H340" s="98">
        <f>H345</f>
        <v>0</v>
      </c>
      <c r="I340" s="99">
        <v>0</v>
      </c>
      <c r="J340" s="197"/>
      <c r="K340" s="197"/>
      <c r="L340" s="197"/>
      <c r="M340" s="197"/>
      <c r="N340" s="197"/>
      <c r="O340" s="197"/>
      <c r="P340" s="197"/>
    </row>
    <row r="341" spans="1:16" x14ac:dyDescent="0.25">
      <c r="A341" s="159"/>
      <c r="B341" s="160"/>
      <c r="C341" s="160"/>
      <c r="D341" s="183" t="s">
        <v>120</v>
      </c>
      <c r="E341" s="183" t="s">
        <v>111</v>
      </c>
      <c r="F341" s="5" t="s">
        <v>7</v>
      </c>
      <c r="G341" s="98">
        <f t="shared" ref="G341:H342" si="34">G346</f>
        <v>0</v>
      </c>
      <c r="H341" s="98">
        <f t="shared" si="34"/>
        <v>0</v>
      </c>
      <c r="I341" s="99">
        <v>0</v>
      </c>
      <c r="J341" s="197"/>
      <c r="K341" s="197"/>
      <c r="L341" s="197"/>
      <c r="M341" s="197"/>
      <c r="N341" s="197"/>
      <c r="O341" s="197"/>
      <c r="P341" s="197"/>
    </row>
    <row r="342" spans="1:16" x14ac:dyDescent="0.25">
      <c r="A342" s="159"/>
      <c r="B342" s="160"/>
      <c r="C342" s="160"/>
      <c r="D342" s="183"/>
      <c r="E342" s="183"/>
      <c r="F342" s="5" t="s">
        <v>32</v>
      </c>
      <c r="G342" s="98">
        <f t="shared" si="34"/>
        <v>0</v>
      </c>
      <c r="H342" s="98">
        <f t="shared" si="34"/>
        <v>0</v>
      </c>
      <c r="I342" s="99">
        <v>0</v>
      </c>
      <c r="J342" s="197"/>
      <c r="K342" s="197"/>
      <c r="L342" s="197"/>
      <c r="M342" s="197"/>
      <c r="N342" s="197"/>
      <c r="O342" s="197"/>
      <c r="P342" s="197"/>
    </row>
    <row r="343" spans="1:16" ht="60" customHeight="1" x14ac:dyDescent="0.25">
      <c r="A343" s="159"/>
      <c r="B343" s="160"/>
      <c r="C343" s="160"/>
      <c r="D343" s="184"/>
      <c r="E343" s="184"/>
      <c r="F343" s="4" t="s">
        <v>33</v>
      </c>
      <c r="G343" s="98">
        <v>122750</v>
      </c>
      <c r="H343" s="98">
        <v>28199.8</v>
      </c>
      <c r="I343" s="99">
        <f t="shared" si="33"/>
        <v>22.97336048879837</v>
      </c>
      <c r="J343" s="198"/>
      <c r="K343" s="198"/>
      <c r="L343" s="198"/>
      <c r="M343" s="198"/>
      <c r="N343" s="198"/>
      <c r="O343" s="198"/>
      <c r="P343" s="198"/>
    </row>
    <row r="344" spans="1:16" ht="19.5" customHeight="1" x14ac:dyDescent="0.25">
      <c r="A344" s="159" t="s">
        <v>219</v>
      </c>
      <c r="B344" s="160" t="s">
        <v>220</v>
      </c>
      <c r="C344" s="160" t="s">
        <v>207</v>
      </c>
      <c r="D344" s="182" t="s">
        <v>98</v>
      </c>
      <c r="E344" s="182" t="s">
        <v>99</v>
      </c>
      <c r="F344" s="5" t="s">
        <v>3</v>
      </c>
      <c r="G344" s="94">
        <f>G345+G346+G347+G348</f>
        <v>122750</v>
      </c>
      <c r="H344" s="94">
        <f>H345+H346+H347+H348</f>
        <v>28199.8</v>
      </c>
      <c r="I344" s="97">
        <f t="shared" si="33"/>
        <v>22.97336048879837</v>
      </c>
      <c r="J344" s="182" t="s">
        <v>652</v>
      </c>
      <c r="K344" s="244">
        <v>42</v>
      </c>
      <c r="L344" s="208">
        <v>5</v>
      </c>
      <c r="M344" s="177" t="s">
        <v>708</v>
      </c>
      <c r="N344" s="182"/>
      <c r="O344" s="182"/>
      <c r="P344" s="182"/>
    </row>
    <row r="345" spans="1:16" ht="48.75" customHeight="1" x14ac:dyDescent="0.25">
      <c r="A345" s="159"/>
      <c r="B345" s="160"/>
      <c r="C345" s="160"/>
      <c r="D345" s="183"/>
      <c r="E345" s="183"/>
      <c r="F345" s="5" t="s">
        <v>6</v>
      </c>
      <c r="G345" s="98">
        <v>0</v>
      </c>
      <c r="H345" s="98">
        <v>0</v>
      </c>
      <c r="I345" s="99">
        <v>0</v>
      </c>
      <c r="J345" s="184"/>
      <c r="K345" s="246"/>
      <c r="L345" s="210"/>
      <c r="M345" s="178"/>
      <c r="N345" s="184"/>
      <c r="O345" s="184"/>
      <c r="P345" s="184"/>
    </row>
    <row r="346" spans="1:16" x14ac:dyDescent="0.25">
      <c r="A346" s="159"/>
      <c r="B346" s="160"/>
      <c r="C346" s="160"/>
      <c r="D346" s="183" t="s">
        <v>120</v>
      </c>
      <c r="E346" s="183" t="s">
        <v>111</v>
      </c>
      <c r="F346" s="5" t="s">
        <v>7</v>
      </c>
      <c r="G346" s="98">
        <v>0</v>
      </c>
      <c r="H346" s="98">
        <v>0</v>
      </c>
      <c r="I346" s="99">
        <v>0</v>
      </c>
      <c r="J346" s="182" t="s">
        <v>653</v>
      </c>
      <c r="K346" s="215">
        <v>6.8</v>
      </c>
      <c r="L346" s="215">
        <v>2.7</v>
      </c>
      <c r="M346" s="178"/>
      <c r="N346" s="182"/>
      <c r="O346" s="182"/>
      <c r="P346" s="182"/>
    </row>
    <row r="347" spans="1:16" ht="26.25" customHeight="1" x14ac:dyDescent="0.25">
      <c r="A347" s="159"/>
      <c r="B347" s="160"/>
      <c r="C347" s="160"/>
      <c r="D347" s="183"/>
      <c r="E347" s="183"/>
      <c r="F347" s="5" t="s">
        <v>32</v>
      </c>
      <c r="G347" s="98">
        <v>0</v>
      </c>
      <c r="H347" s="98">
        <v>0</v>
      </c>
      <c r="I347" s="99">
        <v>0</v>
      </c>
      <c r="J347" s="183"/>
      <c r="K347" s="216"/>
      <c r="L347" s="216"/>
      <c r="M347" s="178"/>
      <c r="N347" s="183"/>
      <c r="O347" s="183"/>
      <c r="P347" s="183"/>
    </row>
    <row r="348" spans="1:16" ht="78" customHeight="1" x14ac:dyDescent="0.25">
      <c r="A348" s="159"/>
      <c r="B348" s="160"/>
      <c r="C348" s="160"/>
      <c r="D348" s="184"/>
      <c r="E348" s="184"/>
      <c r="F348" s="4" t="s">
        <v>33</v>
      </c>
      <c r="G348" s="98">
        <v>122750</v>
      </c>
      <c r="H348" s="98">
        <v>28199.8</v>
      </c>
      <c r="I348" s="99">
        <f t="shared" si="33"/>
        <v>22.97336048879837</v>
      </c>
      <c r="J348" s="184"/>
      <c r="K348" s="217"/>
      <c r="L348" s="217"/>
      <c r="M348" s="179"/>
      <c r="N348" s="184"/>
      <c r="O348" s="184"/>
      <c r="P348" s="184"/>
    </row>
    <row r="349" spans="1:16" x14ac:dyDescent="0.25">
      <c r="A349" s="153" t="s">
        <v>221</v>
      </c>
      <c r="B349" s="133" t="s">
        <v>222</v>
      </c>
      <c r="C349" s="185" t="s">
        <v>3</v>
      </c>
      <c r="D349" s="202" t="s">
        <v>95</v>
      </c>
      <c r="E349" s="202" t="s">
        <v>95</v>
      </c>
      <c r="F349" s="38" t="s">
        <v>3</v>
      </c>
      <c r="G349" s="94">
        <f>G350+G351+G352+G353</f>
        <v>17482228.599999998</v>
      </c>
      <c r="H349" s="94">
        <f>H350+H351+H352+H353</f>
        <v>17265364.300000001</v>
      </c>
      <c r="I349" s="97">
        <f t="shared" si="33"/>
        <v>98.759515706138302</v>
      </c>
      <c r="J349" s="146" t="s">
        <v>95</v>
      </c>
      <c r="K349" s="146" t="s">
        <v>95</v>
      </c>
      <c r="L349" s="146" t="s">
        <v>95</v>
      </c>
      <c r="M349" s="146" t="s">
        <v>95</v>
      </c>
      <c r="N349" s="146" t="s">
        <v>95</v>
      </c>
      <c r="O349" s="146" t="s">
        <v>95</v>
      </c>
      <c r="P349" s="146" t="s">
        <v>95</v>
      </c>
    </row>
    <row r="350" spans="1:16" x14ac:dyDescent="0.25">
      <c r="A350" s="153"/>
      <c r="B350" s="133"/>
      <c r="C350" s="186"/>
      <c r="D350" s="202"/>
      <c r="E350" s="202"/>
      <c r="F350" s="38" t="s">
        <v>6</v>
      </c>
      <c r="G350" s="94">
        <f>G355+G360</f>
        <v>17278716.299999997</v>
      </c>
      <c r="H350" s="94">
        <f>H355+H360</f>
        <v>17261895</v>
      </c>
      <c r="I350" s="97">
        <f t="shared" si="33"/>
        <v>99.902647281731234</v>
      </c>
      <c r="J350" s="147"/>
      <c r="K350" s="147"/>
      <c r="L350" s="147"/>
      <c r="M350" s="147"/>
      <c r="N350" s="147"/>
      <c r="O350" s="147"/>
      <c r="P350" s="147"/>
    </row>
    <row r="351" spans="1:16" x14ac:dyDescent="0.25">
      <c r="A351" s="153"/>
      <c r="B351" s="133"/>
      <c r="C351" s="186"/>
      <c r="D351" s="202"/>
      <c r="E351" s="202"/>
      <c r="F351" s="38" t="s">
        <v>7</v>
      </c>
      <c r="G351" s="94">
        <f t="shared" ref="G351:H353" si="35">G356+G361</f>
        <v>203512.3</v>
      </c>
      <c r="H351" s="94">
        <f t="shared" si="35"/>
        <v>3469.3</v>
      </c>
      <c r="I351" s="97">
        <f t="shared" si="33"/>
        <v>1.7047126881274501</v>
      </c>
      <c r="J351" s="147"/>
      <c r="K351" s="147"/>
      <c r="L351" s="147"/>
      <c r="M351" s="147"/>
      <c r="N351" s="147"/>
      <c r="O351" s="147"/>
      <c r="P351" s="147"/>
    </row>
    <row r="352" spans="1:16" x14ac:dyDescent="0.25">
      <c r="A352" s="153"/>
      <c r="B352" s="133"/>
      <c r="C352" s="186"/>
      <c r="D352" s="202"/>
      <c r="E352" s="202"/>
      <c r="F352" s="38" t="s">
        <v>32</v>
      </c>
      <c r="G352" s="94">
        <f t="shared" si="35"/>
        <v>0</v>
      </c>
      <c r="H352" s="94">
        <f t="shared" si="35"/>
        <v>0</v>
      </c>
      <c r="I352" s="97">
        <v>0</v>
      </c>
      <c r="J352" s="147"/>
      <c r="K352" s="147"/>
      <c r="L352" s="147"/>
      <c r="M352" s="147"/>
      <c r="N352" s="147"/>
      <c r="O352" s="147"/>
      <c r="P352" s="147"/>
    </row>
    <row r="353" spans="1:16" x14ac:dyDescent="0.25">
      <c r="A353" s="153"/>
      <c r="B353" s="133"/>
      <c r="C353" s="187"/>
      <c r="D353" s="202"/>
      <c r="E353" s="202"/>
      <c r="F353" s="42" t="s">
        <v>33</v>
      </c>
      <c r="G353" s="94">
        <f t="shared" si="35"/>
        <v>0</v>
      </c>
      <c r="H353" s="94">
        <f t="shared" si="35"/>
        <v>0</v>
      </c>
      <c r="I353" s="97">
        <v>0</v>
      </c>
      <c r="J353" s="147"/>
      <c r="K353" s="147"/>
      <c r="L353" s="147"/>
      <c r="M353" s="147"/>
      <c r="N353" s="147"/>
      <c r="O353" s="147"/>
      <c r="P353" s="147"/>
    </row>
    <row r="354" spans="1:16" x14ac:dyDescent="0.25">
      <c r="A354" s="153"/>
      <c r="B354" s="133"/>
      <c r="C354" s="185" t="s">
        <v>94</v>
      </c>
      <c r="D354" s="202" t="s">
        <v>95</v>
      </c>
      <c r="E354" s="202" t="s">
        <v>95</v>
      </c>
      <c r="F354" s="38" t="s">
        <v>3</v>
      </c>
      <c r="G354" s="94">
        <f>G355+G356+G357+G358</f>
        <v>16490561.699999999</v>
      </c>
      <c r="H354" s="94">
        <f>H355+H356+H357+H358</f>
        <v>16479633.5</v>
      </c>
      <c r="I354" s="97">
        <f t="shared" si="33"/>
        <v>99.933730577533936</v>
      </c>
      <c r="J354" s="147"/>
      <c r="K354" s="147"/>
      <c r="L354" s="147"/>
      <c r="M354" s="147"/>
      <c r="N354" s="147"/>
      <c r="O354" s="147"/>
      <c r="P354" s="147"/>
    </row>
    <row r="355" spans="1:16" x14ac:dyDescent="0.25">
      <c r="A355" s="153"/>
      <c r="B355" s="133"/>
      <c r="C355" s="186"/>
      <c r="D355" s="202"/>
      <c r="E355" s="202"/>
      <c r="F355" s="38" t="s">
        <v>6</v>
      </c>
      <c r="G355" s="98">
        <f>G365</f>
        <v>16487049.399999999</v>
      </c>
      <c r="H355" s="98">
        <f>H365</f>
        <v>16476164.199999999</v>
      </c>
      <c r="I355" s="99">
        <f t="shared" si="33"/>
        <v>99.933977270669189</v>
      </c>
      <c r="J355" s="147"/>
      <c r="K355" s="147"/>
      <c r="L355" s="147"/>
      <c r="M355" s="147"/>
      <c r="N355" s="147"/>
      <c r="O355" s="147"/>
      <c r="P355" s="147"/>
    </row>
    <row r="356" spans="1:16" x14ac:dyDescent="0.25">
      <c r="A356" s="153"/>
      <c r="B356" s="133"/>
      <c r="C356" s="186"/>
      <c r="D356" s="202"/>
      <c r="E356" s="202"/>
      <c r="F356" s="38" t="s">
        <v>7</v>
      </c>
      <c r="G356" s="98">
        <f t="shared" ref="G356:H358" si="36">G366</f>
        <v>3512.3</v>
      </c>
      <c r="H356" s="98">
        <f t="shared" si="36"/>
        <v>3469.3</v>
      </c>
      <c r="I356" s="99">
        <f t="shared" si="33"/>
        <v>98.775731002477002</v>
      </c>
      <c r="J356" s="147"/>
      <c r="K356" s="147"/>
      <c r="L356" s="147"/>
      <c r="M356" s="147"/>
      <c r="N356" s="147"/>
      <c r="O356" s="147"/>
      <c r="P356" s="147"/>
    </row>
    <row r="357" spans="1:16" x14ac:dyDescent="0.25">
      <c r="A357" s="153"/>
      <c r="B357" s="133"/>
      <c r="C357" s="186"/>
      <c r="D357" s="202"/>
      <c r="E357" s="202"/>
      <c r="F357" s="38" t="s">
        <v>32</v>
      </c>
      <c r="G357" s="98">
        <f t="shared" si="36"/>
        <v>0</v>
      </c>
      <c r="H357" s="98">
        <f t="shared" si="36"/>
        <v>0</v>
      </c>
      <c r="I357" s="99">
        <v>0</v>
      </c>
      <c r="J357" s="147"/>
      <c r="K357" s="147"/>
      <c r="L357" s="147"/>
      <c r="M357" s="147"/>
      <c r="N357" s="147"/>
      <c r="O357" s="147"/>
      <c r="P357" s="147"/>
    </row>
    <row r="358" spans="1:16" x14ac:dyDescent="0.25">
      <c r="A358" s="153"/>
      <c r="B358" s="133"/>
      <c r="C358" s="187"/>
      <c r="D358" s="202"/>
      <c r="E358" s="202"/>
      <c r="F358" s="42" t="s">
        <v>33</v>
      </c>
      <c r="G358" s="98">
        <f t="shared" si="36"/>
        <v>0</v>
      </c>
      <c r="H358" s="98">
        <f t="shared" si="36"/>
        <v>0</v>
      </c>
      <c r="I358" s="99">
        <v>0</v>
      </c>
      <c r="J358" s="147"/>
      <c r="K358" s="147"/>
      <c r="L358" s="147"/>
      <c r="M358" s="147"/>
      <c r="N358" s="147"/>
      <c r="O358" s="147"/>
      <c r="P358" s="147"/>
    </row>
    <row r="359" spans="1:16" x14ac:dyDescent="0.25">
      <c r="A359" s="153"/>
      <c r="B359" s="133"/>
      <c r="C359" s="185" t="s">
        <v>223</v>
      </c>
      <c r="D359" s="202" t="s">
        <v>95</v>
      </c>
      <c r="E359" s="202" t="s">
        <v>95</v>
      </c>
      <c r="F359" s="38" t="s">
        <v>3</v>
      </c>
      <c r="G359" s="94">
        <f>G360+G361+G362+G363</f>
        <v>991666.89999999991</v>
      </c>
      <c r="H359" s="94">
        <f>H360+H361+H362+H363</f>
        <v>785730.8</v>
      </c>
      <c r="I359" s="97">
        <f t="shared" si="33"/>
        <v>79.233339340054627</v>
      </c>
      <c r="J359" s="147"/>
      <c r="K359" s="147"/>
      <c r="L359" s="147"/>
      <c r="M359" s="147"/>
      <c r="N359" s="147"/>
      <c r="O359" s="147"/>
      <c r="P359" s="147"/>
    </row>
    <row r="360" spans="1:16" x14ac:dyDescent="0.25">
      <c r="A360" s="153"/>
      <c r="B360" s="133"/>
      <c r="C360" s="186"/>
      <c r="D360" s="202"/>
      <c r="E360" s="202"/>
      <c r="F360" s="38" t="s">
        <v>6</v>
      </c>
      <c r="G360" s="98">
        <f t="shared" ref="G360:H363" si="37">G425+G440</f>
        <v>791666.89999999991</v>
      </c>
      <c r="H360" s="98">
        <f t="shared" si="37"/>
        <v>785730.8</v>
      </c>
      <c r="I360" s="99">
        <f t="shared" si="33"/>
        <v>99.250177063105724</v>
      </c>
      <c r="J360" s="147"/>
      <c r="K360" s="147"/>
      <c r="L360" s="147"/>
      <c r="M360" s="147"/>
      <c r="N360" s="147"/>
      <c r="O360" s="147"/>
      <c r="P360" s="147"/>
    </row>
    <row r="361" spans="1:16" x14ac:dyDescent="0.25">
      <c r="A361" s="153"/>
      <c r="B361" s="133"/>
      <c r="C361" s="186"/>
      <c r="D361" s="202"/>
      <c r="E361" s="202"/>
      <c r="F361" s="38" t="s">
        <v>7</v>
      </c>
      <c r="G361" s="98">
        <f t="shared" si="37"/>
        <v>200000</v>
      </c>
      <c r="H361" s="98">
        <f t="shared" si="37"/>
        <v>0</v>
      </c>
      <c r="I361" s="99">
        <f t="shared" si="33"/>
        <v>0</v>
      </c>
      <c r="J361" s="147"/>
      <c r="K361" s="147"/>
      <c r="L361" s="147"/>
      <c r="M361" s="147"/>
      <c r="N361" s="147"/>
      <c r="O361" s="147"/>
      <c r="P361" s="147"/>
    </row>
    <row r="362" spans="1:16" x14ac:dyDescent="0.25">
      <c r="A362" s="153"/>
      <c r="B362" s="133"/>
      <c r="C362" s="186"/>
      <c r="D362" s="202"/>
      <c r="E362" s="202"/>
      <c r="F362" s="38" t="s">
        <v>32</v>
      </c>
      <c r="G362" s="98">
        <f t="shared" si="37"/>
        <v>0</v>
      </c>
      <c r="H362" s="98">
        <f t="shared" si="37"/>
        <v>0</v>
      </c>
      <c r="I362" s="99">
        <v>0</v>
      </c>
      <c r="J362" s="147"/>
      <c r="K362" s="147"/>
      <c r="L362" s="147"/>
      <c r="M362" s="147"/>
      <c r="N362" s="147"/>
      <c r="O362" s="147"/>
      <c r="P362" s="147"/>
    </row>
    <row r="363" spans="1:16" x14ac:dyDescent="0.25">
      <c r="A363" s="153"/>
      <c r="B363" s="133"/>
      <c r="C363" s="187"/>
      <c r="D363" s="202"/>
      <c r="E363" s="202"/>
      <c r="F363" s="42" t="s">
        <v>33</v>
      </c>
      <c r="G363" s="98">
        <f t="shared" si="37"/>
        <v>0</v>
      </c>
      <c r="H363" s="98">
        <f t="shared" si="37"/>
        <v>0</v>
      </c>
      <c r="I363" s="99">
        <v>0</v>
      </c>
      <c r="J363" s="148"/>
      <c r="K363" s="148"/>
      <c r="L363" s="148"/>
      <c r="M363" s="148"/>
      <c r="N363" s="148"/>
      <c r="O363" s="148"/>
      <c r="P363" s="148"/>
    </row>
    <row r="364" spans="1:16" x14ac:dyDescent="0.25">
      <c r="A364" s="153" t="s">
        <v>224</v>
      </c>
      <c r="B364" s="180" t="s">
        <v>225</v>
      </c>
      <c r="C364" s="180" t="s">
        <v>94</v>
      </c>
      <c r="D364" s="181" t="s">
        <v>95</v>
      </c>
      <c r="E364" s="181" t="s">
        <v>95</v>
      </c>
      <c r="F364" s="5" t="s">
        <v>3</v>
      </c>
      <c r="G364" s="94">
        <f>G365+G366+G367+G368</f>
        <v>16490561.699999999</v>
      </c>
      <c r="H364" s="94">
        <f>H365+H366+H367+H368</f>
        <v>16479633.5</v>
      </c>
      <c r="I364" s="97">
        <f t="shared" si="33"/>
        <v>99.933730577533936</v>
      </c>
      <c r="J364" s="203" t="s">
        <v>95</v>
      </c>
      <c r="K364" s="203" t="s">
        <v>95</v>
      </c>
      <c r="L364" s="203" t="s">
        <v>95</v>
      </c>
      <c r="M364" s="203" t="s">
        <v>95</v>
      </c>
      <c r="N364" s="203" t="s">
        <v>95</v>
      </c>
      <c r="O364" s="203" t="s">
        <v>95</v>
      </c>
      <c r="P364" s="203" t="s">
        <v>95</v>
      </c>
    </row>
    <row r="365" spans="1:16" x14ac:dyDescent="0.25">
      <c r="A365" s="153"/>
      <c r="B365" s="180"/>
      <c r="C365" s="180"/>
      <c r="D365" s="181"/>
      <c r="E365" s="181"/>
      <c r="F365" s="5" t="s">
        <v>6</v>
      </c>
      <c r="G365" s="98">
        <f>G370+G375+G380+G385+G390+G395+G400+G405+G410+G415+G420</f>
        <v>16487049.399999999</v>
      </c>
      <c r="H365" s="98">
        <f>H370+H375+H380+H385+H390+H395+H400+H405+H410+H415+H420</f>
        <v>16476164.199999999</v>
      </c>
      <c r="I365" s="99">
        <f t="shared" si="33"/>
        <v>99.933977270669189</v>
      </c>
      <c r="J365" s="203"/>
      <c r="K365" s="203"/>
      <c r="L365" s="203"/>
      <c r="M365" s="203"/>
      <c r="N365" s="203"/>
      <c r="O365" s="203"/>
      <c r="P365" s="203"/>
    </row>
    <row r="366" spans="1:16" x14ac:dyDescent="0.25">
      <c r="A366" s="153"/>
      <c r="B366" s="180"/>
      <c r="C366" s="180"/>
      <c r="D366" s="181"/>
      <c r="E366" s="181"/>
      <c r="F366" s="5" t="s">
        <v>7</v>
      </c>
      <c r="G366" s="98">
        <f t="shared" ref="G366:H368" si="38">G371+G376+G381+G386+G391+G396+G401+G406+G411+G416+G421</f>
        <v>3512.3</v>
      </c>
      <c r="H366" s="98">
        <f t="shared" si="38"/>
        <v>3469.3</v>
      </c>
      <c r="I366" s="99">
        <f t="shared" si="33"/>
        <v>98.775731002477002</v>
      </c>
      <c r="J366" s="203"/>
      <c r="K366" s="203"/>
      <c r="L366" s="203"/>
      <c r="M366" s="203"/>
      <c r="N366" s="203"/>
      <c r="O366" s="203"/>
      <c r="P366" s="203"/>
    </row>
    <row r="367" spans="1:16" x14ac:dyDescent="0.25">
      <c r="A367" s="153"/>
      <c r="B367" s="180"/>
      <c r="C367" s="180"/>
      <c r="D367" s="181"/>
      <c r="E367" s="181"/>
      <c r="F367" s="5" t="s">
        <v>32</v>
      </c>
      <c r="G367" s="98">
        <f t="shared" si="38"/>
        <v>0</v>
      </c>
      <c r="H367" s="98">
        <f t="shared" si="38"/>
        <v>0</v>
      </c>
      <c r="I367" s="99">
        <v>0</v>
      </c>
      <c r="J367" s="203"/>
      <c r="K367" s="203"/>
      <c r="L367" s="203"/>
      <c r="M367" s="203"/>
      <c r="N367" s="203"/>
      <c r="O367" s="203"/>
      <c r="P367" s="203"/>
    </row>
    <row r="368" spans="1:16" x14ac:dyDescent="0.25">
      <c r="A368" s="153"/>
      <c r="B368" s="180"/>
      <c r="C368" s="180"/>
      <c r="D368" s="181"/>
      <c r="E368" s="181"/>
      <c r="F368" s="4" t="s">
        <v>33</v>
      </c>
      <c r="G368" s="98">
        <f t="shared" si="38"/>
        <v>0</v>
      </c>
      <c r="H368" s="98">
        <f t="shared" si="38"/>
        <v>0</v>
      </c>
      <c r="I368" s="99">
        <v>0</v>
      </c>
      <c r="J368" s="203"/>
      <c r="K368" s="203"/>
      <c r="L368" s="203"/>
      <c r="M368" s="203"/>
      <c r="N368" s="203"/>
      <c r="O368" s="203"/>
      <c r="P368" s="203"/>
    </row>
    <row r="369" spans="1:16" x14ac:dyDescent="0.25">
      <c r="A369" s="159" t="s">
        <v>226</v>
      </c>
      <c r="B369" s="160" t="s">
        <v>227</v>
      </c>
      <c r="C369" s="161" t="s">
        <v>94</v>
      </c>
      <c r="D369" s="174" t="s">
        <v>98</v>
      </c>
      <c r="E369" s="174" t="s">
        <v>99</v>
      </c>
      <c r="F369" s="5" t="s">
        <v>3</v>
      </c>
      <c r="G369" s="94">
        <f>G370+G371+G372+G373</f>
        <v>80733.7</v>
      </c>
      <c r="H369" s="94">
        <f>H370+H371+H372+H373</f>
        <v>76751.7</v>
      </c>
      <c r="I369" s="97">
        <f t="shared" si="33"/>
        <v>95.067735035059712</v>
      </c>
      <c r="J369" s="182" t="s">
        <v>654</v>
      </c>
      <c r="K369" s="208">
        <v>24</v>
      </c>
      <c r="L369" s="208">
        <v>30</v>
      </c>
      <c r="M369" s="248" t="s">
        <v>694</v>
      </c>
      <c r="N369" s="182"/>
      <c r="O369" s="182"/>
      <c r="P369" s="182"/>
    </row>
    <row r="370" spans="1:16" ht="75" customHeight="1" x14ac:dyDescent="0.25">
      <c r="A370" s="159"/>
      <c r="B370" s="160"/>
      <c r="C370" s="168"/>
      <c r="D370" s="175"/>
      <c r="E370" s="175"/>
      <c r="F370" s="5" t="s">
        <v>6</v>
      </c>
      <c r="G370" s="98">
        <v>80733.7</v>
      </c>
      <c r="H370" s="98">
        <f>49864.3+22430.7+4049+407.7</f>
        <v>76751.7</v>
      </c>
      <c r="I370" s="99">
        <f t="shared" si="33"/>
        <v>95.067735035059712</v>
      </c>
      <c r="J370" s="184"/>
      <c r="K370" s="210"/>
      <c r="L370" s="210"/>
      <c r="M370" s="249"/>
      <c r="N370" s="184"/>
      <c r="O370" s="184"/>
      <c r="P370" s="184"/>
    </row>
    <row r="371" spans="1:16" x14ac:dyDescent="0.25">
      <c r="A371" s="159"/>
      <c r="B371" s="160"/>
      <c r="C371" s="168"/>
      <c r="D371" s="175"/>
      <c r="E371" s="175"/>
      <c r="F371" s="5" t="s">
        <v>7</v>
      </c>
      <c r="G371" s="98">
        <v>0</v>
      </c>
      <c r="H371" s="98">
        <v>0</v>
      </c>
      <c r="I371" s="99">
        <v>0</v>
      </c>
      <c r="J371" s="182" t="s">
        <v>655</v>
      </c>
      <c r="K371" s="208">
        <v>3</v>
      </c>
      <c r="L371" s="208">
        <v>3</v>
      </c>
      <c r="M371" s="248"/>
      <c r="N371" s="182"/>
      <c r="O371" s="182"/>
      <c r="P371" s="182"/>
    </row>
    <row r="372" spans="1:16" x14ac:dyDescent="0.25">
      <c r="A372" s="159"/>
      <c r="B372" s="160"/>
      <c r="C372" s="168"/>
      <c r="D372" s="175"/>
      <c r="E372" s="175"/>
      <c r="F372" s="5" t="s">
        <v>32</v>
      </c>
      <c r="G372" s="98">
        <v>0</v>
      </c>
      <c r="H372" s="98">
        <v>0</v>
      </c>
      <c r="I372" s="99">
        <v>0</v>
      </c>
      <c r="J372" s="183"/>
      <c r="K372" s="209"/>
      <c r="L372" s="209"/>
      <c r="M372" s="250"/>
      <c r="N372" s="183"/>
      <c r="O372" s="183"/>
      <c r="P372" s="183"/>
    </row>
    <row r="373" spans="1:16" ht="29.25" customHeight="1" x14ac:dyDescent="0.25">
      <c r="A373" s="159"/>
      <c r="B373" s="160"/>
      <c r="C373" s="169"/>
      <c r="D373" s="175"/>
      <c r="E373" s="176"/>
      <c r="F373" s="4" t="s">
        <v>33</v>
      </c>
      <c r="G373" s="98">
        <v>0</v>
      </c>
      <c r="H373" s="98">
        <v>0</v>
      </c>
      <c r="I373" s="99">
        <v>0</v>
      </c>
      <c r="J373" s="184"/>
      <c r="K373" s="210"/>
      <c r="L373" s="210"/>
      <c r="M373" s="249"/>
      <c r="N373" s="184"/>
      <c r="O373" s="184"/>
      <c r="P373" s="184"/>
    </row>
    <row r="374" spans="1:16" ht="15" customHeight="1" x14ac:dyDescent="0.25">
      <c r="A374" s="159" t="s">
        <v>228</v>
      </c>
      <c r="B374" s="160" t="s">
        <v>229</v>
      </c>
      <c r="C374" s="161" t="s">
        <v>94</v>
      </c>
      <c r="D374" s="174" t="s">
        <v>98</v>
      </c>
      <c r="E374" s="174" t="s">
        <v>99</v>
      </c>
      <c r="F374" s="5" t="s">
        <v>3</v>
      </c>
      <c r="G374" s="94">
        <f>G375+G376+G377+G378</f>
        <v>7326.5</v>
      </c>
      <c r="H374" s="94">
        <f>H375+H376+H377+H378</f>
        <v>7326.5</v>
      </c>
      <c r="I374" s="97">
        <f t="shared" si="33"/>
        <v>100</v>
      </c>
      <c r="J374" s="182" t="s">
        <v>656</v>
      </c>
      <c r="K374" s="208">
        <v>266</v>
      </c>
      <c r="L374" s="208">
        <v>246</v>
      </c>
      <c r="M374" s="248" t="s">
        <v>695</v>
      </c>
      <c r="N374" s="182"/>
      <c r="O374" s="182"/>
      <c r="P374" s="182"/>
    </row>
    <row r="375" spans="1:16" ht="52.5" customHeight="1" x14ac:dyDescent="0.25">
      <c r="A375" s="159"/>
      <c r="B375" s="160"/>
      <c r="C375" s="168"/>
      <c r="D375" s="175"/>
      <c r="E375" s="175"/>
      <c r="F375" s="5" t="s">
        <v>6</v>
      </c>
      <c r="G375" s="98">
        <v>7326.5</v>
      </c>
      <c r="H375" s="98">
        <f>6674.1+652.4</f>
        <v>7326.5</v>
      </c>
      <c r="I375" s="99">
        <f t="shared" si="33"/>
        <v>100</v>
      </c>
      <c r="J375" s="184"/>
      <c r="K375" s="210"/>
      <c r="L375" s="210"/>
      <c r="M375" s="250"/>
      <c r="N375" s="184"/>
      <c r="O375" s="184"/>
      <c r="P375" s="184"/>
    </row>
    <row r="376" spans="1:16" x14ac:dyDescent="0.25">
      <c r="A376" s="159"/>
      <c r="B376" s="160"/>
      <c r="C376" s="168"/>
      <c r="D376" s="175"/>
      <c r="E376" s="175"/>
      <c r="F376" s="5" t="s">
        <v>7</v>
      </c>
      <c r="G376" s="98">
        <v>0</v>
      </c>
      <c r="H376" s="98">
        <v>0</v>
      </c>
      <c r="I376" s="99">
        <v>0</v>
      </c>
      <c r="J376" s="182" t="s">
        <v>657</v>
      </c>
      <c r="K376" s="208">
        <v>100</v>
      </c>
      <c r="L376" s="208">
        <f>L374*100/K374</f>
        <v>92.481203007518801</v>
      </c>
      <c r="M376" s="250"/>
      <c r="N376" s="182"/>
      <c r="O376" s="182"/>
      <c r="P376" s="182"/>
    </row>
    <row r="377" spans="1:16" ht="18.75" customHeight="1" x14ac:dyDescent="0.25">
      <c r="A377" s="159"/>
      <c r="B377" s="160"/>
      <c r="C377" s="168"/>
      <c r="D377" s="175"/>
      <c r="E377" s="175"/>
      <c r="F377" s="5" t="s">
        <v>32</v>
      </c>
      <c r="G377" s="98">
        <v>0</v>
      </c>
      <c r="H377" s="98">
        <v>0</v>
      </c>
      <c r="I377" s="99">
        <v>0</v>
      </c>
      <c r="J377" s="183"/>
      <c r="K377" s="209"/>
      <c r="L377" s="209"/>
      <c r="M377" s="250"/>
      <c r="N377" s="183"/>
      <c r="O377" s="183"/>
      <c r="P377" s="183"/>
    </row>
    <row r="378" spans="1:16" ht="20.25" customHeight="1" x14ac:dyDescent="0.25">
      <c r="A378" s="159"/>
      <c r="B378" s="160"/>
      <c r="C378" s="169"/>
      <c r="D378" s="175"/>
      <c r="E378" s="176"/>
      <c r="F378" s="4" t="s">
        <v>33</v>
      </c>
      <c r="G378" s="98">
        <v>0</v>
      </c>
      <c r="H378" s="98">
        <v>0</v>
      </c>
      <c r="I378" s="99">
        <v>0</v>
      </c>
      <c r="J378" s="184"/>
      <c r="K378" s="210"/>
      <c r="L378" s="210"/>
      <c r="M378" s="249"/>
      <c r="N378" s="184"/>
      <c r="O378" s="184"/>
      <c r="P378" s="184"/>
    </row>
    <row r="379" spans="1:16" ht="42.75" customHeight="1" x14ac:dyDescent="0.25">
      <c r="A379" s="159" t="s">
        <v>230</v>
      </c>
      <c r="B379" s="160" t="s">
        <v>231</v>
      </c>
      <c r="C379" s="161" t="s">
        <v>94</v>
      </c>
      <c r="D379" s="174" t="s">
        <v>98</v>
      </c>
      <c r="E379" s="174" t="s">
        <v>99</v>
      </c>
      <c r="F379" s="5" t="s">
        <v>3</v>
      </c>
      <c r="G379" s="94">
        <f>G380+G381+G382+G383</f>
        <v>34492.699999999997</v>
      </c>
      <c r="H379" s="94">
        <f>H380+H381+H382+H383</f>
        <v>34492.699999999997</v>
      </c>
      <c r="I379" s="97">
        <f t="shared" si="33"/>
        <v>100</v>
      </c>
      <c r="J379" s="4" t="s">
        <v>658</v>
      </c>
      <c r="K379" s="59">
        <v>83079</v>
      </c>
      <c r="L379" s="59">
        <v>85060</v>
      </c>
      <c r="M379" s="63"/>
      <c r="N379" s="4"/>
      <c r="O379" s="4"/>
      <c r="P379" s="4"/>
    </row>
    <row r="380" spans="1:16" ht="64.5" customHeight="1" x14ac:dyDescent="0.25">
      <c r="A380" s="159"/>
      <c r="B380" s="160"/>
      <c r="C380" s="168"/>
      <c r="D380" s="175"/>
      <c r="E380" s="175"/>
      <c r="F380" s="5" t="s">
        <v>6</v>
      </c>
      <c r="G380" s="98">
        <v>34492.699999999997</v>
      </c>
      <c r="H380" s="98">
        <v>34492.699999999997</v>
      </c>
      <c r="I380" s="99">
        <f t="shared" si="33"/>
        <v>100</v>
      </c>
      <c r="J380" s="191" t="s">
        <v>659</v>
      </c>
      <c r="K380" s="237">
        <v>9870</v>
      </c>
      <c r="L380" s="237">
        <v>9873</v>
      </c>
      <c r="M380" s="238"/>
      <c r="N380" s="191"/>
      <c r="O380" s="191"/>
      <c r="P380" s="191"/>
    </row>
    <row r="381" spans="1:16" ht="68.25" customHeight="1" x14ac:dyDescent="0.25">
      <c r="A381" s="159"/>
      <c r="B381" s="160"/>
      <c r="C381" s="168"/>
      <c r="D381" s="175"/>
      <c r="E381" s="175"/>
      <c r="F381" s="5" t="s">
        <v>7</v>
      </c>
      <c r="G381" s="98">
        <v>0</v>
      </c>
      <c r="H381" s="98">
        <v>0</v>
      </c>
      <c r="I381" s="99">
        <v>0</v>
      </c>
      <c r="J381" s="191"/>
      <c r="K381" s="237"/>
      <c r="L381" s="237"/>
      <c r="M381" s="238"/>
      <c r="N381" s="191"/>
      <c r="O381" s="191"/>
      <c r="P381" s="191"/>
    </row>
    <row r="382" spans="1:16" ht="29.25" customHeight="1" x14ac:dyDescent="0.25">
      <c r="A382" s="159"/>
      <c r="B382" s="160"/>
      <c r="C382" s="168"/>
      <c r="D382" s="175"/>
      <c r="E382" s="175"/>
      <c r="F382" s="5" t="s">
        <v>32</v>
      </c>
      <c r="G382" s="98">
        <v>0</v>
      </c>
      <c r="H382" s="98">
        <v>0</v>
      </c>
      <c r="I382" s="99">
        <v>0</v>
      </c>
      <c r="J382" s="191" t="s">
        <v>660</v>
      </c>
      <c r="K382" s="237">
        <v>1050</v>
      </c>
      <c r="L382" s="237">
        <v>1111</v>
      </c>
      <c r="M382" s="238"/>
      <c r="N382" s="191"/>
      <c r="O382" s="191"/>
      <c r="P382" s="191"/>
    </row>
    <row r="383" spans="1:16" ht="39.75" customHeight="1" x14ac:dyDescent="0.25">
      <c r="A383" s="159"/>
      <c r="B383" s="160"/>
      <c r="C383" s="169"/>
      <c r="D383" s="175"/>
      <c r="E383" s="176"/>
      <c r="F383" s="4" t="s">
        <v>33</v>
      </c>
      <c r="G383" s="98">
        <v>0</v>
      </c>
      <c r="H383" s="98">
        <v>0</v>
      </c>
      <c r="I383" s="99">
        <v>0</v>
      </c>
      <c r="J383" s="191"/>
      <c r="K383" s="237"/>
      <c r="L383" s="237"/>
      <c r="M383" s="238"/>
      <c r="N383" s="191"/>
      <c r="O383" s="191"/>
      <c r="P383" s="191"/>
    </row>
    <row r="384" spans="1:16" x14ac:dyDescent="0.25">
      <c r="A384" s="159" t="s">
        <v>232</v>
      </c>
      <c r="B384" s="160" t="s">
        <v>233</v>
      </c>
      <c r="C384" s="161" t="s">
        <v>94</v>
      </c>
      <c r="D384" s="174" t="s">
        <v>98</v>
      </c>
      <c r="E384" s="182" t="s">
        <v>99</v>
      </c>
      <c r="F384" s="5" t="s">
        <v>3</v>
      </c>
      <c r="G384" s="94">
        <f>G385+G386+G387+G388</f>
        <v>726.5</v>
      </c>
      <c r="H384" s="94">
        <f>H385+H386+H387+H388</f>
        <v>726.4</v>
      </c>
      <c r="I384" s="97">
        <f t="shared" si="33"/>
        <v>99.986235375086025</v>
      </c>
      <c r="J384" s="182" t="s">
        <v>661</v>
      </c>
      <c r="K384" s="208">
        <v>87</v>
      </c>
      <c r="L384" s="208">
        <v>87</v>
      </c>
      <c r="M384" s="177"/>
      <c r="N384" s="182"/>
      <c r="O384" s="182"/>
      <c r="P384" s="182"/>
    </row>
    <row r="385" spans="1:16" x14ac:dyDescent="0.25">
      <c r="A385" s="159"/>
      <c r="B385" s="160"/>
      <c r="C385" s="168"/>
      <c r="D385" s="175"/>
      <c r="E385" s="183"/>
      <c r="F385" s="5" t="s">
        <v>6</v>
      </c>
      <c r="G385" s="98">
        <v>726.5</v>
      </c>
      <c r="H385" s="98">
        <v>726.4</v>
      </c>
      <c r="I385" s="99">
        <f t="shared" si="33"/>
        <v>99.986235375086025</v>
      </c>
      <c r="J385" s="183"/>
      <c r="K385" s="209"/>
      <c r="L385" s="209"/>
      <c r="M385" s="178"/>
      <c r="N385" s="183"/>
      <c r="O385" s="183"/>
      <c r="P385" s="183"/>
    </row>
    <row r="386" spans="1:16" ht="51" customHeight="1" x14ac:dyDescent="0.25">
      <c r="A386" s="159"/>
      <c r="B386" s="160"/>
      <c r="C386" s="168"/>
      <c r="D386" s="175"/>
      <c r="E386" s="183"/>
      <c r="F386" s="5" t="s">
        <v>7</v>
      </c>
      <c r="G386" s="98">
        <v>0</v>
      </c>
      <c r="H386" s="98">
        <v>0</v>
      </c>
      <c r="I386" s="99">
        <v>0</v>
      </c>
      <c r="J386" s="184"/>
      <c r="K386" s="210"/>
      <c r="L386" s="210"/>
      <c r="M386" s="179"/>
      <c r="N386" s="184"/>
      <c r="O386" s="184"/>
      <c r="P386" s="184"/>
    </row>
    <row r="387" spans="1:16" ht="21.75" customHeight="1" x14ac:dyDescent="0.25">
      <c r="A387" s="159"/>
      <c r="B387" s="160"/>
      <c r="C387" s="168"/>
      <c r="D387" s="175"/>
      <c r="E387" s="183"/>
      <c r="F387" s="5" t="s">
        <v>32</v>
      </c>
      <c r="G387" s="98">
        <v>0</v>
      </c>
      <c r="H387" s="98">
        <v>0</v>
      </c>
      <c r="I387" s="99">
        <v>0</v>
      </c>
      <c r="J387" s="182" t="s">
        <v>662</v>
      </c>
      <c r="K387" s="208">
        <v>94</v>
      </c>
      <c r="L387" s="208">
        <v>94</v>
      </c>
      <c r="M387" s="177"/>
      <c r="N387" s="182"/>
      <c r="O387" s="182"/>
      <c r="P387" s="182"/>
    </row>
    <row r="388" spans="1:16" ht="21.75" customHeight="1" x14ac:dyDescent="0.25">
      <c r="A388" s="159"/>
      <c r="B388" s="160"/>
      <c r="C388" s="169"/>
      <c r="D388" s="175"/>
      <c r="E388" s="184"/>
      <c r="F388" s="4" t="s">
        <v>33</v>
      </c>
      <c r="G388" s="98">
        <v>0</v>
      </c>
      <c r="H388" s="98">
        <v>0</v>
      </c>
      <c r="I388" s="99">
        <v>0</v>
      </c>
      <c r="J388" s="184"/>
      <c r="K388" s="210"/>
      <c r="L388" s="210"/>
      <c r="M388" s="179"/>
      <c r="N388" s="184"/>
      <c r="O388" s="184"/>
      <c r="P388" s="184"/>
    </row>
    <row r="389" spans="1:16" ht="21.75" customHeight="1" x14ac:dyDescent="0.25">
      <c r="A389" s="159" t="s">
        <v>234</v>
      </c>
      <c r="B389" s="160" t="s">
        <v>235</v>
      </c>
      <c r="C389" s="160" t="s">
        <v>94</v>
      </c>
      <c r="D389" s="174" t="s">
        <v>98</v>
      </c>
      <c r="E389" s="182" t="s">
        <v>99</v>
      </c>
      <c r="F389" s="5" t="s">
        <v>3</v>
      </c>
      <c r="G389" s="94">
        <f>G390+G391+G392+G393</f>
        <v>3512.3</v>
      </c>
      <c r="H389" s="94">
        <f>H390+H391+H392+H393</f>
        <v>3469.3</v>
      </c>
      <c r="I389" s="97">
        <f t="shared" si="33"/>
        <v>98.775731002477002</v>
      </c>
      <c r="J389" s="182" t="s">
        <v>663</v>
      </c>
      <c r="K389" s="208">
        <v>13</v>
      </c>
      <c r="L389" s="208">
        <v>14</v>
      </c>
      <c r="M389" s="177"/>
      <c r="N389" s="182"/>
      <c r="O389" s="182"/>
      <c r="P389" s="182"/>
    </row>
    <row r="390" spans="1:16" ht="21.75" customHeight="1" x14ac:dyDescent="0.25">
      <c r="A390" s="159"/>
      <c r="B390" s="160"/>
      <c r="C390" s="160"/>
      <c r="D390" s="175"/>
      <c r="E390" s="183"/>
      <c r="F390" s="5" t="s">
        <v>6</v>
      </c>
      <c r="G390" s="98">
        <v>0</v>
      </c>
      <c r="H390" s="98">
        <v>0</v>
      </c>
      <c r="I390" s="99">
        <v>0</v>
      </c>
      <c r="J390" s="184"/>
      <c r="K390" s="210"/>
      <c r="L390" s="210"/>
      <c r="M390" s="179"/>
      <c r="N390" s="184"/>
      <c r="O390" s="184"/>
      <c r="P390" s="184"/>
    </row>
    <row r="391" spans="1:16" ht="18.75" customHeight="1" x14ac:dyDescent="0.25">
      <c r="A391" s="159"/>
      <c r="B391" s="160"/>
      <c r="C391" s="160"/>
      <c r="D391" s="175"/>
      <c r="E391" s="183"/>
      <c r="F391" s="5" t="s">
        <v>7</v>
      </c>
      <c r="G391" s="98">
        <v>3512.3</v>
      </c>
      <c r="H391" s="98">
        <v>3469.3</v>
      </c>
      <c r="I391" s="99">
        <f t="shared" si="33"/>
        <v>98.775731002477002</v>
      </c>
      <c r="J391" s="182" t="s">
        <v>664</v>
      </c>
      <c r="K391" s="208">
        <v>0</v>
      </c>
      <c r="L391" s="208">
        <v>0</v>
      </c>
      <c r="M391" s="177"/>
      <c r="N391" s="182"/>
      <c r="O391" s="182"/>
      <c r="P391" s="182"/>
    </row>
    <row r="392" spans="1:16" ht="19.5" customHeight="1" x14ac:dyDescent="0.25">
      <c r="A392" s="159"/>
      <c r="B392" s="160"/>
      <c r="C392" s="160"/>
      <c r="D392" s="175"/>
      <c r="E392" s="183"/>
      <c r="F392" s="5" t="s">
        <v>32</v>
      </c>
      <c r="G392" s="98">
        <v>0</v>
      </c>
      <c r="H392" s="98">
        <v>0</v>
      </c>
      <c r="I392" s="99">
        <v>0</v>
      </c>
      <c r="J392" s="183"/>
      <c r="K392" s="209"/>
      <c r="L392" s="209"/>
      <c r="M392" s="178"/>
      <c r="N392" s="183"/>
      <c r="O392" s="183"/>
      <c r="P392" s="183"/>
    </row>
    <row r="393" spans="1:16" ht="68.25" customHeight="1" x14ac:dyDescent="0.25">
      <c r="A393" s="159"/>
      <c r="B393" s="160"/>
      <c r="C393" s="160"/>
      <c r="D393" s="175"/>
      <c r="E393" s="184"/>
      <c r="F393" s="4" t="s">
        <v>33</v>
      </c>
      <c r="G393" s="98">
        <v>0</v>
      </c>
      <c r="H393" s="98">
        <v>0</v>
      </c>
      <c r="I393" s="99">
        <v>0</v>
      </c>
      <c r="J393" s="184"/>
      <c r="K393" s="210"/>
      <c r="L393" s="210"/>
      <c r="M393" s="179"/>
      <c r="N393" s="184"/>
      <c r="O393" s="184"/>
      <c r="P393" s="184"/>
    </row>
    <row r="394" spans="1:16" ht="21.75" customHeight="1" x14ac:dyDescent="0.25">
      <c r="A394" s="159" t="s">
        <v>236</v>
      </c>
      <c r="B394" s="160" t="s">
        <v>237</v>
      </c>
      <c r="C394" s="161" t="s">
        <v>94</v>
      </c>
      <c r="D394" s="174" t="s">
        <v>98</v>
      </c>
      <c r="E394" s="182" t="s">
        <v>99</v>
      </c>
      <c r="F394" s="5" t="s">
        <v>3</v>
      </c>
      <c r="G394" s="94">
        <f>G395+G396+G397+G398</f>
        <v>123476.1</v>
      </c>
      <c r="H394" s="94">
        <f>H395+H396+H397+H398</f>
        <v>123113.5</v>
      </c>
      <c r="I394" s="97">
        <f t="shared" ref="I394:I446" si="39">H394/G394*100</f>
        <v>99.706339931371332</v>
      </c>
      <c r="J394" s="182" t="s">
        <v>665</v>
      </c>
      <c r="K394" s="208">
        <v>53</v>
      </c>
      <c r="L394" s="208">
        <v>53</v>
      </c>
      <c r="M394" s="177"/>
      <c r="N394" s="182"/>
      <c r="O394" s="182"/>
      <c r="P394" s="182"/>
    </row>
    <row r="395" spans="1:16" ht="46.5" customHeight="1" x14ac:dyDescent="0.25">
      <c r="A395" s="159"/>
      <c r="B395" s="160"/>
      <c r="C395" s="168"/>
      <c r="D395" s="175"/>
      <c r="E395" s="183"/>
      <c r="F395" s="5" t="s">
        <v>6</v>
      </c>
      <c r="G395" s="98">
        <v>123476.1</v>
      </c>
      <c r="H395" s="98">
        <f>115800.4+7313.1</f>
        <v>123113.5</v>
      </c>
      <c r="I395" s="99">
        <f t="shared" si="39"/>
        <v>99.706339931371332</v>
      </c>
      <c r="J395" s="184"/>
      <c r="K395" s="210"/>
      <c r="L395" s="210"/>
      <c r="M395" s="179"/>
      <c r="N395" s="184"/>
      <c r="O395" s="184"/>
      <c r="P395" s="184"/>
    </row>
    <row r="396" spans="1:16" x14ac:dyDescent="0.25">
      <c r="A396" s="159"/>
      <c r="B396" s="160"/>
      <c r="C396" s="168"/>
      <c r="D396" s="175"/>
      <c r="E396" s="183"/>
      <c r="F396" s="5" t="s">
        <v>7</v>
      </c>
      <c r="G396" s="98">
        <v>0</v>
      </c>
      <c r="H396" s="98">
        <v>0</v>
      </c>
      <c r="I396" s="99">
        <v>0</v>
      </c>
      <c r="J396" s="182" t="s">
        <v>666</v>
      </c>
      <c r="K396" s="208">
        <v>5</v>
      </c>
      <c r="L396" s="215">
        <v>12.1</v>
      </c>
      <c r="M396" s="248" t="s">
        <v>696</v>
      </c>
      <c r="N396" s="182"/>
      <c r="O396" s="182"/>
      <c r="P396" s="182"/>
    </row>
    <row r="397" spans="1:16" x14ac:dyDescent="0.25">
      <c r="A397" s="159"/>
      <c r="B397" s="160"/>
      <c r="C397" s="168"/>
      <c r="D397" s="175"/>
      <c r="E397" s="183"/>
      <c r="F397" s="5" t="s">
        <v>32</v>
      </c>
      <c r="G397" s="98">
        <v>0</v>
      </c>
      <c r="H397" s="98">
        <v>0</v>
      </c>
      <c r="I397" s="99">
        <v>0</v>
      </c>
      <c r="J397" s="183"/>
      <c r="K397" s="209"/>
      <c r="L397" s="216"/>
      <c r="M397" s="250"/>
      <c r="N397" s="183"/>
      <c r="O397" s="183"/>
      <c r="P397" s="183"/>
    </row>
    <row r="398" spans="1:16" ht="102.75" customHeight="1" x14ac:dyDescent="0.25">
      <c r="A398" s="159"/>
      <c r="B398" s="160"/>
      <c r="C398" s="169"/>
      <c r="D398" s="175"/>
      <c r="E398" s="184"/>
      <c r="F398" s="4" t="s">
        <v>33</v>
      </c>
      <c r="G398" s="98">
        <v>0</v>
      </c>
      <c r="H398" s="98">
        <v>0</v>
      </c>
      <c r="I398" s="99">
        <v>0</v>
      </c>
      <c r="J398" s="184"/>
      <c r="K398" s="210"/>
      <c r="L398" s="217"/>
      <c r="M398" s="249"/>
      <c r="N398" s="184"/>
      <c r="O398" s="184"/>
      <c r="P398" s="184"/>
    </row>
    <row r="399" spans="1:16" x14ac:dyDescent="0.25">
      <c r="A399" s="159" t="s">
        <v>238</v>
      </c>
      <c r="B399" s="160" t="s">
        <v>239</v>
      </c>
      <c r="C399" s="161" t="s">
        <v>94</v>
      </c>
      <c r="D399" s="174" t="s">
        <v>98</v>
      </c>
      <c r="E399" s="182" t="s">
        <v>99</v>
      </c>
      <c r="F399" s="5" t="s">
        <v>3</v>
      </c>
      <c r="G399" s="94">
        <f>G400+G401+G402+G403</f>
        <v>82301.399999999994</v>
      </c>
      <c r="H399" s="94">
        <f>H400+H401+H402+H403</f>
        <v>82301.399999999994</v>
      </c>
      <c r="I399" s="97">
        <f t="shared" si="39"/>
        <v>100</v>
      </c>
      <c r="J399" s="182" t="s">
        <v>667</v>
      </c>
      <c r="K399" s="208">
        <v>5932</v>
      </c>
      <c r="L399" s="208">
        <v>6062</v>
      </c>
      <c r="M399" s="177"/>
      <c r="N399" s="182"/>
      <c r="O399" s="182"/>
      <c r="P399" s="182"/>
    </row>
    <row r="400" spans="1:16" x14ac:dyDescent="0.25">
      <c r="A400" s="159"/>
      <c r="B400" s="160"/>
      <c r="C400" s="168"/>
      <c r="D400" s="175"/>
      <c r="E400" s="183"/>
      <c r="F400" s="5" t="s">
        <v>6</v>
      </c>
      <c r="G400" s="98">
        <v>82301.399999999994</v>
      </c>
      <c r="H400" s="98">
        <f>62099+20202.4</f>
        <v>82301.399999999994</v>
      </c>
      <c r="I400" s="99">
        <f t="shared" si="39"/>
        <v>100</v>
      </c>
      <c r="J400" s="183"/>
      <c r="K400" s="209"/>
      <c r="L400" s="209"/>
      <c r="M400" s="178"/>
      <c r="N400" s="183"/>
      <c r="O400" s="183"/>
      <c r="P400" s="183"/>
    </row>
    <row r="401" spans="1:16" ht="14.25" customHeight="1" x14ac:dyDescent="0.25">
      <c r="A401" s="159"/>
      <c r="B401" s="160"/>
      <c r="C401" s="168"/>
      <c r="D401" s="175"/>
      <c r="E401" s="183"/>
      <c r="F401" s="5" t="s">
        <v>7</v>
      </c>
      <c r="G401" s="98">
        <v>0</v>
      </c>
      <c r="H401" s="98">
        <v>0</v>
      </c>
      <c r="I401" s="99">
        <v>0</v>
      </c>
      <c r="J401" s="184"/>
      <c r="K401" s="210"/>
      <c r="L401" s="210"/>
      <c r="M401" s="179"/>
      <c r="N401" s="184"/>
      <c r="O401" s="184"/>
      <c r="P401" s="184"/>
    </row>
    <row r="402" spans="1:16" ht="21" customHeight="1" x14ac:dyDescent="0.25">
      <c r="A402" s="159"/>
      <c r="B402" s="160"/>
      <c r="C402" s="168"/>
      <c r="D402" s="175"/>
      <c r="E402" s="183"/>
      <c r="F402" s="5" t="s">
        <v>32</v>
      </c>
      <c r="G402" s="98">
        <v>0</v>
      </c>
      <c r="H402" s="98">
        <v>0</v>
      </c>
      <c r="I402" s="99">
        <v>0</v>
      </c>
      <c r="J402" s="182" t="s">
        <v>668</v>
      </c>
      <c r="K402" s="251">
        <v>0.96</v>
      </c>
      <c r="L402" s="251">
        <v>0.96</v>
      </c>
      <c r="M402" s="177"/>
      <c r="N402" s="182"/>
      <c r="O402" s="182"/>
      <c r="P402" s="182"/>
    </row>
    <row r="403" spans="1:16" ht="18.75" customHeight="1" x14ac:dyDescent="0.25">
      <c r="A403" s="159"/>
      <c r="B403" s="160"/>
      <c r="C403" s="169"/>
      <c r="D403" s="175"/>
      <c r="E403" s="184"/>
      <c r="F403" s="4" t="s">
        <v>33</v>
      </c>
      <c r="G403" s="98">
        <v>0</v>
      </c>
      <c r="H403" s="98">
        <v>0</v>
      </c>
      <c r="I403" s="99">
        <v>0</v>
      </c>
      <c r="J403" s="184"/>
      <c r="K403" s="252"/>
      <c r="L403" s="252"/>
      <c r="M403" s="179"/>
      <c r="N403" s="184"/>
      <c r="O403" s="184"/>
      <c r="P403" s="184"/>
    </row>
    <row r="404" spans="1:16" ht="21.75" customHeight="1" x14ac:dyDescent="0.25">
      <c r="A404" s="159" t="s">
        <v>240</v>
      </c>
      <c r="B404" s="160" t="s">
        <v>241</v>
      </c>
      <c r="C404" s="161" t="s">
        <v>94</v>
      </c>
      <c r="D404" s="174" t="s">
        <v>98</v>
      </c>
      <c r="E404" s="182" t="s">
        <v>99</v>
      </c>
      <c r="F404" s="5" t="s">
        <v>3</v>
      </c>
      <c r="G404" s="94">
        <f>G405+G406+G407+G408</f>
        <v>142553.5</v>
      </c>
      <c r="H404" s="94">
        <f>H405+H406+H407+H408</f>
        <v>142553.5</v>
      </c>
      <c r="I404" s="97">
        <f t="shared" si="39"/>
        <v>100</v>
      </c>
      <c r="J404" s="182" t="s">
        <v>669</v>
      </c>
      <c r="K404" s="208">
        <v>47000</v>
      </c>
      <c r="L404" s="244">
        <v>46219</v>
      </c>
      <c r="M404" s="177" t="s">
        <v>707</v>
      </c>
      <c r="N404" s="182"/>
      <c r="O404" s="182"/>
      <c r="P404" s="182"/>
    </row>
    <row r="405" spans="1:16" ht="34.5" customHeight="1" x14ac:dyDescent="0.25">
      <c r="A405" s="159"/>
      <c r="B405" s="160"/>
      <c r="C405" s="168"/>
      <c r="D405" s="175"/>
      <c r="E405" s="183"/>
      <c r="F405" s="5" t="s">
        <v>6</v>
      </c>
      <c r="G405" s="98">
        <v>142553.5</v>
      </c>
      <c r="H405" s="98">
        <v>142553.5</v>
      </c>
      <c r="I405" s="99">
        <f t="shared" si="39"/>
        <v>100</v>
      </c>
      <c r="J405" s="184"/>
      <c r="K405" s="210"/>
      <c r="L405" s="246"/>
      <c r="M405" s="179"/>
      <c r="N405" s="184"/>
      <c r="O405" s="184"/>
      <c r="P405" s="184"/>
    </row>
    <row r="406" spans="1:16" x14ac:dyDescent="0.25">
      <c r="A406" s="159"/>
      <c r="B406" s="160"/>
      <c r="C406" s="168"/>
      <c r="D406" s="175"/>
      <c r="E406" s="183"/>
      <c r="F406" s="5" t="s">
        <v>7</v>
      </c>
      <c r="G406" s="98">
        <v>0</v>
      </c>
      <c r="H406" s="98">
        <v>0</v>
      </c>
      <c r="I406" s="99">
        <v>0</v>
      </c>
      <c r="J406" s="182" t="s">
        <v>670</v>
      </c>
      <c r="K406" s="208">
        <v>0</v>
      </c>
      <c r="L406" s="208">
        <v>0</v>
      </c>
      <c r="M406" s="177"/>
      <c r="N406" s="182"/>
      <c r="O406" s="182"/>
      <c r="P406" s="182"/>
    </row>
    <row r="407" spans="1:16" x14ac:dyDescent="0.25">
      <c r="A407" s="159"/>
      <c r="B407" s="160"/>
      <c r="C407" s="168"/>
      <c r="D407" s="175"/>
      <c r="E407" s="183"/>
      <c r="F407" s="5" t="s">
        <v>32</v>
      </c>
      <c r="G407" s="98">
        <v>0</v>
      </c>
      <c r="H407" s="98">
        <v>0</v>
      </c>
      <c r="I407" s="99">
        <v>0</v>
      </c>
      <c r="J407" s="183"/>
      <c r="K407" s="209"/>
      <c r="L407" s="209"/>
      <c r="M407" s="178"/>
      <c r="N407" s="183"/>
      <c r="O407" s="183"/>
      <c r="P407" s="183"/>
    </row>
    <row r="408" spans="1:16" ht="38.25" customHeight="1" x14ac:dyDescent="0.25">
      <c r="A408" s="159"/>
      <c r="B408" s="160"/>
      <c r="C408" s="169"/>
      <c r="D408" s="175"/>
      <c r="E408" s="184"/>
      <c r="F408" s="4" t="s">
        <v>33</v>
      </c>
      <c r="G408" s="98">
        <v>0</v>
      </c>
      <c r="H408" s="98">
        <v>0</v>
      </c>
      <c r="I408" s="99">
        <v>0</v>
      </c>
      <c r="J408" s="184"/>
      <c r="K408" s="210"/>
      <c r="L408" s="210"/>
      <c r="M408" s="179"/>
      <c r="N408" s="184"/>
      <c r="O408" s="184"/>
      <c r="P408" s="184"/>
    </row>
    <row r="409" spans="1:16" ht="22.5" customHeight="1" x14ac:dyDescent="0.25">
      <c r="A409" s="207" t="s">
        <v>242</v>
      </c>
      <c r="B409" s="160" t="s">
        <v>243</v>
      </c>
      <c r="C409" s="161" t="s">
        <v>94</v>
      </c>
      <c r="D409" s="174" t="s">
        <v>98</v>
      </c>
      <c r="E409" s="182" t="s">
        <v>99</v>
      </c>
      <c r="F409" s="5" t="s">
        <v>3</v>
      </c>
      <c r="G409" s="94">
        <f>G410+G411+G412+G413</f>
        <v>58272.2</v>
      </c>
      <c r="H409" s="94">
        <f>H410+H411+H412+H413</f>
        <v>58270.7</v>
      </c>
      <c r="I409" s="97">
        <f t="shared" si="39"/>
        <v>99.997425873744248</v>
      </c>
      <c r="J409" s="182" t="s">
        <v>671</v>
      </c>
      <c r="K409" s="208">
        <v>1</v>
      </c>
      <c r="L409" s="208">
        <v>1</v>
      </c>
      <c r="M409" s="177"/>
      <c r="N409" s="182"/>
      <c r="O409" s="182"/>
      <c r="P409" s="182"/>
    </row>
    <row r="410" spans="1:16" ht="46.5" customHeight="1" x14ac:dyDescent="0.25">
      <c r="A410" s="159"/>
      <c r="B410" s="160"/>
      <c r="C410" s="168"/>
      <c r="D410" s="175"/>
      <c r="E410" s="183"/>
      <c r="F410" s="5" t="s">
        <v>6</v>
      </c>
      <c r="G410" s="98">
        <v>58272.2</v>
      </c>
      <c r="H410" s="98">
        <v>58270.7</v>
      </c>
      <c r="I410" s="99">
        <f t="shared" si="39"/>
        <v>99.997425873744248</v>
      </c>
      <c r="J410" s="184"/>
      <c r="K410" s="210"/>
      <c r="L410" s="210"/>
      <c r="M410" s="179"/>
      <c r="N410" s="184"/>
      <c r="O410" s="184"/>
      <c r="P410" s="184"/>
    </row>
    <row r="411" spans="1:16" x14ac:dyDescent="0.25">
      <c r="A411" s="159"/>
      <c r="B411" s="160"/>
      <c r="C411" s="168"/>
      <c r="D411" s="175"/>
      <c r="E411" s="183"/>
      <c r="F411" s="5" t="s">
        <v>7</v>
      </c>
      <c r="G411" s="98">
        <v>0</v>
      </c>
      <c r="H411" s="98">
        <v>0</v>
      </c>
      <c r="I411" s="99">
        <v>0</v>
      </c>
      <c r="J411" s="182" t="s">
        <v>672</v>
      </c>
      <c r="K411" s="215">
        <v>99.9</v>
      </c>
      <c r="L411" s="208">
        <v>100</v>
      </c>
      <c r="M411" s="177"/>
      <c r="N411" s="182"/>
      <c r="O411" s="182"/>
      <c r="P411" s="182"/>
    </row>
    <row r="412" spans="1:16" x14ac:dyDescent="0.25">
      <c r="A412" s="159"/>
      <c r="B412" s="160"/>
      <c r="C412" s="168"/>
      <c r="D412" s="175"/>
      <c r="E412" s="183"/>
      <c r="F412" s="5" t="s">
        <v>32</v>
      </c>
      <c r="G412" s="98">
        <v>0</v>
      </c>
      <c r="H412" s="98">
        <v>0</v>
      </c>
      <c r="I412" s="99">
        <v>0</v>
      </c>
      <c r="J412" s="183"/>
      <c r="K412" s="216"/>
      <c r="L412" s="209"/>
      <c r="M412" s="178"/>
      <c r="N412" s="183"/>
      <c r="O412" s="183"/>
      <c r="P412" s="183"/>
    </row>
    <row r="413" spans="1:16" ht="117.75" customHeight="1" x14ac:dyDescent="0.25">
      <c r="A413" s="159"/>
      <c r="B413" s="160"/>
      <c r="C413" s="169"/>
      <c r="D413" s="175"/>
      <c r="E413" s="184"/>
      <c r="F413" s="4" t="s">
        <v>33</v>
      </c>
      <c r="G413" s="98">
        <v>0</v>
      </c>
      <c r="H413" s="98">
        <v>0</v>
      </c>
      <c r="I413" s="99">
        <v>0</v>
      </c>
      <c r="J413" s="184"/>
      <c r="K413" s="217"/>
      <c r="L413" s="210"/>
      <c r="M413" s="179"/>
      <c r="N413" s="184"/>
      <c r="O413" s="184"/>
      <c r="P413" s="184"/>
    </row>
    <row r="414" spans="1:16" ht="16.5" customHeight="1" x14ac:dyDescent="0.25">
      <c r="A414" s="159" t="s">
        <v>244</v>
      </c>
      <c r="B414" s="160" t="s">
        <v>245</v>
      </c>
      <c r="C414" s="161" t="s">
        <v>94</v>
      </c>
      <c r="D414" s="174" t="s">
        <v>98</v>
      </c>
      <c r="E414" s="182" t="s">
        <v>99</v>
      </c>
      <c r="F414" s="5" t="s">
        <v>3</v>
      </c>
      <c r="G414" s="94">
        <f>G415+G416+G417+G418</f>
        <v>15502183.699999999</v>
      </c>
      <c r="H414" s="94">
        <f>H415+H416+H417+H418</f>
        <v>15502183.699999999</v>
      </c>
      <c r="I414" s="97">
        <f t="shared" si="39"/>
        <v>100</v>
      </c>
      <c r="J414" s="182" t="s">
        <v>673</v>
      </c>
      <c r="K414" s="208">
        <v>1579977</v>
      </c>
      <c r="L414" s="208">
        <v>1579977</v>
      </c>
      <c r="M414" s="177"/>
      <c r="N414" s="182"/>
      <c r="O414" s="182"/>
      <c r="P414" s="182"/>
    </row>
    <row r="415" spans="1:16" ht="49.5" customHeight="1" x14ac:dyDescent="0.25">
      <c r="A415" s="159"/>
      <c r="B415" s="160"/>
      <c r="C415" s="168"/>
      <c r="D415" s="175"/>
      <c r="E415" s="183"/>
      <c r="F415" s="5" t="s">
        <v>6</v>
      </c>
      <c r="G415" s="98">
        <v>15502183.699999999</v>
      </c>
      <c r="H415" s="98">
        <v>15502183.699999999</v>
      </c>
      <c r="I415" s="99">
        <f t="shared" si="39"/>
        <v>100</v>
      </c>
      <c r="J415" s="184"/>
      <c r="K415" s="210"/>
      <c r="L415" s="210"/>
      <c r="M415" s="179"/>
      <c r="N415" s="184"/>
      <c r="O415" s="184"/>
      <c r="P415" s="184"/>
    </row>
    <row r="416" spans="1:16" x14ac:dyDescent="0.25">
      <c r="A416" s="159"/>
      <c r="B416" s="160"/>
      <c r="C416" s="168"/>
      <c r="D416" s="175"/>
      <c r="E416" s="183"/>
      <c r="F416" s="5" t="s">
        <v>7</v>
      </c>
      <c r="G416" s="98">
        <v>0</v>
      </c>
      <c r="H416" s="98">
        <v>0</v>
      </c>
      <c r="I416" s="99">
        <v>0</v>
      </c>
      <c r="J416" s="182" t="s">
        <v>674</v>
      </c>
      <c r="K416" s="208">
        <v>100</v>
      </c>
      <c r="L416" s="208">
        <v>100</v>
      </c>
      <c r="M416" s="177"/>
      <c r="N416" s="182"/>
      <c r="O416" s="182"/>
      <c r="P416" s="182"/>
    </row>
    <row r="417" spans="1:16" ht="22.5" customHeight="1" x14ac:dyDescent="0.25">
      <c r="A417" s="159"/>
      <c r="B417" s="160"/>
      <c r="C417" s="168"/>
      <c r="D417" s="175"/>
      <c r="E417" s="183"/>
      <c r="F417" s="5" t="s">
        <v>32</v>
      </c>
      <c r="G417" s="98">
        <v>0</v>
      </c>
      <c r="H417" s="98">
        <v>0</v>
      </c>
      <c r="I417" s="99">
        <v>0</v>
      </c>
      <c r="J417" s="183"/>
      <c r="K417" s="209"/>
      <c r="L417" s="209"/>
      <c r="M417" s="178"/>
      <c r="N417" s="183"/>
      <c r="O417" s="183"/>
      <c r="P417" s="183"/>
    </row>
    <row r="418" spans="1:16" x14ac:dyDescent="0.25">
      <c r="A418" s="159"/>
      <c r="B418" s="160"/>
      <c r="C418" s="169"/>
      <c r="D418" s="175"/>
      <c r="E418" s="184"/>
      <c r="F418" s="4" t="s">
        <v>33</v>
      </c>
      <c r="G418" s="98">
        <v>0</v>
      </c>
      <c r="H418" s="98">
        <v>0</v>
      </c>
      <c r="I418" s="99">
        <v>0</v>
      </c>
      <c r="J418" s="184"/>
      <c r="K418" s="210"/>
      <c r="L418" s="210"/>
      <c r="M418" s="179"/>
      <c r="N418" s="184"/>
      <c r="O418" s="184"/>
      <c r="P418" s="184"/>
    </row>
    <row r="419" spans="1:16" x14ac:dyDescent="0.25">
      <c r="A419" s="159" t="s">
        <v>246</v>
      </c>
      <c r="B419" s="160" t="s">
        <v>577</v>
      </c>
      <c r="C419" s="204" t="s">
        <v>94</v>
      </c>
      <c r="D419" s="174" t="s">
        <v>98</v>
      </c>
      <c r="E419" s="182" t="s">
        <v>99</v>
      </c>
      <c r="F419" s="5" t="s">
        <v>3</v>
      </c>
      <c r="G419" s="94">
        <f>G420+G421+G422+G423</f>
        <v>454983.1</v>
      </c>
      <c r="H419" s="94">
        <f>H420+H421+H422+H423</f>
        <v>448444.1</v>
      </c>
      <c r="I419" s="97">
        <f t="shared" si="39"/>
        <v>98.562803761282552</v>
      </c>
      <c r="J419" s="182" t="s">
        <v>675</v>
      </c>
      <c r="K419" s="208">
        <v>1100</v>
      </c>
      <c r="L419" s="208">
        <v>1284</v>
      </c>
      <c r="M419" s="177" t="s">
        <v>376</v>
      </c>
      <c r="N419" s="182"/>
      <c r="O419" s="182"/>
      <c r="P419" s="182"/>
    </row>
    <row r="420" spans="1:16" ht="50.25" customHeight="1" x14ac:dyDescent="0.25">
      <c r="A420" s="159"/>
      <c r="B420" s="160"/>
      <c r="C420" s="205"/>
      <c r="D420" s="175"/>
      <c r="E420" s="183"/>
      <c r="F420" s="5" t="s">
        <v>6</v>
      </c>
      <c r="G420" s="98">
        <v>454983.1</v>
      </c>
      <c r="H420" s="98">
        <f>351293.1+97151</f>
        <v>448444.1</v>
      </c>
      <c r="I420" s="99">
        <f t="shared" si="39"/>
        <v>98.562803761282552</v>
      </c>
      <c r="J420" s="184"/>
      <c r="K420" s="210"/>
      <c r="L420" s="210"/>
      <c r="M420" s="179"/>
      <c r="N420" s="184"/>
      <c r="O420" s="184"/>
      <c r="P420" s="184"/>
    </row>
    <row r="421" spans="1:16" x14ac:dyDescent="0.25">
      <c r="A421" s="159"/>
      <c r="B421" s="160"/>
      <c r="C421" s="205"/>
      <c r="D421" s="175"/>
      <c r="E421" s="183"/>
      <c r="F421" s="5" t="s">
        <v>7</v>
      </c>
      <c r="G421" s="98">
        <v>0</v>
      </c>
      <c r="H421" s="98">
        <v>0</v>
      </c>
      <c r="I421" s="99">
        <v>0</v>
      </c>
      <c r="J421" s="182" t="s">
        <v>676</v>
      </c>
      <c r="K421" s="215">
        <v>99.9</v>
      </c>
      <c r="L421" s="215">
        <v>98.6</v>
      </c>
      <c r="M421" s="177" t="s">
        <v>377</v>
      </c>
      <c r="N421" s="182"/>
      <c r="O421" s="182"/>
      <c r="P421" s="182"/>
    </row>
    <row r="422" spans="1:16" x14ac:dyDescent="0.25">
      <c r="A422" s="159"/>
      <c r="B422" s="160"/>
      <c r="C422" s="205"/>
      <c r="D422" s="175"/>
      <c r="E422" s="183"/>
      <c r="F422" s="5" t="s">
        <v>32</v>
      </c>
      <c r="G422" s="98">
        <v>0</v>
      </c>
      <c r="H422" s="98">
        <v>0</v>
      </c>
      <c r="I422" s="99">
        <v>0</v>
      </c>
      <c r="J422" s="183"/>
      <c r="K422" s="216"/>
      <c r="L422" s="216"/>
      <c r="M422" s="178"/>
      <c r="N422" s="183"/>
      <c r="O422" s="183"/>
      <c r="P422" s="183"/>
    </row>
    <row r="423" spans="1:16" ht="30" customHeight="1" x14ac:dyDescent="0.25">
      <c r="A423" s="159"/>
      <c r="B423" s="160"/>
      <c r="C423" s="206"/>
      <c r="D423" s="175"/>
      <c r="E423" s="184"/>
      <c r="F423" s="4" t="s">
        <v>33</v>
      </c>
      <c r="G423" s="98">
        <v>0</v>
      </c>
      <c r="H423" s="98">
        <v>0</v>
      </c>
      <c r="I423" s="99">
        <v>0</v>
      </c>
      <c r="J423" s="184"/>
      <c r="K423" s="217"/>
      <c r="L423" s="217"/>
      <c r="M423" s="179"/>
      <c r="N423" s="184"/>
      <c r="O423" s="184"/>
      <c r="P423" s="184"/>
    </row>
    <row r="424" spans="1:16" x14ac:dyDescent="0.25">
      <c r="A424" s="153" t="s">
        <v>247</v>
      </c>
      <c r="B424" s="180" t="s">
        <v>248</v>
      </c>
      <c r="C424" s="160" t="s">
        <v>223</v>
      </c>
      <c r="D424" s="181" t="s">
        <v>95</v>
      </c>
      <c r="E424" s="181" t="s">
        <v>95</v>
      </c>
      <c r="F424" s="5" t="s">
        <v>3</v>
      </c>
      <c r="G424" s="94">
        <f>G425+G426+G427+G428</f>
        <v>156028.20000000001</v>
      </c>
      <c r="H424" s="94">
        <f>H425+H426+H427+H428</f>
        <v>155843</v>
      </c>
      <c r="I424" s="97">
        <f t="shared" si="39"/>
        <v>99.881303507955607</v>
      </c>
      <c r="J424" s="203" t="s">
        <v>95</v>
      </c>
      <c r="K424" s="203" t="s">
        <v>95</v>
      </c>
      <c r="L424" s="203" t="s">
        <v>95</v>
      </c>
      <c r="M424" s="203" t="s">
        <v>95</v>
      </c>
      <c r="N424" s="203" t="s">
        <v>95</v>
      </c>
      <c r="O424" s="203" t="s">
        <v>95</v>
      </c>
      <c r="P424" s="203" t="s">
        <v>95</v>
      </c>
    </row>
    <row r="425" spans="1:16" x14ac:dyDescent="0.25">
      <c r="A425" s="153"/>
      <c r="B425" s="180"/>
      <c r="C425" s="160"/>
      <c r="D425" s="181"/>
      <c r="E425" s="181"/>
      <c r="F425" s="5" t="s">
        <v>6</v>
      </c>
      <c r="G425" s="98">
        <f>G430+G435</f>
        <v>156028.20000000001</v>
      </c>
      <c r="H425" s="98">
        <f>H430+H435</f>
        <v>155843</v>
      </c>
      <c r="I425" s="99">
        <f t="shared" si="39"/>
        <v>99.881303507955607</v>
      </c>
      <c r="J425" s="203"/>
      <c r="K425" s="203"/>
      <c r="L425" s="203"/>
      <c r="M425" s="203"/>
      <c r="N425" s="203"/>
      <c r="O425" s="203"/>
      <c r="P425" s="203"/>
    </row>
    <row r="426" spans="1:16" x14ac:dyDescent="0.25">
      <c r="A426" s="153"/>
      <c r="B426" s="180"/>
      <c r="C426" s="160"/>
      <c r="D426" s="181"/>
      <c r="E426" s="181"/>
      <c r="F426" s="5" t="s">
        <v>7</v>
      </c>
      <c r="G426" s="98">
        <f t="shared" ref="G426:H428" si="40">G431</f>
        <v>0</v>
      </c>
      <c r="H426" s="98">
        <f t="shared" si="40"/>
        <v>0</v>
      </c>
      <c r="I426" s="99">
        <v>0</v>
      </c>
      <c r="J426" s="203"/>
      <c r="K426" s="203"/>
      <c r="L426" s="203"/>
      <c r="M426" s="203"/>
      <c r="N426" s="203"/>
      <c r="O426" s="203"/>
      <c r="P426" s="203"/>
    </row>
    <row r="427" spans="1:16" x14ac:dyDescent="0.25">
      <c r="A427" s="153"/>
      <c r="B427" s="180"/>
      <c r="C427" s="160"/>
      <c r="D427" s="181"/>
      <c r="E427" s="181"/>
      <c r="F427" s="5" t="s">
        <v>32</v>
      </c>
      <c r="G427" s="98">
        <f t="shared" si="40"/>
        <v>0</v>
      </c>
      <c r="H427" s="98">
        <f t="shared" si="40"/>
        <v>0</v>
      </c>
      <c r="I427" s="99">
        <v>0</v>
      </c>
      <c r="J427" s="203"/>
      <c r="K427" s="203"/>
      <c r="L427" s="203"/>
      <c r="M427" s="203"/>
      <c r="N427" s="203"/>
      <c r="O427" s="203"/>
      <c r="P427" s="203"/>
    </row>
    <row r="428" spans="1:16" ht="68.25" customHeight="1" x14ac:dyDescent="0.25">
      <c r="A428" s="153"/>
      <c r="B428" s="180"/>
      <c r="C428" s="160"/>
      <c r="D428" s="181"/>
      <c r="E428" s="181"/>
      <c r="F428" s="4" t="s">
        <v>33</v>
      </c>
      <c r="G428" s="98">
        <f t="shared" si="40"/>
        <v>0</v>
      </c>
      <c r="H428" s="98">
        <f t="shared" si="40"/>
        <v>0</v>
      </c>
      <c r="I428" s="99">
        <v>0</v>
      </c>
      <c r="J428" s="203"/>
      <c r="K428" s="203"/>
      <c r="L428" s="203"/>
      <c r="M428" s="203"/>
      <c r="N428" s="203"/>
      <c r="O428" s="203"/>
      <c r="P428" s="203"/>
    </row>
    <row r="429" spans="1:16" ht="19.5" customHeight="1" x14ac:dyDescent="0.25">
      <c r="A429" s="159" t="s">
        <v>249</v>
      </c>
      <c r="B429" s="160" t="s">
        <v>250</v>
      </c>
      <c r="C429" s="161" t="s">
        <v>223</v>
      </c>
      <c r="D429" s="182" t="s">
        <v>98</v>
      </c>
      <c r="E429" s="174" t="s">
        <v>99</v>
      </c>
      <c r="F429" s="5" t="s">
        <v>3</v>
      </c>
      <c r="G429" s="94">
        <f>G430+G431+G432+G433</f>
        <v>149961.20000000001</v>
      </c>
      <c r="H429" s="94">
        <f>H430+H431+H432+H433</f>
        <v>149776</v>
      </c>
      <c r="I429" s="97">
        <f t="shared" si="39"/>
        <v>99.876501388359117</v>
      </c>
      <c r="J429" s="182" t="s">
        <v>677</v>
      </c>
      <c r="K429" s="208">
        <v>1</v>
      </c>
      <c r="L429" s="208">
        <v>1</v>
      </c>
      <c r="M429" s="177"/>
      <c r="N429" s="182"/>
      <c r="O429" s="182"/>
      <c r="P429" s="182"/>
    </row>
    <row r="430" spans="1:16" ht="23.25" customHeight="1" x14ac:dyDescent="0.25">
      <c r="A430" s="159"/>
      <c r="B430" s="160"/>
      <c r="C430" s="168"/>
      <c r="D430" s="183"/>
      <c r="E430" s="175"/>
      <c r="F430" s="5" t="s">
        <v>6</v>
      </c>
      <c r="G430" s="98">
        <v>149961.20000000001</v>
      </c>
      <c r="H430" s="98">
        <v>149776</v>
      </c>
      <c r="I430" s="99">
        <f t="shared" si="39"/>
        <v>99.876501388359117</v>
      </c>
      <c r="J430" s="184"/>
      <c r="K430" s="210"/>
      <c r="L430" s="210"/>
      <c r="M430" s="179"/>
      <c r="N430" s="184"/>
      <c r="O430" s="184"/>
      <c r="P430" s="184"/>
    </row>
    <row r="431" spans="1:16" ht="23.25" customHeight="1" x14ac:dyDescent="0.25">
      <c r="A431" s="159"/>
      <c r="B431" s="160"/>
      <c r="C431" s="168"/>
      <c r="D431" s="183"/>
      <c r="E431" s="175"/>
      <c r="F431" s="5" t="s">
        <v>7</v>
      </c>
      <c r="G431" s="98">
        <v>0</v>
      </c>
      <c r="H431" s="98">
        <v>0</v>
      </c>
      <c r="I431" s="99">
        <v>0</v>
      </c>
      <c r="J431" s="182" t="s">
        <v>678</v>
      </c>
      <c r="K431" s="208">
        <v>100</v>
      </c>
      <c r="L431" s="208">
        <v>100</v>
      </c>
      <c r="M431" s="177"/>
      <c r="N431" s="182"/>
      <c r="O431" s="182"/>
      <c r="P431" s="182"/>
    </row>
    <row r="432" spans="1:16" ht="17.25" customHeight="1" x14ac:dyDescent="0.25">
      <c r="A432" s="159"/>
      <c r="B432" s="160"/>
      <c r="C432" s="168"/>
      <c r="D432" s="183"/>
      <c r="E432" s="175"/>
      <c r="F432" s="5" t="s">
        <v>32</v>
      </c>
      <c r="G432" s="98">
        <v>0</v>
      </c>
      <c r="H432" s="98">
        <v>0</v>
      </c>
      <c r="I432" s="99">
        <v>0</v>
      </c>
      <c r="J432" s="184"/>
      <c r="K432" s="210"/>
      <c r="L432" s="210"/>
      <c r="M432" s="179"/>
      <c r="N432" s="184"/>
      <c r="O432" s="184"/>
      <c r="P432" s="184"/>
    </row>
    <row r="433" spans="1:16" ht="28.5" customHeight="1" x14ac:dyDescent="0.25">
      <c r="A433" s="159"/>
      <c r="B433" s="160"/>
      <c r="C433" s="169"/>
      <c r="D433" s="184"/>
      <c r="E433" s="176"/>
      <c r="F433" s="4" t="s">
        <v>33</v>
      </c>
      <c r="G433" s="98">
        <v>0</v>
      </c>
      <c r="H433" s="98">
        <v>0</v>
      </c>
      <c r="I433" s="99">
        <v>0</v>
      </c>
      <c r="J433" s="4" t="s">
        <v>251</v>
      </c>
      <c r="K433" s="59">
        <v>1700</v>
      </c>
      <c r="L433" s="59">
        <v>1700</v>
      </c>
      <c r="M433" s="63"/>
      <c r="N433" s="4"/>
      <c r="O433" s="4"/>
      <c r="P433" s="4"/>
    </row>
    <row r="434" spans="1:16" ht="21" customHeight="1" x14ac:dyDescent="0.25">
      <c r="A434" s="159" t="s">
        <v>252</v>
      </c>
      <c r="B434" s="160" t="s">
        <v>253</v>
      </c>
      <c r="C434" s="161" t="s">
        <v>223</v>
      </c>
      <c r="D434" s="182" t="s">
        <v>98</v>
      </c>
      <c r="E434" s="174" t="s">
        <v>99</v>
      </c>
      <c r="F434" s="5" t="s">
        <v>3</v>
      </c>
      <c r="G434" s="94">
        <f>G435+G436+G437+G438</f>
        <v>6067</v>
      </c>
      <c r="H434" s="94">
        <f>H435+H436+H437+H438</f>
        <v>6067</v>
      </c>
      <c r="I434" s="97">
        <f t="shared" si="39"/>
        <v>100</v>
      </c>
      <c r="J434" s="182" t="s">
        <v>677</v>
      </c>
      <c r="K434" s="208">
        <v>1</v>
      </c>
      <c r="L434" s="208">
        <v>1</v>
      </c>
      <c r="M434" s="177"/>
      <c r="N434" s="182"/>
      <c r="O434" s="182"/>
      <c r="P434" s="182"/>
    </row>
    <row r="435" spans="1:16" ht="21.75" customHeight="1" x14ac:dyDescent="0.25">
      <c r="A435" s="159"/>
      <c r="B435" s="160"/>
      <c r="C435" s="168"/>
      <c r="D435" s="183"/>
      <c r="E435" s="175"/>
      <c r="F435" s="5" t="s">
        <v>6</v>
      </c>
      <c r="G435" s="98">
        <v>6067</v>
      </c>
      <c r="H435" s="98">
        <v>6067</v>
      </c>
      <c r="I435" s="99">
        <f t="shared" si="39"/>
        <v>100</v>
      </c>
      <c r="J435" s="184"/>
      <c r="K435" s="210"/>
      <c r="L435" s="210"/>
      <c r="M435" s="179"/>
      <c r="N435" s="184"/>
      <c r="O435" s="184"/>
      <c r="P435" s="184"/>
    </row>
    <row r="436" spans="1:16" ht="21" customHeight="1" x14ac:dyDescent="0.25">
      <c r="A436" s="159"/>
      <c r="B436" s="160"/>
      <c r="C436" s="168"/>
      <c r="D436" s="183"/>
      <c r="E436" s="175"/>
      <c r="F436" s="5" t="s">
        <v>7</v>
      </c>
      <c r="G436" s="98">
        <v>0</v>
      </c>
      <c r="H436" s="98">
        <v>0</v>
      </c>
      <c r="I436" s="99">
        <v>0</v>
      </c>
      <c r="J436" s="182" t="s">
        <v>678</v>
      </c>
      <c r="K436" s="208">
        <v>100</v>
      </c>
      <c r="L436" s="208">
        <v>100</v>
      </c>
      <c r="M436" s="177"/>
      <c r="N436" s="182"/>
      <c r="O436" s="182"/>
      <c r="P436" s="182"/>
    </row>
    <row r="437" spans="1:16" ht="21.75" customHeight="1" x14ac:dyDescent="0.25">
      <c r="A437" s="159"/>
      <c r="B437" s="160"/>
      <c r="C437" s="168"/>
      <c r="D437" s="183"/>
      <c r="E437" s="175"/>
      <c r="F437" s="5" t="s">
        <v>32</v>
      </c>
      <c r="G437" s="98">
        <v>0</v>
      </c>
      <c r="H437" s="98">
        <v>0</v>
      </c>
      <c r="I437" s="99">
        <v>0</v>
      </c>
      <c r="J437" s="184"/>
      <c r="K437" s="210"/>
      <c r="L437" s="210"/>
      <c r="M437" s="179"/>
      <c r="N437" s="184"/>
      <c r="O437" s="184"/>
      <c r="P437" s="184"/>
    </row>
    <row r="438" spans="1:16" ht="33.75" customHeight="1" x14ac:dyDescent="0.25">
      <c r="A438" s="159"/>
      <c r="B438" s="160"/>
      <c r="C438" s="169"/>
      <c r="D438" s="184"/>
      <c r="E438" s="176"/>
      <c r="F438" s="4" t="s">
        <v>33</v>
      </c>
      <c r="G438" s="98">
        <v>0</v>
      </c>
      <c r="H438" s="98">
        <v>0</v>
      </c>
      <c r="I438" s="99">
        <v>0</v>
      </c>
      <c r="J438" s="4" t="s">
        <v>679</v>
      </c>
      <c r="K438" s="62">
        <v>536.5</v>
      </c>
      <c r="L438" s="62">
        <v>536.5</v>
      </c>
      <c r="M438" s="63"/>
      <c r="N438" s="4"/>
      <c r="O438" s="4"/>
      <c r="P438" s="4"/>
    </row>
    <row r="439" spans="1:16" x14ac:dyDescent="0.25">
      <c r="A439" s="153" t="s">
        <v>254</v>
      </c>
      <c r="B439" s="180" t="s">
        <v>255</v>
      </c>
      <c r="C439" s="160" t="s">
        <v>223</v>
      </c>
      <c r="D439" s="181" t="s">
        <v>95</v>
      </c>
      <c r="E439" s="181" t="s">
        <v>95</v>
      </c>
      <c r="F439" s="5" t="s">
        <v>3</v>
      </c>
      <c r="G439" s="94">
        <f>G440+G441+G442+G443</f>
        <v>835638.7</v>
      </c>
      <c r="H439" s="94">
        <f>H440+H441+H442+H443</f>
        <v>629887.80000000005</v>
      </c>
      <c r="I439" s="97">
        <f t="shared" si="39"/>
        <v>75.378007265580209</v>
      </c>
      <c r="J439" s="146" t="s">
        <v>95</v>
      </c>
      <c r="K439" s="146" t="s">
        <v>95</v>
      </c>
      <c r="L439" s="146" t="s">
        <v>95</v>
      </c>
      <c r="M439" s="146" t="s">
        <v>95</v>
      </c>
      <c r="N439" s="146" t="s">
        <v>95</v>
      </c>
      <c r="O439" s="146" t="s">
        <v>95</v>
      </c>
      <c r="P439" s="146" t="s">
        <v>95</v>
      </c>
    </row>
    <row r="440" spans="1:16" x14ac:dyDescent="0.25">
      <c r="A440" s="153"/>
      <c r="B440" s="180"/>
      <c r="C440" s="160"/>
      <c r="D440" s="181"/>
      <c r="E440" s="181"/>
      <c r="F440" s="5" t="s">
        <v>6</v>
      </c>
      <c r="G440" s="98">
        <f>G445</f>
        <v>635638.69999999995</v>
      </c>
      <c r="H440" s="98">
        <f>H445</f>
        <v>629887.80000000005</v>
      </c>
      <c r="I440" s="99">
        <f t="shared" si="39"/>
        <v>99.095256471954912</v>
      </c>
      <c r="J440" s="147"/>
      <c r="K440" s="147"/>
      <c r="L440" s="147"/>
      <c r="M440" s="147"/>
      <c r="N440" s="147"/>
      <c r="O440" s="147"/>
      <c r="P440" s="147"/>
    </row>
    <row r="441" spans="1:16" x14ac:dyDescent="0.25">
      <c r="A441" s="153"/>
      <c r="B441" s="180"/>
      <c r="C441" s="160"/>
      <c r="D441" s="181"/>
      <c r="E441" s="181"/>
      <c r="F441" s="5" t="s">
        <v>7</v>
      </c>
      <c r="G441" s="98">
        <f t="shared" ref="G441:H442" si="41">G446</f>
        <v>200000</v>
      </c>
      <c r="H441" s="98">
        <f t="shared" si="41"/>
        <v>0</v>
      </c>
      <c r="I441" s="99">
        <f t="shared" si="39"/>
        <v>0</v>
      </c>
      <c r="J441" s="147"/>
      <c r="K441" s="147"/>
      <c r="L441" s="147"/>
      <c r="M441" s="147"/>
      <c r="N441" s="147"/>
      <c r="O441" s="147"/>
      <c r="P441" s="147"/>
    </row>
    <row r="442" spans="1:16" x14ac:dyDescent="0.25">
      <c r="A442" s="153"/>
      <c r="B442" s="180"/>
      <c r="C442" s="160"/>
      <c r="D442" s="181"/>
      <c r="E442" s="181"/>
      <c r="F442" s="5" t="s">
        <v>32</v>
      </c>
      <c r="G442" s="98">
        <f t="shared" si="41"/>
        <v>0</v>
      </c>
      <c r="H442" s="98">
        <f t="shared" si="41"/>
        <v>0</v>
      </c>
      <c r="I442" s="99">
        <v>0</v>
      </c>
      <c r="J442" s="147"/>
      <c r="K442" s="147"/>
      <c r="L442" s="147"/>
      <c r="M442" s="147"/>
      <c r="N442" s="147"/>
      <c r="O442" s="147"/>
      <c r="P442" s="147"/>
    </row>
    <row r="443" spans="1:16" ht="54.75" customHeight="1" x14ac:dyDescent="0.25">
      <c r="A443" s="153"/>
      <c r="B443" s="180"/>
      <c r="C443" s="160"/>
      <c r="D443" s="181"/>
      <c r="E443" s="181"/>
      <c r="F443" s="4" t="s">
        <v>33</v>
      </c>
      <c r="G443" s="98">
        <f>G448</f>
        <v>0</v>
      </c>
      <c r="H443" s="98">
        <f>H448</f>
        <v>0</v>
      </c>
      <c r="I443" s="99">
        <v>0</v>
      </c>
      <c r="J443" s="148"/>
      <c r="K443" s="148"/>
      <c r="L443" s="148"/>
      <c r="M443" s="148"/>
      <c r="N443" s="148"/>
      <c r="O443" s="148"/>
      <c r="P443" s="148"/>
    </row>
    <row r="444" spans="1:16" ht="22.5" customHeight="1" x14ac:dyDescent="0.25">
      <c r="A444" s="159" t="s">
        <v>256</v>
      </c>
      <c r="B444" s="160" t="s">
        <v>257</v>
      </c>
      <c r="C444" s="161" t="s">
        <v>223</v>
      </c>
      <c r="D444" s="174" t="s">
        <v>98</v>
      </c>
      <c r="E444" s="174" t="s">
        <v>99</v>
      </c>
      <c r="F444" s="5" t="s">
        <v>3</v>
      </c>
      <c r="G444" s="94">
        <f>G445+G446+G447+G448</f>
        <v>835638.7</v>
      </c>
      <c r="H444" s="94">
        <f>H445+H446+H447+H448</f>
        <v>629887.80000000005</v>
      </c>
      <c r="I444" s="97">
        <f t="shared" si="39"/>
        <v>75.378007265580209</v>
      </c>
      <c r="J444" s="191" t="s">
        <v>680</v>
      </c>
      <c r="K444" s="237">
        <v>4</v>
      </c>
      <c r="L444" s="237">
        <v>9</v>
      </c>
      <c r="M444" s="238"/>
      <c r="N444" s="191"/>
      <c r="O444" s="191"/>
      <c r="P444" s="191"/>
    </row>
    <row r="445" spans="1:16" ht="44.25" customHeight="1" x14ac:dyDescent="0.25">
      <c r="A445" s="159"/>
      <c r="B445" s="160"/>
      <c r="C445" s="168"/>
      <c r="D445" s="175"/>
      <c r="E445" s="175"/>
      <c r="F445" s="5" t="s">
        <v>6</v>
      </c>
      <c r="G445" s="98">
        <v>635638.69999999995</v>
      </c>
      <c r="H445" s="98">
        <v>629887.80000000005</v>
      </c>
      <c r="I445" s="99">
        <f t="shared" si="39"/>
        <v>99.095256471954912</v>
      </c>
      <c r="J445" s="191"/>
      <c r="K445" s="237"/>
      <c r="L445" s="237"/>
      <c r="M445" s="238"/>
      <c r="N445" s="191"/>
      <c r="O445" s="191"/>
      <c r="P445" s="191"/>
    </row>
    <row r="446" spans="1:16" ht="19.5" customHeight="1" x14ac:dyDescent="0.25">
      <c r="A446" s="159"/>
      <c r="B446" s="160"/>
      <c r="C446" s="168"/>
      <c r="D446" s="175"/>
      <c r="E446" s="175"/>
      <c r="F446" s="5" t="s">
        <v>7</v>
      </c>
      <c r="G446" s="98">
        <v>200000</v>
      </c>
      <c r="H446" s="98">
        <v>0</v>
      </c>
      <c r="I446" s="99">
        <f t="shared" si="39"/>
        <v>0</v>
      </c>
      <c r="J446" s="191" t="s">
        <v>681</v>
      </c>
      <c r="K446" s="237">
        <v>2</v>
      </c>
      <c r="L446" s="247">
        <v>1</v>
      </c>
      <c r="M446" s="238" t="s">
        <v>715</v>
      </c>
      <c r="N446" s="191"/>
      <c r="O446" s="191"/>
      <c r="P446" s="191"/>
    </row>
    <row r="447" spans="1:16" ht="18.75" customHeight="1" x14ac:dyDescent="0.25">
      <c r="A447" s="159"/>
      <c r="B447" s="160"/>
      <c r="C447" s="168"/>
      <c r="D447" s="175"/>
      <c r="E447" s="175"/>
      <c r="F447" s="5" t="s">
        <v>32</v>
      </c>
      <c r="G447" s="98">
        <v>0</v>
      </c>
      <c r="H447" s="98">
        <v>0</v>
      </c>
      <c r="I447" s="99">
        <v>0</v>
      </c>
      <c r="J447" s="191"/>
      <c r="K447" s="237"/>
      <c r="L447" s="247"/>
      <c r="M447" s="238"/>
      <c r="N447" s="191"/>
      <c r="O447" s="191"/>
      <c r="P447" s="191"/>
    </row>
    <row r="448" spans="1:16" ht="228.75" customHeight="1" x14ac:dyDescent="0.25">
      <c r="A448" s="159"/>
      <c r="B448" s="160"/>
      <c r="C448" s="169"/>
      <c r="D448" s="176"/>
      <c r="E448" s="176"/>
      <c r="F448" s="4" t="s">
        <v>33</v>
      </c>
      <c r="G448" s="98">
        <v>0</v>
      </c>
      <c r="H448" s="98">
        <v>0</v>
      </c>
      <c r="I448" s="99">
        <v>0</v>
      </c>
      <c r="J448" s="191"/>
      <c r="K448" s="237"/>
      <c r="L448" s="247"/>
      <c r="M448" s="238"/>
      <c r="N448" s="191"/>
      <c r="O448" s="191"/>
      <c r="P448" s="191"/>
    </row>
    <row r="451" spans="1:13" x14ac:dyDescent="0.25">
      <c r="A451" s="13" t="s">
        <v>703</v>
      </c>
      <c r="M451" s="65" t="s">
        <v>374</v>
      </c>
    </row>
    <row r="453" spans="1:13" x14ac:dyDescent="0.25">
      <c r="A453" s="13" t="s">
        <v>369</v>
      </c>
    </row>
    <row r="455" spans="1:13" x14ac:dyDescent="0.25">
      <c r="A455" s="13" t="s">
        <v>704</v>
      </c>
      <c r="M455" s="65" t="s">
        <v>370</v>
      </c>
    </row>
    <row r="457" spans="1:13" s="27" customFormat="1" x14ac:dyDescent="0.25">
      <c r="A457" s="2" t="s">
        <v>699</v>
      </c>
      <c r="B457" s="56"/>
      <c r="C457" s="56"/>
      <c r="D457" s="56"/>
      <c r="E457" s="56"/>
      <c r="F457" s="56"/>
      <c r="G457" s="56"/>
      <c r="H457" s="56"/>
      <c r="M457" s="91" t="s">
        <v>372</v>
      </c>
    </row>
    <row r="458" spans="1:13" s="27" customFormat="1" x14ac:dyDescent="0.25">
      <c r="A458" s="2" t="s">
        <v>700</v>
      </c>
      <c r="B458" s="56"/>
      <c r="C458" s="56"/>
      <c r="D458" s="56"/>
      <c r="E458" s="56"/>
      <c r="F458" s="56"/>
      <c r="G458" s="56"/>
      <c r="H458" s="56"/>
      <c r="I458" s="91"/>
    </row>
    <row r="460" spans="1:13" s="27" customFormat="1" x14ac:dyDescent="0.25">
      <c r="A460" s="2" t="s">
        <v>371</v>
      </c>
      <c r="B460" s="56"/>
      <c r="C460" s="56"/>
      <c r="D460" s="56"/>
      <c r="E460" s="56"/>
      <c r="F460" s="56"/>
      <c r="G460" s="56"/>
      <c r="H460" s="56"/>
      <c r="I460" s="91"/>
    </row>
    <row r="461" spans="1:13" s="27" customFormat="1" x14ac:dyDescent="0.25">
      <c r="A461" s="2"/>
      <c r="B461" s="56"/>
      <c r="C461" s="56"/>
      <c r="D461" s="56"/>
      <c r="E461" s="56"/>
      <c r="F461" s="56"/>
      <c r="G461" s="56"/>
      <c r="H461" s="56"/>
      <c r="I461" s="91"/>
    </row>
    <row r="462" spans="1:13" s="27" customFormat="1" x14ac:dyDescent="0.25">
      <c r="A462" s="2" t="s">
        <v>705</v>
      </c>
      <c r="B462" s="56"/>
      <c r="C462" s="56"/>
      <c r="D462" s="56"/>
      <c r="E462" s="56"/>
      <c r="F462" s="56"/>
      <c r="G462" s="56"/>
      <c r="H462" s="56"/>
      <c r="I462" s="91"/>
    </row>
    <row r="463" spans="1:13" s="27" customFormat="1" x14ac:dyDescent="0.25">
      <c r="A463" s="2" t="s">
        <v>706</v>
      </c>
      <c r="B463" s="56"/>
      <c r="C463" s="56"/>
      <c r="D463" s="56"/>
      <c r="E463" s="56"/>
      <c r="F463" s="56"/>
      <c r="G463" s="56"/>
      <c r="H463" s="56"/>
      <c r="I463" s="91"/>
      <c r="M463" s="91" t="s">
        <v>375</v>
      </c>
    </row>
    <row r="464" spans="1:13" s="27" customFormat="1" x14ac:dyDescent="0.25">
      <c r="A464" s="2"/>
      <c r="B464" s="56"/>
      <c r="C464" s="56"/>
      <c r="D464" s="56"/>
      <c r="E464" s="56"/>
      <c r="F464" s="56"/>
      <c r="G464" s="56"/>
      <c r="H464" s="56"/>
      <c r="I464" s="91"/>
    </row>
    <row r="465" spans="1:13" s="27" customFormat="1" x14ac:dyDescent="0.25">
      <c r="A465" s="2" t="s">
        <v>701</v>
      </c>
      <c r="B465" s="56"/>
      <c r="C465" s="56"/>
      <c r="D465" s="56"/>
      <c r="E465" s="56"/>
      <c r="F465" s="56"/>
      <c r="G465" s="56"/>
      <c r="H465" s="56"/>
      <c r="M465" s="91" t="s">
        <v>702</v>
      </c>
    </row>
    <row r="466" spans="1:13" s="27" customFormat="1" x14ac:dyDescent="0.25">
      <c r="A466" s="2" t="s">
        <v>700</v>
      </c>
      <c r="B466" s="56"/>
      <c r="C466" s="56"/>
      <c r="D466" s="56"/>
      <c r="E466" s="56"/>
      <c r="F466" s="56"/>
      <c r="G466" s="56"/>
      <c r="H466" s="56"/>
      <c r="M466" s="91"/>
    </row>
    <row r="467" spans="1:13" s="27" customFormat="1" x14ac:dyDescent="0.25">
      <c r="A467" s="2"/>
      <c r="B467" s="56"/>
      <c r="C467" s="56"/>
      <c r="D467" s="56"/>
      <c r="E467" s="56"/>
      <c r="F467" s="56"/>
      <c r="G467" s="56"/>
      <c r="H467" s="56"/>
      <c r="M467" s="91"/>
    </row>
    <row r="468" spans="1:13" s="27" customFormat="1" x14ac:dyDescent="0.25">
      <c r="A468" s="2" t="s">
        <v>367</v>
      </c>
      <c r="B468" s="56"/>
      <c r="C468" s="56"/>
      <c r="D468" s="56"/>
      <c r="E468" s="56"/>
      <c r="F468" s="56"/>
      <c r="G468" s="56"/>
      <c r="H468" s="56"/>
      <c r="M468" s="91" t="s">
        <v>373</v>
      </c>
    </row>
    <row r="469" spans="1:13" s="27" customFormat="1" x14ac:dyDescent="0.25">
      <c r="A469" s="2"/>
      <c r="B469" s="56"/>
      <c r="C469" s="56"/>
      <c r="D469" s="56"/>
      <c r="E469" s="56"/>
      <c r="F469" s="56"/>
      <c r="G469" s="56"/>
      <c r="H469" s="56"/>
      <c r="M469" s="91"/>
    </row>
    <row r="470" spans="1:13" s="27" customFormat="1" x14ac:dyDescent="0.25">
      <c r="A470" s="2" t="s">
        <v>367</v>
      </c>
      <c r="B470" s="56"/>
      <c r="C470" s="56"/>
      <c r="D470" s="56"/>
      <c r="E470" s="56"/>
      <c r="F470" s="56"/>
      <c r="G470" s="56"/>
      <c r="H470" s="56"/>
      <c r="M470" s="91" t="s">
        <v>368</v>
      </c>
    </row>
  </sheetData>
  <mergeCells count="1313">
    <mergeCell ref="E2:L2"/>
    <mergeCell ref="E3:L3"/>
    <mergeCell ref="K444:K445"/>
    <mergeCell ref="L444:L445"/>
    <mergeCell ref="M444:M445"/>
    <mergeCell ref="N444:N445"/>
    <mergeCell ref="O444:O445"/>
    <mergeCell ref="P444:P445"/>
    <mergeCell ref="K446:K448"/>
    <mergeCell ref="L446:L448"/>
    <mergeCell ref="M446:M448"/>
    <mergeCell ref="N446:N448"/>
    <mergeCell ref="O446:O448"/>
    <mergeCell ref="P446:P448"/>
    <mergeCell ref="K436:K437"/>
    <mergeCell ref="L436:L437"/>
    <mergeCell ref="M436:M437"/>
    <mergeCell ref="N436:N437"/>
    <mergeCell ref="O436:O437"/>
    <mergeCell ref="P436:P437"/>
    <mergeCell ref="K439:K443"/>
    <mergeCell ref="L439:L443"/>
    <mergeCell ref="M439:M443"/>
    <mergeCell ref="N439:N443"/>
    <mergeCell ref="O439:O443"/>
    <mergeCell ref="P439:P443"/>
    <mergeCell ref="K431:K432"/>
    <mergeCell ref="L431:L432"/>
    <mergeCell ref="M431:M432"/>
    <mergeCell ref="N431:N432"/>
    <mergeCell ref="O431:O432"/>
    <mergeCell ref="P431:P432"/>
    <mergeCell ref="K434:K435"/>
    <mergeCell ref="L434:L435"/>
    <mergeCell ref="M434:M435"/>
    <mergeCell ref="N434:N435"/>
    <mergeCell ref="O434:O435"/>
    <mergeCell ref="P434:P435"/>
    <mergeCell ref="K424:K428"/>
    <mergeCell ref="L424:L428"/>
    <mergeCell ref="M424:M428"/>
    <mergeCell ref="N424:N428"/>
    <mergeCell ref="O424:O428"/>
    <mergeCell ref="P424:P428"/>
    <mergeCell ref="K429:K430"/>
    <mergeCell ref="L429:L430"/>
    <mergeCell ref="M429:M430"/>
    <mergeCell ref="N429:N430"/>
    <mergeCell ref="O429:O430"/>
    <mergeCell ref="P429:P430"/>
    <mergeCell ref="K419:K420"/>
    <mergeCell ref="L419:L420"/>
    <mergeCell ref="M419:M420"/>
    <mergeCell ref="N419:N420"/>
    <mergeCell ref="O419:O420"/>
    <mergeCell ref="P419:P420"/>
    <mergeCell ref="K421:K423"/>
    <mergeCell ref="L421:L423"/>
    <mergeCell ref="M421:M423"/>
    <mergeCell ref="N421:N423"/>
    <mergeCell ref="O421:O423"/>
    <mergeCell ref="P421:P423"/>
    <mergeCell ref="K414:K415"/>
    <mergeCell ref="L414:L415"/>
    <mergeCell ref="M414:M415"/>
    <mergeCell ref="N414:N415"/>
    <mergeCell ref="O414:O415"/>
    <mergeCell ref="P414:P415"/>
    <mergeCell ref="K416:K418"/>
    <mergeCell ref="L416:L418"/>
    <mergeCell ref="M416:M418"/>
    <mergeCell ref="N416:N418"/>
    <mergeCell ref="O416:O418"/>
    <mergeCell ref="P416:P418"/>
    <mergeCell ref="K409:K410"/>
    <mergeCell ref="L409:L410"/>
    <mergeCell ref="M409:M410"/>
    <mergeCell ref="N409:N410"/>
    <mergeCell ref="O409:O410"/>
    <mergeCell ref="P409:P410"/>
    <mergeCell ref="K411:K413"/>
    <mergeCell ref="L411:L413"/>
    <mergeCell ref="M411:M413"/>
    <mergeCell ref="N411:N413"/>
    <mergeCell ref="O411:O413"/>
    <mergeCell ref="P411:P413"/>
    <mergeCell ref="K404:K405"/>
    <mergeCell ref="L404:L405"/>
    <mergeCell ref="M404:M405"/>
    <mergeCell ref="N404:N405"/>
    <mergeCell ref="O404:O405"/>
    <mergeCell ref="P404:P405"/>
    <mergeCell ref="K406:K408"/>
    <mergeCell ref="L406:L408"/>
    <mergeCell ref="M406:M408"/>
    <mergeCell ref="N406:N408"/>
    <mergeCell ref="O406:O408"/>
    <mergeCell ref="P406:P408"/>
    <mergeCell ref="K399:K401"/>
    <mergeCell ref="L399:L401"/>
    <mergeCell ref="M399:M401"/>
    <mergeCell ref="N399:N401"/>
    <mergeCell ref="O399:O401"/>
    <mergeCell ref="P399:P401"/>
    <mergeCell ref="K402:K403"/>
    <mergeCell ref="L402:L403"/>
    <mergeCell ref="M402:M403"/>
    <mergeCell ref="N402:N403"/>
    <mergeCell ref="O402:O403"/>
    <mergeCell ref="P402:P403"/>
    <mergeCell ref="K394:K395"/>
    <mergeCell ref="L394:L395"/>
    <mergeCell ref="M394:M395"/>
    <mergeCell ref="N394:N395"/>
    <mergeCell ref="O394:O395"/>
    <mergeCell ref="P394:P395"/>
    <mergeCell ref="K396:K398"/>
    <mergeCell ref="L396:L398"/>
    <mergeCell ref="M396:M398"/>
    <mergeCell ref="N396:N398"/>
    <mergeCell ref="O396:O398"/>
    <mergeCell ref="P396:P398"/>
    <mergeCell ref="K389:K390"/>
    <mergeCell ref="L389:L390"/>
    <mergeCell ref="M389:M390"/>
    <mergeCell ref="N389:N390"/>
    <mergeCell ref="O389:O390"/>
    <mergeCell ref="P389:P390"/>
    <mergeCell ref="K391:K393"/>
    <mergeCell ref="L391:L393"/>
    <mergeCell ref="M391:M393"/>
    <mergeCell ref="N391:N393"/>
    <mergeCell ref="O391:O393"/>
    <mergeCell ref="P391:P393"/>
    <mergeCell ref="K384:K386"/>
    <mergeCell ref="L384:L386"/>
    <mergeCell ref="M384:M386"/>
    <mergeCell ref="N384:N386"/>
    <mergeCell ref="O384:O386"/>
    <mergeCell ref="P384:P386"/>
    <mergeCell ref="K387:K388"/>
    <mergeCell ref="L387:L388"/>
    <mergeCell ref="M387:M388"/>
    <mergeCell ref="N387:N388"/>
    <mergeCell ref="O387:O388"/>
    <mergeCell ref="P387:P388"/>
    <mergeCell ref="K380:K381"/>
    <mergeCell ref="L380:L381"/>
    <mergeCell ref="M380:M381"/>
    <mergeCell ref="N380:N381"/>
    <mergeCell ref="O380:O381"/>
    <mergeCell ref="P380:P381"/>
    <mergeCell ref="K382:K383"/>
    <mergeCell ref="L382:L383"/>
    <mergeCell ref="M382:M383"/>
    <mergeCell ref="N382:N383"/>
    <mergeCell ref="O382:O383"/>
    <mergeCell ref="P382:P383"/>
    <mergeCell ref="K374:K375"/>
    <mergeCell ref="L374:L375"/>
    <mergeCell ref="N374:N375"/>
    <mergeCell ref="O374:O375"/>
    <mergeCell ref="P374:P375"/>
    <mergeCell ref="K376:K378"/>
    <mergeCell ref="L376:L378"/>
    <mergeCell ref="N376:N378"/>
    <mergeCell ref="O376:O378"/>
    <mergeCell ref="P376:P378"/>
    <mergeCell ref="M374:M378"/>
    <mergeCell ref="K369:K370"/>
    <mergeCell ref="L369:L370"/>
    <mergeCell ref="M369:M370"/>
    <mergeCell ref="N369:N370"/>
    <mergeCell ref="O369:O370"/>
    <mergeCell ref="P369:P370"/>
    <mergeCell ref="K371:K373"/>
    <mergeCell ref="L371:L373"/>
    <mergeCell ref="M371:M373"/>
    <mergeCell ref="N371:N373"/>
    <mergeCell ref="O371:O373"/>
    <mergeCell ref="P371:P373"/>
    <mergeCell ref="K349:K363"/>
    <mergeCell ref="L349:L363"/>
    <mergeCell ref="M349:M363"/>
    <mergeCell ref="N349:N363"/>
    <mergeCell ref="O349:O363"/>
    <mergeCell ref="P349:P363"/>
    <mergeCell ref="K364:K368"/>
    <mergeCell ref="L364:L368"/>
    <mergeCell ref="M364:M368"/>
    <mergeCell ref="N364:N368"/>
    <mergeCell ref="O364:O368"/>
    <mergeCell ref="P364:P368"/>
    <mergeCell ref="K344:K345"/>
    <mergeCell ref="L344:L345"/>
    <mergeCell ref="N344:N345"/>
    <mergeCell ref="O344:O345"/>
    <mergeCell ref="P344:P345"/>
    <mergeCell ref="K346:K348"/>
    <mergeCell ref="L346:L348"/>
    <mergeCell ref="N346:N348"/>
    <mergeCell ref="O346:O348"/>
    <mergeCell ref="P346:P348"/>
    <mergeCell ref="K336:K338"/>
    <mergeCell ref="L336:L338"/>
    <mergeCell ref="M336:M338"/>
    <mergeCell ref="N336:N338"/>
    <mergeCell ref="O336:O338"/>
    <mergeCell ref="P336:P338"/>
    <mergeCell ref="K339:K343"/>
    <mergeCell ref="L339:L343"/>
    <mergeCell ref="M339:M343"/>
    <mergeCell ref="N339:N343"/>
    <mergeCell ref="O339:O343"/>
    <mergeCell ref="P339:P343"/>
    <mergeCell ref="M344:M348"/>
    <mergeCell ref="K331:K333"/>
    <mergeCell ref="L331:L333"/>
    <mergeCell ref="N331:N333"/>
    <mergeCell ref="O331:O333"/>
    <mergeCell ref="P331:P333"/>
    <mergeCell ref="K334:K335"/>
    <mergeCell ref="L334:L335"/>
    <mergeCell ref="M334:M335"/>
    <mergeCell ref="N334:N335"/>
    <mergeCell ref="O334:O335"/>
    <mergeCell ref="P334:P335"/>
    <mergeCell ref="K326:K328"/>
    <mergeCell ref="L326:L328"/>
    <mergeCell ref="M326:M328"/>
    <mergeCell ref="N326:N328"/>
    <mergeCell ref="O326:O328"/>
    <mergeCell ref="P326:P328"/>
    <mergeCell ref="K329:K330"/>
    <mergeCell ref="L329:L330"/>
    <mergeCell ref="N329:N330"/>
    <mergeCell ref="O329:O330"/>
    <mergeCell ref="P329:P330"/>
    <mergeCell ref="M329:M333"/>
    <mergeCell ref="K319:K323"/>
    <mergeCell ref="L319:L323"/>
    <mergeCell ref="M319:M323"/>
    <mergeCell ref="N319:N323"/>
    <mergeCell ref="O319:O323"/>
    <mergeCell ref="P319:P323"/>
    <mergeCell ref="K324:K325"/>
    <mergeCell ref="L324:L325"/>
    <mergeCell ref="M324:M325"/>
    <mergeCell ref="N324:N325"/>
    <mergeCell ref="O324:O325"/>
    <mergeCell ref="P324:P325"/>
    <mergeCell ref="K311:K313"/>
    <mergeCell ref="L311:L313"/>
    <mergeCell ref="M311:M313"/>
    <mergeCell ref="N311:N313"/>
    <mergeCell ref="O311:O313"/>
    <mergeCell ref="P311:P313"/>
    <mergeCell ref="K314:K318"/>
    <mergeCell ref="L314:L318"/>
    <mergeCell ref="M314:M318"/>
    <mergeCell ref="N314:N318"/>
    <mergeCell ref="O314:O318"/>
    <mergeCell ref="P314:P318"/>
    <mergeCell ref="K304:K308"/>
    <mergeCell ref="L304:L308"/>
    <mergeCell ref="M304:M308"/>
    <mergeCell ref="N304:N308"/>
    <mergeCell ref="O304:O308"/>
    <mergeCell ref="P304:P308"/>
    <mergeCell ref="K309:K310"/>
    <mergeCell ref="L309:L310"/>
    <mergeCell ref="M309:M310"/>
    <mergeCell ref="N309:N310"/>
    <mergeCell ref="O309:O310"/>
    <mergeCell ref="P309:P310"/>
    <mergeCell ref="K297:K298"/>
    <mergeCell ref="L297:L298"/>
    <mergeCell ref="M297:M298"/>
    <mergeCell ref="N297:N298"/>
    <mergeCell ref="O297:O298"/>
    <mergeCell ref="P297:P298"/>
    <mergeCell ref="K299:K303"/>
    <mergeCell ref="L299:L303"/>
    <mergeCell ref="M299:M303"/>
    <mergeCell ref="N299:N303"/>
    <mergeCell ref="O299:O303"/>
    <mergeCell ref="P299:P303"/>
    <mergeCell ref="K292:K293"/>
    <mergeCell ref="L292:L293"/>
    <mergeCell ref="M292:M293"/>
    <mergeCell ref="N292:N293"/>
    <mergeCell ref="O292:O293"/>
    <mergeCell ref="P292:P293"/>
    <mergeCell ref="K294:K296"/>
    <mergeCell ref="L294:L296"/>
    <mergeCell ref="M294:M296"/>
    <mergeCell ref="N294:N296"/>
    <mergeCell ref="O294:O296"/>
    <mergeCell ref="P294:P296"/>
    <mergeCell ref="K284:K287"/>
    <mergeCell ref="L284:L287"/>
    <mergeCell ref="M284:M287"/>
    <mergeCell ref="N284:N287"/>
    <mergeCell ref="O284:O287"/>
    <mergeCell ref="P284:P287"/>
    <mergeCell ref="K289:K291"/>
    <mergeCell ref="L289:L291"/>
    <mergeCell ref="M289:M291"/>
    <mergeCell ref="N289:N291"/>
    <mergeCell ref="O289:O291"/>
    <mergeCell ref="P289:P291"/>
    <mergeCell ref="K279:K280"/>
    <mergeCell ref="L279:L280"/>
    <mergeCell ref="N279:N280"/>
    <mergeCell ref="O279:O280"/>
    <mergeCell ref="P279:P280"/>
    <mergeCell ref="K281:K283"/>
    <mergeCell ref="L281:L283"/>
    <mergeCell ref="N281:N283"/>
    <mergeCell ref="O281:O283"/>
    <mergeCell ref="P281:P283"/>
    <mergeCell ref="K274:K276"/>
    <mergeCell ref="L274:L276"/>
    <mergeCell ref="M274:M276"/>
    <mergeCell ref="N274:N276"/>
    <mergeCell ref="O274:O276"/>
    <mergeCell ref="P274:P276"/>
    <mergeCell ref="K277:K278"/>
    <mergeCell ref="L277:L278"/>
    <mergeCell ref="M277:M278"/>
    <mergeCell ref="N277:N278"/>
    <mergeCell ref="O277:O278"/>
    <mergeCell ref="P277:P278"/>
    <mergeCell ref="M279:M283"/>
    <mergeCell ref="K269:K271"/>
    <mergeCell ref="L269:L271"/>
    <mergeCell ref="M269:M271"/>
    <mergeCell ref="N269:N271"/>
    <mergeCell ref="O269:O271"/>
    <mergeCell ref="P269:P271"/>
    <mergeCell ref="K272:K273"/>
    <mergeCell ref="L272:L273"/>
    <mergeCell ref="M272:M273"/>
    <mergeCell ref="N272:N273"/>
    <mergeCell ref="O272:O273"/>
    <mergeCell ref="P272:P273"/>
    <mergeCell ref="K259:K263"/>
    <mergeCell ref="L259:L263"/>
    <mergeCell ref="M259:M263"/>
    <mergeCell ref="N259:N263"/>
    <mergeCell ref="O259:O263"/>
    <mergeCell ref="P259:P263"/>
    <mergeCell ref="K264:K268"/>
    <mergeCell ref="L264:L268"/>
    <mergeCell ref="M264:M268"/>
    <mergeCell ref="N264:N268"/>
    <mergeCell ref="O264:O268"/>
    <mergeCell ref="P264:P268"/>
    <mergeCell ref="K254:K255"/>
    <mergeCell ref="L254:L255"/>
    <mergeCell ref="M254:M255"/>
    <mergeCell ref="N254:N255"/>
    <mergeCell ref="O254:O255"/>
    <mergeCell ref="P254:P255"/>
    <mergeCell ref="K256:K258"/>
    <mergeCell ref="L256:L258"/>
    <mergeCell ref="M256:M258"/>
    <mergeCell ref="N256:N258"/>
    <mergeCell ref="O256:O258"/>
    <mergeCell ref="P256:P258"/>
    <mergeCell ref="K249:K250"/>
    <mergeCell ref="L249:L250"/>
    <mergeCell ref="M249:M250"/>
    <mergeCell ref="N249:N250"/>
    <mergeCell ref="O249:O250"/>
    <mergeCell ref="P249:P250"/>
    <mergeCell ref="K251:K253"/>
    <mergeCell ref="L251:L253"/>
    <mergeCell ref="M251:M253"/>
    <mergeCell ref="N251:N253"/>
    <mergeCell ref="O251:O253"/>
    <mergeCell ref="P251:P253"/>
    <mergeCell ref="K239:K243"/>
    <mergeCell ref="L239:L243"/>
    <mergeCell ref="M239:M243"/>
    <mergeCell ref="N239:N243"/>
    <mergeCell ref="O239:O243"/>
    <mergeCell ref="P239:P243"/>
    <mergeCell ref="K244:K248"/>
    <mergeCell ref="L244:L248"/>
    <mergeCell ref="M244:M248"/>
    <mergeCell ref="N244:N248"/>
    <mergeCell ref="O244:O248"/>
    <mergeCell ref="P244:P248"/>
    <mergeCell ref="K234:K235"/>
    <mergeCell ref="L234:L235"/>
    <mergeCell ref="M234:M235"/>
    <mergeCell ref="N234:N235"/>
    <mergeCell ref="O234:O235"/>
    <mergeCell ref="P234:P235"/>
    <mergeCell ref="K236:K238"/>
    <mergeCell ref="L236:L238"/>
    <mergeCell ref="M236:M238"/>
    <mergeCell ref="N236:N238"/>
    <mergeCell ref="O236:O238"/>
    <mergeCell ref="P236:P238"/>
    <mergeCell ref="K224:K228"/>
    <mergeCell ref="L224:L228"/>
    <mergeCell ref="M224:M228"/>
    <mergeCell ref="N224:N228"/>
    <mergeCell ref="O224:O228"/>
    <mergeCell ref="P224:P228"/>
    <mergeCell ref="K229:K233"/>
    <mergeCell ref="L229:L233"/>
    <mergeCell ref="M229:M233"/>
    <mergeCell ref="N229:N233"/>
    <mergeCell ref="O229:O233"/>
    <mergeCell ref="P229:P233"/>
    <mergeCell ref="K219:K220"/>
    <mergeCell ref="L219:L220"/>
    <mergeCell ref="M219:M220"/>
    <mergeCell ref="N219:N220"/>
    <mergeCell ref="O219:O220"/>
    <mergeCell ref="P219:P220"/>
    <mergeCell ref="K221:K223"/>
    <mergeCell ref="L221:L223"/>
    <mergeCell ref="M221:M223"/>
    <mergeCell ref="N221:N223"/>
    <mergeCell ref="O221:O223"/>
    <mergeCell ref="P221:P223"/>
    <mergeCell ref="K209:K213"/>
    <mergeCell ref="L209:L213"/>
    <mergeCell ref="M209:M213"/>
    <mergeCell ref="N209:N213"/>
    <mergeCell ref="O209:O213"/>
    <mergeCell ref="P209:P213"/>
    <mergeCell ref="K214:K218"/>
    <mergeCell ref="L214:L218"/>
    <mergeCell ref="M214:M218"/>
    <mergeCell ref="N214:N218"/>
    <mergeCell ref="O214:O218"/>
    <mergeCell ref="P214:P218"/>
    <mergeCell ref="K204:K206"/>
    <mergeCell ref="L204:L206"/>
    <mergeCell ref="M204:M206"/>
    <mergeCell ref="N204:N206"/>
    <mergeCell ref="O204:O206"/>
    <mergeCell ref="P204:P206"/>
    <mergeCell ref="K207:K208"/>
    <mergeCell ref="L207:L208"/>
    <mergeCell ref="M207:M208"/>
    <mergeCell ref="N207:N208"/>
    <mergeCell ref="O207:O208"/>
    <mergeCell ref="P207:P208"/>
    <mergeCell ref="K199:K201"/>
    <mergeCell ref="L199:L201"/>
    <mergeCell ref="M199:M201"/>
    <mergeCell ref="N199:N201"/>
    <mergeCell ref="O199:O201"/>
    <mergeCell ref="P199:P201"/>
    <mergeCell ref="K202:K203"/>
    <mergeCell ref="L202:L203"/>
    <mergeCell ref="M202:M203"/>
    <mergeCell ref="N202:N203"/>
    <mergeCell ref="O202:O203"/>
    <mergeCell ref="P202:P203"/>
    <mergeCell ref="K194:K195"/>
    <mergeCell ref="L194:L195"/>
    <mergeCell ref="M194:M195"/>
    <mergeCell ref="N194:N195"/>
    <mergeCell ref="O194:O195"/>
    <mergeCell ref="P194:P195"/>
    <mergeCell ref="K196:K197"/>
    <mergeCell ref="L196:L197"/>
    <mergeCell ref="M196:M197"/>
    <mergeCell ref="N196:N197"/>
    <mergeCell ref="O196:O197"/>
    <mergeCell ref="P196:P197"/>
    <mergeCell ref="K189:K190"/>
    <mergeCell ref="L189:L190"/>
    <mergeCell ref="M189:M190"/>
    <mergeCell ref="N189:N190"/>
    <mergeCell ref="O189:O190"/>
    <mergeCell ref="P189:P190"/>
    <mergeCell ref="K191:K193"/>
    <mergeCell ref="L191:L193"/>
    <mergeCell ref="M191:M193"/>
    <mergeCell ref="N191:N193"/>
    <mergeCell ref="O191:O193"/>
    <mergeCell ref="P191:P193"/>
    <mergeCell ref="K184:K185"/>
    <mergeCell ref="L184:L185"/>
    <mergeCell ref="M184:M185"/>
    <mergeCell ref="N184:N185"/>
    <mergeCell ref="O184:O185"/>
    <mergeCell ref="P184:P185"/>
    <mergeCell ref="K186:K188"/>
    <mergeCell ref="L186:L188"/>
    <mergeCell ref="M186:M188"/>
    <mergeCell ref="N186:N188"/>
    <mergeCell ref="O186:O188"/>
    <mergeCell ref="P186:P188"/>
    <mergeCell ref="K177:K178"/>
    <mergeCell ref="L177:L178"/>
    <mergeCell ref="M177:M178"/>
    <mergeCell ref="N177:N178"/>
    <mergeCell ref="O177:O178"/>
    <mergeCell ref="P177:P178"/>
    <mergeCell ref="K179:K183"/>
    <mergeCell ref="L179:L183"/>
    <mergeCell ref="M179:M183"/>
    <mergeCell ref="N179:N183"/>
    <mergeCell ref="O179:O183"/>
    <mergeCell ref="P179:P183"/>
    <mergeCell ref="K171:K173"/>
    <mergeCell ref="L171:L173"/>
    <mergeCell ref="M171:M173"/>
    <mergeCell ref="N171:N173"/>
    <mergeCell ref="O171:O173"/>
    <mergeCell ref="P171:P173"/>
    <mergeCell ref="K174:K176"/>
    <mergeCell ref="L174:L176"/>
    <mergeCell ref="M174:M176"/>
    <mergeCell ref="N174:N176"/>
    <mergeCell ref="O174:O176"/>
    <mergeCell ref="P174:P176"/>
    <mergeCell ref="K164:K168"/>
    <mergeCell ref="L164:L168"/>
    <mergeCell ref="M164:M168"/>
    <mergeCell ref="N164:N168"/>
    <mergeCell ref="O164:O168"/>
    <mergeCell ref="P164:P168"/>
    <mergeCell ref="K169:K170"/>
    <mergeCell ref="L169:L170"/>
    <mergeCell ref="M169:M170"/>
    <mergeCell ref="N169:N170"/>
    <mergeCell ref="O169:O170"/>
    <mergeCell ref="P169:P170"/>
    <mergeCell ref="K154:K157"/>
    <mergeCell ref="L154:L157"/>
    <mergeCell ref="N154:N157"/>
    <mergeCell ref="O154:O157"/>
    <mergeCell ref="P154:P157"/>
    <mergeCell ref="K159:K163"/>
    <mergeCell ref="L159:L163"/>
    <mergeCell ref="M159:M163"/>
    <mergeCell ref="N159:N163"/>
    <mergeCell ref="O159:O163"/>
    <mergeCell ref="P159:P163"/>
    <mergeCell ref="M154:M158"/>
    <mergeCell ref="K147:K148"/>
    <mergeCell ref="L147:L148"/>
    <mergeCell ref="M147:M148"/>
    <mergeCell ref="N147:N148"/>
    <mergeCell ref="O147:O148"/>
    <mergeCell ref="P147:P148"/>
    <mergeCell ref="K149:K153"/>
    <mergeCell ref="L149:L153"/>
    <mergeCell ref="M149:M153"/>
    <mergeCell ref="N149:N153"/>
    <mergeCell ref="O149:O153"/>
    <mergeCell ref="P149:P153"/>
    <mergeCell ref="K139:K143"/>
    <mergeCell ref="L139:L143"/>
    <mergeCell ref="M139:M143"/>
    <mergeCell ref="N139:N143"/>
    <mergeCell ref="O139:O143"/>
    <mergeCell ref="P139:P143"/>
    <mergeCell ref="K144:K146"/>
    <mergeCell ref="L144:L146"/>
    <mergeCell ref="M144:M146"/>
    <mergeCell ref="N144:N146"/>
    <mergeCell ref="O144:O146"/>
    <mergeCell ref="P144:P146"/>
    <mergeCell ref="K134:K135"/>
    <mergeCell ref="L134:L135"/>
    <mergeCell ref="M134:M135"/>
    <mergeCell ref="N134:N135"/>
    <mergeCell ref="O134:O135"/>
    <mergeCell ref="P134:P135"/>
    <mergeCell ref="K136:K138"/>
    <mergeCell ref="L136:L138"/>
    <mergeCell ref="M136:M138"/>
    <mergeCell ref="N136:N138"/>
    <mergeCell ref="O136:O138"/>
    <mergeCell ref="P136:P138"/>
    <mergeCell ref="K129:K130"/>
    <mergeCell ref="L129:L130"/>
    <mergeCell ref="M129:M130"/>
    <mergeCell ref="N129:N130"/>
    <mergeCell ref="O129:O130"/>
    <mergeCell ref="P129:P130"/>
    <mergeCell ref="K131:K133"/>
    <mergeCell ref="L131:L133"/>
    <mergeCell ref="M131:M133"/>
    <mergeCell ref="N131:N133"/>
    <mergeCell ref="O131:O133"/>
    <mergeCell ref="P131:P133"/>
    <mergeCell ref="K121:K123"/>
    <mergeCell ref="L121:L123"/>
    <mergeCell ref="M121:M123"/>
    <mergeCell ref="N121:N123"/>
    <mergeCell ref="O121:O123"/>
    <mergeCell ref="P121:P123"/>
    <mergeCell ref="K124:K128"/>
    <mergeCell ref="L124:L128"/>
    <mergeCell ref="M124:M128"/>
    <mergeCell ref="N124:N128"/>
    <mergeCell ref="O124:O128"/>
    <mergeCell ref="P124:P128"/>
    <mergeCell ref="K116:K118"/>
    <mergeCell ref="L116:L118"/>
    <mergeCell ref="M116:M118"/>
    <mergeCell ref="N116:N118"/>
    <mergeCell ref="O116:O118"/>
    <mergeCell ref="P116:P118"/>
    <mergeCell ref="K119:K120"/>
    <mergeCell ref="L119:L120"/>
    <mergeCell ref="M119:M120"/>
    <mergeCell ref="N119:N120"/>
    <mergeCell ref="O119:O120"/>
    <mergeCell ref="P119:P120"/>
    <mergeCell ref="K111:K113"/>
    <mergeCell ref="L111:L113"/>
    <mergeCell ref="M111:M113"/>
    <mergeCell ref="N111:N113"/>
    <mergeCell ref="O111:O113"/>
    <mergeCell ref="P111:P113"/>
    <mergeCell ref="K114:K115"/>
    <mergeCell ref="L114:L115"/>
    <mergeCell ref="M114:M115"/>
    <mergeCell ref="N114:N115"/>
    <mergeCell ref="O114:O115"/>
    <mergeCell ref="P114:P115"/>
    <mergeCell ref="L101:L103"/>
    <mergeCell ref="M101:M103"/>
    <mergeCell ref="N101:N103"/>
    <mergeCell ref="O101:O103"/>
    <mergeCell ref="P101:P103"/>
    <mergeCell ref="K107:K108"/>
    <mergeCell ref="L107:L108"/>
    <mergeCell ref="M107:M108"/>
    <mergeCell ref="N107:N108"/>
    <mergeCell ref="O107:O108"/>
    <mergeCell ref="P107:P108"/>
    <mergeCell ref="M97:M98"/>
    <mergeCell ref="N97:N98"/>
    <mergeCell ref="O97:O98"/>
    <mergeCell ref="P97:P98"/>
    <mergeCell ref="K99:K100"/>
    <mergeCell ref="L99:L100"/>
    <mergeCell ref="M99:M100"/>
    <mergeCell ref="N99:N100"/>
    <mergeCell ref="O99:O100"/>
    <mergeCell ref="P99:P100"/>
    <mergeCell ref="M92:M93"/>
    <mergeCell ref="N92:N93"/>
    <mergeCell ref="O92:O93"/>
    <mergeCell ref="P92:P93"/>
    <mergeCell ref="K94:K96"/>
    <mergeCell ref="L94:L96"/>
    <mergeCell ref="M94:M96"/>
    <mergeCell ref="N94:N96"/>
    <mergeCell ref="O94:O96"/>
    <mergeCell ref="P94:P96"/>
    <mergeCell ref="M85:M88"/>
    <mergeCell ref="N85:N88"/>
    <mergeCell ref="O85:O88"/>
    <mergeCell ref="P85:P88"/>
    <mergeCell ref="K89:K91"/>
    <mergeCell ref="L89:L91"/>
    <mergeCell ref="M89:M91"/>
    <mergeCell ref="N89:N91"/>
    <mergeCell ref="O89:O91"/>
    <mergeCell ref="P89:P91"/>
    <mergeCell ref="M74:M78"/>
    <mergeCell ref="N74:N78"/>
    <mergeCell ref="O74:O78"/>
    <mergeCell ref="P74:P78"/>
    <mergeCell ref="K80:K83"/>
    <mergeCell ref="L80:L83"/>
    <mergeCell ref="M80:M83"/>
    <mergeCell ref="N80:N83"/>
    <mergeCell ref="O80:O83"/>
    <mergeCell ref="P80:P83"/>
    <mergeCell ref="M69:M73"/>
    <mergeCell ref="N69:N73"/>
    <mergeCell ref="O69:O73"/>
    <mergeCell ref="P69:P73"/>
    <mergeCell ref="K64:K68"/>
    <mergeCell ref="L64:L68"/>
    <mergeCell ref="M64:M68"/>
    <mergeCell ref="N64:N68"/>
    <mergeCell ref="O64:O68"/>
    <mergeCell ref="P64:P68"/>
    <mergeCell ref="M59:M63"/>
    <mergeCell ref="N59:N63"/>
    <mergeCell ref="O59:O63"/>
    <mergeCell ref="P59:P63"/>
    <mergeCell ref="M50:M53"/>
    <mergeCell ref="N50:N53"/>
    <mergeCell ref="O50:O53"/>
    <mergeCell ref="P50:P53"/>
    <mergeCell ref="K55:K58"/>
    <mergeCell ref="L55:L58"/>
    <mergeCell ref="M55:M58"/>
    <mergeCell ref="N55:N58"/>
    <mergeCell ref="O55:O58"/>
    <mergeCell ref="P55:P58"/>
    <mergeCell ref="A444:A448"/>
    <mergeCell ref="B444:B448"/>
    <mergeCell ref="C444:C448"/>
    <mergeCell ref="D444:D448"/>
    <mergeCell ref="E444:E448"/>
    <mergeCell ref="J444:J445"/>
    <mergeCell ref="J446:J448"/>
    <mergeCell ref="K45:K48"/>
    <mergeCell ref="L45:L48"/>
    <mergeCell ref="K50:K53"/>
    <mergeCell ref="L50:L53"/>
    <mergeCell ref="K59:K63"/>
    <mergeCell ref="L59:L63"/>
    <mergeCell ref="K69:K73"/>
    <mergeCell ref="L69:L73"/>
    <mergeCell ref="K74:K78"/>
    <mergeCell ref="L74:L78"/>
    <mergeCell ref="K85:K88"/>
    <mergeCell ref="L85:L88"/>
    <mergeCell ref="K92:K93"/>
    <mergeCell ref="L92:L93"/>
    <mergeCell ref="K97:K98"/>
    <mergeCell ref="L97:L98"/>
    <mergeCell ref="K101:K103"/>
    <mergeCell ref="A434:A438"/>
    <mergeCell ref="B434:B438"/>
    <mergeCell ref="C434:C438"/>
    <mergeCell ref="D434:D438"/>
    <mergeCell ref="E434:E438"/>
    <mergeCell ref="J434:J435"/>
    <mergeCell ref="J436:J437"/>
    <mergeCell ref="A439:A443"/>
    <mergeCell ref="B439:B443"/>
    <mergeCell ref="C439:C443"/>
    <mergeCell ref="D439:D443"/>
    <mergeCell ref="E439:E443"/>
    <mergeCell ref="J439:J443"/>
    <mergeCell ref="A424:A428"/>
    <mergeCell ref="B424:B428"/>
    <mergeCell ref="C424:C428"/>
    <mergeCell ref="D424:D428"/>
    <mergeCell ref="E424:E428"/>
    <mergeCell ref="J424:J428"/>
    <mergeCell ref="A429:A433"/>
    <mergeCell ref="B429:B433"/>
    <mergeCell ref="C429:C433"/>
    <mergeCell ref="D429:D433"/>
    <mergeCell ref="E429:E433"/>
    <mergeCell ref="J429:J430"/>
    <mergeCell ref="J431:J432"/>
    <mergeCell ref="A414:A418"/>
    <mergeCell ref="B414:B418"/>
    <mergeCell ref="C414:C418"/>
    <mergeCell ref="D414:D418"/>
    <mergeCell ref="E414:E418"/>
    <mergeCell ref="J414:J415"/>
    <mergeCell ref="J416:J418"/>
    <mergeCell ref="A419:A423"/>
    <mergeCell ref="B419:B423"/>
    <mergeCell ref="C419:C423"/>
    <mergeCell ref="D419:D423"/>
    <mergeCell ref="E419:E423"/>
    <mergeCell ref="J419:J420"/>
    <mergeCell ref="J421:J423"/>
    <mergeCell ref="A404:A408"/>
    <mergeCell ref="B404:B408"/>
    <mergeCell ref="C404:C408"/>
    <mergeCell ref="D404:D408"/>
    <mergeCell ref="E404:E408"/>
    <mergeCell ref="J404:J405"/>
    <mergeCell ref="J406:J408"/>
    <mergeCell ref="A409:A413"/>
    <mergeCell ref="B409:B413"/>
    <mergeCell ref="C409:C413"/>
    <mergeCell ref="D409:D413"/>
    <mergeCell ref="E409:E413"/>
    <mergeCell ref="J409:J410"/>
    <mergeCell ref="J411:J413"/>
    <mergeCell ref="A394:A398"/>
    <mergeCell ref="B394:B398"/>
    <mergeCell ref="C394:C398"/>
    <mergeCell ref="D394:D398"/>
    <mergeCell ref="E394:E398"/>
    <mergeCell ref="J394:J395"/>
    <mergeCell ref="J396:J398"/>
    <mergeCell ref="A399:A403"/>
    <mergeCell ref="B399:B403"/>
    <mergeCell ref="C399:C403"/>
    <mergeCell ref="D399:D403"/>
    <mergeCell ref="E399:E403"/>
    <mergeCell ref="J399:J401"/>
    <mergeCell ref="J402:J403"/>
    <mergeCell ref="A384:A388"/>
    <mergeCell ref="B384:B388"/>
    <mergeCell ref="C384:C388"/>
    <mergeCell ref="D384:D388"/>
    <mergeCell ref="E384:E388"/>
    <mergeCell ref="J384:J386"/>
    <mergeCell ref="J387:J388"/>
    <mergeCell ref="A389:A393"/>
    <mergeCell ref="B389:B393"/>
    <mergeCell ref="C389:C393"/>
    <mergeCell ref="D389:D393"/>
    <mergeCell ref="E389:E393"/>
    <mergeCell ref="J389:J390"/>
    <mergeCell ref="J391:J393"/>
    <mergeCell ref="A374:A378"/>
    <mergeCell ref="B374:B378"/>
    <mergeCell ref="C374:C378"/>
    <mergeCell ref="D374:D378"/>
    <mergeCell ref="E374:E378"/>
    <mergeCell ref="J374:J375"/>
    <mergeCell ref="J376:J378"/>
    <mergeCell ref="A379:A383"/>
    <mergeCell ref="B379:B383"/>
    <mergeCell ref="C379:C383"/>
    <mergeCell ref="D379:D383"/>
    <mergeCell ref="E379:E383"/>
    <mergeCell ref="J380:J381"/>
    <mergeCell ref="J382:J383"/>
    <mergeCell ref="A364:A368"/>
    <mergeCell ref="B364:B368"/>
    <mergeCell ref="C364:C368"/>
    <mergeCell ref="D364:D368"/>
    <mergeCell ref="E364:E368"/>
    <mergeCell ref="J364:J368"/>
    <mergeCell ref="A369:A373"/>
    <mergeCell ref="B369:B373"/>
    <mergeCell ref="C369:C373"/>
    <mergeCell ref="D369:D373"/>
    <mergeCell ref="E369:E373"/>
    <mergeCell ref="J369:J370"/>
    <mergeCell ref="J371:J373"/>
    <mergeCell ref="A344:A348"/>
    <mergeCell ref="B344:B348"/>
    <mergeCell ref="C344:C348"/>
    <mergeCell ref="D344:D348"/>
    <mergeCell ref="E344:E348"/>
    <mergeCell ref="J344:J345"/>
    <mergeCell ref="J346:J348"/>
    <mergeCell ref="A349:A363"/>
    <mergeCell ref="B349:B363"/>
    <mergeCell ref="C349:C353"/>
    <mergeCell ref="D349:D353"/>
    <mergeCell ref="E349:E353"/>
    <mergeCell ref="J349:J363"/>
    <mergeCell ref="C354:C358"/>
    <mergeCell ref="D354:D358"/>
    <mergeCell ref="E354:E358"/>
    <mergeCell ref="C359:C363"/>
    <mergeCell ref="D359:D363"/>
    <mergeCell ref="E359:E363"/>
    <mergeCell ref="A334:A338"/>
    <mergeCell ref="B334:B338"/>
    <mergeCell ref="C334:C338"/>
    <mergeCell ref="D334:D338"/>
    <mergeCell ref="E334:E338"/>
    <mergeCell ref="J334:J335"/>
    <mergeCell ref="J336:J338"/>
    <mergeCell ref="A339:A343"/>
    <mergeCell ref="B339:B343"/>
    <mergeCell ref="C339:C343"/>
    <mergeCell ref="D339:D343"/>
    <mergeCell ref="E339:E343"/>
    <mergeCell ref="J339:J343"/>
    <mergeCell ref="A324:A328"/>
    <mergeCell ref="B324:B328"/>
    <mergeCell ref="C324:C328"/>
    <mergeCell ref="D324:D328"/>
    <mergeCell ref="E324:E328"/>
    <mergeCell ref="J324:J325"/>
    <mergeCell ref="J326:J328"/>
    <mergeCell ref="A329:A333"/>
    <mergeCell ref="B329:B333"/>
    <mergeCell ref="C329:C333"/>
    <mergeCell ref="D329:D333"/>
    <mergeCell ref="E329:E333"/>
    <mergeCell ref="J329:J330"/>
    <mergeCell ref="J331:J333"/>
    <mergeCell ref="A314:A318"/>
    <mergeCell ref="B314:B318"/>
    <mergeCell ref="C314:C318"/>
    <mergeCell ref="D314:D318"/>
    <mergeCell ref="E314:E318"/>
    <mergeCell ref="J314:J318"/>
    <mergeCell ref="A319:A323"/>
    <mergeCell ref="B319:B323"/>
    <mergeCell ref="C319:C323"/>
    <mergeCell ref="D319:D323"/>
    <mergeCell ref="E319:E323"/>
    <mergeCell ref="J319:J323"/>
    <mergeCell ref="A304:A308"/>
    <mergeCell ref="B304:B308"/>
    <mergeCell ref="C304:C308"/>
    <mergeCell ref="D304:D308"/>
    <mergeCell ref="E304:E308"/>
    <mergeCell ref="J304:J308"/>
    <mergeCell ref="A309:A313"/>
    <mergeCell ref="B309:B313"/>
    <mergeCell ref="C309:C313"/>
    <mergeCell ref="D309:D313"/>
    <mergeCell ref="E309:E313"/>
    <mergeCell ref="J309:J310"/>
    <mergeCell ref="J311:J313"/>
    <mergeCell ref="A294:A298"/>
    <mergeCell ref="B294:B298"/>
    <mergeCell ref="C294:C298"/>
    <mergeCell ref="D294:D298"/>
    <mergeCell ref="E294:E298"/>
    <mergeCell ref="J294:J296"/>
    <mergeCell ref="J297:J298"/>
    <mergeCell ref="A299:A303"/>
    <mergeCell ref="B299:B303"/>
    <mergeCell ref="C299:C303"/>
    <mergeCell ref="D299:D303"/>
    <mergeCell ref="E299:E303"/>
    <mergeCell ref="J299:J303"/>
    <mergeCell ref="A284:A288"/>
    <mergeCell ref="B284:B288"/>
    <mergeCell ref="C284:C288"/>
    <mergeCell ref="D284:D288"/>
    <mergeCell ref="E284:E288"/>
    <mergeCell ref="J284:J287"/>
    <mergeCell ref="A289:A293"/>
    <mergeCell ref="B289:B293"/>
    <mergeCell ref="C289:C293"/>
    <mergeCell ref="D289:D293"/>
    <mergeCell ref="E289:E293"/>
    <mergeCell ref="J289:J291"/>
    <mergeCell ref="J292:J293"/>
    <mergeCell ref="A274:A278"/>
    <mergeCell ref="B274:B278"/>
    <mergeCell ref="C274:C278"/>
    <mergeCell ref="D274:D278"/>
    <mergeCell ref="E274:E278"/>
    <mergeCell ref="J274:J276"/>
    <mergeCell ref="J277:J278"/>
    <mergeCell ref="A279:A283"/>
    <mergeCell ref="B279:B283"/>
    <mergeCell ref="C279:C283"/>
    <mergeCell ref="D279:D283"/>
    <mergeCell ref="E279:E283"/>
    <mergeCell ref="J279:J280"/>
    <mergeCell ref="J281:J283"/>
    <mergeCell ref="A264:A268"/>
    <mergeCell ref="B264:B268"/>
    <mergeCell ref="C264:C268"/>
    <mergeCell ref="D264:D268"/>
    <mergeCell ref="E264:E268"/>
    <mergeCell ref="J264:J268"/>
    <mergeCell ref="A269:A273"/>
    <mergeCell ref="B269:B273"/>
    <mergeCell ref="C269:C273"/>
    <mergeCell ref="D269:D273"/>
    <mergeCell ref="E269:E273"/>
    <mergeCell ref="J269:J271"/>
    <mergeCell ref="J272:J273"/>
    <mergeCell ref="A254:A258"/>
    <mergeCell ref="B254:B258"/>
    <mergeCell ref="C254:C258"/>
    <mergeCell ref="D254:D258"/>
    <mergeCell ref="E254:E258"/>
    <mergeCell ref="J254:J255"/>
    <mergeCell ref="J256:J258"/>
    <mergeCell ref="A259:A263"/>
    <mergeCell ref="B259:B263"/>
    <mergeCell ref="C259:C263"/>
    <mergeCell ref="D259:D263"/>
    <mergeCell ref="E259:E263"/>
    <mergeCell ref="J259:J263"/>
    <mergeCell ref="A244:A248"/>
    <mergeCell ref="B244:B248"/>
    <mergeCell ref="C244:C248"/>
    <mergeCell ref="D244:D248"/>
    <mergeCell ref="E244:E248"/>
    <mergeCell ref="J244:J248"/>
    <mergeCell ref="A249:A253"/>
    <mergeCell ref="B249:B253"/>
    <mergeCell ref="C249:C253"/>
    <mergeCell ref="D249:D253"/>
    <mergeCell ref="E249:E253"/>
    <mergeCell ref="J249:J250"/>
    <mergeCell ref="J251:J253"/>
    <mergeCell ref="A234:A238"/>
    <mergeCell ref="B234:B238"/>
    <mergeCell ref="C234:C238"/>
    <mergeCell ref="D234:D238"/>
    <mergeCell ref="E234:E238"/>
    <mergeCell ref="J234:J235"/>
    <mergeCell ref="J236:J238"/>
    <mergeCell ref="A239:A243"/>
    <mergeCell ref="B239:B243"/>
    <mergeCell ref="C239:C243"/>
    <mergeCell ref="D239:D243"/>
    <mergeCell ref="E239:E243"/>
    <mergeCell ref="J239:J243"/>
    <mergeCell ref="A224:A228"/>
    <mergeCell ref="B224:B228"/>
    <mergeCell ref="C224:C228"/>
    <mergeCell ref="D224:D228"/>
    <mergeCell ref="E224:E228"/>
    <mergeCell ref="J224:J228"/>
    <mergeCell ref="A229:A233"/>
    <mergeCell ref="B229:B233"/>
    <mergeCell ref="C229:C233"/>
    <mergeCell ref="D229:D233"/>
    <mergeCell ref="E229:E233"/>
    <mergeCell ref="J229:J233"/>
    <mergeCell ref="A214:A218"/>
    <mergeCell ref="B214:B218"/>
    <mergeCell ref="C214:C218"/>
    <mergeCell ref="D214:D218"/>
    <mergeCell ref="E214:E218"/>
    <mergeCell ref="J214:J218"/>
    <mergeCell ref="A219:A223"/>
    <mergeCell ref="B219:B223"/>
    <mergeCell ref="C219:C223"/>
    <mergeCell ref="D219:D223"/>
    <mergeCell ref="E219:E223"/>
    <mergeCell ref="J219:J220"/>
    <mergeCell ref="J221:J223"/>
    <mergeCell ref="A204:A208"/>
    <mergeCell ref="B204:B208"/>
    <mergeCell ref="C204:C208"/>
    <mergeCell ref="D204:D208"/>
    <mergeCell ref="E204:E208"/>
    <mergeCell ref="J204:J206"/>
    <mergeCell ref="J207:J208"/>
    <mergeCell ref="A209:A213"/>
    <mergeCell ref="B209:B213"/>
    <mergeCell ref="C209:C213"/>
    <mergeCell ref="D209:D213"/>
    <mergeCell ref="E209:E213"/>
    <mergeCell ref="J209:J213"/>
    <mergeCell ref="A194:A198"/>
    <mergeCell ref="B194:B198"/>
    <mergeCell ref="C194:C198"/>
    <mergeCell ref="D194:D198"/>
    <mergeCell ref="E194:E198"/>
    <mergeCell ref="J194:J195"/>
    <mergeCell ref="J196:J197"/>
    <mergeCell ref="A199:A203"/>
    <mergeCell ref="B199:B203"/>
    <mergeCell ref="C199:C203"/>
    <mergeCell ref="D199:D203"/>
    <mergeCell ref="E199:E203"/>
    <mergeCell ref="J199:J201"/>
    <mergeCell ref="J202:J203"/>
    <mergeCell ref="A184:A188"/>
    <mergeCell ref="B184:B188"/>
    <mergeCell ref="C184:C188"/>
    <mergeCell ref="D184:D188"/>
    <mergeCell ref="E184:E188"/>
    <mergeCell ref="J184:J185"/>
    <mergeCell ref="J186:J188"/>
    <mergeCell ref="A189:A193"/>
    <mergeCell ref="B189:B193"/>
    <mergeCell ref="C189:C193"/>
    <mergeCell ref="D189:D193"/>
    <mergeCell ref="E189:E193"/>
    <mergeCell ref="J189:J190"/>
    <mergeCell ref="J191:J193"/>
    <mergeCell ref="A174:A178"/>
    <mergeCell ref="B174:B178"/>
    <mergeCell ref="C174:C178"/>
    <mergeCell ref="D174:D178"/>
    <mergeCell ref="E174:E178"/>
    <mergeCell ref="J174:J176"/>
    <mergeCell ref="J177:J178"/>
    <mergeCell ref="A179:A183"/>
    <mergeCell ref="B179:B183"/>
    <mergeCell ref="C179:C183"/>
    <mergeCell ref="D179:D183"/>
    <mergeCell ref="E179:E183"/>
    <mergeCell ref="J179:J183"/>
    <mergeCell ref="A164:A168"/>
    <mergeCell ref="B164:B168"/>
    <mergeCell ref="C164:C168"/>
    <mergeCell ref="D164:D168"/>
    <mergeCell ref="E164:E168"/>
    <mergeCell ref="J164:J168"/>
    <mergeCell ref="A169:A173"/>
    <mergeCell ref="B169:B173"/>
    <mergeCell ref="C169:C173"/>
    <mergeCell ref="D169:D173"/>
    <mergeCell ref="E169:E173"/>
    <mergeCell ref="J169:J170"/>
    <mergeCell ref="J171:J173"/>
    <mergeCell ref="A154:A158"/>
    <mergeCell ref="B154:B158"/>
    <mergeCell ref="C154:C158"/>
    <mergeCell ref="D154:D158"/>
    <mergeCell ref="E154:E158"/>
    <mergeCell ref="J154:J157"/>
    <mergeCell ref="A159:A163"/>
    <mergeCell ref="B159:B163"/>
    <mergeCell ref="C159:C163"/>
    <mergeCell ref="D159:D163"/>
    <mergeCell ref="E159:E163"/>
    <mergeCell ref="J159:J163"/>
    <mergeCell ref="A144:A148"/>
    <mergeCell ref="B144:B148"/>
    <mergeCell ref="C144:C148"/>
    <mergeCell ref="D144:D148"/>
    <mergeCell ref="E144:E148"/>
    <mergeCell ref="J144:J146"/>
    <mergeCell ref="J147:J148"/>
    <mergeCell ref="A149:A153"/>
    <mergeCell ref="B149:B153"/>
    <mergeCell ref="C149:C153"/>
    <mergeCell ref="D149:D153"/>
    <mergeCell ref="E149:E153"/>
    <mergeCell ref="J149:J153"/>
    <mergeCell ref="A134:A138"/>
    <mergeCell ref="B134:B138"/>
    <mergeCell ref="C134:C138"/>
    <mergeCell ref="D134:D138"/>
    <mergeCell ref="E134:E138"/>
    <mergeCell ref="J134:J135"/>
    <mergeCell ref="J136:J138"/>
    <mergeCell ref="A139:A143"/>
    <mergeCell ref="B139:B143"/>
    <mergeCell ref="C139:C143"/>
    <mergeCell ref="D139:D143"/>
    <mergeCell ref="E139:E143"/>
    <mergeCell ref="J139:J143"/>
    <mergeCell ref="A124:A128"/>
    <mergeCell ref="B124:B128"/>
    <mergeCell ref="C124:C128"/>
    <mergeCell ref="D124:D128"/>
    <mergeCell ref="E124:E128"/>
    <mergeCell ref="J124:J128"/>
    <mergeCell ref="A129:A133"/>
    <mergeCell ref="B129:B133"/>
    <mergeCell ref="J129:J130"/>
    <mergeCell ref="J131:J133"/>
    <mergeCell ref="C129:C133"/>
    <mergeCell ref="D129:D133"/>
    <mergeCell ref="E129:E133"/>
    <mergeCell ref="A114:A118"/>
    <mergeCell ref="B114:B118"/>
    <mergeCell ref="C114:C118"/>
    <mergeCell ref="D114:D118"/>
    <mergeCell ref="E114:E118"/>
    <mergeCell ref="J114:J115"/>
    <mergeCell ref="J116:J118"/>
    <mergeCell ref="A119:A123"/>
    <mergeCell ref="B119:B123"/>
    <mergeCell ref="C119:C123"/>
    <mergeCell ref="D119:D123"/>
    <mergeCell ref="E119:E123"/>
    <mergeCell ref="J119:J120"/>
    <mergeCell ref="J121:J123"/>
    <mergeCell ref="A104:A108"/>
    <mergeCell ref="B104:B108"/>
    <mergeCell ref="C104:C108"/>
    <mergeCell ref="D104:D108"/>
    <mergeCell ref="E104:E108"/>
    <mergeCell ref="J107:J108"/>
    <mergeCell ref="A109:A113"/>
    <mergeCell ref="B109:B113"/>
    <mergeCell ref="C109:C113"/>
    <mergeCell ref="D109:D111"/>
    <mergeCell ref="E109:E111"/>
    <mergeCell ref="J111:J113"/>
    <mergeCell ref="A94:A98"/>
    <mergeCell ref="B94:B98"/>
    <mergeCell ref="C94:C98"/>
    <mergeCell ref="D94:D98"/>
    <mergeCell ref="E94:E98"/>
    <mergeCell ref="J94:J96"/>
    <mergeCell ref="J97:J98"/>
    <mergeCell ref="A99:A103"/>
    <mergeCell ref="B99:B103"/>
    <mergeCell ref="C99:C103"/>
    <mergeCell ref="J99:J100"/>
    <mergeCell ref="J101:J103"/>
    <mergeCell ref="A84:A88"/>
    <mergeCell ref="B84:B88"/>
    <mergeCell ref="C84:C88"/>
    <mergeCell ref="D84:D88"/>
    <mergeCell ref="E84:E88"/>
    <mergeCell ref="J85:J88"/>
    <mergeCell ref="A89:A93"/>
    <mergeCell ref="B89:B93"/>
    <mergeCell ref="C89:C93"/>
    <mergeCell ref="D89:D93"/>
    <mergeCell ref="E89:E93"/>
    <mergeCell ref="J89:J91"/>
    <mergeCell ref="J92:J93"/>
    <mergeCell ref="D99:D103"/>
    <mergeCell ref="E99:E103"/>
    <mergeCell ref="A74:A78"/>
    <mergeCell ref="B74:B78"/>
    <mergeCell ref="C74:C78"/>
    <mergeCell ref="D74:D78"/>
    <mergeCell ref="E74:E78"/>
    <mergeCell ref="J74:J78"/>
    <mergeCell ref="A79:A83"/>
    <mergeCell ref="B79:B83"/>
    <mergeCell ref="C79:C83"/>
    <mergeCell ref="D79:D83"/>
    <mergeCell ref="E79:E83"/>
    <mergeCell ref="J80:J83"/>
    <mergeCell ref="C59:C63"/>
    <mergeCell ref="D59:D63"/>
    <mergeCell ref="E59:E63"/>
    <mergeCell ref="J59:J63"/>
    <mergeCell ref="C64:C68"/>
    <mergeCell ref="D64:D68"/>
    <mergeCell ref="E64:E68"/>
    <mergeCell ref="J64:J68"/>
    <mergeCell ref="C69:C73"/>
    <mergeCell ref="D69:D73"/>
    <mergeCell ref="E69:E73"/>
    <mergeCell ref="J69:J73"/>
    <mergeCell ref="A1:P1"/>
    <mergeCell ref="A49:A53"/>
    <mergeCell ref="B49:B53"/>
    <mergeCell ref="C49:C53"/>
    <mergeCell ref="D49:D53"/>
    <mergeCell ref="E49:E53"/>
    <mergeCell ref="J50:J53"/>
    <mergeCell ref="A54:A58"/>
    <mergeCell ref="B54:B58"/>
    <mergeCell ref="C54:C55"/>
    <mergeCell ref="D54:D58"/>
    <mergeCell ref="E54:E58"/>
    <mergeCell ref="J55:J58"/>
    <mergeCell ref="A59:A73"/>
    <mergeCell ref="B59:B73"/>
    <mergeCell ref="A44:A48"/>
    <mergeCell ref="B44:B48"/>
    <mergeCell ref="C44:C48"/>
    <mergeCell ref="D44:D48"/>
    <mergeCell ref="E44:E48"/>
    <mergeCell ref="J45:J48"/>
    <mergeCell ref="M45:M48"/>
    <mergeCell ref="N45:N48"/>
    <mergeCell ref="O45:O48"/>
    <mergeCell ref="P45:P48"/>
    <mergeCell ref="A39:A43"/>
    <mergeCell ref="B39:B43"/>
    <mergeCell ref="C39:C43"/>
    <mergeCell ref="D39:D43"/>
    <mergeCell ref="E39:E43"/>
    <mergeCell ref="O39:O43"/>
    <mergeCell ref="P39:P43"/>
    <mergeCell ref="N39:N43"/>
    <mergeCell ref="J39:J43"/>
    <mergeCell ref="K39:K43"/>
    <mergeCell ref="L39:L43"/>
    <mergeCell ref="M39:M43"/>
    <mergeCell ref="K5:K7"/>
    <mergeCell ref="L5:L7"/>
    <mergeCell ref="M5:M7"/>
    <mergeCell ref="N5:P5"/>
    <mergeCell ref="N6:N7"/>
    <mergeCell ref="O6:O7"/>
    <mergeCell ref="P6:P7"/>
    <mergeCell ref="A34:A38"/>
    <mergeCell ref="J34:J38"/>
    <mergeCell ref="K34:K38"/>
    <mergeCell ref="L34:L38"/>
    <mergeCell ref="M34:M38"/>
    <mergeCell ref="N34:N38"/>
    <mergeCell ref="O34:O38"/>
    <mergeCell ref="P34:P38"/>
    <mergeCell ref="C14:C18"/>
    <mergeCell ref="D14:D18"/>
    <mergeCell ref="E14:E18"/>
    <mergeCell ref="G5:G7"/>
    <mergeCell ref="H5:H7"/>
    <mergeCell ref="I5:I7"/>
    <mergeCell ref="J5:J7"/>
    <mergeCell ref="A5:A7"/>
    <mergeCell ref="B5:B7"/>
    <mergeCell ref="C5:C7"/>
    <mergeCell ref="D5:E6"/>
    <mergeCell ref="F5:F7"/>
    <mergeCell ref="P9:P33"/>
    <mergeCell ref="B34:B38"/>
    <mergeCell ref="C34:C38"/>
    <mergeCell ref="D34:D38"/>
    <mergeCell ref="E34:E38"/>
    <mergeCell ref="K9:K33"/>
    <mergeCell ref="L9:L33"/>
    <mergeCell ref="M9:M33"/>
    <mergeCell ref="N9:N33"/>
    <mergeCell ref="O9:O33"/>
    <mergeCell ref="C29:C33"/>
    <mergeCell ref="D29:D33"/>
    <mergeCell ref="E29:E33"/>
    <mergeCell ref="A9:B33"/>
    <mergeCell ref="J9:J33"/>
    <mergeCell ref="C19:C23"/>
    <mergeCell ref="D19:D23"/>
    <mergeCell ref="E19:E23"/>
    <mergeCell ref="C24:C28"/>
    <mergeCell ref="D24:D28"/>
    <mergeCell ref="E24:E28"/>
    <mergeCell ref="C9:C13"/>
    <mergeCell ref="D9:D13"/>
    <mergeCell ref="E9:E13"/>
  </mergeCells>
  <pageMargins left="0.15748031496062992" right="0.15748031496062992" top="0.15748031496062992" bottom="0.15748031496062992" header="0.31496062992125984" footer="0.31496062992125984"/>
  <pageSetup paperSize="9" scale="46" orientation="landscape" r:id="rId1"/>
  <rowBreaks count="10" manualBreakCount="10">
    <brk id="58" max="16383" man="1"/>
    <brk id="103" max="15" man="1"/>
    <brk id="143" max="16383" man="1"/>
    <brk id="178" max="16383" man="1"/>
    <brk id="228" max="16383" man="1"/>
    <brk id="278" max="16383" man="1"/>
    <brk id="298" max="16383" man="1"/>
    <brk id="343" max="16383" man="1"/>
    <brk id="388" max="16383" man="1"/>
    <brk id="4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view="pageBreakPreview" topLeftCell="A28" zoomScale="60" zoomScaleNormal="100" workbookViewId="0">
      <selection activeCell="F55" sqref="F55:F59"/>
    </sheetView>
  </sheetViews>
  <sheetFormatPr defaultRowHeight="15" x14ac:dyDescent="0.25"/>
  <cols>
    <col min="1" max="1" width="33.85546875" customWidth="1"/>
    <col min="2" max="2" width="14.28515625" customWidth="1"/>
    <col min="3" max="3" width="7.42578125" customWidth="1"/>
    <col min="4" max="4" width="7.85546875" customWidth="1"/>
    <col min="5" max="5" width="13.140625" customWidth="1"/>
    <col min="6" max="6" width="16.85546875" customWidth="1"/>
    <col min="7" max="7" width="14.85546875" customWidth="1"/>
    <col min="8" max="8" width="7.42578125" customWidth="1"/>
    <col min="9" max="9" width="12" customWidth="1"/>
    <col min="10" max="10" width="11.42578125" customWidth="1"/>
    <col min="11" max="11" width="8.28515625" customWidth="1"/>
    <col min="12" max="12" width="12.42578125" customWidth="1"/>
    <col min="13" max="13" width="14.28515625" customWidth="1"/>
    <col min="14" max="14" width="13.140625" customWidth="1"/>
    <col min="15" max="15" width="11.85546875" customWidth="1"/>
    <col min="16" max="16" width="10" customWidth="1"/>
    <col min="17" max="17" width="9.140625" style="27"/>
    <col min="18" max="18" width="9.7109375" customWidth="1"/>
    <col min="19" max="20" width="11.7109375" customWidth="1"/>
  </cols>
  <sheetData>
    <row r="1" spans="1:19" ht="46.5" customHeight="1" x14ac:dyDescent="0.25">
      <c r="A1" s="266" t="s">
        <v>363</v>
      </c>
      <c r="B1" s="266"/>
      <c r="C1" s="266"/>
      <c r="D1" s="266"/>
      <c r="E1" s="266"/>
      <c r="F1" s="266"/>
      <c r="G1" s="266"/>
      <c r="H1" s="266"/>
      <c r="I1" s="266"/>
      <c r="J1" s="266"/>
      <c r="K1" s="266"/>
      <c r="L1" s="266"/>
      <c r="M1" s="266"/>
      <c r="N1" s="266"/>
      <c r="O1" s="266"/>
      <c r="P1" s="266"/>
      <c r="Q1" s="266"/>
      <c r="R1" s="266"/>
      <c r="S1" s="266"/>
    </row>
    <row r="2" spans="1:19" ht="18.75" x14ac:dyDescent="0.25">
      <c r="A2" s="267" t="s">
        <v>364</v>
      </c>
      <c r="B2" s="267"/>
      <c r="C2" s="267"/>
      <c r="D2" s="267"/>
      <c r="E2" s="267"/>
      <c r="F2" s="267"/>
      <c r="G2" s="267"/>
      <c r="H2" s="267"/>
      <c r="I2" s="267"/>
      <c r="J2" s="267"/>
      <c r="K2" s="267"/>
      <c r="L2" s="267"/>
      <c r="M2" s="267"/>
      <c r="N2" s="267"/>
      <c r="O2" s="267"/>
      <c r="P2" s="267"/>
      <c r="Q2" s="267"/>
      <c r="R2" s="267"/>
      <c r="S2" s="267"/>
    </row>
    <row r="3" spans="1:19" ht="18.75" x14ac:dyDescent="0.25">
      <c r="A3" s="267" t="s">
        <v>9</v>
      </c>
      <c r="B3" s="267"/>
      <c r="C3" s="267"/>
      <c r="D3" s="267"/>
      <c r="E3" s="267"/>
      <c r="F3" s="267"/>
      <c r="G3" s="267"/>
      <c r="H3" s="267"/>
      <c r="I3" s="267"/>
      <c r="J3" s="267"/>
      <c r="K3" s="267"/>
      <c r="L3" s="267"/>
      <c r="M3" s="267"/>
      <c r="N3" s="267"/>
      <c r="O3" s="267"/>
      <c r="P3" s="267"/>
      <c r="Q3" s="267"/>
      <c r="R3" s="267"/>
      <c r="S3" s="267"/>
    </row>
    <row r="4" spans="1:19" ht="18.75" x14ac:dyDescent="0.25">
      <c r="A4" s="267" t="s">
        <v>365</v>
      </c>
      <c r="B4" s="267"/>
      <c r="C4" s="267"/>
      <c r="D4" s="267"/>
      <c r="E4" s="267"/>
      <c r="F4" s="267"/>
      <c r="G4" s="267"/>
      <c r="H4" s="267"/>
      <c r="I4" s="267"/>
      <c r="J4" s="267"/>
      <c r="K4" s="267"/>
      <c r="L4" s="267"/>
      <c r="M4" s="267"/>
      <c r="N4" s="267"/>
      <c r="O4" s="267"/>
      <c r="P4" s="267"/>
      <c r="Q4" s="267"/>
      <c r="R4" s="267"/>
      <c r="S4" s="267"/>
    </row>
    <row r="6" spans="1:19" ht="41.25" customHeight="1" x14ac:dyDescent="0.25">
      <c r="A6" s="265" t="s">
        <v>12</v>
      </c>
      <c r="B6" s="268" t="s">
        <v>13</v>
      </c>
      <c r="C6" s="265" t="s">
        <v>14</v>
      </c>
      <c r="D6" s="265" t="s">
        <v>15</v>
      </c>
      <c r="E6" s="265" t="s">
        <v>16</v>
      </c>
      <c r="F6" s="265" t="s">
        <v>17</v>
      </c>
      <c r="G6" s="265" t="s">
        <v>18</v>
      </c>
      <c r="H6" s="265" t="s">
        <v>19</v>
      </c>
      <c r="I6" s="268" t="s">
        <v>20</v>
      </c>
      <c r="J6" s="268" t="s">
        <v>21</v>
      </c>
      <c r="K6" s="265" t="s">
        <v>22</v>
      </c>
      <c r="L6" s="255" t="s">
        <v>23</v>
      </c>
      <c r="M6" s="255" t="s">
        <v>24</v>
      </c>
      <c r="N6" s="255"/>
      <c r="O6" s="255"/>
      <c r="P6" s="255"/>
      <c r="Q6" s="255"/>
      <c r="R6" s="255"/>
      <c r="S6" s="255"/>
    </row>
    <row r="7" spans="1:19" ht="34.5" customHeight="1" x14ac:dyDescent="0.25">
      <c r="A7" s="265"/>
      <c r="B7" s="269"/>
      <c r="C7" s="265"/>
      <c r="D7" s="265"/>
      <c r="E7" s="265"/>
      <c r="F7" s="265"/>
      <c r="G7" s="265"/>
      <c r="H7" s="265"/>
      <c r="I7" s="269"/>
      <c r="J7" s="269"/>
      <c r="K7" s="265"/>
      <c r="L7" s="255"/>
      <c r="M7" s="255" t="s">
        <v>25</v>
      </c>
      <c r="N7" s="255"/>
      <c r="O7" s="255">
        <v>2017</v>
      </c>
      <c r="P7" s="255">
        <v>2018</v>
      </c>
      <c r="Q7" s="263">
        <v>2019</v>
      </c>
      <c r="R7" s="255">
        <v>2020</v>
      </c>
      <c r="S7" s="255" t="s">
        <v>3</v>
      </c>
    </row>
    <row r="8" spans="1:19" ht="26.25" customHeight="1" x14ac:dyDescent="0.25">
      <c r="A8" s="265"/>
      <c r="B8" s="270"/>
      <c r="C8" s="265"/>
      <c r="D8" s="265"/>
      <c r="E8" s="265"/>
      <c r="F8" s="265"/>
      <c r="G8" s="265"/>
      <c r="H8" s="265"/>
      <c r="I8" s="270"/>
      <c r="J8" s="270"/>
      <c r="K8" s="265"/>
      <c r="L8" s="255"/>
      <c r="M8" s="1" t="s">
        <v>26</v>
      </c>
      <c r="N8" s="1" t="s">
        <v>27</v>
      </c>
      <c r="O8" s="255"/>
      <c r="P8" s="255"/>
      <c r="Q8" s="264"/>
      <c r="R8" s="255"/>
      <c r="S8" s="255"/>
    </row>
    <row r="9" spans="1:19" x14ac:dyDescent="0.25">
      <c r="A9" s="1">
        <v>1</v>
      </c>
      <c r="B9" s="1">
        <v>2</v>
      </c>
      <c r="C9" s="1">
        <v>3</v>
      </c>
      <c r="D9" s="1">
        <v>4</v>
      </c>
      <c r="E9" s="1">
        <v>5</v>
      </c>
      <c r="F9" s="1">
        <v>6</v>
      </c>
      <c r="G9" s="1">
        <v>7</v>
      </c>
      <c r="H9" s="1">
        <v>8</v>
      </c>
      <c r="I9" s="1">
        <v>9</v>
      </c>
      <c r="J9" s="1">
        <v>10</v>
      </c>
      <c r="K9" s="1">
        <v>11</v>
      </c>
      <c r="L9" s="1">
        <v>12</v>
      </c>
      <c r="M9" s="1">
        <v>13</v>
      </c>
      <c r="N9" s="1">
        <v>14</v>
      </c>
      <c r="O9" s="1">
        <v>15</v>
      </c>
      <c r="P9" s="1">
        <v>16</v>
      </c>
      <c r="Q9" s="28">
        <v>17</v>
      </c>
      <c r="R9" s="1">
        <v>18</v>
      </c>
      <c r="S9" s="1">
        <v>19</v>
      </c>
    </row>
    <row r="10" spans="1:19" x14ac:dyDescent="0.25">
      <c r="A10" s="259" t="s">
        <v>334</v>
      </c>
      <c r="B10" s="259"/>
      <c r="C10" s="259"/>
      <c r="D10" s="259"/>
      <c r="E10" s="259"/>
      <c r="F10" s="259"/>
      <c r="G10" s="259"/>
      <c r="H10" s="259"/>
      <c r="I10" s="259"/>
      <c r="J10" s="259"/>
      <c r="K10" s="259"/>
      <c r="L10" s="46" t="s">
        <v>3</v>
      </c>
      <c r="M10" s="32">
        <f>SUM(M11:M14)</f>
        <v>991666.89999999991</v>
      </c>
      <c r="N10" s="32">
        <f t="shared" ref="N10:S10" si="0">SUM(N11:N14)</f>
        <v>785730.7</v>
      </c>
      <c r="O10" s="32">
        <f t="shared" si="0"/>
        <v>72472</v>
      </c>
      <c r="P10" s="32">
        <f t="shared" si="0"/>
        <v>231430.7</v>
      </c>
      <c r="Q10" s="32">
        <f t="shared" si="0"/>
        <v>0</v>
      </c>
      <c r="R10" s="32">
        <f t="shared" si="0"/>
        <v>0</v>
      </c>
      <c r="S10" s="32">
        <f t="shared" si="0"/>
        <v>1295569.5999999999</v>
      </c>
    </row>
    <row r="11" spans="1:19" ht="25.5" x14ac:dyDescent="0.25">
      <c r="A11" s="259"/>
      <c r="B11" s="259"/>
      <c r="C11" s="259"/>
      <c r="D11" s="259"/>
      <c r="E11" s="259"/>
      <c r="F11" s="259"/>
      <c r="G11" s="259"/>
      <c r="H11" s="259"/>
      <c r="I11" s="259"/>
      <c r="J11" s="259"/>
      <c r="K11" s="259"/>
      <c r="L11" s="46" t="s">
        <v>28</v>
      </c>
      <c r="M11" s="66">
        <f>M16+M31</f>
        <v>791666.89999999991</v>
      </c>
      <c r="N11" s="66">
        <f t="shared" ref="N11:R11" si="1">N16+N31</f>
        <v>785730.7</v>
      </c>
      <c r="O11" s="66">
        <f t="shared" si="1"/>
        <v>72472</v>
      </c>
      <c r="P11" s="31">
        <f t="shared" si="1"/>
        <v>231430.7</v>
      </c>
      <c r="Q11" s="31">
        <f t="shared" si="1"/>
        <v>0</v>
      </c>
      <c r="R11" s="31">
        <f t="shared" si="1"/>
        <v>0</v>
      </c>
      <c r="S11" s="31">
        <f t="shared" ref="S11:S79" si="2">M11+O11+P11+R11</f>
        <v>1095569.5999999999</v>
      </c>
    </row>
    <row r="12" spans="1:19" ht="25.5" x14ac:dyDescent="0.25">
      <c r="A12" s="259"/>
      <c r="B12" s="259"/>
      <c r="C12" s="259"/>
      <c r="D12" s="259"/>
      <c r="E12" s="259"/>
      <c r="F12" s="259"/>
      <c r="G12" s="259"/>
      <c r="H12" s="259"/>
      <c r="I12" s="259"/>
      <c r="J12" s="259"/>
      <c r="K12" s="259"/>
      <c r="L12" s="46" t="s">
        <v>29</v>
      </c>
      <c r="M12" s="66">
        <f>M32</f>
        <v>200000</v>
      </c>
      <c r="N12" s="66">
        <v>0</v>
      </c>
      <c r="O12" s="66">
        <v>0</v>
      </c>
      <c r="P12" s="31">
        <v>0</v>
      </c>
      <c r="Q12" s="31">
        <v>0</v>
      </c>
      <c r="R12" s="31">
        <v>0</v>
      </c>
      <c r="S12" s="31">
        <f t="shared" si="2"/>
        <v>200000</v>
      </c>
    </row>
    <row r="13" spans="1:19" ht="25.5" x14ac:dyDescent="0.25">
      <c r="A13" s="259"/>
      <c r="B13" s="259"/>
      <c r="C13" s="259"/>
      <c r="D13" s="259"/>
      <c r="E13" s="259"/>
      <c r="F13" s="259"/>
      <c r="G13" s="259"/>
      <c r="H13" s="259"/>
      <c r="I13" s="259"/>
      <c r="J13" s="259"/>
      <c r="K13" s="259"/>
      <c r="L13" s="46" t="s">
        <v>30</v>
      </c>
      <c r="M13" s="66">
        <v>0</v>
      </c>
      <c r="N13" s="66">
        <v>0</v>
      </c>
      <c r="O13" s="66">
        <v>0</v>
      </c>
      <c r="P13" s="31">
        <v>0</v>
      </c>
      <c r="Q13" s="31">
        <v>0</v>
      </c>
      <c r="R13" s="31">
        <v>0</v>
      </c>
      <c r="S13" s="31">
        <f t="shared" si="2"/>
        <v>0</v>
      </c>
    </row>
    <row r="14" spans="1:19" ht="38.25" x14ac:dyDescent="0.25">
      <c r="A14" s="259"/>
      <c r="B14" s="259"/>
      <c r="C14" s="259"/>
      <c r="D14" s="259"/>
      <c r="E14" s="259"/>
      <c r="F14" s="259"/>
      <c r="G14" s="259"/>
      <c r="H14" s="259"/>
      <c r="I14" s="259"/>
      <c r="J14" s="259"/>
      <c r="K14" s="259"/>
      <c r="L14" s="46" t="s">
        <v>31</v>
      </c>
      <c r="M14" s="66">
        <v>0</v>
      </c>
      <c r="N14" s="66">
        <v>0</v>
      </c>
      <c r="O14" s="66">
        <v>0</v>
      </c>
      <c r="P14" s="31">
        <v>0</v>
      </c>
      <c r="Q14" s="31">
        <v>0</v>
      </c>
      <c r="R14" s="31">
        <v>0</v>
      </c>
      <c r="S14" s="31">
        <f t="shared" si="2"/>
        <v>0</v>
      </c>
    </row>
    <row r="15" spans="1:19" x14ac:dyDescent="0.25">
      <c r="A15" s="271" t="s">
        <v>248</v>
      </c>
      <c r="B15" s="271"/>
      <c r="C15" s="271"/>
      <c r="D15" s="271"/>
      <c r="E15" s="271"/>
      <c r="F15" s="271"/>
      <c r="G15" s="271"/>
      <c r="H15" s="271"/>
      <c r="I15" s="271"/>
      <c r="J15" s="271"/>
      <c r="K15" s="271"/>
      <c r="L15" s="46" t="s">
        <v>3</v>
      </c>
      <c r="M15" s="67">
        <f>SUM(M16:M19)</f>
        <v>156028.20000000001</v>
      </c>
      <c r="N15" s="67">
        <f t="shared" ref="N15:R15" si="3">SUM(N16:N19)</f>
        <v>155843</v>
      </c>
      <c r="O15" s="67">
        <f t="shared" si="3"/>
        <v>0</v>
      </c>
      <c r="P15" s="32">
        <f t="shared" si="3"/>
        <v>0</v>
      </c>
      <c r="Q15" s="32">
        <f t="shared" si="3"/>
        <v>0</v>
      </c>
      <c r="R15" s="32">
        <f t="shared" si="3"/>
        <v>0</v>
      </c>
      <c r="S15" s="32">
        <f t="shared" si="2"/>
        <v>156028.20000000001</v>
      </c>
    </row>
    <row r="16" spans="1:19" x14ac:dyDescent="0.25">
      <c r="A16" s="271"/>
      <c r="B16" s="271"/>
      <c r="C16" s="271"/>
      <c r="D16" s="271"/>
      <c r="E16" s="271"/>
      <c r="F16" s="271"/>
      <c r="G16" s="271"/>
      <c r="H16" s="271"/>
      <c r="I16" s="271"/>
      <c r="J16" s="271"/>
      <c r="K16" s="271"/>
      <c r="L16" s="46" t="s">
        <v>6</v>
      </c>
      <c r="M16" s="66">
        <f>M21+M26</f>
        <v>156028.20000000001</v>
      </c>
      <c r="N16" s="66">
        <f t="shared" ref="N16:R16" si="4">N21+N26</f>
        <v>155843</v>
      </c>
      <c r="O16" s="66">
        <f t="shared" si="4"/>
        <v>0</v>
      </c>
      <c r="P16" s="31">
        <f t="shared" si="4"/>
        <v>0</v>
      </c>
      <c r="Q16" s="31">
        <f t="shared" si="4"/>
        <v>0</v>
      </c>
      <c r="R16" s="31">
        <f t="shared" si="4"/>
        <v>0</v>
      </c>
      <c r="S16" s="31">
        <f t="shared" si="2"/>
        <v>156028.20000000001</v>
      </c>
    </row>
    <row r="17" spans="1:20" x14ac:dyDescent="0.25">
      <c r="A17" s="271"/>
      <c r="B17" s="271"/>
      <c r="C17" s="271"/>
      <c r="D17" s="271"/>
      <c r="E17" s="271"/>
      <c r="F17" s="271"/>
      <c r="G17" s="271"/>
      <c r="H17" s="271"/>
      <c r="I17" s="271"/>
      <c r="J17" s="271"/>
      <c r="K17" s="271"/>
      <c r="L17" s="46" t="s">
        <v>7</v>
      </c>
      <c r="M17" s="66">
        <f t="shared" ref="M17:R17" si="5">M22+M27</f>
        <v>0</v>
      </c>
      <c r="N17" s="66">
        <f t="shared" si="5"/>
        <v>0</v>
      </c>
      <c r="O17" s="66">
        <f t="shared" si="5"/>
        <v>0</v>
      </c>
      <c r="P17" s="31">
        <f t="shared" si="5"/>
        <v>0</v>
      </c>
      <c r="Q17" s="31">
        <f t="shared" si="5"/>
        <v>0</v>
      </c>
      <c r="R17" s="31">
        <f t="shared" si="5"/>
        <v>0</v>
      </c>
      <c r="S17" s="31">
        <f t="shared" si="2"/>
        <v>0</v>
      </c>
    </row>
    <row r="18" spans="1:20" x14ac:dyDescent="0.25">
      <c r="A18" s="271"/>
      <c r="B18" s="271"/>
      <c r="C18" s="271"/>
      <c r="D18" s="271"/>
      <c r="E18" s="271"/>
      <c r="F18" s="271"/>
      <c r="G18" s="271"/>
      <c r="H18" s="271"/>
      <c r="I18" s="271"/>
      <c r="J18" s="271"/>
      <c r="K18" s="271"/>
      <c r="L18" s="46" t="s">
        <v>32</v>
      </c>
      <c r="M18" s="66">
        <f t="shared" ref="M18:R18" si="6">M23+M28</f>
        <v>0</v>
      </c>
      <c r="N18" s="66">
        <f t="shared" si="6"/>
        <v>0</v>
      </c>
      <c r="O18" s="66">
        <f t="shared" si="6"/>
        <v>0</v>
      </c>
      <c r="P18" s="31">
        <f t="shared" si="6"/>
        <v>0</v>
      </c>
      <c r="Q18" s="31">
        <f t="shared" si="6"/>
        <v>0</v>
      </c>
      <c r="R18" s="31">
        <f t="shared" si="6"/>
        <v>0</v>
      </c>
      <c r="S18" s="31">
        <f t="shared" si="2"/>
        <v>0</v>
      </c>
    </row>
    <row r="19" spans="1:20" x14ac:dyDescent="0.25">
      <c r="A19" s="271"/>
      <c r="B19" s="271"/>
      <c r="C19" s="271"/>
      <c r="D19" s="271"/>
      <c r="E19" s="271"/>
      <c r="F19" s="271"/>
      <c r="G19" s="271"/>
      <c r="H19" s="271"/>
      <c r="I19" s="271"/>
      <c r="J19" s="271"/>
      <c r="K19" s="271"/>
      <c r="L19" s="46" t="s">
        <v>33</v>
      </c>
      <c r="M19" s="66">
        <f t="shared" ref="M19:R19" si="7">M24+M29</f>
        <v>0</v>
      </c>
      <c r="N19" s="66">
        <f t="shared" si="7"/>
        <v>0</v>
      </c>
      <c r="O19" s="66">
        <f t="shared" si="7"/>
        <v>0</v>
      </c>
      <c r="P19" s="31">
        <f t="shared" si="7"/>
        <v>0</v>
      </c>
      <c r="Q19" s="31">
        <f t="shared" si="7"/>
        <v>0</v>
      </c>
      <c r="R19" s="31">
        <f t="shared" si="7"/>
        <v>0</v>
      </c>
      <c r="S19" s="31">
        <f t="shared" si="2"/>
        <v>0</v>
      </c>
    </row>
    <row r="20" spans="1:20" ht="15" customHeight="1" x14ac:dyDescent="0.25">
      <c r="A20" s="259" t="s">
        <v>335</v>
      </c>
      <c r="B20" s="260" t="s">
        <v>223</v>
      </c>
      <c r="C20" s="255">
        <v>2016</v>
      </c>
      <c r="D20" s="255">
        <v>2016</v>
      </c>
      <c r="E20" s="255" t="s">
        <v>58</v>
      </c>
      <c r="F20" s="255" t="s">
        <v>336</v>
      </c>
      <c r="G20" s="255" t="s">
        <v>337</v>
      </c>
      <c r="H20" s="255" t="s">
        <v>338</v>
      </c>
      <c r="I20" s="257">
        <v>6667</v>
      </c>
      <c r="J20" s="258">
        <v>0</v>
      </c>
      <c r="K20" s="256">
        <v>100</v>
      </c>
      <c r="L20" s="46" t="s">
        <v>3</v>
      </c>
      <c r="M20" s="68">
        <f>SUM(M21:M24)</f>
        <v>6067</v>
      </c>
      <c r="N20" s="68">
        <f t="shared" ref="N20:R20" si="8">SUM(N21:N24)</f>
        <v>6067</v>
      </c>
      <c r="O20" s="68">
        <f t="shared" si="8"/>
        <v>0</v>
      </c>
      <c r="P20" s="68">
        <f t="shared" si="8"/>
        <v>0</v>
      </c>
      <c r="Q20" s="68">
        <f t="shared" si="8"/>
        <v>0</v>
      </c>
      <c r="R20" s="68">
        <f t="shared" si="8"/>
        <v>0</v>
      </c>
      <c r="S20" s="33">
        <f t="shared" si="2"/>
        <v>6067</v>
      </c>
    </row>
    <row r="21" spans="1:20" x14ac:dyDescent="0.25">
      <c r="A21" s="259"/>
      <c r="B21" s="261"/>
      <c r="C21" s="255"/>
      <c r="D21" s="255"/>
      <c r="E21" s="255"/>
      <c r="F21" s="255"/>
      <c r="G21" s="255"/>
      <c r="H21" s="255"/>
      <c r="I21" s="257"/>
      <c r="J21" s="258"/>
      <c r="K21" s="256"/>
      <c r="L21" s="29" t="s">
        <v>6</v>
      </c>
      <c r="M21" s="66">
        <v>6067</v>
      </c>
      <c r="N21" s="66">
        <v>6067</v>
      </c>
      <c r="O21" s="66">
        <v>0</v>
      </c>
      <c r="P21" s="66">
        <v>0</v>
      </c>
      <c r="Q21" s="66">
        <v>0</v>
      </c>
      <c r="R21" s="66">
        <v>0</v>
      </c>
      <c r="S21" s="31">
        <f t="shared" si="2"/>
        <v>6067</v>
      </c>
    </row>
    <row r="22" spans="1:20" x14ac:dyDescent="0.25">
      <c r="A22" s="259"/>
      <c r="B22" s="261"/>
      <c r="C22" s="255"/>
      <c r="D22" s="255"/>
      <c r="E22" s="255"/>
      <c r="F22" s="255"/>
      <c r="G22" s="255"/>
      <c r="H22" s="255"/>
      <c r="I22" s="257"/>
      <c r="J22" s="258"/>
      <c r="K22" s="256"/>
      <c r="L22" s="29" t="s">
        <v>7</v>
      </c>
      <c r="M22" s="66">
        <v>0</v>
      </c>
      <c r="N22" s="66">
        <v>0</v>
      </c>
      <c r="O22" s="66">
        <v>0</v>
      </c>
      <c r="P22" s="66">
        <v>0</v>
      </c>
      <c r="Q22" s="66">
        <v>0</v>
      </c>
      <c r="R22" s="66">
        <v>0</v>
      </c>
      <c r="S22" s="31">
        <f t="shared" si="2"/>
        <v>0</v>
      </c>
    </row>
    <row r="23" spans="1:20" x14ac:dyDescent="0.25">
      <c r="A23" s="259"/>
      <c r="B23" s="261"/>
      <c r="C23" s="255"/>
      <c r="D23" s="255"/>
      <c r="E23" s="255"/>
      <c r="F23" s="255"/>
      <c r="G23" s="255"/>
      <c r="H23" s="255"/>
      <c r="I23" s="257"/>
      <c r="J23" s="258"/>
      <c r="K23" s="256"/>
      <c r="L23" s="29" t="s">
        <v>32</v>
      </c>
      <c r="M23" s="66">
        <v>0</v>
      </c>
      <c r="N23" s="66">
        <v>0</v>
      </c>
      <c r="O23" s="66">
        <v>0</v>
      </c>
      <c r="P23" s="66">
        <v>0</v>
      </c>
      <c r="Q23" s="66">
        <v>0</v>
      </c>
      <c r="R23" s="66">
        <v>0</v>
      </c>
      <c r="S23" s="31">
        <f t="shared" si="2"/>
        <v>0</v>
      </c>
    </row>
    <row r="24" spans="1:20" ht="19.5" customHeight="1" x14ac:dyDescent="0.25">
      <c r="A24" s="259"/>
      <c r="B24" s="262"/>
      <c r="C24" s="255"/>
      <c r="D24" s="255"/>
      <c r="E24" s="255"/>
      <c r="F24" s="255"/>
      <c r="G24" s="255"/>
      <c r="H24" s="255"/>
      <c r="I24" s="257"/>
      <c r="J24" s="258"/>
      <c r="K24" s="256"/>
      <c r="L24" s="29" t="s">
        <v>33</v>
      </c>
      <c r="M24" s="66">
        <v>0</v>
      </c>
      <c r="N24" s="66">
        <v>0</v>
      </c>
      <c r="O24" s="66">
        <v>0</v>
      </c>
      <c r="P24" s="66">
        <v>0</v>
      </c>
      <c r="Q24" s="66">
        <v>0</v>
      </c>
      <c r="R24" s="66">
        <v>0</v>
      </c>
      <c r="S24" s="31">
        <f t="shared" si="2"/>
        <v>0</v>
      </c>
    </row>
    <row r="25" spans="1:20" ht="15" customHeight="1" x14ac:dyDescent="0.25">
      <c r="A25" s="259" t="s">
        <v>339</v>
      </c>
      <c r="B25" s="260" t="s">
        <v>223</v>
      </c>
      <c r="C25" s="255">
        <v>2013</v>
      </c>
      <c r="D25" s="255">
        <v>2016</v>
      </c>
      <c r="E25" s="255" t="s">
        <v>58</v>
      </c>
      <c r="F25" s="255" t="s">
        <v>340</v>
      </c>
      <c r="G25" s="255" t="s">
        <v>337</v>
      </c>
      <c r="H25" s="255" t="s">
        <v>338</v>
      </c>
      <c r="I25" s="257">
        <v>367037.49</v>
      </c>
      <c r="J25" s="258">
        <v>0</v>
      </c>
      <c r="K25" s="256">
        <v>100</v>
      </c>
      <c r="L25" s="46" t="s">
        <v>3</v>
      </c>
      <c r="M25" s="68">
        <f>SUM(M26:M29)</f>
        <v>149961.20000000001</v>
      </c>
      <c r="N25" s="68">
        <f t="shared" ref="N25" si="9">SUM(N26:N29)</f>
        <v>149776</v>
      </c>
      <c r="O25" s="68">
        <f t="shared" ref="O25" si="10">SUM(O26:O29)</f>
        <v>0</v>
      </c>
      <c r="P25" s="33">
        <f t="shared" ref="P25" si="11">SUM(P26:P29)</f>
        <v>0</v>
      </c>
      <c r="Q25" s="33">
        <f t="shared" ref="Q25" si="12">SUM(Q26:Q29)</f>
        <v>0</v>
      </c>
      <c r="R25" s="33">
        <f t="shared" ref="R25" si="13">SUM(R26:R29)</f>
        <v>0</v>
      </c>
      <c r="S25" s="33">
        <f t="shared" si="2"/>
        <v>149961.20000000001</v>
      </c>
    </row>
    <row r="26" spans="1:20" x14ac:dyDescent="0.25">
      <c r="A26" s="259"/>
      <c r="B26" s="261"/>
      <c r="C26" s="255"/>
      <c r="D26" s="255"/>
      <c r="E26" s="255"/>
      <c r="F26" s="255"/>
      <c r="G26" s="255"/>
      <c r="H26" s="255"/>
      <c r="I26" s="257"/>
      <c r="J26" s="258"/>
      <c r="K26" s="256"/>
      <c r="L26" s="29" t="s">
        <v>6</v>
      </c>
      <c r="M26" s="66">
        <v>149961.20000000001</v>
      </c>
      <c r="N26" s="66">
        <v>149776</v>
      </c>
      <c r="O26" s="66">
        <v>0</v>
      </c>
      <c r="P26" s="66">
        <v>0</v>
      </c>
      <c r="Q26" s="66">
        <v>0</v>
      </c>
      <c r="R26" s="66">
        <v>0</v>
      </c>
      <c r="S26" s="31">
        <f t="shared" si="2"/>
        <v>149961.20000000001</v>
      </c>
    </row>
    <row r="27" spans="1:20" x14ac:dyDescent="0.25">
      <c r="A27" s="259"/>
      <c r="B27" s="261"/>
      <c r="C27" s="255"/>
      <c r="D27" s="255"/>
      <c r="E27" s="255"/>
      <c r="F27" s="255"/>
      <c r="G27" s="255"/>
      <c r="H27" s="255"/>
      <c r="I27" s="257"/>
      <c r="J27" s="258"/>
      <c r="K27" s="256"/>
      <c r="L27" s="29" t="s">
        <v>7</v>
      </c>
      <c r="M27" s="66">
        <v>0</v>
      </c>
      <c r="N27" s="66">
        <v>0</v>
      </c>
      <c r="O27" s="66">
        <v>0</v>
      </c>
      <c r="P27" s="66">
        <v>0</v>
      </c>
      <c r="Q27" s="66">
        <v>0</v>
      </c>
      <c r="R27" s="66">
        <v>0</v>
      </c>
      <c r="S27" s="31">
        <f t="shared" si="2"/>
        <v>0</v>
      </c>
    </row>
    <row r="28" spans="1:20" x14ac:dyDescent="0.25">
      <c r="A28" s="259"/>
      <c r="B28" s="261"/>
      <c r="C28" s="255"/>
      <c r="D28" s="255"/>
      <c r="E28" s="255"/>
      <c r="F28" s="255"/>
      <c r="G28" s="255"/>
      <c r="H28" s="255"/>
      <c r="I28" s="257"/>
      <c r="J28" s="258"/>
      <c r="K28" s="256"/>
      <c r="L28" s="29" t="s">
        <v>32</v>
      </c>
      <c r="M28" s="66">
        <v>0</v>
      </c>
      <c r="N28" s="66">
        <v>0</v>
      </c>
      <c r="O28" s="66">
        <v>0</v>
      </c>
      <c r="P28" s="66">
        <v>0</v>
      </c>
      <c r="Q28" s="66">
        <v>0</v>
      </c>
      <c r="R28" s="66">
        <v>0</v>
      </c>
      <c r="S28" s="31">
        <f t="shared" si="2"/>
        <v>0</v>
      </c>
    </row>
    <row r="29" spans="1:20" ht="21.75" customHeight="1" x14ac:dyDescent="0.25">
      <c r="A29" s="259"/>
      <c r="B29" s="262"/>
      <c r="C29" s="255"/>
      <c r="D29" s="255"/>
      <c r="E29" s="255"/>
      <c r="F29" s="255"/>
      <c r="G29" s="255"/>
      <c r="H29" s="255"/>
      <c r="I29" s="257"/>
      <c r="J29" s="258"/>
      <c r="K29" s="256"/>
      <c r="L29" s="29" t="s">
        <v>33</v>
      </c>
      <c r="M29" s="66">
        <v>0</v>
      </c>
      <c r="N29" s="66">
        <v>0</v>
      </c>
      <c r="O29" s="66">
        <v>0</v>
      </c>
      <c r="P29" s="66">
        <v>0</v>
      </c>
      <c r="Q29" s="66">
        <v>0</v>
      </c>
      <c r="R29" s="66">
        <v>0</v>
      </c>
      <c r="S29" s="31">
        <f t="shared" si="2"/>
        <v>0</v>
      </c>
    </row>
    <row r="30" spans="1:20" s="27" customFormat="1" ht="15" customHeight="1" x14ac:dyDescent="0.25">
      <c r="A30" s="271" t="s">
        <v>255</v>
      </c>
      <c r="B30" s="271"/>
      <c r="C30" s="271"/>
      <c r="D30" s="271"/>
      <c r="E30" s="271"/>
      <c r="F30" s="271"/>
      <c r="G30" s="271"/>
      <c r="H30" s="271"/>
      <c r="I30" s="271"/>
      <c r="J30" s="271"/>
      <c r="K30" s="271"/>
      <c r="L30" s="46" t="s">
        <v>3</v>
      </c>
      <c r="M30" s="67">
        <f>SUM(M31:M34)</f>
        <v>835638.7</v>
      </c>
      <c r="N30" s="67">
        <f t="shared" ref="N30:S30" si="14">SUM(N31:N34)</f>
        <v>629887.69999999995</v>
      </c>
      <c r="O30" s="67">
        <f t="shared" si="14"/>
        <v>72472</v>
      </c>
      <c r="P30" s="67">
        <f t="shared" si="14"/>
        <v>231430.7</v>
      </c>
      <c r="Q30" s="67">
        <f t="shared" si="14"/>
        <v>0</v>
      </c>
      <c r="R30" s="67">
        <f t="shared" si="14"/>
        <v>0</v>
      </c>
      <c r="S30" s="32">
        <f t="shared" si="14"/>
        <v>1139541.3999999999</v>
      </c>
      <c r="T30" s="34"/>
    </row>
    <row r="31" spans="1:20" s="27" customFormat="1" x14ac:dyDescent="0.25">
      <c r="A31" s="271"/>
      <c r="B31" s="271"/>
      <c r="C31" s="271"/>
      <c r="D31" s="271"/>
      <c r="E31" s="271"/>
      <c r="F31" s="271"/>
      <c r="G31" s="271"/>
      <c r="H31" s="271"/>
      <c r="I31" s="271"/>
      <c r="J31" s="271"/>
      <c r="K31" s="271"/>
      <c r="L31" s="46" t="s">
        <v>6</v>
      </c>
      <c r="M31" s="66">
        <f>M36+M41+M46+M51+M56+M61+M71+M76+M66</f>
        <v>635638.69999999995</v>
      </c>
      <c r="N31" s="66">
        <f>N36+N41+N46+N51+N56+N61+N71+N76+N65</f>
        <v>629887.69999999995</v>
      </c>
      <c r="O31" s="66">
        <f>O36+O41+O46+O51+O56+O61+O71+O76+O66</f>
        <v>72472</v>
      </c>
      <c r="P31" s="66">
        <f>P36+P41+P46+P51+P56+P61+P71+P76+P66</f>
        <v>231430.7</v>
      </c>
      <c r="Q31" s="66">
        <f>Q36+Q41+Q46+Q51+Q56+Q61+Q71+Q76+Q66</f>
        <v>0</v>
      </c>
      <c r="R31" s="66">
        <f>R36+R41+R46+R51+R56+R61+R71+R76+R66</f>
        <v>0</v>
      </c>
      <c r="S31" s="31">
        <f t="shared" ref="S31:S35" si="15">M31+O31+P31+R31</f>
        <v>939541.39999999991</v>
      </c>
    </row>
    <row r="32" spans="1:20" s="27" customFormat="1" x14ac:dyDescent="0.25">
      <c r="A32" s="271"/>
      <c r="B32" s="271"/>
      <c r="C32" s="271"/>
      <c r="D32" s="271"/>
      <c r="E32" s="271"/>
      <c r="F32" s="271"/>
      <c r="G32" s="271"/>
      <c r="H32" s="271"/>
      <c r="I32" s="271"/>
      <c r="J32" s="271"/>
      <c r="K32" s="271"/>
      <c r="L32" s="46" t="s">
        <v>7</v>
      </c>
      <c r="M32" s="66">
        <f>M47</f>
        <v>200000</v>
      </c>
      <c r="N32" s="66">
        <v>0</v>
      </c>
      <c r="O32" s="66">
        <v>0</v>
      </c>
      <c r="P32" s="66">
        <v>0</v>
      </c>
      <c r="Q32" s="66">
        <v>0</v>
      </c>
      <c r="R32" s="66">
        <v>0</v>
      </c>
      <c r="S32" s="31">
        <f t="shared" si="15"/>
        <v>200000</v>
      </c>
    </row>
    <row r="33" spans="1:19" s="27" customFormat="1" x14ac:dyDescent="0.25">
      <c r="A33" s="271"/>
      <c r="B33" s="271"/>
      <c r="C33" s="271"/>
      <c r="D33" s="271"/>
      <c r="E33" s="271"/>
      <c r="F33" s="271"/>
      <c r="G33" s="271"/>
      <c r="H33" s="271"/>
      <c r="I33" s="271"/>
      <c r="J33" s="271"/>
      <c r="K33" s="271"/>
      <c r="L33" s="46" t="s">
        <v>32</v>
      </c>
      <c r="M33" s="66">
        <v>0</v>
      </c>
      <c r="N33" s="66">
        <v>0</v>
      </c>
      <c r="O33" s="66">
        <v>0</v>
      </c>
      <c r="P33" s="66">
        <v>0</v>
      </c>
      <c r="Q33" s="66">
        <v>0</v>
      </c>
      <c r="R33" s="66">
        <v>0</v>
      </c>
      <c r="S33" s="31">
        <f t="shared" si="15"/>
        <v>0</v>
      </c>
    </row>
    <row r="34" spans="1:19" s="27" customFormat="1" x14ac:dyDescent="0.25">
      <c r="A34" s="271"/>
      <c r="B34" s="271"/>
      <c r="C34" s="271"/>
      <c r="D34" s="271"/>
      <c r="E34" s="271"/>
      <c r="F34" s="271"/>
      <c r="G34" s="271"/>
      <c r="H34" s="271"/>
      <c r="I34" s="271"/>
      <c r="J34" s="271"/>
      <c r="K34" s="271"/>
      <c r="L34" s="46" t="s">
        <v>33</v>
      </c>
      <c r="M34" s="66">
        <v>0</v>
      </c>
      <c r="N34" s="66">
        <v>0</v>
      </c>
      <c r="O34" s="66">
        <v>0</v>
      </c>
      <c r="P34" s="66">
        <v>0</v>
      </c>
      <c r="Q34" s="66">
        <v>0</v>
      </c>
      <c r="R34" s="66">
        <v>0</v>
      </c>
      <c r="S34" s="31">
        <f t="shared" si="15"/>
        <v>0</v>
      </c>
    </row>
    <row r="35" spans="1:19" x14ac:dyDescent="0.25">
      <c r="A35" s="272" t="s">
        <v>341</v>
      </c>
      <c r="B35" s="260" t="s">
        <v>223</v>
      </c>
      <c r="C35" s="255">
        <v>2006</v>
      </c>
      <c r="D35" s="255">
        <v>2016</v>
      </c>
      <c r="E35" s="255" t="s">
        <v>342</v>
      </c>
      <c r="F35" s="255" t="s">
        <v>343</v>
      </c>
      <c r="G35" s="255" t="s">
        <v>691</v>
      </c>
      <c r="H35" s="255" t="s">
        <v>338</v>
      </c>
      <c r="I35" s="257">
        <v>333847.24900000001</v>
      </c>
      <c r="J35" s="255">
        <v>80772.87</v>
      </c>
      <c r="K35" s="255">
        <v>80</v>
      </c>
      <c r="L35" s="46" t="s">
        <v>3</v>
      </c>
      <c r="M35" s="68">
        <f>SUM(M36:M39)</f>
        <v>8479.1</v>
      </c>
      <c r="N35" s="68">
        <f t="shared" ref="N35" si="16">SUM(N36:N39)</f>
        <v>8439.7000000000007</v>
      </c>
      <c r="O35" s="68">
        <f t="shared" ref="O35" si="17">SUM(O36:O39)</f>
        <v>0</v>
      </c>
      <c r="P35" s="68">
        <f t="shared" ref="P35" si="18">SUM(P36:P39)</f>
        <v>0</v>
      </c>
      <c r="Q35" s="68">
        <f t="shared" ref="Q35" si="19">SUM(Q36:Q39)</f>
        <v>0</v>
      </c>
      <c r="R35" s="68">
        <f t="shared" ref="R35" si="20">SUM(R36:R39)</f>
        <v>0</v>
      </c>
      <c r="S35" s="33">
        <f t="shared" si="15"/>
        <v>8479.1</v>
      </c>
    </row>
    <row r="36" spans="1:19" x14ac:dyDescent="0.25">
      <c r="A36" s="272"/>
      <c r="B36" s="261"/>
      <c r="C36" s="255"/>
      <c r="D36" s="255"/>
      <c r="E36" s="255"/>
      <c r="F36" s="255"/>
      <c r="G36" s="255"/>
      <c r="H36" s="255"/>
      <c r="I36" s="257"/>
      <c r="J36" s="255"/>
      <c r="K36" s="255"/>
      <c r="L36" s="29" t="s">
        <v>6</v>
      </c>
      <c r="M36" s="66">
        <v>8479.1</v>
      </c>
      <c r="N36" s="66">
        <v>8439.7000000000007</v>
      </c>
      <c r="O36" s="66">
        <v>0</v>
      </c>
      <c r="P36" s="66">
        <v>0</v>
      </c>
      <c r="Q36" s="66">
        <v>0</v>
      </c>
      <c r="R36" s="66">
        <v>0</v>
      </c>
      <c r="S36" s="31">
        <f t="shared" si="2"/>
        <v>8479.1</v>
      </c>
    </row>
    <row r="37" spans="1:19" x14ac:dyDescent="0.25">
      <c r="A37" s="272"/>
      <c r="B37" s="261"/>
      <c r="C37" s="255"/>
      <c r="D37" s="255"/>
      <c r="E37" s="255"/>
      <c r="F37" s="255"/>
      <c r="G37" s="255"/>
      <c r="H37" s="255"/>
      <c r="I37" s="257"/>
      <c r="J37" s="255"/>
      <c r="K37" s="255"/>
      <c r="L37" s="29" t="s">
        <v>7</v>
      </c>
      <c r="M37" s="66">
        <v>0</v>
      </c>
      <c r="N37" s="66">
        <v>0</v>
      </c>
      <c r="O37" s="66">
        <v>0</v>
      </c>
      <c r="P37" s="66">
        <v>0</v>
      </c>
      <c r="Q37" s="66">
        <v>0</v>
      </c>
      <c r="R37" s="66">
        <v>0</v>
      </c>
      <c r="S37" s="31">
        <f t="shared" si="2"/>
        <v>0</v>
      </c>
    </row>
    <row r="38" spans="1:19" x14ac:dyDescent="0.25">
      <c r="A38" s="272"/>
      <c r="B38" s="261"/>
      <c r="C38" s="255"/>
      <c r="D38" s="255"/>
      <c r="E38" s="255"/>
      <c r="F38" s="255"/>
      <c r="G38" s="255"/>
      <c r="H38" s="255"/>
      <c r="I38" s="257"/>
      <c r="J38" s="255"/>
      <c r="K38" s="255"/>
      <c r="L38" s="29" t="s">
        <v>32</v>
      </c>
      <c r="M38" s="66">
        <v>0</v>
      </c>
      <c r="N38" s="66">
        <v>0</v>
      </c>
      <c r="O38" s="66">
        <v>0</v>
      </c>
      <c r="P38" s="66">
        <v>0</v>
      </c>
      <c r="Q38" s="66">
        <v>0</v>
      </c>
      <c r="R38" s="66">
        <v>0</v>
      </c>
      <c r="S38" s="31">
        <f t="shared" si="2"/>
        <v>0</v>
      </c>
    </row>
    <row r="39" spans="1:19" ht="24.75" customHeight="1" x14ac:dyDescent="0.25">
      <c r="A39" s="272"/>
      <c r="B39" s="262"/>
      <c r="C39" s="255"/>
      <c r="D39" s="255"/>
      <c r="E39" s="255"/>
      <c r="F39" s="255"/>
      <c r="G39" s="255"/>
      <c r="H39" s="255"/>
      <c r="I39" s="257"/>
      <c r="J39" s="255"/>
      <c r="K39" s="255"/>
      <c r="L39" s="29" t="s">
        <v>33</v>
      </c>
      <c r="M39" s="66">
        <v>0</v>
      </c>
      <c r="N39" s="66">
        <v>0</v>
      </c>
      <c r="O39" s="66">
        <v>0</v>
      </c>
      <c r="P39" s="66">
        <v>0</v>
      </c>
      <c r="Q39" s="66">
        <v>0</v>
      </c>
      <c r="R39" s="66">
        <v>0</v>
      </c>
      <c r="S39" s="31">
        <f t="shared" si="2"/>
        <v>0</v>
      </c>
    </row>
    <row r="40" spans="1:19" x14ac:dyDescent="0.25">
      <c r="A40" s="259" t="s">
        <v>344</v>
      </c>
      <c r="B40" s="260" t="s">
        <v>223</v>
      </c>
      <c r="C40" s="255">
        <v>2006</v>
      </c>
      <c r="D40" s="255">
        <v>2016</v>
      </c>
      <c r="E40" s="255" t="s">
        <v>345</v>
      </c>
      <c r="F40" s="255" t="s">
        <v>346</v>
      </c>
      <c r="G40" s="255" t="s">
        <v>347</v>
      </c>
      <c r="H40" s="255" t="s">
        <v>338</v>
      </c>
      <c r="I40" s="255">
        <v>457755.02</v>
      </c>
      <c r="J40" s="255">
        <v>67244.36</v>
      </c>
      <c r="K40" s="255">
        <v>85</v>
      </c>
      <c r="L40" s="46" t="s">
        <v>3</v>
      </c>
      <c r="M40" s="68">
        <f>SUM(M41:M44)</f>
        <v>7621.9</v>
      </c>
      <c r="N40" s="68">
        <f t="shared" ref="N40" si="21">SUM(N41:N44)</f>
        <v>7621.7</v>
      </c>
      <c r="O40" s="68">
        <f t="shared" ref="O40" si="22">SUM(O41:O44)</f>
        <v>0</v>
      </c>
      <c r="P40" s="68">
        <f t="shared" ref="P40" si="23">SUM(P41:P44)</f>
        <v>0</v>
      </c>
      <c r="Q40" s="68">
        <f t="shared" ref="Q40" si="24">SUM(Q41:Q44)</f>
        <v>0</v>
      </c>
      <c r="R40" s="68">
        <f t="shared" ref="R40" si="25">SUM(R41:R44)</f>
        <v>0</v>
      </c>
      <c r="S40" s="33">
        <f t="shared" ref="S40" si="26">M40+O40+P40+R40</f>
        <v>7621.9</v>
      </c>
    </row>
    <row r="41" spans="1:19" x14ac:dyDescent="0.25">
      <c r="A41" s="259"/>
      <c r="B41" s="261"/>
      <c r="C41" s="255"/>
      <c r="D41" s="255"/>
      <c r="E41" s="255"/>
      <c r="F41" s="255"/>
      <c r="G41" s="255"/>
      <c r="H41" s="255"/>
      <c r="I41" s="255"/>
      <c r="J41" s="255"/>
      <c r="K41" s="255"/>
      <c r="L41" s="29" t="s">
        <v>6</v>
      </c>
      <c r="M41" s="66">
        <v>7621.9</v>
      </c>
      <c r="N41" s="66">
        <v>7621.7</v>
      </c>
      <c r="O41" s="66">
        <v>0</v>
      </c>
      <c r="P41" s="66">
        <v>0</v>
      </c>
      <c r="Q41" s="66">
        <v>0</v>
      </c>
      <c r="R41" s="66">
        <v>0</v>
      </c>
      <c r="S41" s="31">
        <f t="shared" si="2"/>
        <v>7621.9</v>
      </c>
    </row>
    <row r="42" spans="1:19" x14ac:dyDescent="0.25">
      <c r="A42" s="259"/>
      <c r="B42" s="261"/>
      <c r="C42" s="255"/>
      <c r="D42" s="255"/>
      <c r="E42" s="255"/>
      <c r="F42" s="255"/>
      <c r="G42" s="255"/>
      <c r="H42" s="255"/>
      <c r="I42" s="255"/>
      <c r="J42" s="255"/>
      <c r="K42" s="255"/>
      <c r="L42" s="29" t="s">
        <v>7</v>
      </c>
      <c r="M42" s="66">
        <v>0</v>
      </c>
      <c r="N42" s="66">
        <v>0</v>
      </c>
      <c r="O42" s="66">
        <v>0</v>
      </c>
      <c r="P42" s="66">
        <v>0</v>
      </c>
      <c r="Q42" s="66">
        <v>0</v>
      </c>
      <c r="R42" s="66">
        <v>0</v>
      </c>
      <c r="S42" s="31">
        <f t="shared" si="2"/>
        <v>0</v>
      </c>
    </row>
    <row r="43" spans="1:19" x14ac:dyDescent="0.25">
      <c r="A43" s="259"/>
      <c r="B43" s="261"/>
      <c r="C43" s="255"/>
      <c r="D43" s="255"/>
      <c r="E43" s="255"/>
      <c r="F43" s="255"/>
      <c r="G43" s="255"/>
      <c r="H43" s="255"/>
      <c r="I43" s="255"/>
      <c r="J43" s="255"/>
      <c r="K43" s="255"/>
      <c r="L43" s="29" t="s">
        <v>32</v>
      </c>
      <c r="M43" s="66">
        <v>0</v>
      </c>
      <c r="N43" s="66">
        <v>0</v>
      </c>
      <c r="O43" s="66">
        <v>0</v>
      </c>
      <c r="P43" s="66">
        <v>0</v>
      </c>
      <c r="Q43" s="66">
        <v>0</v>
      </c>
      <c r="R43" s="66">
        <v>0</v>
      </c>
      <c r="S43" s="31">
        <f t="shared" si="2"/>
        <v>0</v>
      </c>
    </row>
    <row r="44" spans="1:19" ht="29.25" customHeight="1" x14ac:dyDescent="0.25">
      <c r="A44" s="259"/>
      <c r="B44" s="262"/>
      <c r="C44" s="255"/>
      <c r="D44" s="255"/>
      <c r="E44" s="255"/>
      <c r="F44" s="255"/>
      <c r="G44" s="255"/>
      <c r="H44" s="255"/>
      <c r="I44" s="255"/>
      <c r="J44" s="255"/>
      <c r="K44" s="255"/>
      <c r="L44" s="29" t="s">
        <v>33</v>
      </c>
      <c r="M44" s="66">
        <v>0</v>
      </c>
      <c r="N44" s="66">
        <v>0</v>
      </c>
      <c r="O44" s="66">
        <v>0</v>
      </c>
      <c r="P44" s="66">
        <v>0</v>
      </c>
      <c r="Q44" s="66">
        <v>0</v>
      </c>
      <c r="R44" s="66">
        <v>0</v>
      </c>
      <c r="S44" s="31">
        <f t="shared" si="2"/>
        <v>0</v>
      </c>
    </row>
    <row r="45" spans="1:19" x14ac:dyDescent="0.25">
      <c r="A45" s="259" t="s">
        <v>348</v>
      </c>
      <c r="B45" s="260" t="s">
        <v>223</v>
      </c>
      <c r="C45" s="255">
        <v>2015</v>
      </c>
      <c r="D45" s="255">
        <v>2018</v>
      </c>
      <c r="E45" s="255" t="s">
        <v>349</v>
      </c>
      <c r="F45" s="255" t="s">
        <v>350</v>
      </c>
      <c r="G45" s="255" t="s">
        <v>347</v>
      </c>
      <c r="H45" s="255" t="s">
        <v>338</v>
      </c>
      <c r="I45" s="255">
        <v>900669.14</v>
      </c>
      <c r="J45" s="255">
        <v>333593.5</v>
      </c>
      <c r="K45" s="256">
        <v>65</v>
      </c>
      <c r="L45" s="46" t="s">
        <v>3</v>
      </c>
      <c r="M45" s="68">
        <f>SUM(M46:M49)</f>
        <v>370399</v>
      </c>
      <c r="N45" s="68">
        <f t="shared" ref="N45" si="27">SUM(N46:N49)</f>
        <v>165148.20000000001</v>
      </c>
      <c r="O45" s="68">
        <f t="shared" ref="O45" si="28">SUM(O46:O49)</f>
        <v>104693.6</v>
      </c>
      <c r="P45" s="68">
        <f t="shared" ref="P45" si="29">SUM(P46:P49)</f>
        <v>231430.7</v>
      </c>
      <c r="Q45" s="68">
        <f t="shared" ref="Q45" si="30">SUM(Q46:Q49)</f>
        <v>0</v>
      </c>
      <c r="R45" s="68">
        <f t="shared" ref="R45" si="31">SUM(R46:R49)</f>
        <v>0</v>
      </c>
      <c r="S45" s="33">
        <f t="shared" ref="S45" si="32">M45+O45+P45+R45</f>
        <v>706523.3</v>
      </c>
    </row>
    <row r="46" spans="1:19" x14ac:dyDescent="0.25">
      <c r="A46" s="259"/>
      <c r="B46" s="261"/>
      <c r="C46" s="255"/>
      <c r="D46" s="255"/>
      <c r="E46" s="255"/>
      <c r="F46" s="255"/>
      <c r="G46" s="255"/>
      <c r="H46" s="255"/>
      <c r="I46" s="255"/>
      <c r="J46" s="255"/>
      <c r="K46" s="256"/>
      <c r="L46" s="29" t="s">
        <v>6</v>
      </c>
      <c r="M46" s="66">
        <v>170399</v>
      </c>
      <c r="N46" s="66">
        <v>165148.20000000001</v>
      </c>
      <c r="O46" s="66">
        <v>72472</v>
      </c>
      <c r="P46" s="66">
        <v>231430.7</v>
      </c>
      <c r="Q46" s="66">
        <v>0</v>
      </c>
      <c r="R46" s="66">
        <v>0</v>
      </c>
      <c r="S46" s="31">
        <f t="shared" si="2"/>
        <v>474301.7</v>
      </c>
    </row>
    <row r="47" spans="1:19" x14ac:dyDescent="0.25">
      <c r="A47" s="259"/>
      <c r="B47" s="261"/>
      <c r="C47" s="255"/>
      <c r="D47" s="255"/>
      <c r="E47" s="255"/>
      <c r="F47" s="255"/>
      <c r="G47" s="255"/>
      <c r="H47" s="255"/>
      <c r="I47" s="255"/>
      <c r="J47" s="255"/>
      <c r="K47" s="256"/>
      <c r="L47" s="29" t="s">
        <v>7</v>
      </c>
      <c r="M47" s="66">
        <v>200000</v>
      </c>
      <c r="N47" s="66">
        <v>0</v>
      </c>
      <c r="O47" s="66">
        <v>32221.599999999999</v>
      </c>
      <c r="P47" s="66">
        <v>0</v>
      </c>
      <c r="Q47" s="66">
        <v>0</v>
      </c>
      <c r="R47" s="66">
        <v>0</v>
      </c>
      <c r="S47" s="31">
        <f t="shared" si="2"/>
        <v>232221.6</v>
      </c>
    </row>
    <row r="48" spans="1:19" x14ac:dyDescent="0.25">
      <c r="A48" s="259"/>
      <c r="B48" s="261"/>
      <c r="C48" s="255"/>
      <c r="D48" s="255"/>
      <c r="E48" s="255"/>
      <c r="F48" s="255"/>
      <c r="G48" s="255"/>
      <c r="H48" s="255"/>
      <c r="I48" s="255"/>
      <c r="J48" s="255"/>
      <c r="K48" s="256"/>
      <c r="L48" s="29" t="s">
        <v>32</v>
      </c>
      <c r="M48" s="66">
        <v>0</v>
      </c>
      <c r="N48" s="66">
        <v>0</v>
      </c>
      <c r="O48" s="66">
        <v>0</v>
      </c>
      <c r="P48" s="66">
        <v>0</v>
      </c>
      <c r="Q48" s="66">
        <v>0</v>
      </c>
      <c r="R48" s="66">
        <v>0</v>
      </c>
      <c r="S48" s="31">
        <f t="shared" si="2"/>
        <v>0</v>
      </c>
    </row>
    <row r="49" spans="1:19" x14ac:dyDescent="0.25">
      <c r="A49" s="259"/>
      <c r="B49" s="262"/>
      <c r="C49" s="255"/>
      <c r="D49" s="255"/>
      <c r="E49" s="255"/>
      <c r="F49" s="255"/>
      <c r="G49" s="255"/>
      <c r="H49" s="255"/>
      <c r="I49" s="255"/>
      <c r="J49" s="255"/>
      <c r="K49" s="256"/>
      <c r="L49" s="29" t="s">
        <v>33</v>
      </c>
      <c r="M49" s="66">
        <v>0</v>
      </c>
      <c r="N49" s="66">
        <v>0</v>
      </c>
      <c r="O49" s="66">
        <v>0</v>
      </c>
      <c r="P49" s="66">
        <v>0</v>
      </c>
      <c r="Q49" s="66">
        <v>0</v>
      </c>
      <c r="R49" s="66">
        <v>0</v>
      </c>
      <c r="S49" s="31">
        <f t="shared" si="2"/>
        <v>0</v>
      </c>
    </row>
    <row r="50" spans="1:19" x14ac:dyDescent="0.25">
      <c r="A50" s="259" t="s">
        <v>351</v>
      </c>
      <c r="B50" s="260" t="s">
        <v>223</v>
      </c>
      <c r="C50" s="255">
        <v>2015</v>
      </c>
      <c r="D50" s="255">
        <v>2016</v>
      </c>
      <c r="E50" s="255" t="s">
        <v>58</v>
      </c>
      <c r="F50" s="255" t="s">
        <v>352</v>
      </c>
      <c r="G50" s="255" t="s">
        <v>692</v>
      </c>
      <c r="H50" s="255" t="s">
        <v>338</v>
      </c>
      <c r="I50" s="255" t="s">
        <v>58</v>
      </c>
      <c r="J50" s="255" t="s">
        <v>58</v>
      </c>
      <c r="K50" s="255" t="s">
        <v>353</v>
      </c>
      <c r="L50" s="46" t="s">
        <v>3</v>
      </c>
      <c r="M50" s="68">
        <f>SUM(M51:M54)</f>
        <v>5431.2</v>
      </c>
      <c r="N50" s="68">
        <f t="shared" ref="N50" si="33">SUM(N51:N54)</f>
        <v>4975.5</v>
      </c>
      <c r="O50" s="68">
        <f t="shared" ref="O50" si="34">SUM(O51:O54)</f>
        <v>0</v>
      </c>
      <c r="P50" s="68">
        <f t="shared" ref="P50" si="35">SUM(P51:P54)</f>
        <v>0</v>
      </c>
      <c r="Q50" s="68">
        <f t="shared" ref="Q50" si="36">SUM(Q51:Q54)</f>
        <v>0</v>
      </c>
      <c r="R50" s="68">
        <f t="shared" ref="R50" si="37">SUM(R51:R54)</f>
        <v>0</v>
      </c>
      <c r="S50" s="33">
        <f t="shared" ref="S50" si="38">M50+O50+P50+R50</f>
        <v>5431.2</v>
      </c>
    </row>
    <row r="51" spans="1:19" x14ac:dyDescent="0.25">
      <c r="A51" s="259"/>
      <c r="B51" s="261"/>
      <c r="C51" s="255"/>
      <c r="D51" s="255"/>
      <c r="E51" s="255"/>
      <c r="F51" s="255"/>
      <c r="G51" s="255"/>
      <c r="H51" s="255"/>
      <c r="I51" s="255"/>
      <c r="J51" s="255"/>
      <c r="K51" s="255"/>
      <c r="L51" s="29" t="s">
        <v>6</v>
      </c>
      <c r="M51" s="31">
        <v>5431.2</v>
      </c>
      <c r="N51" s="31">
        <v>4975.5</v>
      </c>
      <c r="O51" s="66">
        <v>0</v>
      </c>
      <c r="P51" s="66">
        <v>0</v>
      </c>
      <c r="Q51" s="66">
        <v>0</v>
      </c>
      <c r="R51" s="66">
        <v>0</v>
      </c>
      <c r="S51" s="31">
        <f t="shared" si="2"/>
        <v>5431.2</v>
      </c>
    </row>
    <row r="52" spans="1:19" x14ac:dyDescent="0.25">
      <c r="A52" s="259"/>
      <c r="B52" s="261"/>
      <c r="C52" s="255"/>
      <c r="D52" s="255"/>
      <c r="E52" s="255"/>
      <c r="F52" s="255"/>
      <c r="G52" s="255"/>
      <c r="H52" s="255"/>
      <c r="I52" s="255"/>
      <c r="J52" s="255"/>
      <c r="K52" s="255"/>
      <c r="L52" s="29" t="s">
        <v>7</v>
      </c>
      <c r="M52" s="31">
        <v>0</v>
      </c>
      <c r="N52" s="31">
        <v>0</v>
      </c>
      <c r="O52" s="66">
        <v>0</v>
      </c>
      <c r="P52" s="66">
        <v>0</v>
      </c>
      <c r="Q52" s="66">
        <v>0</v>
      </c>
      <c r="R52" s="66">
        <v>0</v>
      </c>
      <c r="S52" s="31">
        <f t="shared" si="2"/>
        <v>0</v>
      </c>
    </row>
    <row r="53" spans="1:19" x14ac:dyDescent="0.25">
      <c r="A53" s="259"/>
      <c r="B53" s="261"/>
      <c r="C53" s="255"/>
      <c r="D53" s="255"/>
      <c r="E53" s="255"/>
      <c r="F53" s="255"/>
      <c r="G53" s="255"/>
      <c r="H53" s="255"/>
      <c r="I53" s="255"/>
      <c r="J53" s="255"/>
      <c r="K53" s="255"/>
      <c r="L53" s="29" t="s">
        <v>32</v>
      </c>
      <c r="M53" s="31">
        <v>0</v>
      </c>
      <c r="N53" s="31">
        <v>0</v>
      </c>
      <c r="O53" s="66">
        <v>0</v>
      </c>
      <c r="P53" s="66">
        <v>0</v>
      </c>
      <c r="Q53" s="66">
        <v>0</v>
      </c>
      <c r="R53" s="66">
        <v>0</v>
      </c>
      <c r="S53" s="31">
        <f t="shared" si="2"/>
        <v>0</v>
      </c>
    </row>
    <row r="54" spans="1:19" x14ac:dyDescent="0.25">
      <c r="A54" s="259"/>
      <c r="B54" s="262"/>
      <c r="C54" s="255"/>
      <c r="D54" s="255"/>
      <c r="E54" s="255"/>
      <c r="F54" s="255"/>
      <c r="G54" s="255"/>
      <c r="H54" s="255"/>
      <c r="I54" s="255"/>
      <c r="J54" s="255"/>
      <c r="K54" s="255"/>
      <c r="L54" s="29" t="s">
        <v>33</v>
      </c>
      <c r="M54" s="31">
        <v>0</v>
      </c>
      <c r="N54" s="31">
        <v>0</v>
      </c>
      <c r="O54" s="66">
        <v>0</v>
      </c>
      <c r="P54" s="66">
        <v>0</v>
      </c>
      <c r="Q54" s="66">
        <v>0</v>
      </c>
      <c r="R54" s="66">
        <v>0</v>
      </c>
      <c r="S54" s="31">
        <f t="shared" si="2"/>
        <v>0</v>
      </c>
    </row>
    <row r="55" spans="1:19" x14ac:dyDescent="0.25">
      <c r="A55" s="259" t="s">
        <v>354</v>
      </c>
      <c r="B55" s="260" t="s">
        <v>223</v>
      </c>
      <c r="C55" s="255">
        <v>2012</v>
      </c>
      <c r="D55" s="255">
        <v>2017</v>
      </c>
      <c r="E55" s="255" t="s">
        <v>58</v>
      </c>
      <c r="F55" s="255" t="s">
        <v>58</v>
      </c>
      <c r="G55" s="255" t="s">
        <v>693</v>
      </c>
      <c r="H55" s="255" t="s">
        <v>338</v>
      </c>
      <c r="I55" s="255" t="s">
        <v>58</v>
      </c>
      <c r="J55" s="255" t="s">
        <v>58</v>
      </c>
      <c r="K55" s="255">
        <v>0</v>
      </c>
      <c r="L55" s="46" t="s">
        <v>3</v>
      </c>
      <c r="M55" s="33">
        <f>SUM(M56:M59)</f>
        <v>635.1</v>
      </c>
      <c r="N55" s="33">
        <f t="shared" ref="N55" si="39">SUM(N56:N59)</f>
        <v>635.1</v>
      </c>
      <c r="O55" s="33">
        <f t="shared" ref="O55" si="40">SUM(O56:O59)</f>
        <v>0</v>
      </c>
      <c r="P55" s="33">
        <f t="shared" ref="P55" si="41">SUM(P56:P59)</f>
        <v>0</v>
      </c>
      <c r="Q55" s="33">
        <f t="shared" ref="Q55" si="42">SUM(Q56:Q59)</f>
        <v>0</v>
      </c>
      <c r="R55" s="33">
        <f t="shared" ref="R55" si="43">SUM(R56:R59)</f>
        <v>0</v>
      </c>
      <c r="S55" s="33">
        <f t="shared" ref="S55" si="44">M55+O55+P55+R55</f>
        <v>635.1</v>
      </c>
    </row>
    <row r="56" spans="1:19" x14ac:dyDescent="0.25">
      <c r="A56" s="259"/>
      <c r="B56" s="261"/>
      <c r="C56" s="255"/>
      <c r="D56" s="255"/>
      <c r="E56" s="255"/>
      <c r="F56" s="255"/>
      <c r="G56" s="255"/>
      <c r="H56" s="255"/>
      <c r="I56" s="255"/>
      <c r="J56" s="255"/>
      <c r="K56" s="255"/>
      <c r="L56" s="29" t="s">
        <v>6</v>
      </c>
      <c r="M56" s="31">
        <v>635.1</v>
      </c>
      <c r="N56" s="31">
        <v>635.1</v>
      </c>
      <c r="O56" s="66">
        <v>0</v>
      </c>
      <c r="P56" s="66">
        <v>0</v>
      </c>
      <c r="Q56" s="66">
        <v>0</v>
      </c>
      <c r="R56" s="66">
        <v>0</v>
      </c>
      <c r="S56" s="66">
        <f t="shared" si="2"/>
        <v>635.1</v>
      </c>
    </row>
    <row r="57" spans="1:19" x14ac:dyDescent="0.25">
      <c r="A57" s="259"/>
      <c r="B57" s="261"/>
      <c r="C57" s="255"/>
      <c r="D57" s="255"/>
      <c r="E57" s="255"/>
      <c r="F57" s="255"/>
      <c r="G57" s="255"/>
      <c r="H57" s="255"/>
      <c r="I57" s="255"/>
      <c r="J57" s="255"/>
      <c r="K57" s="255"/>
      <c r="L57" s="29" t="s">
        <v>7</v>
      </c>
      <c r="M57" s="31">
        <v>0</v>
      </c>
      <c r="N57" s="31">
        <v>0</v>
      </c>
      <c r="O57" s="66">
        <v>0</v>
      </c>
      <c r="P57" s="66">
        <v>0</v>
      </c>
      <c r="Q57" s="66">
        <v>0</v>
      </c>
      <c r="R57" s="66">
        <v>0</v>
      </c>
      <c r="S57" s="66">
        <f t="shared" si="2"/>
        <v>0</v>
      </c>
    </row>
    <row r="58" spans="1:19" x14ac:dyDescent="0.25">
      <c r="A58" s="259"/>
      <c r="B58" s="261"/>
      <c r="C58" s="255"/>
      <c r="D58" s="255"/>
      <c r="E58" s="255"/>
      <c r="F58" s="255"/>
      <c r="G58" s="255"/>
      <c r="H58" s="255"/>
      <c r="I58" s="255"/>
      <c r="J58" s="255"/>
      <c r="K58" s="255"/>
      <c r="L58" s="29" t="s">
        <v>32</v>
      </c>
      <c r="M58" s="31">
        <v>0</v>
      </c>
      <c r="N58" s="31">
        <v>0</v>
      </c>
      <c r="O58" s="66">
        <v>0</v>
      </c>
      <c r="P58" s="66">
        <v>0</v>
      </c>
      <c r="Q58" s="66">
        <v>0</v>
      </c>
      <c r="R58" s="66">
        <v>0</v>
      </c>
      <c r="S58" s="66">
        <f t="shared" si="2"/>
        <v>0</v>
      </c>
    </row>
    <row r="59" spans="1:19" x14ac:dyDescent="0.25">
      <c r="A59" s="259"/>
      <c r="B59" s="262"/>
      <c r="C59" s="255"/>
      <c r="D59" s="255"/>
      <c r="E59" s="255"/>
      <c r="F59" s="255"/>
      <c r="G59" s="255"/>
      <c r="H59" s="255"/>
      <c r="I59" s="255"/>
      <c r="J59" s="255"/>
      <c r="K59" s="255"/>
      <c r="L59" s="29" t="s">
        <v>33</v>
      </c>
      <c r="M59" s="31">
        <v>0</v>
      </c>
      <c r="N59" s="31">
        <v>0</v>
      </c>
      <c r="O59" s="66">
        <v>0</v>
      </c>
      <c r="P59" s="66">
        <v>0</v>
      </c>
      <c r="Q59" s="66">
        <v>0</v>
      </c>
      <c r="R59" s="66">
        <v>0</v>
      </c>
      <c r="S59" s="66">
        <f t="shared" si="2"/>
        <v>0</v>
      </c>
    </row>
    <row r="60" spans="1:19" x14ac:dyDescent="0.25">
      <c r="A60" s="259" t="s">
        <v>355</v>
      </c>
      <c r="B60" s="260" t="s">
        <v>223</v>
      </c>
      <c r="C60" s="255" t="s">
        <v>58</v>
      </c>
      <c r="D60" s="255" t="s">
        <v>58</v>
      </c>
      <c r="E60" s="255" t="s">
        <v>58</v>
      </c>
      <c r="F60" s="255" t="s">
        <v>58</v>
      </c>
      <c r="G60" s="255" t="s">
        <v>347</v>
      </c>
      <c r="H60" s="255" t="s">
        <v>338</v>
      </c>
      <c r="I60" s="255" t="s">
        <v>58</v>
      </c>
      <c r="J60" s="255" t="s">
        <v>58</v>
      </c>
      <c r="K60" s="255" t="s">
        <v>353</v>
      </c>
      <c r="L60" s="46" t="s">
        <v>3</v>
      </c>
      <c r="M60" s="33">
        <f>SUM(M61:M64)</f>
        <v>1557.1</v>
      </c>
      <c r="N60" s="33">
        <f t="shared" ref="N60" si="45">SUM(N61:N64)</f>
        <v>1557.1</v>
      </c>
      <c r="O60" s="68">
        <f t="shared" ref="O60" si="46">SUM(O61:O64)</f>
        <v>0</v>
      </c>
      <c r="P60" s="68">
        <f t="shared" ref="P60" si="47">SUM(P61:P64)</f>
        <v>0</v>
      </c>
      <c r="Q60" s="68">
        <f t="shared" ref="Q60" si="48">SUM(Q61:Q64)</f>
        <v>0</v>
      </c>
      <c r="R60" s="68">
        <f t="shared" ref="R60" si="49">SUM(R61:R64)</f>
        <v>0</v>
      </c>
      <c r="S60" s="68">
        <f t="shared" ref="S60" si="50">M60+O60+P60+R60</f>
        <v>1557.1</v>
      </c>
    </row>
    <row r="61" spans="1:19" x14ac:dyDescent="0.25">
      <c r="A61" s="259"/>
      <c r="B61" s="261"/>
      <c r="C61" s="255"/>
      <c r="D61" s="255"/>
      <c r="E61" s="255"/>
      <c r="F61" s="255"/>
      <c r="G61" s="255"/>
      <c r="H61" s="255"/>
      <c r="I61" s="255"/>
      <c r="J61" s="255"/>
      <c r="K61" s="255"/>
      <c r="L61" s="29" t="s">
        <v>6</v>
      </c>
      <c r="M61" s="31">
        <v>1557.1</v>
      </c>
      <c r="N61" s="31">
        <v>1557.1</v>
      </c>
      <c r="O61" s="66">
        <v>0</v>
      </c>
      <c r="P61" s="66">
        <v>0</v>
      </c>
      <c r="Q61" s="66">
        <v>0</v>
      </c>
      <c r="R61" s="66">
        <v>0</v>
      </c>
      <c r="S61" s="66">
        <f t="shared" si="2"/>
        <v>1557.1</v>
      </c>
    </row>
    <row r="62" spans="1:19" x14ac:dyDescent="0.25">
      <c r="A62" s="259"/>
      <c r="B62" s="261"/>
      <c r="C62" s="255"/>
      <c r="D62" s="255"/>
      <c r="E62" s="255"/>
      <c r="F62" s="255"/>
      <c r="G62" s="255"/>
      <c r="H62" s="255"/>
      <c r="I62" s="255"/>
      <c r="J62" s="255"/>
      <c r="K62" s="255"/>
      <c r="L62" s="29" t="s">
        <v>7</v>
      </c>
      <c r="M62" s="31">
        <v>0</v>
      </c>
      <c r="N62" s="31">
        <v>0</v>
      </c>
      <c r="O62" s="66">
        <v>0</v>
      </c>
      <c r="P62" s="66">
        <v>0</v>
      </c>
      <c r="Q62" s="66">
        <v>0</v>
      </c>
      <c r="R62" s="66">
        <v>0</v>
      </c>
      <c r="S62" s="66">
        <f t="shared" si="2"/>
        <v>0</v>
      </c>
    </row>
    <row r="63" spans="1:19" x14ac:dyDescent="0.25">
      <c r="A63" s="259"/>
      <c r="B63" s="261"/>
      <c r="C63" s="255"/>
      <c r="D63" s="255"/>
      <c r="E63" s="255"/>
      <c r="F63" s="255"/>
      <c r="G63" s="255"/>
      <c r="H63" s="255"/>
      <c r="I63" s="255"/>
      <c r="J63" s="255"/>
      <c r="K63" s="255"/>
      <c r="L63" s="29" t="s">
        <v>32</v>
      </c>
      <c r="M63" s="31">
        <v>0</v>
      </c>
      <c r="N63" s="31">
        <v>0</v>
      </c>
      <c r="O63" s="66">
        <v>0</v>
      </c>
      <c r="P63" s="66">
        <v>0</v>
      </c>
      <c r="Q63" s="66">
        <v>0</v>
      </c>
      <c r="R63" s="66">
        <v>0</v>
      </c>
      <c r="S63" s="66">
        <f t="shared" si="2"/>
        <v>0</v>
      </c>
    </row>
    <row r="64" spans="1:19" x14ac:dyDescent="0.25">
      <c r="A64" s="259"/>
      <c r="B64" s="262"/>
      <c r="C64" s="255"/>
      <c r="D64" s="255"/>
      <c r="E64" s="255"/>
      <c r="F64" s="255"/>
      <c r="G64" s="255"/>
      <c r="H64" s="255"/>
      <c r="I64" s="255"/>
      <c r="J64" s="255"/>
      <c r="K64" s="255"/>
      <c r="L64" s="29" t="s">
        <v>33</v>
      </c>
      <c r="M64" s="31">
        <v>0</v>
      </c>
      <c r="N64" s="31">
        <v>0</v>
      </c>
      <c r="O64" s="66">
        <v>0</v>
      </c>
      <c r="P64" s="66">
        <v>0</v>
      </c>
      <c r="Q64" s="66">
        <v>0</v>
      </c>
      <c r="R64" s="66">
        <v>0</v>
      </c>
      <c r="S64" s="66">
        <f t="shared" si="2"/>
        <v>0</v>
      </c>
    </row>
    <row r="65" spans="1:19" s="27" customFormat="1" x14ac:dyDescent="0.25">
      <c r="A65" s="259" t="s">
        <v>362</v>
      </c>
      <c r="B65" s="260" t="s">
        <v>223</v>
      </c>
      <c r="C65" s="255">
        <v>2006</v>
      </c>
      <c r="D65" s="255">
        <v>2015</v>
      </c>
      <c r="E65" s="255" t="s">
        <v>357</v>
      </c>
      <c r="F65" s="255" t="s">
        <v>358</v>
      </c>
      <c r="G65" s="255" t="s">
        <v>347</v>
      </c>
      <c r="H65" s="255" t="s">
        <v>338</v>
      </c>
      <c r="I65" s="257">
        <v>411640.8</v>
      </c>
      <c r="J65" s="257">
        <v>0</v>
      </c>
      <c r="K65" s="256">
        <v>100</v>
      </c>
      <c r="L65" s="51" t="s">
        <v>3</v>
      </c>
      <c r="M65" s="33">
        <f>SUM(M66:M69)</f>
        <v>83961.2</v>
      </c>
      <c r="N65" s="33">
        <f t="shared" ref="N65:R65" si="51">SUM(N66:N69)</f>
        <v>83961.2</v>
      </c>
      <c r="O65" s="68">
        <f t="shared" si="51"/>
        <v>0</v>
      </c>
      <c r="P65" s="68">
        <f t="shared" si="51"/>
        <v>0</v>
      </c>
      <c r="Q65" s="68">
        <f t="shared" si="51"/>
        <v>0</v>
      </c>
      <c r="R65" s="68">
        <f t="shared" si="51"/>
        <v>0</v>
      </c>
      <c r="S65" s="68">
        <f t="shared" si="2"/>
        <v>83961.2</v>
      </c>
    </row>
    <row r="66" spans="1:19" s="27" customFormat="1" x14ac:dyDescent="0.25">
      <c r="A66" s="259"/>
      <c r="B66" s="261"/>
      <c r="C66" s="255"/>
      <c r="D66" s="255"/>
      <c r="E66" s="255"/>
      <c r="F66" s="255"/>
      <c r="G66" s="255"/>
      <c r="H66" s="255"/>
      <c r="I66" s="257"/>
      <c r="J66" s="257"/>
      <c r="K66" s="256"/>
      <c r="L66" s="29" t="s">
        <v>6</v>
      </c>
      <c r="M66" s="31">
        <v>83961.2</v>
      </c>
      <c r="N66" s="31">
        <v>83961.2</v>
      </c>
      <c r="O66" s="66">
        <v>0</v>
      </c>
      <c r="P66" s="66">
        <v>0</v>
      </c>
      <c r="Q66" s="66">
        <v>0</v>
      </c>
      <c r="R66" s="66">
        <v>0</v>
      </c>
      <c r="S66" s="66">
        <f>M66+O66+P66+R66</f>
        <v>83961.2</v>
      </c>
    </row>
    <row r="67" spans="1:19" s="27" customFormat="1" x14ac:dyDescent="0.25">
      <c r="A67" s="259"/>
      <c r="B67" s="261"/>
      <c r="C67" s="255"/>
      <c r="D67" s="255"/>
      <c r="E67" s="255"/>
      <c r="F67" s="255"/>
      <c r="G67" s="255"/>
      <c r="H67" s="255"/>
      <c r="I67" s="257"/>
      <c r="J67" s="257"/>
      <c r="K67" s="256"/>
      <c r="L67" s="29" t="s">
        <v>7</v>
      </c>
      <c r="M67" s="31">
        <v>0</v>
      </c>
      <c r="N67" s="31">
        <v>0</v>
      </c>
      <c r="O67" s="66">
        <v>0</v>
      </c>
      <c r="P67" s="66">
        <v>0</v>
      </c>
      <c r="Q67" s="66">
        <v>0</v>
      </c>
      <c r="R67" s="66">
        <v>0</v>
      </c>
      <c r="S67" s="66">
        <f>M67+O67+P67+R67</f>
        <v>0</v>
      </c>
    </row>
    <row r="68" spans="1:19" s="27" customFormat="1" x14ac:dyDescent="0.25">
      <c r="A68" s="259"/>
      <c r="B68" s="261"/>
      <c r="C68" s="255"/>
      <c r="D68" s="255"/>
      <c r="E68" s="255"/>
      <c r="F68" s="255"/>
      <c r="G68" s="255"/>
      <c r="H68" s="255"/>
      <c r="I68" s="257"/>
      <c r="J68" s="257"/>
      <c r="K68" s="256"/>
      <c r="L68" s="29" t="s">
        <v>32</v>
      </c>
      <c r="M68" s="31">
        <v>0</v>
      </c>
      <c r="N68" s="31">
        <v>0</v>
      </c>
      <c r="O68" s="66">
        <v>0</v>
      </c>
      <c r="P68" s="66">
        <v>0</v>
      </c>
      <c r="Q68" s="66">
        <v>0</v>
      </c>
      <c r="R68" s="66">
        <v>0</v>
      </c>
      <c r="S68" s="66">
        <f>M68+O68+P68+R68</f>
        <v>0</v>
      </c>
    </row>
    <row r="69" spans="1:19" s="27" customFormat="1" ht="21" customHeight="1" x14ac:dyDescent="0.25">
      <c r="A69" s="259"/>
      <c r="B69" s="262"/>
      <c r="C69" s="255"/>
      <c r="D69" s="255"/>
      <c r="E69" s="255"/>
      <c r="F69" s="255"/>
      <c r="G69" s="255"/>
      <c r="H69" s="255"/>
      <c r="I69" s="257"/>
      <c r="J69" s="257"/>
      <c r="K69" s="256"/>
      <c r="L69" s="29" t="s">
        <v>33</v>
      </c>
      <c r="M69" s="31">
        <v>0</v>
      </c>
      <c r="N69" s="31">
        <v>0</v>
      </c>
      <c r="O69" s="66">
        <v>0</v>
      </c>
      <c r="P69" s="66">
        <v>0</v>
      </c>
      <c r="Q69" s="66">
        <v>0</v>
      </c>
      <c r="R69" s="66">
        <v>0</v>
      </c>
      <c r="S69" s="66">
        <f>M69+O69+P69+R69</f>
        <v>0</v>
      </c>
    </row>
    <row r="70" spans="1:19" x14ac:dyDescent="0.25">
      <c r="A70" s="271" t="s">
        <v>356</v>
      </c>
      <c r="B70" s="260" t="s">
        <v>223</v>
      </c>
      <c r="C70" s="255">
        <v>2006</v>
      </c>
      <c r="D70" s="255">
        <v>2018</v>
      </c>
      <c r="E70" s="255" t="s">
        <v>357</v>
      </c>
      <c r="F70" s="255" t="s">
        <v>358</v>
      </c>
      <c r="G70" s="255" t="s">
        <v>347</v>
      </c>
      <c r="H70" s="255" t="s">
        <v>338</v>
      </c>
      <c r="I70" s="257">
        <v>909491.3</v>
      </c>
      <c r="J70" s="257">
        <v>386122.3</v>
      </c>
      <c r="K70" s="256">
        <v>75</v>
      </c>
      <c r="L70" s="47" t="s">
        <v>3</v>
      </c>
      <c r="M70" s="33">
        <f>SUM(M71:M74)</f>
        <v>120000</v>
      </c>
      <c r="N70" s="33">
        <f t="shared" ref="N70" si="52">SUM(N71:N74)</f>
        <v>120000</v>
      </c>
      <c r="O70" s="68">
        <f t="shared" ref="O70" si="53">SUM(O71:O74)</f>
        <v>0</v>
      </c>
      <c r="P70" s="68">
        <v>0</v>
      </c>
      <c r="Q70" s="68">
        <f t="shared" ref="Q70" si="54">SUM(Q71:Q74)</f>
        <v>0</v>
      </c>
      <c r="R70" s="68">
        <f t="shared" ref="R70" si="55">SUM(R71:R74)</f>
        <v>0</v>
      </c>
      <c r="S70" s="68">
        <f t="shared" ref="S70" si="56">M70+O70+P70+R70</f>
        <v>120000</v>
      </c>
    </row>
    <row r="71" spans="1:19" x14ac:dyDescent="0.25">
      <c r="A71" s="271"/>
      <c r="B71" s="261"/>
      <c r="C71" s="255"/>
      <c r="D71" s="255"/>
      <c r="E71" s="255"/>
      <c r="F71" s="255"/>
      <c r="G71" s="255"/>
      <c r="H71" s="255"/>
      <c r="I71" s="257"/>
      <c r="J71" s="257"/>
      <c r="K71" s="256"/>
      <c r="L71" s="30" t="s">
        <v>6</v>
      </c>
      <c r="M71" s="31">
        <v>120000</v>
      </c>
      <c r="N71" s="31">
        <v>120000</v>
      </c>
      <c r="O71" s="66">
        <v>0</v>
      </c>
      <c r="P71" s="66">
        <v>0</v>
      </c>
      <c r="Q71" s="66">
        <v>0</v>
      </c>
      <c r="R71" s="66">
        <v>0</v>
      </c>
      <c r="S71" s="66">
        <f t="shared" si="2"/>
        <v>120000</v>
      </c>
    </row>
    <row r="72" spans="1:19" x14ac:dyDescent="0.25">
      <c r="A72" s="271"/>
      <c r="B72" s="261"/>
      <c r="C72" s="255"/>
      <c r="D72" s="255"/>
      <c r="E72" s="255"/>
      <c r="F72" s="255"/>
      <c r="G72" s="255"/>
      <c r="H72" s="255"/>
      <c r="I72" s="257"/>
      <c r="J72" s="257"/>
      <c r="K72" s="256"/>
      <c r="L72" s="30" t="s">
        <v>7</v>
      </c>
      <c r="M72" s="31">
        <v>0</v>
      </c>
      <c r="N72" s="31">
        <v>0</v>
      </c>
      <c r="O72" s="66">
        <v>0</v>
      </c>
      <c r="P72" s="66">
        <v>0</v>
      </c>
      <c r="Q72" s="66">
        <v>0</v>
      </c>
      <c r="R72" s="66">
        <v>0</v>
      </c>
      <c r="S72" s="66">
        <f t="shared" si="2"/>
        <v>0</v>
      </c>
    </row>
    <row r="73" spans="1:19" x14ac:dyDescent="0.25">
      <c r="A73" s="271"/>
      <c r="B73" s="261"/>
      <c r="C73" s="255"/>
      <c r="D73" s="255"/>
      <c r="E73" s="255"/>
      <c r="F73" s="255"/>
      <c r="G73" s="255"/>
      <c r="H73" s="255"/>
      <c r="I73" s="257"/>
      <c r="J73" s="257"/>
      <c r="K73" s="256"/>
      <c r="L73" s="30" t="s">
        <v>32</v>
      </c>
      <c r="M73" s="31">
        <v>0</v>
      </c>
      <c r="N73" s="31">
        <v>0</v>
      </c>
      <c r="O73" s="66">
        <v>0</v>
      </c>
      <c r="P73" s="66">
        <v>0</v>
      </c>
      <c r="Q73" s="66">
        <v>0</v>
      </c>
      <c r="R73" s="66">
        <v>0</v>
      </c>
      <c r="S73" s="66">
        <f t="shared" si="2"/>
        <v>0</v>
      </c>
    </row>
    <row r="74" spans="1:19" ht="21.75" customHeight="1" x14ac:dyDescent="0.25">
      <c r="A74" s="271"/>
      <c r="B74" s="262"/>
      <c r="C74" s="255"/>
      <c r="D74" s="255"/>
      <c r="E74" s="255"/>
      <c r="F74" s="255"/>
      <c r="G74" s="255"/>
      <c r="H74" s="255"/>
      <c r="I74" s="257"/>
      <c r="J74" s="257"/>
      <c r="K74" s="256"/>
      <c r="L74" s="30" t="s">
        <v>33</v>
      </c>
      <c r="M74" s="31">
        <v>0</v>
      </c>
      <c r="N74" s="31">
        <v>0</v>
      </c>
      <c r="O74" s="66">
        <v>0</v>
      </c>
      <c r="P74" s="66">
        <v>0</v>
      </c>
      <c r="Q74" s="66">
        <v>0</v>
      </c>
      <c r="R74" s="66">
        <v>0</v>
      </c>
      <c r="S74" s="66">
        <f t="shared" si="2"/>
        <v>0</v>
      </c>
    </row>
    <row r="75" spans="1:19" x14ac:dyDescent="0.25">
      <c r="A75" s="259" t="s">
        <v>359</v>
      </c>
      <c r="B75" s="260" t="s">
        <v>223</v>
      </c>
      <c r="C75" s="255">
        <v>2006</v>
      </c>
      <c r="D75" s="255">
        <v>2017</v>
      </c>
      <c r="E75" s="255" t="s">
        <v>360</v>
      </c>
      <c r="F75" s="255" t="s">
        <v>361</v>
      </c>
      <c r="G75" s="255" t="s">
        <v>347</v>
      </c>
      <c r="H75" s="255" t="s">
        <v>338</v>
      </c>
      <c r="I75" s="257">
        <v>1411075.2</v>
      </c>
      <c r="J75" s="257">
        <v>485128.7</v>
      </c>
      <c r="K75" s="256">
        <v>100</v>
      </c>
      <c r="L75" s="46" t="s">
        <v>3</v>
      </c>
      <c r="M75" s="33">
        <f>SUM(M76:M79)</f>
        <v>237554.1</v>
      </c>
      <c r="N75" s="33">
        <f t="shared" ref="N75" si="57">SUM(N76:N79)</f>
        <v>237549.2</v>
      </c>
      <c r="O75" s="68">
        <f t="shared" ref="O75" si="58">SUM(O76:O79)</f>
        <v>0</v>
      </c>
      <c r="P75" s="68">
        <f t="shared" ref="P75" si="59">SUM(P76:P79)</f>
        <v>0</v>
      </c>
      <c r="Q75" s="68">
        <v>0</v>
      </c>
      <c r="R75" s="68">
        <f t="shared" ref="R75" si="60">SUM(R76:R79)</f>
        <v>0</v>
      </c>
      <c r="S75" s="68">
        <f t="shared" ref="S75" si="61">M75+O75+P75+R75</f>
        <v>237554.1</v>
      </c>
    </row>
    <row r="76" spans="1:19" x14ac:dyDescent="0.25">
      <c r="A76" s="259"/>
      <c r="B76" s="261"/>
      <c r="C76" s="255"/>
      <c r="D76" s="255"/>
      <c r="E76" s="255"/>
      <c r="F76" s="255"/>
      <c r="G76" s="255"/>
      <c r="H76" s="255"/>
      <c r="I76" s="257"/>
      <c r="J76" s="257"/>
      <c r="K76" s="256"/>
      <c r="L76" s="29" t="s">
        <v>6</v>
      </c>
      <c r="M76" s="31">
        <v>237554.1</v>
      </c>
      <c r="N76" s="31">
        <v>237549.2</v>
      </c>
      <c r="O76" s="66">
        <v>0</v>
      </c>
      <c r="P76" s="66">
        <v>0</v>
      </c>
      <c r="Q76" s="66">
        <v>0</v>
      </c>
      <c r="R76" s="66">
        <v>0</v>
      </c>
      <c r="S76" s="66">
        <f t="shared" si="2"/>
        <v>237554.1</v>
      </c>
    </row>
    <row r="77" spans="1:19" x14ac:dyDescent="0.25">
      <c r="A77" s="259"/>
      <c r="B77" s="261"/>
      <c r="C77" s="255"/>
      <c r="D77" s="255"/>
      <c r="E77" s="255"/>
      <c r="F77" s="255"/>
      <c r="G77" s="255"/>
      <c r="H77" s="255"/>
      <c r="I77" s="257"/>
      <c r="J77" s="257"/>
      <c r="K77" s="256"/>
      <c r="L77" s="29" t="s">
        <v>7</v>
      </c>
      <c r="M77" s="31">
        <v>0</v>
      </c>
      <c r="N77" s="31">
        <v>0</v>
      </c>
      <c r="O77" s="66">
        <v>0</v>
      </c>
      <c r="P77" s="66">
        <v>0</v>
      </c>
      <c r="Q77" s="66">
        <v>0</v>
      </c>
      <c r="R77" s="66">
        <v>0</v>
      </c>
      <c r="S77" s="66">
        <f t="shared" si="2"/>
        <v>0</v>
      </c>
    </row>
    <row r="78" spans="1:19" x14ac:dyDescent="0.25">
      <c r="A78" s="259"/>
      <c r="B78" s="261"/>
      <c r="C78" s="255"/>
      <c r="D78" s="255"/>
      <c r="E78" s="255"/>
      <c r="F78" s="255"/>
      <c r="G78" s="255"/>
      <c r="H78" s="255"/>
      <c r="I78" s="257"/>
      <c r="J78" s="257"/>
      <c r="K78" s="256"/>
      <c r="L78" s="29" t="s">
        <v>32</v>
      </c>
      <c r="M78" s="31">
        <v>0</v>
      </c>
      <c r="N78" s="31">
        <v>0</v>
      </c>
      <c r="O78" s="66">
        <v>0</v>
      </c>
      <c r="P78" s="66">
        <v>0</v>
      </c>
      <c r="Q78" s="66">
        <v>0</v>
      </c>
      <c r="R78" s="66">
        <v>0</v>
      </c>
      <c r="S78" s="66">
        <f t="shared" si="2"/>
        <v>0</v>
      </c>
    </row>
    <row r="79" spans="1:19" ht="22.5" customHeight="1" x14ac:dyDescent="0.25">
      <c r="A79" s="259"/>
      <c r="B79" s="262"/>
      <c r="C79" s="255"/>
      <c r="D79" s="255"/>
      <c r="E79" s="255"/>
      <c r="F79" s="255"/>
      <c r="G79" s="255"/>
      <c r="H79" s="255"/>
      <c r="I79" s="257"/>
      <c r="J79" s="257"/>
      <c r="K79" s="256"/>
      <c r="L79" s="29" t="s">
        <v>33</v>
      </c>
      <c r="M79" s="31">
        <v>0</v>
      </c>
      <c r="N79" s="31">
        <v>0</v>
      </c>
      <c r="O79" s="66">
        <v>0</v>
      </c>
      <c r="P79" s="66">
        <v>0</v>
      </c>
      <c r="Q79" s="66">
        <v>0</v>
      </c>
      <c r="R79" s="66">
        <v>0</v>
      </c>
      <c r="S79" s="66">
        <f t="shared" si="2"/>
        <v>0</v>
      </c>
    </row>
    <row r="80" spans="1:19" x14ac:dyDescent="0.25">
      <c r="R80" s="116"/>
    </row>
    <row r="81" spans="1:13" s="115" customFormat="1" x14ac:dyDescent="0.25">
      <c r="A81" s="113" t="s">
        <v>697</v>
      </c>
      <c r="B81" s="114"/>
      <c r="C81" s="114"/>
      <c r="D81" s="114"/>
      <c r="E81" s="114"/>
      <c r="F81" s="114"/>
      <c r="G81" s="114"/>
      <c r="H81" s="114"/>
      <c r="M81" s="114" t="s">
        <v>698</v>
      </c>
    </row>
    <row r="82" spans="1:13" s="27" customFormat="1" x14ac:dyDescent="0.25">
      <c r="A82" s="2"/>
      <c r="B82" s="56"/>
      <c r="C82" s="56"/>
      <c r="D82" s="56"/>
      <c r="E82" s="56"/>
      <c r="F82" s="56"/>
      <c r="G82" s="56"/>
      <c r="H82" s="56"/>
      <c r="I82" s="91"/>
    </row>
    <row r="83" spans="1:13" s="27" customFormat="1" x14ac:dyDescent="0.25">
      <c r="A83" s="2"/>
      <c r="B83" s="56"/>
      <c r="C83" s="56"/>
      <c r="D83" s="56"/>
      <c r="E83" s="56"/>
      <c r="F83" s="56"/>
      <c r="G83" s="56"/>
      <c r="H83" s="56"/>
      <c r="I83" s="91"/>
    </row>
    <row r="84" spans="1:13" s="27" customFormat="1" x14ac:dyDescent="0.25">
      <c r="A84" s="2"/>
      <c r="B84" s="56"/>
      <c r="C84" s="56"/>
      <c r="D84" s="56"/>
      <c r="E84" s="56"/>
      <c r="F84" s="56"/>
      <c r="G84" s="56"/>
      <c r="H84" s="56"/>
      <c r="I84" s="91"/>
    </row>
    <row r="85" spans="1:13" s="13" customFormat="1" x14ac:dyDescent="0.25">
      <c r="A85" s="13" t="s">
        <v>369</v>
      </c>
      <c r="G85" s="79"/>
      <c r="H85" s="79"/>
      <c r="I85" s="100"/>
      <c r="K85" s="45"/>
      <c r="L85" s="45"/>
      <c r="M85" s="65"/>
    </row>
    <row r="86" spans="1:13" s="13" customFormat="1" x14ac:dyDescent="0.25">
      <c r="G86" s="79"/>
      <c r="H86" s="79"/>
      <c r="I86" s="100"/>
      <c r="K86" s="45"/>
      <c r="L86" s="45"/>
      <c r="M86" s="65"/>
    </row>
    <row r="87" spans="1:13" s="13" customFormat="1" x14ac:dyDescent="0.25">
      <c r="A87" s="13" t="s">
        <v>704</v>
      </c>
      <c r="G87" s="79"/>
      <c r="H87" s="79"/>
      <c r="I87" s="100"/>
      <c r="K87" s="45"/>
      <c r="L87" s="45"/>
      <c r="M87" s="65" t="s">
        <v>370</v>
      </c>
    </row>
    <row r="88" spans="1:13" s="13" customFormat="1" x14ac:dyDescent="0.25">
      <c r="G88" s="79"/>
      <c r="H88" s="79"/>
      <c r="I88" s="100"/>
      <c r="K88" s="45"/>
      <c r="L88" s="45"/>
      <c r="M88" s="65"/>
    </row>
    <row r="89" spans="1:13" s="27" customFormat="1" x14ac:dyDescent="0.25">
      <c r="A89" s="2" t="s">
        <v>699</v>
      </c>
      <c r="B89" s="56"/>
      <c r="C89" s="56"/>
      <c r="D89" s="56"/>
      <c r="E89" s="56"/>
      <c r="F89" s="56"/>
      <c r="G89" s="56"/>
      <c r="H89" s="56"/>
      <c r="M89" s="91" t="s">
        <v>372</v>
      </c>
    </row>
    <row r="90" spans="1:13" s="27" customFormat="1" x14ac:dyDescent="0.25">
      <c r="A90" s="2" t="s">
        <v>700</v>
      </c>
      <c r="B90" s="56"/>
      <c r="C90" s="56"/>
      <c r="D90" s="56"/>
      <c r="E90" s="56"/>
      <c r="F90" s="56"/>
      <c r="G90" s="56"/>
      <c r="H90" s="56"/>
      <c r="I90" s="91"/>
    </row>
    <row r="91" spans="1:13" s="13" customFormat="1" x14ac:dyDescent="0.25">
      <c r="G91" s="79"/>
      <c r="H91" s="79"/>
      <c r="I91" s="100"/>
      <c r="K91" s="45"/>
      <c r="L91" s="45"/>
      <c r="M91" s="65"/>
    </row>
    <row r="92" spans="1:13" s="27" customFormat="1" x14ac:dyDescent="0.25">
      <c r="A92" s="2" t="s">
        <v>371</v>
      </c>
      <c r="B92" s="56"/>
      <c r="C92" s="56"/>
      <c r="D92" s="56"/>
      <c r="E92" s="56"/>
      <c r="F92" s="56"/>
      <c r="G92" s="56"/>
      <c r="H92" s="56"/>
      <c r="I92" s="91"/>
    </row>
    <row r="93" spans="1:13" s="27" customFormat="1" x14ac:dyDescent="0.25">
      <c r="A93" s="2"/>
      <c r="B93" s="56"/>
      <c r="C93" s="56"/>
      <c r="D93" s="56"/>
      <c r="E93" s="56"/>
      <c r="F93" s="56"/>
      <c r="G93" s="56"/>
      <c r="H93" s="56"/>
      <c r="I93" s="91"/>
    </row>
    <row r="94" spans="1:13" s="27" customFormat="1" x14ac:dyDescent="0.25">
      <c r="A94" s="2" t="s">
        <v>705</v>
      </c>
      <c r="B94" s="56"/>
      <c r="C94" s="56"/>
      <c r="D94" s="56"/>
      <c r="E94" s="56"/>
      <c r="F94" s="56"/>
      <c r="G94" s="56"/>
      <c r="H94" s="56"/>
      <c r="I94" s="91"/>
    </row>
    <row r="95" spans="1:13" s="27" customFormat="1" x14ac:dyDescent="0.25">
      <c r="A95" s="2" t="s">
        <v>706</v>
      </c>
      <c r="B95" s="56"/>
      <c r="C95" s="56"/>
      <c r="D95" s="56"/>
      <c r="E95" s="56"/>
      <c r="F95" s="56"/>
      <c r="G95" s="56"/>
      <c r="H95" s="56"/>
      <c r="I95" s="91"/>
      <c r="M95" s="91" t="s">
        <v>375</v>
      </c>
    </row>
    <row r="96" spans="1:13" s="27" customFormat="1" x14ac:dyDescent="0.25">
      <c r="A96" s="2"/>
      <c r="B96" s="56"/>
      <c r="C96" s="56"/>
      <c r="D96" s="56"/>
      <c r="E96" s="56"/>
      <c r="F96" s="56"/>
      <c r="G96" s="56"/>
      <c r="H96" s="56"/>
      <c r="I96" s="91"/>
    </row>
    <row r="97" spans="1:13" s="27" customFormat="1" x14ac:dyDescent="0.25">
      <c r="A97" s="2" t="s">
        <v>701</v>
      </c>
      <c r="B97" s="56"/>
      <c r="C97" s="56"/>
      <c r="D97" s="56"/>
      <c r="E97" s="56"/>
      <c r="F97" s="56"/>
      <c r="G97" s="56"/>
      <c r="H97" s="56"/>
      <c r="M97" s="91" t="s">
        <v>702</v>
      </c>
    </row>
    <row r="98" spans="1:13" s="27" customFormat="1" x14ac:dyDescent="0.25">
      <c r="A98" s="2" t="s">
        <v>700</v>
      </c>
      <c r="B98" s="56"/>
      <c r="C98" s="56"/>
      <c r="D98" s="56"/>
      <c r="E98" s="56"/>
      <c r="F98" s="56"/>
      <c r="G98" s="56"/>
      <c r="H98" s="56"/>
      <c r="M98" s="91"/>
    </row>
    <row r="99" spans="1:13" s="27" customFormat="1" x14ac:dyDescent="0.25">
      <c r="A99" s="2"/>
      <c r="B99" s="56"/>
      <c r="C99" s="56"/>
      <c r="D99" s="56"/>
      <c r="E99" s="56"/>
      <c r="F99" s="56"/>
      <c r="G99" s="56"/>
      <c r="H99" s="56"/>
      <c r="M99" s="91"/>
    </row>
    <row r="100" spans="1:13" s="27" customFormat="1" x14ac:dyDescent="0.25">
      <c r="A100" s="2" t="s">
        <v>367</v>
      </c>
      <c r="B100" s="56"/>
      <c r="C100" s="56"/>
      <c r="D100" s="56"/>
      <c r="E100" s="56"/>
      <c r="F100" s="56"/>
      <c r="G100" s="56"/>
      <c r="H100" s="56"/>
      <c r="M100" s="91" t="s">
        <v>373</v>
      </c>
    </row>
    <row r="101" spans="1:13" s="27" customFormat="1" x14ac:dyDescent="0.25">
      <c r="A101" s="2"/>
      <c r="B101" s="56"/>
      <c r="C101" s="56"/>
      <c r="D101" s="56"/>
      <c r="E101" s="56"/>
      <c r="F101" s="56"/>
      <c r="G101" s="56"/>
      <c r="H101" s="56"/>
      <c r="M101" s="91"/>
    </row>
    <row r="102" spans="1:13" s="27" customFormat="1" x14ac:dyDescent="0.25">
      <c r="A102" s="2" t="s">
        <v>367</v>
      </c>
      <c r="B102" s="56"/>
      <c r="C102" s="56"/>
      <c r="D102" s="56"/>
      <c r="E102" s="56"/>
      <c r="F102" s="56"/>
      <c r="G102" s="56"/>
      <c r="H102" s="56"/>
      <c r="M102" s="91" t="s">
        <v>368</v>
      </c>
    </row>
  </sheetData>
  <mergeCells count="147">
    <mergeCell ref="A45:A49"/>
    <mergeCell ref="A40:A44"/>
    <mergeCell ref="B40:B44"/>
    <mergeCell ref="C40:C44"/>
    <mergeCell ref="D40:D44"/>
    <mergeCell ref="E40:E44"/>
    <mergeCell ref="G65:G69"/>
    <mergeCell ref="A35:A39"/>
    <mergeCell ref="B35:B39"/>
    <mergeCell ref="C35:C39"/>
    <mergeCell ref="D35:D39"/>
    <mergeCell ref="E35:E39"/>
    <mergeCell ref="F35:F39"/>
    <mergeCell ref="G35:G39"/>
    <mergeCell ref="A55:A59"/>
    <mergeCell ref="B55:B59"/>
    <mergeCell ref="C55:C59"/>
    <mergeCell ref="D55:D59"/>
    <mergeCell ref="E55:E59"/>
    <mergeCell ref="A60:A64"/>
    <mergeCell ref="B60:B64"/>
    <mergeCell ref="C60:C64"/>
    <mergeCell ref="D60:D64"/>
    <mergeCell ref="E60:E64"/>
    <mergeCell ref="A70:A74"/>
    <mergeCell ref="B70:B74"/>
    <mergeCell ref="C70:C74"/>
    <mergeCell ref="D70:D74"/>
    <mergeCell ref="E70:E74"/>
    <mergeCell ref="F70:F74"/>
    <mergeCell ref="F60:F64"/>
    <mergeCell ref="F50:F54"/>
    <mergeCell ref="F65:F69"/>
    <mergeCell ref="A50:A54"/>
    <mergeCell ref="B50:B54"/>
    <mergeCell ref="A65:A69"/>
    <mergeCell ref="B65:B69"/>
    <mergeCell ref="C65:C69"/>
    <mergeCell ref="D65:D69"/>
    <mergeCell ref="E65:E69"/>
    <mergeCell ref="C50:C54"/>
    <mergeCell ref="D50:D54"/>
    <mergeCell ref="E50:E54"/>
    <mergeCell ref="F75:F79"/>
    <mergeCell ref="G75:G79"/>
    <mergeCell ref="H75:H79"/>
    <mergeCell ref="I75:I79"/>
    <mergeCell ref="J75:J79"/>
    <mergeCell ref="A75:A79"/>
    <mergeCell ref="B75:B79"/>
    <mergeCell ref="C75:C79"/>
    <mergeCell ref="D75:D79"/>
    <mergeCell ref="E75:E79"/>
    <mergeCell ref="M6:S6"/>
    <mergeCell ref="M7:N7"/>
    <mergeCell ref="O7:O8"/>
    <mergeCell ref="P7:P8"/>
    <mergeCell ref="F55:F59"/>
    <mergeCell ref="G55:G59"/>
    <mergeCell ref="H50:H54"/>
    <mergeCell ref="G70:G74"/>
    <mergeCell ref="H70:H74"/>
    <mergeCell ref="I70:I74"/>
    <mergeCell ref="F40:F44"/>
    <mergeCell ref="G40:G44"/>
    <mergeCell ref="I60:I64"/>
    <mergeCell ref="I55:I59"/>
    <mergeCell ref="F45:F49"/>
    <mergeCell ref="G45:G49"/>
    <mergeCell ref="H45:H49"/>
    <mergeCell ref="I45:I49"/>
    <mergeCell ref="H55:H59"/>
    <mergeCell ref="I6:I8"/>
    <mergeCell ref="J6:J8"/>
    <mergeCell ref="A30:K34"/>
    <mergeCell ref="A25:A29"/>
    <mergeCell ref="B25:B29"/>
    <mergeCell ref="A1:S1"/>
    <mergeCell ref="A2:S2"/>
    <mergeCell ref="A3:S3"/>
    <mergeCell ref="A4:S4"/>
    <mergeCell ref="B6:B8"/>
    <mergeCell ref="K55:K59"/>
    <mergeCell ref="J35:J39"/>
    <mergeCell ref="K35:K39"/>
    <mergeCell ref="J40:J44"/>
    <mergeCell ref="K40:K44"/>
    <mergeCell ref="F25:F29"/>
    <mergeCell ref="I25:I29"/>
    <mergeCell ref="J25:J29"/>
    <mergeCell ref="F20:F24"/>
    <mergeCell ref="G20:G24"/>
    <mergeCell ref="A10:K14"/>
    <mergeCell ref="A15:K19"/>
    <mergeCell ref="S7:S8"/>
    <mergeCell ref="G50:G54"/>
    <mergeCell ref="A6:A8"/>
    <mergeCell ref="C6:C8"/>
    <mergeCell ref="D6:D8"/>
    <mergeCell ref="E6:E8"/>
    <mergeCell ref="F6:F8"/>
    <mergeCell ref="K75:K79"/>
    <mergeCell ref="J70:J74"/>
    <mergeCell ref="K70:K74"/>
    <mergeCell ref="Q7:Q8"/>
    <mergeCell ref="G6:G8"/>
    <mergeCell ref="H6:H8"/>
    <mergeCell ref="K6:K8"/>
    <mergeCell ref="L6:L8"/>
    <mergeCell ref="J60:J64"/>
    <mergeCell ref="K60:K64"/>
    <mergeCell ref="J55:J59"/>
    <mergeCell ref="H65:H69"/>
    <mergeCell ref="I65:I69"/>
    <mergeCell ref="J65:J69"/>
    <mergeCell ref="K65:K69"/>
    <mergeCell ref="J50:J54"/>
    <mergeCell ref="K50:K54"/>
    <mergeCell ref="K45:K49"/>
    <mergeCell ref="J45:J49"/>
    <mergeCell ref="G60:G64"/>
    <mergeCell ref="H35:H39"/>
    <mergeCell ref="I50:I54"/>
    <mergeCell ref="H60:H64"/>
    <mergeCell ref="I35:I39"/>
    <mergeCell ref="G25:G29"/>
    <mergeCell ref="H25:H29"/>
    <mergeCell ref="K25:K29"/>
    <mergeCell ref="C25:C29"/>
    <mergeCell ref="H40:H44"/>
    <mergeCell ref="I40:I44"/>
    <mergeCell ref="D25:D29"/>
    <mergeCell ref="E25:E29"/>
    <mergeCell ref="B45:B49"/>
    <mergeCell ref="C45:C49"/>
    <mergeCell ref="D45:D49"/>
    <mergeCell ref="E45:E49"/>
    <mergeCell ref="R7:R8"/>
    <mergeCell ref="H20:H24"/>
    <mergeCell ref="K20:K24"/>
    <mergeCell ref="C20:C24"/>
    <mergeCell ref="D20:D24"/>
    <mergeCell ref="E20:E24"/>
    <mergeCell ref="I20:I24"/>
    <mergeCell ref="J20:J24"/>
    <mergeCell ref="A20:A24"/>
    <mergeCell ref="B20:B24"/>
  </mergeCells>
  <pageMargins left="0.15748031496062992" right="0.15748031496062992" top="0.15748031496062992" bottom="0.15748031496062992" header="0.31496062992125984" footer="0.31496062992125984"/>
  <pageSetup paperSize="9" scale="60" orientation="landscape" r:id="rId1"/>
  <rowBreaks count="2" manualBreakCount="2">
    <brk id="49" max="18" man="1"/>
    <brk id="83"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view="pageBreakPreview" topLeftCell="A10" zoomScale="80" zoomScaleNormal="100" zoomScaleSheetLayoutView="80" workbookViewId="0">
      <selection activeCell="I32" sqref="I32"/>
    </sheetView>
  </sheetViews>
  <sheetFormatPr defaultRowHeight="15" x14ac:dyDescent="0.25"/>
  <cols>
    <col min="1" max="1" width="27.85546875" customWidth="1"/>
    <col min="2" max="2" width="27.42578125" customWidth="1"/>
    <col min="3" max="14" width="13.85546875" customWidth="1"/>
  </cols>
  <sheetData>
    <row r="1" spans="1:14" ht="18.75" x14ac:dyDescent="0.3">
      <c r="A1" s="273" t="s">
        <v>331</v>
      </c>
      <c r="B1" s="273"/>
      <c r="C1" s="273"/>
      <c r="D1" s="273"/>
      <c r="E1" s="273"/>
      <c r="F1" s="273"/>
      <c r="G1" s="273"/>
      <c r="H1" s="273"/>
      <c r="I1" s="273"/>
      <c r="J1" s="273"/>
      <c r="K1" s="273"/>
      <c r="L1" s="273"/>
      <c r="M1" s="273"/>
      <c r="N1" s="273"/>
    </row>
    <row r="2" spans="1:14" ht="20.25" x14ac:dyDescent="0.3">
      <c r="A2" s="274" t="s">
        <v>332</v>
      </c>
      <c r="B2" s="274"/>
      <c r="C2" s="274"/>
      <c r="D2" s="274"/>
      <c r="E2" s="274"/>
      <c r="F2" s="274"/>
      <c r="G2" s="274"/>
      <c r="H2" s="274"/>
      <c r="I2" s="274"/>
      <c r="J2" s="274"/>
      <c r="K2" s="274"/>
      <c r="L2" s="274"/>
      <c r="M2" s="274"/>
      <c r="N2" s="274"/>
    </row>
    <row r="3" spans="1:14" ht="18.75" x14ac:dyDescent="0.3">
      <c r="A3" s="275" t="s">
        <v>9</v>
      </c>
      <c r="B3" s="275"/>
      <c r="C3" s="275"/>
      <c r="D3" s="275"/>
      <c r="E3" s="275"/>
      <c r="F3" s="275"/>
      <c r="G3" s="275"/>
      <c r="H3" s="275"/>
      <c r="I3" s="275"/>
      <c r="J3" s="275"/>
      <c r="K3" s="275"/>
      <c r="L3" s="275"/>
      <c r="M3" s="275"/>
      <c r="N3" s="275"/>
    </row>
    <row r="4" spans="1:14" ht="18.75" x14ac:dyDescent="0.3">
      <c r="A4" s="275" t="s">
        <v>333</v>
      </c>
      <c r="B4" s="275"/>
      <c r="C4" s="275"/>
      <c r="D4" s="275"/>
      <c r="E4" s="275"/>
      <c r="F4" s="275"/>
      <c r="G4" s="275"/>
      <c r="H4" s="275"/>
      <c r="I4" s="275"/>
      <c r="J4" s="275"/>
      <c r="K4" s="275"/>
      <c r="L4" s="275"/>
      <c r="M4" s="275"/>
      <c r="N4" s="275"/>
    </row>
    <row r="5" spans="1:14" x14ac:dyDescent="0.25">
      <c r="A5" s="276" t="s">
        <v>59</v>
      </c>
      <c r="B5" s="276"/>
      <c r="C5" s="276"/>
      <c r="D5" s="276"/>
      <c r="E5" s="276"/>
      <c r="F5" s="276"/>
      <c r="G5" s="276"/>
      <c r="H5" s="276"/>
      <c r="I5" s="276"/>
      <c r="J5" s="276"/>
      <c r="K5" s="276"/>
      <c r="L5" s="276"/>
      <c r="M5" s="276"/>
      <c r="N5" s="276"/>
    </row>
    <row r="6" spans="1:14" s="2" customFormat="1" ht="15" customHeight="1" x14ac:dyDescent="0.25">
      <c r="A6" s="282" t="s">
        <v>60</v>
      </c>
      <c r="B6" s="282" t="s">
        <v>61</v>
      </c>
      <c r="C6" s="255" t="s">
        <v>62</v>
      </c>
      <c r="D6" s="255"/>
      <c r="E6" s="255"/>
      <c r="F6" s="255" t="s">
        <v>63</v>
      </c>
      <c r="G6" s="255"/>
      <c r="H6" s="255"/>
      <c r="I6" s="255" t="s">
        <v>64</v>
      </c>
      <c r="J6" s="255"/>
      <c r="K6" s="255"/>
      <c r="L6" s="255" t="s">
        <v>65</v>
      </c>
      <c r="M6" s="255"/>
      <c r="N6" s="255"/>
    </row>
    <row r="7" spans="1:14" s="2" customFormat="1" ht="25.5" x14ac:dyDescent="0.25">
      <c r="A7" s="282"/>
      <c r="B7" s="282"/>
      <c r="C7" s="23" t="s">
        <v>66</v>
      </c>
      <c r="D7" s="23" t="s">
        <v>67</v>
      </c>
      <c r="E7" s="23" t="s">
        <v>68</v>
      </c>
      <c r="F7" s="23" t="s">
        <v>66</v>
      </c>
      <c r="G7" s="23" t="s">
        <v>67</v>
      </c>
      <c r="H7" s="23" t="s">
        <v>68</v>
      </c>
      <c r="I7" s="23" t="s">
        <v>66</v>
      </c>
      <c r="J7" s="23" t="s">
        <v>67</v>
      </c>
      <c r="K7" s="23" t="s">
        <v>68</v>
      </c>
      <c r="L7" s="23" t="s">
        <v>66</v>
      </c>
      <c r="M7" s="23" t="s">
        <v>67</v>
      </c>
      <c r="N7" s="23" t="s">
        <v>68</v>
      </c>
    </row>
    <row r="8" spans="1:14" x14ac:dyDescent="0.25">
      <c r="A8" s="25">
        <v>1</v>
      </c>
      <c r="B8" s="24">
        <v>3</v>
      </c>
      <c r="C8" s="24">
        <v>4</v>
      </c>
      <c r="D8" s="24">
        <v>5</v>
      </c>
      <c r="E8" s="24">
        <v>6</v>
      </c>
      <c r="F8" s="24">
        <v>7</v>
      </c>
      <c r="G8" s="24">
        <v>8</v>
      </c>
      <c r="H8" s="24">
        <v>9</v>
      </c>
      <c r="I8" s="24">
        <v>10</v>
      </c>
      <c r="J8" s="24">
        <v>11</v>
      </c>
      <c r="K8" s="24">
        <v>12</v>
      </c>
      <c r="L8" s="24">
        <v>13</v>
      </c>
      <c r="M8" s="24">
        <v>14</v>
      </c>
      <c r="N8" s="24">
        <v>15</v>
      </c>
    </row>
    <row r="9" spans="1:14" x14ac:dyDescent="0.25">
      <c r="A9" s="281" t="s">
        <v>105</v>
      </c>
      <c r="B9" s="281"/>
      <c r="C9" s="281"/>
      <c r="D9" s="281"/>
      <c r="E9" s="281"/>
      <c r="F9" s="281"/>
      <c r="G9" s="281"/>
      <c r="H9" s="281"/>
      <c r="I9" s="281"/>
      <c r="J9" s="281"/>
      <c r="K9" s="281"/>
      <c r="L9" s="281"/>
      <c r="M9" s="281"/>
      <c r="N9" s="281"/>
    </row>
    <row r="10" spans="1:14" x14ac:dyDescent="0.25">
      <c r="A10" s="281" t="s">
        <v>140</v>
      </c>
      <c r="B10" s="281"/>
      <c r="C10" s="281"/>
      <c r="D10" s="281"/>
      <c r="E10" s="281"/>
      <c r="F10" s="281"/>
      <c r="G10" s="281"/>
      <c r="H10" s="281"/>
      <c r="I10" s="281"/>
      <c r="J10" s="281"/>
      <c r="K10" s="281"/>
      <c r="L10" s="281"/>
      <c r="M10" s="281"/>
      <c r="N10" s="281"/>
    </row>
    <row r="11" spans="1:14" ht="37.5" customHeight="1" x14ac:dyDescent="0.25">
      <c r="A11" s="277" t="s">
        <v>142</v>
      </c>
      <c r="B11" s="26" t="s">
        <v>591</v>
      </c>
      <c r="C11" s="52">
        <v>0</v>
      </c>
      <c r="D11" s="52">
        <v>0</v>
      </c>
      <c r="E11" s="52">
        <v>0</v>
      </c>
      <c r="F11" s="75">
        <v>20.7</v>
      </c>
      <c r="G11" s="76">
        <v>0</v>
      </c>
      <c r="H11" s="76">
        <f>F11</f>
        <v>20.7</v>
      </c>
      <c r="I11" s="75">
        <v>1136</v>
      </c>
      <c r="J11" s="76">
        <v>0</v>
      </c>
      <c r="K11" s="76">
        <f>I11</f>
        <v>1136</v>
      </c>
      <c r="L11" s="52">
        <v>0</v>
      </c>
      <c r="M11" s="52">
        <v>0</v>
      </c>
      <c r="N11" s="52">
        <v>0</v>
      </c>
    </row>
    <row r="12" spans="1:14" ht="33" customHeight="1" x14ac:dyDescent="0.25">
      <c r="A12" s="277"/>
      <c r="B12" s="26" t="s">
        <v>323</v>
      </c>
      <c r="C12" s="52">
        <v>0</v>
      </c>
      <c r="D12" s="52">
        <v>0</v>
      </c>
      <c r="E12" s="52">
        <v>0</v>
      </c>
      <c r="F12" s="75">
        <v>564.5</v>
      </c>
      <c r="G12" s="76">
        <v>0</v>
      </c>
      <c r="H12" s="76">
        <f t="shared" ref="H12:H19" si="0">F12</f>
        <v>564.5</v>
      </c>
      <c r="I12" s="75">
        <v>1290</v>
      </c>
      <c r="J12" s="76">
        <v>0</v>
      </c>
      <c r="K12" s="76">
        <f t="shared" ref="K12:K19" si="1">I12</f>
        <v>1290</v>
      </c>
      <c r="L12" s="52">
        <v>0</v>
      </c>
      <c r="M12" s="52">
        <v>0</v>
      </c>
      <c r="N12" s="52">
        <v>0</v>
      </c>
    </row>
    <row r="13" spans="1:14" ht="33.75" customHeight="1" x14ac:dyDescent="0.25">
      <c r="A13" s="277"/>
      <c r="B13" s="26" t="s">
        <v>324</v>
      </c>
      <c r="C13" s="52">
        <v>0</v>
      </c>
      <c r="D13" s="52">
        <v>0</v>
      </c>
      <c r="E13" s="52">
        <v>0</v>
      </c>
      <c r="F13" s="75">
        <v>184.7</v>
      </c>
      <c r="G13" s="76">
        <v>0</v>
      </c>
      <c r="H13" s="76">
        <f t="shared" si="0"/>
        <v>184.7</v>
      </c>
      <c r="I13" s="75">
        <v>679.1</v>
      </c>
      <c r="J13" s="76">
        <v>0</v>
      </c>
      <c r="K13" s="76">
        <f t="shared" si="1"/>
        <v>679.1</v>
      </c>
      <c r="L13" s="52">
        <v>0</v>
      </c>
      <c r="M13" s="52">
        <v>0</v>
      </c>
      <c r="N13" s="52">
        <v>0</v>
      </c>
    </row>
    <row r="14" spans="1:14" ht="31.5" customHeight="1" x14ac:dyDescent="0.25">
      <c r="A14" s="277"/>
      <c r="B14" s="26" t="s">
        <v>325</v>
      </c>
      <c r="C14" s="52">
        <v>0</v>
      </c>
      <c r="D14" s="52">
        <v>0</v>
      </c>
      <c r="E14" s="52">
        <v>0</v>
      </c>
      <c r="F14" s="75">
        <v>379.3</v>
      </c>
      <c r="G14" s="76">
        <v>0</v>
      </c>
      <c r="H14" s="76">
        <f t="shared" si="0"/>
        <v>379.3</v>
      </c>
      <c r="I14" s="75">
        <v>1277.5999999999999</v>
      </c>
      <c r="J14" s="76">
        <v>0</v>
      </c>
      <c r="K14" s="76">
        <f t="shared" si="1"/>
        <v>1277.5999999999999</v>
      </c>
      <c r="L14" s="52">
        <v>0</v>
      </c>
      <c r="M14" s="52">
        <v>0</v>
      </c>
      <c r="N14" s="52">
        <v>0</v>
      </c>
    </row>
    <row r="15" spans="1:14" ht="25.5" x14ac:dyDescent="0.25">
      <c r="A15" s="277"/>
      <c r="B15" s="26" t="s">
        <v>326</v>
      </c>
      <c r="C15" s="52">
        <v>0</v>
      </c>
      <c r="D15" s="52">
        <v>0</v>
      </c>
      <c r="E15" s="52">
        <v>0</v>
      </c>
      <c r="F15" s="75">
        <v>196.4</v>
      </c>
      <c r="G15" s="76">
        <v>0</v>
      </c>
      <c r="H15" s="76">
        <f t="shared" si="0"/>
        <v>196.4</v>
      </c>
      <c r="I15" s="75">
        <v>427.7</v>
      </c>
      <c r="J15" s="76">
        <v>0</v>
      </c>
      <c r="K15" s="76">
        <f t="shared" si="1"/>
        <v>427.7</v>
      </c>
      <c r="L15" s="52">
        <v>0</v>
      </c>
      <c r="M15" s="52">
        <v>0</v>
      </c>
      <c r="N15" s="52">
        <v>0</v>
      </c>
    </row>
    <row r="16" spans="1:14" ht="25.5" x14ac:dyDescent="0.25">
      <c r="A16" s="277"/>
      <c r="B16" s="26" t="s">
        <v>327</v>
      </c>
      <c r="C16" s="52">
        <v>0</v>
      </c>
      <c r="D16" s="52">
        <v>0</v>
      </c>
      <c r="E16" s="52">
        <v>0</v>
      </c>
      <c r="F16" s="75">
        <v>892.4</v>
      </c>
      <c r="G16" s="76">
        <v>0</v>
      </c>
      <c r="H16" s="76">
        <f t="shared" si="0"/>
        <v>892.4</v>
      </c>
      <c r="I16" s="75">
        <v>1606.2</v>
      </c>
      <c r="J16" s="76">
        <v>0</v>
      </c>
      <c r="K16" s="76">
        <f t="shared" si="1"/>
        <v>1606.2</v>
      </c>
      <c r="L16" s="52">
        <v>0</v>
      </c>
      <c r="M16" s="52">
        <v>0</v>
      </c>
      <c r="N16" s="52">
        <v>0</v>
      </c>
    </row>
    <row r="17" spans="1:14" ht="25.5" x14ac:dyDescent="0.25">
      <c r="A17" s="277"/>
      <c r="B17" s="26" t="s">
        <v>328</v>
      </c>
      <c r="C17" s="52">
        <v>0</v>
      </c>
      <c r="D17" s="52">
        <v>0</v>
      </c>
      <c r="E17" s="52">
        <v>0</v>
      </c>
      <c r="F17" s="75">
        <v>126.7</v>
      </c>
      <c r="G17" s="76">
        <v>0</v>
      </c>
      <c r="H17" s="76">
        <f t="shared" si="0"/>
        <v>126.7</v>
      </c>
      <c r="I17" s="75"/>
      <c r="J17" s="76">
        <v>0</v>
      </c>
      <c r="K17" s="76">
        <f t="shared" si="1"/>
        <v>0</v>
      </c>
      <c r="L17" s="52">
        <v>0</v>
      </c>
      <c r="M17" s="52">
        <v>0</v>
      </c>
      <c r="N17" s="52">
        <v>0</v>
      </c>
    </row>
    <row r="18" spans="1:14" ht="25.5" x14ac:dyDescent="0.25">
      <c r="A18" s="277"/>
      <c r="B18" s="26" t="s">
        <v>329</v>
      </c>
      <c r="C18" s="52">
        <v>0</v>
      </c>
      <c r="D18" s="52">
        <v>0</v>
      </c>
      <c r="E18" s="52">
        <v>0</v>
      </c>
      <c r="F18" s="75">
        <v>9</v>
      </c>
      <c r="G18" s="76">
        <v>0</v>
      </c>
      <c r="H18" s="76">
        <f t="shared" si="0"/>
        <v>9</v>
      </c>
      <c r="I18" s="75">
        <v>503</v>
      </c>
      <c r="J18" s="76">
        <v>0</v>
      </c>
      <c r="K18" s="76">
        <f t="shared" si="1"/>
        <v>503</v>
      </c>
      <c r="L18" s="52">
        <v>0</v>
      </c>
      <c r="M18" s="52">
        <v>0</v>
      </c>
      <c r="N18" s="52">
        <v>0</v>
      </c>
    </row>
    <row r="19" spans="1:14" ht="135" customHeight="1" x14ac:dyDescent="0.25">
      <c r="A19" s="278"/>
      <c r="B19" s="74" t="s">
        <v>330</v>
      </c>
      <c r="C19" s="52">
        <v>0</v>
      </c>
      <c r="D19" s="52">
        <v>0</v>
      </c>
      <c r="E19" s="52">
        <v>0</v>
      </c>
      <c r="F19" s="75">
        <v>125.4</v>
      </c>
      <c r="G19" s="76">
        <v>0</v>
      </c>
      <c r="H19" s="76">
        <f t="shared" si="0"/>
        <v>125.4</v>
      </c>
      <c r="I19" s="75">
        <v>188.8</v>
      </c>
      <c r="J19" s="76">
        <v>0</v>
      </c>
      <c r="K19" s="76">
        <f t="shared" si="1"/>
        <v>188.8</v>
      </c>
      <c r="L19" s="52">
        <v>0</v>
      </c>
      <c r="M19" s="52">
        <v>0</v>
      </c>
      <c r="N19" s="52">
        <v>0</v>
      </c>
    </row>
    <row r="20" spans="1:14" ht="15" customHeight="1" x14ac:dyDescent="0.25">
      <c r="A20" s="279" t="s">
        <v>555</v>
      </c>
      <c r="B20" s="280"/>
      <c r="C20" s="52">
        <v>0</v>
      </c>
      <c r="D20" s="52">
        <v>0</v>
      </c>
      <c r="E20" s="52">
        <v>0</v>
      </c>
      <c r="F20" s="77">
        <f>SUM(F11:F19)</f>
        <v>2499.1</v>
      </c>
      <c r="G20" s="77">
        <f t="shared" ref="G20:H20" si="2">SUM(G11:G19)</f>
        <v>0</v>
      </c>
      <c r="H20" s="77">
        <f t="shared" si="2"/>
        <v>2499.1</v>
      </c>
      <c r="I20" s="78">
        <f>SUM(I11:I19)</f>
        <v>7108.4</v>
      </c>
      <c r="J20" s="78">
        <f t="shared" ref="J20:K20" si="3">SUM(J11:J19)</f>
        <v>0</v>
      </c>
      <c r="K20" s="78">
        <f t="shared" si="3"/>
        <v>7108.4</v>
      </c>
      <c r="L20" s="52">
        <v>0</v>
      </c>
      <c r="M20" s="52">
        <v>0</v>
      </c>
      <c r="N20" s="52">
        <v>0</v>
      </c>
    </row>
    <row r="22" spans="1:14" s="13" customFormat="1" x14ac:dyDescent="0.25">
      <c r="A22" s="13" t="s">
        <v>703</v>
      </c>
      <c r="G22" s="79"/>
      <c r="H22" s="79"/>
      <c r="I22" s="100"/>
      <c r="K22" s="45"/>
      <c r="L22" s="45"/>
      <c r="M22" s="65" t="s">
        <v>374</v>
      </c>
    </row>
    <row r="23" spans="1:14" s="13" customFormat="1" x14ac:dyDescent="0.25">
      <c r="G23" s="79"/>
      <c r="H23" s="79"/>
      <c r="I23" s="100"/>
      <c r="K23" s="45"/>
      <c r="L23" s="45"/>
      <c r="M23" s="65"/>
    </row>
    <row r="24" spans="1:14" s="13" customFormat="1" x14ac:dyDescent="0.25">
      <c r="A24" s="13" t="s">
        <v>369</v>
      </c>
      <c r="G24" s="79"/>
      <c r="H24" s="79"/>
      <c r="I24" s="100"/>
      <c r="K24" s="45"/>
      <c r="L24" s="45"/>
      <c r="M24" s="65"/>
    </row>
    <row r="25" spans="1:14" s="13" customFormat="1" x14ac:dyDescent="0.25">
      <c r="G25" s="79"/>
      <c r="H25" s="79"/>
      <c r="I25" s="100"/>
      <c r="K25" s="45"/>
      <c r="L25" s="45"/>
      <c r="M25" s="65"/>
    </row>
    <row r="26" spans="1:14" s="13" customFormat="1" x14ac:dyDescent="0.25">
      <c r="A26" s="13" t="s">
        <v>704</v>
      </c>
      <c r="G26" s="79"/>
      <c r="H26" s="79"/>
      <c r="I26" s="100"/>
      <c r="K26" s="45"/>
      <c r="L26" s="45"/>
      <c r="M26" s="65" t="s">
        <v>370</v>
      </c>
    </row>
    <row r="27" spans="1:14" s="13" customFormat="1" x14ac:dyDescent="0.25">
      <c r="G27" s="79"/>
      <c r="H27" s="79"/>
      <c r="I27" s="100"/>
      <c r="K27" s="45"/>
      <c r="L27" s="45"/>
      <c r="M27" s="65"/>
    </row>
    <row r="28" spans="1:14" s="27" customFormat="1" x14ac:dyDescent="0.25">
      <c r="A28" s="2" t="s">
        <v>371</v>
      </c>
      <c r="B28" s="56"/>
      <c r="C28" s="56"/>
      <c r="D28" s="56"/>
      <c r="E28" s="56"/>
      <c r="F28" s="56"/>
      <c r="G28" s="56"/>
      <c r="H28" s="56"/>
      <c r="I28" s="91"/>
    </row>
    <row r="29" spans="1:14" s="27" customFormat="1" x14ac:dyDescent="0.25">
      <c r="A29" s="2"/>
      <c r="B29" s="56"/>
      <c r="C29" s="56"/>
      <c r="D29" s="56"/>
      <c r="E29" s="56"/>
      <c r="F29" s="56"/>
      <c r="G29" s="56"/>
      <c r="H29" s="56"/>
      <c r="I29" s="91"/>
    </row>
    <row r="30" spans="1:14" s="27" customFormat="1" x14ac:dyDescent="0.25">
      <c r="A30" s="2" t="s">
        <v>705</v>
      </c>
      <c r="B30" s="56"/>
      <c r="C30" s="56"/>
      <c r="D30" s="56"/>
      <c r="E30" s="56"/>
      <c r="F30" s="56"/>
      <c r="G30" s="56"/>
      <c r="H30" s="56"/>
      <c r="I30" s="91"/>
    </row>
    <row r="31" spans="1:14" s="27" customFormat="1" x14ac:dyDescent="0.25">
      <c r="A31" s="2" t="s">
        <v>706</v>
      </c>
      <c r="B31" s="56"/>
      <c r="C31" s="56"/>
      <c r="D31" s="56"/>
      <c r="E31" s="56"/>
      <c r="F31" s="56"/>
      <c r="G31" s="56"/>
      <c r="H31" s="56"/>
      <c r="I31" s="91"/>
      <c r="M31" s="91" t="s">
        <v>375</v>
      </c>
    </row>
    <row r="32" spans="1:14" s="27" customFormat="1" x14ac:dyDescent="0.25">
      <c r="A32" s="2"/>
      <c r="B32" s="56"/>
      <c r="C32" s="56"/>
      <c r="D32" s="56"/>
      <c r="E32" s="56"/>
      <c r="F32" s="56"/>
      <c r="G32" s="56"/>
      <c r="H32" s="56"/>
      <c r="I32" s="91"/>
    </row>
    <row r="33" spans="1:13" s="27" customFormat="1" x14ac:dyDescent="0.25">
      <c r="A33" s="2" t="s">
        <v>367</v>
      </c>
      <c r="B33" s="56"/>
      <c r="C33" s="56"/>
      <c r="D33" s="56"/>
      <c r="E33" s="56"/>
      <c r="F33" s="56"/>
      <c r="G33" s="56"/>
      <c r="H33" s="56"/>
      <c r="M33" s="91" t="s">
        <v>373</v>
      </c>
    </row>
    <row r="34" spans="1:13" s="27" customFormat="1" x14ac:dyDescent="0.25">
      <c r="A34" s="2"/>
      <c r="B34" s="56"/>
      <c r="C34" s="56"/>
      <c r="D34" s="56"/>
      <c r="E34" s="56"/>
      <c r="F34" s="56"/>
      <c r="G34" s="56"/>
      <c r="H34" s="56"/>
      <c r="M34" s="91"/>
    </row>
    <row r="35" spans="1:13" s="27" customFormat="1" x14ac:dyDescent="0.25">
      <c r="A35" s="2" t="s">
        <v>367</v>
      </c>
      <c r="B35" s="56"/>
      <c r="C35" s="56"/>
      <c r="D35" s="56"/>
      <c r="E35" s="56"/>
      <c r="F35" s="56"/>
      <c r="G35" s="56"/>
      <c r="H35" s="56"/>
      <c r="M35" s="91" t="s">
        <v>368</v>
      </c>
    </row>
  </sheetData>
  <mergeCells count="15">
    <mergeCell ref="A11:A19"/>
    <mergeCell ref="A20:B20"/>
    <mergeCell ref="L6:N6"/>
    <mergeCell ref="A9:N9"/>
    <mergeCell ref="A10:N10"/>
    <mergeCell ref="A6:A7"/>
    <mergeCell ref="B6:B7"/>
    <mergeCell ref="C6:E6"/>
    <mergeCell ref="F6:H6"/>
    <mergeCell ref="I6:K6"/>
    <mergeCell ref="A1:N1"/>
    <mergeCell ref="A2:N2"/>
    <mergeCell ref="A3:N3"/>
    <mergeCell ref="A4:N4"/>
    <mergeCell ref="A5:N5"/>
  </mergeCells>
  <pageMargins left="0.15748031496062992" right="0.15748031496062992" top="0.15748031496062992" bottom="0.74803149606299213" header="0.31496062992125984" footer="0.31496062992125984"/>
  <pageSetup paperSize="9" scale="65" orientation="landscape" r:id="rId1"/>
  <rowBreaks count="1" manualBreakCount="1">
    <brk id="2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topLeftCell="A10" zoomScaleNormal="100" zoomScaleSheetLayoutView="100" workbookViewId="0">
      <selection activeCell="B42" sqref="B42"/>
    </sheetView>
  </sheetViews>
  <sheetFormatPr defaultRowHeight="15" x14ac:dyDescent="0.25"/>
  <cols>
    <col min="1" max="4" width="37" style="79" customWidth="1"/>
    <col min="5" max="16384" width="9.140625" style="79"/>
  </cols>
  <sheetData>
    <row r="1" spans="1:6" ht="18.75" x14ac:dyDescent="0.3">
      <c r="A1" s="284" t="s">
        <v>69</v>
      </c>
      <c r="B1" s="284"/>
      <c r="C1" s="284"/>
      <c r="D1" s="284"/>
    </row>
    <row r="2" spans="1:6" ht="18.75" x14ac:dyDescent="0.3">
      <c r="A2" s="284" t="s">
        <v>366</v>
      </c>
      <c r="B2" s="284"/>
      <c r="C2" s="284"/>
      <c r="D2" s="284"/>
    </row>
    <row r="3" spans="1:6" ht="18.75" x14ac:dyDescent="0.3">
      <c r="A3" s="285" t="s">
        <v>332</v>
      </c>
      <c r="B3" s="285"/>
      <c r="C3" s="285"/>
      <c r="D3" s="285"/>
    </row>
    <row r="4" spans="1:6" ht="18.75" x14ac:dyDescent="0.3">
      <c r="A4" s="285" t="s">
        <v>9</v>
      </c>
      <c r="B4" s="285"/>
      <c r="C4" s="285"/>
      <c r="D4" s="285"/>
    </row>
    <row r="5" spans="1:6" ht="18.75" x14ac:dyDescent="0.3">
      <c r="A5" s="285" t="s">
        <v>333</v>
      </c>
      <c r="B5" s="285"/>
      <c r="C5" s="285"/>
      <c r="D5" s="285"/>
    </row>
    <row r="6" spans="1:6" x14ac:dyDescent="0.25">
      <c r="A6" s="80"/>
    </row>
    <row r="7" spans="1:6" s="82" customFormat="1" ht="37.5" customHeight="1" x14ac:dyDescent="0.25">
      <c r="A7" s="283" t="s">
        <v>23</v>
      </c>
      <c r="B7" s="283" t="s">
        <v>70</v>
      </c>
      <c r="C7" s="283"/>
      <c r="D7" s="283" t="s">
        <v>71</v>
      </c>
      <c r="E7" s="81"/>
    </row>
    <row r="8" spans="1:6" s="82" customFormat="1" ht="18.75" customHeight="1" x14ac:dyDescent="0.25">
      <c r="A8" s="283"/>
      <c r="B8" s="83" t="s">
        <v>72</v>
      </c>
      <c r="C8" s="83" t="s">
        <v>11</v>
      </c>
      <c r="D8" s="283"/>
      <c r="E8" s="81"/>
    </row>
    <row r="9" spans="1:6" x14ac:dyDescent="0.25">
      <c r="A9" s="84">
        <v>1</v>
      </c>
      <c r="B9" s="84">
        <v>2</v>
      </c>
      <c r="C9" s="84">
        <v>3</v>
      </c>
      <c r="D9" s="84">
        <v>4</v>
      </c>
      <c r="E9" s="85"/>
    </row>
    <row r="10" spans="1:6" ht="16.5" customHeight="1" x14ac:dyDescent="0.25">
      <c r="A10" s="286" t="s">
        <v>73</v>
      </c>
      <c r="B10" s="286"/>
      <c r="C10" s="286"/>
      <c r="D10" s="286"/>
      <c r="E10" s="86"/>
    </row>
    <row r="11" spans="1:6" x14ac:dyDescent="0.25">
      <c r="A11" s="87" t="s">
        <v>74</v>
      </c>
      <c r="B11" s="88">
        <f>B16+B21+B26+B31</f>
        <v>0</v>
      </c>
      <c r="C11" s="88">
        <f>C16+C21+C26+C31</f>
        <v>0</v>
      </c>
      <c r="D11" s="89">
        <v>0</v>
      </c>
      <c r="E11" s="86"/>
    </row>
    <row r="12" spans="1:6" x14ac:dyDescent="0.25">
      <c r="A12" s="87" t="s">
        <v>75</v>
      </c>
      <c r="B12" s="88">
        <f t="shared" ref="B12:C12" si="0">B17+B22+B27+B32</f>
        <v>991666.89999999991</v>
      </c>
      <c r="C12" s="88">
        <f t="shared" si="0"/>
        <v>785730.8</v>
      </c>
      <c r="D12" s="89">
        <f t="shared" ref="D12:D14" si="1">C12/B12*100</f>
        <v>79.233339340054627</v>
      </c>
      <c r="E12" s="86"/>
    </row>
    <row r="13" spans="1:6" x14ac:dyDescent="0.25">
      <c r="A13" s="87" t="s">
        <v>76</v>
      </c>
      <c r="B13" s="88">
        <f t="shared" ref="B13:C13" si="2">B18+B23+B28+B33</f>
        <v>40080271.5</v>
      </c>
      <c r="C13" s="88">
        <f t="shared" si="2"/>
        <v>39812771.196390003</v>
      </c>
      <c r="D13" s="89">
        <f t="shared" si="1"/>
        <v>99.332588593842246</v>
      </c>
      <c r="E13" s="86"/>
    </row>
    <row r="14" spans="1:6" x14ac:dyDescent="0.25">
      <c r="A14" s="87" t="s">
        <v>77</v>
      </c>
      <c r="B14" s="88">
        <f t="shared" ref="B14:C14" si="3">B19+B24+B29+B34</f>
        <v>41071938.400000006</v>
      </c>
      <c r="C14" s="88">
        <f t="shared" si="3"/>
        <v>40598501.99639</v>
      </c>
      <c r="D14" s="89">
        <f t="shared" si="1"/>
        <v>98.847299586887758</v>
      </c>
      <c r="E14" s="86"/>
      <c r="F14" s="86"/>
    </row>
    <row r="15" spans="1:6" x14ac:dyDescent="0.25">
      <c r="A15" s="286" t="s">
        <v>78</v>
      </c>
      <c r="B15" s="286"/>
      <c r="C15" s="286"/>
      <c r="D15" s="286"/>
      <c r="E15" s="86"/>
    </row>
    <row r="16" spans="1:6" x14ac:dyDescent="0.25">
      <c r="A16" s="87" t="s">
        <v>74</v>
      </c>
      <c r="B16" s="88">
        <f>B21+B26+B31+B36</f>
        <v>0</v>
      </c>
      <c r="C16" s="88">
        <f>C21+C26+C31+C36</f>
        <v>0</v>
      </c>
      <c r="D16" s="89">
        <v>0</v>
      </c>
      <c r="E16" s="86"/>
    </row>
    <row r="17" spans="1:5" x14ac:dyDescent="0.25">
      <c r="A17" s="87" t="s">
        <v>75</v>
      </c>
      <c r="B17" s="88">
        <f>'Отчет по мероприятиям'!G30</f>
        <v>791666.89999999991</v>
      </c>
      <c r="C17" s="88">
        <f>'Отчет по мероприятиям'!H30</f>
        <v>785730.8</v>
      </c>
      <c r="D17" s="89">
        <f t="shared" ref="D17:D19" si="4">C17/B17*100</f>
        <v>99.250177063105724</v>
      </c>
      <c r="E17" s="86"/>
    </row>
    <row r="18" spans="1:5" x14ac:dyDescent="0.25">
      <c r="A18" s="87" t="s">
        <v>76</v>
      </c>
      <c r="B18" s="88">
        <f>'Отчет по мероприятиям'!G15+'Отчет по мероприятиям'!G25</f>
        <v>22744131.200000003</v>
      </c>
      <c r="C18" s="88">
        <f>'Отчет по мероприятиям'!H15+'Отчет по мероприятиям'!H25</f>
        <v>22725175.096390001</v>
      </c>
      <c r="D18" s="89">
        <f t="shared" si="4"/>
        <v>99.916654967194347</v>
      </c>
      <c r="E18" s="86"/>
    </row>
    <row r="19" spans="1:5" x14ac:dyDescent="0.25">
      <c r="A19" s="87" t="s">
        <v>77</v>
      </c>
      <c r="B19" s="88">
        <f>SUM(B16:B18)</f>
        <v>23535798.100000001</v>
      </c>
      <c r="C19" s="88">
        <f>SUM(C16:C18)</f>
        <v>23510905.896390002</v>
      </c>
      <c r="D19" s="89">
        <f t="shared" si="4"/>
        <v>99.894236840814841</v>
      </c>
      <c r="E19" s="86"/>
    </row>
    <row r="20" spans="1:5" x14ac:dyDescent="0.25">
      <c r="A20" s="286" t="s">
        <v>79</v>
      </c>
      <c r="B20" s="286"/>
      <c r="C20" s="286"/>
      <c r="D20" s="286"/>
      <c r="E20" s="86"/>
    </row>
    <row r="21" spans="1:5" x14ac:dyDescent="0.25">
      <c r="A21" s="87" t="s">
        <v>74</v>
      </c>
      <c r="B21" s="88">
        <f>B26+B31+B36+B41</f>
        <v>0</v>
      </c>
      <c r="C21" s="88">
        <f>C26+C31+C36+C41</f>
        <v>0</v>
      </c>
      <c r="D21" s="89">
        <v>0</v>
      </c>
      <c r="E21" s="86"/>
    </row>
    <row r="22" spans="1:5" x14ac:dyDescent="0.25">
      <c r="A22" s="87" t="s">
        <v>75</v>
      </c>
      <c r="B22" s="88">
        <f>'Отчет по мероприятиям'!G31</f>
        <v>200000</v>
      </c>
      <c r="C22" s="88">
        <f>'Отчет по мероприятиям'!H31</f>
        <v>0</v>
      </c>
      <c r="D22" s="89">
        <f t="shared" ref="D22:D24" si="5">C22/B22*100</f>
        <v>0</v>
      </c>
      <c r="E22" s="86"/>
    </row>
    <row r="23" spans="1:5" x14ac:dyDescent="0.25">
      <c r="A23" s="87" t="s">
        <v>76</v>
      </c>
      <c r="B23" s="88">
        <f>'Отчет по мероприятиям'!G16</f>
        <v>1984219.3</v>
      </c>
      <c r="C23" s="88">
        <f>'Отчет по мероприятиям'!H16</f>
        <v>1966236.4000000001</v>
      </c>
      <c r="D23" s="89">
        <f t="shared" si="5"/>
        <v>99.093704007414914</v>
      </c>
      <c r="E23" s="86"/>
    </row>
    <row r="24" spans="1:5" x14ac:dyDescent="0.25">
      <c r="A24" s="87" t="s">
        <v>77</v>
      </c>
      <c r="B24" s="88">
        <f>SUM(B21:B23)</f>
        <v>2184219.2999999998</v>
      </c>
      <c r="C24" s="88">
        <f>SUM(C21:C23)</f>
        <v>1966236.4000000001</v>
      </c>
      <c r="D24" s="89">
        <f t="shared" si="5"/>
        <v>90.020100087935333</v>
      </c>
      <c r="E24" s="86"/>
    </row>
    <row r="25" spans="1:5" x14ac:dyDescent="0.25">
      <c r="A25" s="286" t="s">
        <v>80</v>
      </c>
      <c r="B25" s="286"/>
      <c r="C25" s="286"/>
      <c r="D25" s="286"/>
      <c r="E25" s="86"/>
    </row>
    <row r="26" spans="1:5" x14ac:dyDescent="0.25">
      <c r="A26" s="87" t="s">
        <v>74</v>
      </c>
      <c r="B26" s="88">
        <f>B31+B36+B41+B46</f>
        <v>0</v>
      </c>
      <c r="C26" s="88">
        <f>C31+C36+C41+C46</f>
        <v>0</v>
      </c>
      <c r="D26" s="89">
        <v>0</v>
      </c>
      <c r="E26" s="86"/>
    </row>
    <row r="27" spans="1:5" x14ac:dyDescent="0.25">
      <c r="A27" s="87" t="s">
        <v>75</v>
      </c>
      <c r="B27" s="88">
        <f>B32+B37+B42+B47</f>
        <v>0</v>
      </c>
      <c r="C27" s="88">
        <f>C32+C37+C42+C47</f>
        <v>0</v>
      </c>
      <c r="D27" s="89">
        <v>0</v>
      </c>
      <c r="E27" s="86"/>
    </row>
    <row r="28" spans="1:5" x14ac:dyDescent="0.25">
      <c r="A28" s="87" t="s">
        <v>76</v>
      </c>
      <c r="B28" s="88">
        <f>'Отчет по мероприятиям'!G12</f>
        <v>9618.1</v>
      </c>
      <c r="C28" s="88">
        <f>'Отчет по мероприятиям'!H12</f>
        <v>7108.4</v>
      </c>
      <c r="D28" s="89">
        <f t="shared" ref="D28:D29" si="6">C28/B28*100</f>
        <v>73.906488807560734</v>
      </c>
      <c r="E28" s="86"/>
    </row>
    <row r="29" spans="1:5" x14ac:dyDescent="0.25">
      <c r="A29" s="87" t="s">
        <v>77</v>
      </c>
      <c r="B29" s="88">
        <f>SUM(B26:B28)</f>
        <v>9618.1</v>
      </c>
      <c r="C29" s="88">
        <f>SUM(C26:C28)</f>
        <v>7108.4</v>
      </c>
      <c r="D29" s="89">
        <f t="shared" si="6"/>
        <v>73.906488807560734</v>
      </c>
      <c r="E29" s="86"/>
    </row>
    <row r="30" spans="1:5" x14ac:dyDescent="0.25">
      <c r="A30" s="286" t="s">
        <v>81</v>
      </c>
      <c r="B30" s="286"/>
      <c r="C30" s="286"/>
      <c r="D30" s="286"/>
      <c r="E30" s="86"/>
    </row>
    <row r="31" spans="1:5" x14ac:dyDescent="0.25">
      <c r="A31" s="87" t="s">
        <v>74</v>
      </c>
      <c r="B31" s="88">
        <f>B36+B41+B46+B51</f>
        <v>0</v>
      </c>
      <c r="C31" s="88">
        <f>C36+C41+C46+C51</f>
        <v>0</v>
      </c>
      <c r="D31" s="89">
        <v>0</v>
      </c>
      <c r="E31" s="86"/>
    </row>
    <row r="32" spans="1:5" x14ac:dyDescent="0.25">
      <c r="A32" s="87" t="s">
        <v>75</v>
      </c>
      <c r="B32" s="88">
        <f>B37+B42+B47+B52</f>
        <v>0</v>
      </c>
      <c r="C32" s="88">
        <f>C37+C42+C47+C52</f>
        <v>0</v>
      </c>
      <c r="D32" s="89">
        <v>0</v>
      </c>
      <c r="E32" s="86"/>
    </row>
    <row r="33" spans="1:12" x14ac:dyDescent="0.25">
      <c r="A33" s="87" t="s">
        <v>76</v>
      </c>
      <c r="B33" s="88">
        <f>'Отчет по мероприятиям'!G13</f>
        <v>15342302.899999999</v>
      </c>
      <c r="C33" s="88">
        <f>'Отчет по мероприятиям'!H13</f>
        <v>15114251.300000001</v>
      </c>
      <c r="D33" s="89">
        <f t="shared" ref="D33:D34" si="7">C33/B33*100</f>
        <v>98.513576472277848</v>
      </c>
      <c r="E33" s="86"/>
    </row>
    <row r="34" spans="1:12" ht="15.75" x14ac:dyDescent="0.25">
      <c r="A34" s="87" t="s">
        <v>77</v>
      </c>
      <c r="B34" s="88">
        <f>SUM(B31:B33)</f>
        <v>15342302.899999999</v>
      </c>
      <c r="C34" s="88">
        <f>SUM(C31:C33)</f>
        <v>15114251.300000001</v>
      </c>
      <c r="D34" s="89">
        <f t="shared" si="7"/>
        <v>98.513576472277848</v>
      </c>
      <c r="E34" s="90" t="s">
        <v>82</v>
      </c>
    </row>
    <row r="36" spans="1:12" s="13" customFormat="1" x14ac:dyDescent="0.25">
      <c r="A36" s="13" t="s">
        <v>703</v>
      </c>
      <c r="D36" s="65" t="s">
        <v>374</v>
      </c>
      <c r="G36" s="79"/>
      <c r="H36" s="79"/>
      <c r="I36" s="100"/>
      <c r="K36" s="45"/>
      <c r="L36" s="45"/>
    </row>
    <row r="37" spans="1:12" s="13" customFormat="1" x14ac:dyDescent="0.25">
      <c r="D37" s="65"/>
      <c r="G37" s="79"/>
      <c r="H37" s="79"/>
      <c r="I37" s="100"/>
      <c r="K37" s="45"/>
      <c r="L37" s="45"/>
    </row>
    <row r="38" spans="1:12" s="13" customFormat="1" x14ac:dyDescent="0.25">
      <c r="A38" s="13" t="s">
        <v>369</v>
      </c>
      <c r="D38" s="65"/>
      <c r="G38" s="79"/>
      <c r="H38" s="79"/>
      <c r="I38" s="100"/>
      <c r="K38" s="45"/>
      <c r="L38" s="45"/>
    </row>
    <row r="39" spans="1:12" s="13" customFormat="1" x14ac:dyDescent="0.25">
      <c r="D39" s="65"/>
      <c r="G39" s="79"/>
      <c r="H39" s="79"/>
      <c r="I39" s="100"/>
      <c r="K39" s="45"/>
      <c r="L39" s="45"/>
    </row>
    <row r="40" spans="1:12" s="13" customFormat="1" x14ac:dyDescent="0.25">
      <c r="A40" s="13" t="s">
        <v>704</v>
      </c>
      <c r="D40" s="65" t="s">
        <v>370</v>
      </c>
      <c r="G40" s="79"/>
      <c r="H40" s="79"/>
      <c r="I40" s="100"/>
      <c r="K40" s="45"/>
      <c r="L40" s="45"/>
    </row>
    <row r="41" spans="1:12" s="13" customFormat="1" x14ac:dyDescent="0.25">
      <c r="D41" s="65"/>
      <c r="G41" s="79"/>
      <c r="H41" s="79"/>
      <c r="I41" s="100"/>
      <c r="K41" s="45"/>
      <c r="L41" s="45"/>
    </row>
    <row r="42" spans="1:12" s="27" customFormat="1" x14ac:dyDescent="0.25">
      <c r="A42" s="2" t="s">
        <v>371</v>
      </c>
      <c r="B42" s="56"/>
      <c r="C42" s="56"/>
      <c r="E42" s="56"/>
      <c r="F42" s="56"/>
      <c r="G42" s="56"/>
      <c r="H42" s="56"/>
      <c r="I42" s="91"/>
    </row>
    <row r="43" spans="1:12" s="27" customFormat="1" x14ac:dyDescent="0.25">
      <c r="A43" s="2"/>
      <c r="B43" s="56"/>
      <c r="C43" s="56"/>
      <c r="E43" s="56"/>
      <c r="F43" s="56"/>
      <c r="G43" s="56"/>
      <c r="H43" s="56"/>
      <c r="I43" s="91"/>
    </row>
    <row r="44" spans="1:12" s="27" customFormat="1" x14ac:dyDescent="0.25">
      <c r="A44" s="2" t="s">
        <v>705</v>
      </c>
      <c r="B44" s="56"/>
      <c r="C44" s="56"/>
      <c r="E44" s="56"/>
      <c r="F44" s="56"/>
      <c r="G44" s="56"/>
      <c r="H44" s="56"/>
      <c r="I44" s="91"/>
    </row>
    <row r="45" spans="1:12" s="27" customFormat="1" x14ac:dyDescent="0.25">
      <c r="A45" s="2" t="s">
        <v>706</v>
      </c>
      <c r="B45" s="56"/>
      <c r="C45" s="56"/>
      <c r="D45" s="91" t="s">
        <v>375</v>
      </c>
      <c r="E45" s="56"/>
      <c r="F45" s="56"/>
      <c r="G45" s="56"/>
      <c r="H45" s="56"/>
      <c r="I45" s="91"/>
    </row>
    <row r="46" spans="1:12" s="27" customFormat="1" x14ac:dyDescent="0.25">
      <c r="A46" s="2"/>
      <c r="B46" s="56"/>
      <c r="C46" s="56"/>
      <c r="E46" s="56"/>
      <c r="F46" s="56"/>
      <c r="G46" s="56"/>
      <c r="H46" s="56"/>
      <c r="I46" s="91"/>
    </row>
    <row r="47" spans="1:12" s="27" customFormat="1" x14ac:dyDescent="0.25">
      <c r="A47" s="2" t="s">
        <v>367</v>
      </c>
      <c r="B47" s="56"/>
      <c r="C47" s="56"/>
      <c r="D47" s="91" t="s">
        <v>373</v>
      </c>
      <c r="E47" s="56"/>
      <c r="F47" s="56"/>
      <c r="G47" s="56"/>
      <c r="H47" s="56"/>
    </row>
    <row r="48" spans="1:12" s="27" customFormat="1" x14ac:dyDescent="0.25">
      <c r="A48" s="2"/>
      <c r="B48" s="56"/>
      <c r="C48" s="56"/>
      <c r="D48" s="91"/>
      <c r="E48" s="56"/>
      <c r="F48" s="56"/>
      <c r="G48" s="56"/>
      <c r="H48" s="56"/>
    </row>
    <row r="49" spans="1:8" s="27" customFormat="1" x14ac:dyDescent="0.25">
      <c r="A49" s="2" t="s">
        <v>367</v>
      </c>
      <c r="B49" s="56"/>
      <c r="C49" s="56"/>
      <c r="D49" s="91" t="s">
        <v>368</v>
      </c>
      <c r="E49" s="56"/>
      <c r="F49" s="56"/>
      <c r="G49" s="56"/>
      <c r="H49" s="56"/>
    </row>
    <row r="50" spans="1:8" s="27" customFormat="1" x14ac:dyDescent="0.25"/>
  </sheetData>
  <mergeCells count="13">
    <mergeCell ref="A10:D10"/>
    <mergeCell ref="A15:D15"/>
    <mergeCell ref="A20:D20"/>
    <mergeCell ref="A25:D25"/>
    <mergeCell ref="A30:D30"/>
    <mergeCell ref="A7:A8"/>
    <mergeCell ref="B7:C7"/>
    <mergeCell ref="D7:D8"/>
    <mergeCell ref="A1:D1"/>
    <mergeCell ref="A2:D2"/>
    <mergeCell ref="A3:D3"/>
    <mergeCell ref="A4:D4"/>
    <mergeCell ref="A5:D5"/>
  </mergeCells>
  <pageMargins left="0.15748031496062992" right="0.15748031496062992" top="0.74803149606299213" bottom="0.19685039370078741" header="0.31496062992125984" footer="0.31496062992125984"/>
  <pageSetup paperSize="9" scale="65" orientation="portrait" r:id="rId1"/>
  <rowBreaks count="1" manualBreakCount="1">
    <brk id="36"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tabSelected="1" view="pageBreakPreview" topLeftCell="A226" zoomScale="80" zoomScaleNormal="90" zoomScaleSheetLayoutView="80" workbookViewId="0">
      <selection activeCell="A230" sqref="A230:A239"/>
    </sheetView>
  </sheetViews>
  <sheetFormatPr defaultRowHeight="15" x14ac:dyDescent="0.25"/>
  <cols>
    <col min="1" max="1" width="34.7109375" style="13" customWidth="1"/>
    <col min="2" max="2" width="65" style="13" customWidth="1"/>
    <col min="3" max="10" width="20.28515625" style="13" customWidth="1"/>
    <col min="11" max="11" width="17.5703125" style="13" bestFit="1" customWidth="1"/>
    <col min="12" max="16384" width="9.140625" style="13"/>
  </cols>
  <sheetData>
    <row r="1" spans="1:11" ht="18.75" x14ac:dyDescent="0.25">
      <c r="A1" s="12"/>
    </row>
    <row r="2" spans="1:11" ht="18.75" x14ac:dyDescent="0.25">
      <c r="A2" s="298" t="s">
        <v>319</v>
      </c>
      <c r="B2" s="298"/>
      <c r="C2" s="298"/>
      <c r="D2" s="298"/>
      <c r="E2" s="298"/>
      <c r="F2" s="298"/>
      <c r="G2" s="298"/>
      <c r="H2" s="298"/>
      <c r="I2" s="298"/>
      <c r="J2" s="298"/>
    </row>
    <row r="4" spans="1:11" ht="15" customHeight="1" x14ac:dyDescent="0.25">
      <c r="A4" s="299" t="s">
        <v>0</v>
      </c>
      <c r="B4" s="300" t="s">
        <v>1</v>
      </c>
      <c r="C4" s="296" t="s">
        <v>8</v>
      </c>
      <c r="D4" s="297"/>
      <c r="E4" s="297"/>
      <c r="F4" s="297"/>
      <c r="G4" s="297"/>
      <c r="H4" s="297"/>
      <c r="I4" s="297"/>
      <c r="J4" s="297"/>
      <c r="K4" s="297"/>
    </row>
    <row r="5" spans="1:11" ht="60" x14ac:dyDescent="0.25">
      <c r="A5" s="299"/>
      <c r="B5" s="301"/>
      <c r="C5" s="117" t="s">
        <v>305</v>
      </c>
      <c r="D5" s="117" t="s">
        <v>716</v>
      </c>
      <c r="E5" s="117" t="s">
        <v>312</v>
      </c>
      <c r="F5" s="117" t="s">
        <v>313</v>
      </c>
      <c r="G5" s="69" t="s">
        <v>690</v>
      </c>
      <c r="H5" s="117" t="s">
        <v>316</v>
      </c>
      <c r="I5" s="117" t="s">
        <v>317</v>
      </c>
      <c r="J5" s="117" t="s">
        <v>318</v>
      </c>
      <c r="K5" s="117" t="s">
        <v>320</v>
      </c>
    </row>
    <row r="6" spans="1:11" x14ac:dyDescent="0.25">
      <c r="A6" s="14">
        <v>1</v>
      </c>
      <c r="B6" s="117">
        <v>2</v>
      </c>
      <c r="C6" s="14">
        <v>3</v>
      </c>
      <c r="D6" s="14">
        <v>4</v>
      </c>
      <c r="E6" s="14">
        <v>5</v>
      </c>
      <c r="F6" s="14">
        <v>6</v>
      </c>
      <c r="G6" s="14">
        <v>7</v>
      </c>
      <c r="H6" s="14">
        <v>8</v>
      </c>
      <c r="I6" s="14">
        <v>10</v>
      </c>
      <c r="J6" s="14">
        <v>11</v>
      </c>
      <c r="K6" s="118">
        <v>12</v>
      </c>
    </row>
    <row r="7" spans="1:11" s="17" customFormat="1" x14ac:dyDescent="0.25">
      <c r="A7" s="293" t="s">
        <v>258</v>
      </c>
      <c r="B7" s="15" t="s">
        <v>3</v>
      </c>
      <c r="C7" s="16">
        <f>C8+C9</f>
        <v>24216421.699999999</v>
      </c>
      <c r="D7" s="16">
        <f>D8+D9</f>
        <v>24216421.699999999</v>
      </c>
      <c r="E7" s="16">
        <f t="shared" ref="E7:K7" si="0">E8+E9</f>
        <v>24234280.399999999</v>
      </c>
      <c r="F7" s="16">
        <f t="shared" si="0"/>
        <v>24865078.899999999</v>
      </c>
      <c r="G7" s="16">
        <f t="shared" si="0"/>
        <v>24761494.799999997</v>
      </c>
      <c r="H7" s="16">
        <v>24322057.5</v>
      </c>
      <c r="I7" s="16">
        <f t="shared" si="0"/>
        <v>25274799</v>
      </c>
      <c r="J7" s="16">
        <f t="shared" si="0"/>
        <v>25513356.100000001</v>
      </c>
      <c r="K7" s="16">
        <f t="shared" si="0"/>
        <v>25513356.100000001</v>
      </c>
    </row>
    <row r="8" spans="1:11" s="17" customFormat="1" x14ac:dyDescent="0.25">
      <c r="A8" s="294"/>
      <c r="B8" s="15" t="s">
        <v>4</v>
      </c>
      <c r="C8" s="16">
        <v>23046952</v>
      </c>
      <c r="D8" s="16">
        <v>23046952</v>
      </c>
      <c r="E8" s="16">
        <v>23064810.699999999</v>
      </c>
      <c r="F8" s="16">
        <v>23064810.699999999</v>
      </c>
      <c r="G8" s="16">
        <v>22861117.899999999</v>
      </c>
      <c r="H8" s="16">
        <v>22864924</v>
      </c>
      <c r="I8" s="16">
        <v>23346303.899999999</v>
      </c>
      <c r="J8" s="16">
        <v>23535798.100000001</v>
      </c>
      <c r="K8" s="16">
        <f t="shared" ref="K8:K9" si="1">J8</f>
        <v>23535798.100000001</v>
      </c>
    </row>
    <row r="9" spans="1:11" s="17" customFormat="1" ht="28.5" x14ac:dyDescent="0.25">
      <c r="A9" s="294"/>
      <c r="B9" s="15" t="s">
        <v>5</v>
      </c>
      <c r="C9" s="16">
        <v>1169469.7</v>
      </c>
      <c r="D9" s="16">
        <v>1169469.7</v>
      </c>
      <c r="E9" s="16">
        <v>1169469.7</v>
      </c>
      <c r="F9" s="16">
        <v>1800268.2</v>
      </c>
      <c r="G9" s="16">
        <v>1900376.9</v>
      </c>
      <c r="H9" s="16">
        <v>1902177.3</v>
      </c>
      <c r="I9" s="16">
        <v>1928495.1</v>
      </c>
      <c r="J9" s="16">
        <v>1977558</v>
      </c>
      <c r="K9" s="16">
        <f t="shared" si="1"/>
        <v>1977558</v>
      </c>
    </row>
    <row r="10" spans="1:11" ht="30" x14ac:dyDescent="0.25">
      <c r="A10" s="294"/>
      <c r="B10" s="18" t="str">
        <f>'[1]Изменения объемов и показателей'!C12</f>
        <v>Зарегистрировано больных с диагнозом, установленным  впервые в жизни, активный туберкулез (человек на 100 000 населения)</v>
      </c>
      <c r="C10" s="19">
        <v>112.2</v>
      </c>
      <c r="D10" s="19">
        <f t="shared" ref="D10:H10" si="2">$C$10</f>
        <v>112.2</v>
      </c>
      <c r="E10" s="19">
        <f t="shared" si="2"/>
        <v>112.2</v>
      </c>
      <c r="F10" s="19">
        <f t="shared" si="2"/>
        <v>112.2</v>
      </c>
      <c r="G10" s="19">
        <f t="shared" si="2"/>
        <v>112.2</v>
      </c>
      <c r="H10" s="19">
        <f t="shared" si="2"/>
        <v>112.2</v>
      </c>
      <c r="I10" s="19">
        <v>112.2</v>
      </c>
      <c r="J10" s="19">
        <f>I10</f>
        <v>112.2</v>
      </c>
      <c r="K10" s="19">
        <f>J10</f>
        <v>112.2</v>
      </c>
    </row>
    <row r="11" spans="1:11" x14ac:dyDescent="0.25">
      <c r="A11" s="294"/>
      <c r="B11" s="18" t="str">
        <f>'[1]Изменения объемов и показателей'!C14</f>
        <v>Младенческая смертность (случаев на 1000 родившихся живыми)</v>
      </c>
      <c r="C11" s="19">
        <v>8</v>
      </c>
      <c r="D11" s="19">
        <f t="shared" ref="D11:H11" si="3">$C$11</f>
        <v>8</v>
      </c>
      <c r="E11" s="19">
        <f t="shared" si="3"/>
        <v>8</v>
      </c>
      <c r="F11" s="19">
        <f t="shared" si="3"/>
        <v>8</v>
      </c>
      <c r="G11" s="19">
        <f t="shared" si="3"/>
        <v>8</v>
      </c>
      <c r="H11" s="19">
        <f t="shared" si="3"/>
        <v>8</v>
      </c>
      <c r="I11" s="19">
        <v>8</v>
      </c>
      <c r="J11" s="19">
        <f t="shared" ref="J11:K21" si="4">I11</f>
        <v>8</v>
      </c>
      <c r="K11" s="19">
        <f t="shared" si="4"/>
        <v>8</v>
      </c>
    </row>
    <row r="12" spans="1:11" x14ac:dyDescent="0.25">
      <c r="A12" s="294"/>
      <c r="B12" s="18" t="str">
        <f>'[1]Изменения объемов и показателей'!C16</f>
        <v>Обеспеченность врачами (человек на 10 000  населения)</v>
      </c>
      <c r="C12" s="19">
        <v>36.200000000000003</v>
      </c>
      <c r="D12" s="19">
        <f t="shared" ref="D12:H12" si="5">$C$12</f>
        <v>36.200000000000003</v>
      </c>
      <c r="E12" s="19">
        <f t="shared" si="5"/>
        <v>36.200000000000003</v>
      </c>
      <c r="F12" s="19">
        <f t="shared" si="5"/>
        <v>36.200000000000003</v>
      </c>
      <c r="G12" s="19">
        <f t="shared" si="5"/>
        <v>36.200000000000003</v>
      </c>
      <c r="H12" s="19">
        <f t="shared" si="5"/>
        <v>36.200000000000003</v>
      </c>
      <c r="I12" s="19">
        <v>36.200000000000003</v>
      </c>
      <c r="J12" s="19">
        <f t="shared" si="4"/>
        <v>36.200000000000003</v>
      </c>
      <c r="K12" s="19">
        <f t="shared" si="4"/>
        <v>36.200000000000003</v>
      </c>
    </row>
    <row r="13" spans="1:11" x14ac:dyDescent="0.25">
      <c r="A13" s="294"/>
      <c r="B13" s="18" t="str">
        <f>'[1]Изменения объемов и показателей'!C17</f>
        <v>Ожидаемая продолжительность жизни при рождении (лет)</v>
      </c>
      <c r="C13" s="19">
        <v>70</v>
      </c>
      <c r="D13" s="19">
        <f t="shared" ref="D13:H13" si="6">$C$13</f>
        <v>70</v>
      </c>
      <c r="E13" s="19">
        <f t="shared" si="6"/>
        <v>70</v>
      </c>
      <c r="F13" s="19">
        <f t="shared" si="6"/>
        <v>70</v>
      </c>
      <c r="G13" s="19">
        <f t="shared" si="6"/>
        <v>70</v>
      </c>
      <c r="H13" s="19">
        <f t="shared" si="6"/>
        <v>70</v>
      </c>
      <c r="I13" s="19">
        <v>70</v>
      </c>
      <c r="J13" s="19">
        <f t="shared" si="4"/>
        <v>70</v>
      </c>
      <c r="K13" s="19">
        <f t="shared" si="4"/>
        <v>70</v>
      </c>
    </row>
    <row r="14" spans="1:11" ht="30" x14ac:dyDescent="0.25">
      <c r="A14" s="294"/>
      <c r="B14" s="18" t="str">
        <f>'[1]Изменения объемов и показателей'!C18</f>
        <v>Потребление алкогольной продукции (в перерасчете на абсолютный алкоголь) (литров на душу населения в год)</v>
      </c>
      <c r="C14" s="19">
        <v>11.7</v>
      </c>
      <c r="D14" s="19">
        <f t="shared" ref="D14:H14" si="7">$C$14</f>
        <v>11.7</v>
      </c>
      <c r="E14" s="19">
        <f t="shared" si="7"/>
        <v>11.7</v>
      </c>
      <c r="F14" s="19">
        <f t="shared" si="7"/>
        <v>11.7</v>
      </c>
      <c r="G14" s="19">
        <f t="shared" si="7"/>
        <v>11.7</v>
      </c>
      <c r="H14" s="19">
        <f t="shared" si="7"/>
        <v>11.7</v>
      </c>
      <c r="I14" s="19">
        <v>11.7</v>
      </c>
      <c r="J14" s="19">
        <f t="shared" si="4"/>
        <v>11.7</v>
      </c>
      <c r="K14" s="19">
        <f t="shared" si="4"/>
        <v>11.7</v>
      </c>
    </row>
    <row r="15" spans="1:11" ht="30" x14ac:dyDescent="0.25">
      <c r="A15" s="294"/>
      <c r="B15" s="18" t="str">
        <f>'[1]Изменения объемов и показателей'!C19</f>
        <v>Распространённость потребления табака среди взрослого населения (%)</v>
      </c>
      <c r="C15" s="19">
        <v>28.1</v>
      </c>
      <c r="D15" s="19">
        <f t="shared" ref="D15:H15" si="8">$C$15</f>
        <v>28.1</v>
      </c>
      <c r="E15" s="19">
        <f t="shared" si="8"/>
        <v>28.1</v>
      </c>
      <c r="F15" s="19">
        <f t="shared" si="8"/>
        <v>28.1</v>
      </c>
      <c r="G15" s="19">
        <f t="shared" si="8"/>
        <v>28.1</v>
      </c>
      <c r="H15" s="19">
        <f t="shared" si="8"/>
        <v>28.1</v>
      </c>
      <c r="I15" s="19">
        <v>28.1</v>
      </c>
      <c r="J15" s="19">
        <f t="shared" si="4"/>
        <v>28.1</v>
      </c>
      <c r="K15" s="19">
        <f t="shared" si="4"/>
        <v>28.1</v>
      </c>
    </row>
    <row r="16" spans="1:11" ht="30" x14ac:dyDescent="0.25">
      <c r="A16" s="294"/>
      <c r="B16" s="18" t="str">
        <f>'[1]Изменения объемов и показателей'!C21</f>
        <v>Смертность от болезней системы кровообращения (случаев на 100 000 населения)</v>
      </c>
      <c r="C16" s="19">
        <v>663.7</v>
      </c>
      <c r="D16" s="19">
        <f t="shared" ref="D16:H16" si="9">$C$16</f>
        <v>663.7</v>
      </c>
      <c r="E16" s="19">
        <f t="shared" si="9"/>
        <v>663.7</v>
      </c>
      <c r="F16" s="19">
        <f t="shared" si="9"/>
        <v>663.7</v>
      </c>
      <c r="G16" s="19">
        <f t="shared" si="9"/>
        <v>663.7</v>
      </c>
      <c r="H16" s="19">
        <f t="shared" si="9"/>
        <v>663.7</v>
      </c>
      <c r="I16" s="19">
        <v>663.7</v>
      </c>
      <c r="J16" s="19">
        <f t="shared" si="4"/>
        <v>663.7</v>
      </c>
      <c r="K16" s="19">
        <f t="shared" si="4"/>
        <v>663.7</v>
      </c>
    </row>
    <row r="17" spans="1:11" x14ac:dyDescent="0.25">
      <c r="A17" s="294"/>
      <c r="B17" s="18" t="str">
        <f>'[1]Изменения объемов и показателей'!C22</f>
        <v>Смертность от всех причин (случаев на 1000  населения)</v>
      </c>
      <c r="C17" s="19">
        <v>12.9</v>
      </c>
      <c r="D17" s="19">
        <f t="shared" ref="D17:H17" si="10">$C$17</f>
        <v>12.9</v>
      </c>
      <c r="E17" s="19">
        <f t="shared" si="10"/>
        <v>12.9</v>
      </c>
      <c r="F17" s="19">
        <f t="shared" si="10"/>
        <v>12.9</v>
      </c>
      <c r="G17" s="19">
        <f t="shared" si="10"/>
        <v>12.9</v>
      </c>
      <c r="H17" s="19">
        <f t="shared" si="10"/>
        <v>12.9</v>
      </c>
      <c r="I17" s="19">
        <v>12.9</v>
      </c>
      <c r="J17" s="19">
        <f t="shared" si="4"/>
        <v>12.9</v>
      </c>
      <c r="K17" s="19">
        <f t="shared" si="4"/>
        <v>12.9</v>
      </c>
    </row>
    <row r="18" spans="1:11" ht="30" x14ac:dyDescent="0.25">
      <c r="A18" s="294"/>
      <c r="B18" s="18" t="str">
        <f>'[1]Изменения объемов и показателей'!C23</f>
        <v>Смертность от дорожно-транспортных происшествий (случаев на 100 000 населения)</v>
      </c>
      <c r="C18" s="19">
        <v>10.3</v>
      </c>
      <c r="D18" s="19">
        <f t="shared" ref="D18:H18" si="11">$C$18</f>
        <v>10.3</v>
      </c>
      <c r="E18" s="19">
        <f t="shared" si="11"/>
        <v>10.3</v>
      </c>
      <c r="F18" s="19">
        <f t="shared" si="11"/>
        <v>10.3</v>
      </c>
      <c r="G18" s="19">
        <f t="shared" si="11"/>
        <v>10.3</v>
      </c>
      <c r="H18" s="19">
        <f t="shared" si="11"/>
        <v>10.3</v>
      </c>
      <c r="I18" s="19">
        <v>10.3</v>
      </c>
      <c r="J18" s="19">
        <f t="shared" si="4"/>
        <v>10.3</v>
      </c>
      <c r="K18" s="19">
        <f t="shared" si="4"/>
        <v>10.3</v>
      </c>
    </row>
    <row r="19" spans="1:11" ht="30" x14ac:dyDescent="0.25">
      <c r="A19" s="294"/>
      <c r="B19" s="18" t="str">
        <f>'[1]Изменения объемов и показателей'!C24</f>
        <v>Смертность от новообразований (в  том числе от злокачественных) (случаев на 100 000 населения)</v>
      </c>
      <c r="C19" s="19">
        <v>192.7</v>
      </c>
      <c r="D19" s="19">
        <f t="shared" ref="D19:H19" si="12">$C$19</f>
        <v>192.7</v>
      </c>
      <c r="E19" s="19">
        <f t="shared" si="12"/>
        <v>192.7</v>
      </c>
      <c r="F19" s="19">
        <f t="shared" si="12"/>
        <v>192.7</v>
      </c>
      <c r="G19" s="19">
        <f t="shared" si="12"/>
        <v>192.7</v>
      </c>
      <c r="H19" s="19">
        <f t="shared" si="12"/>
        <v>192.7</v>
      </c>
      <c r="I19" s="19">
        <v>192.7</v>
      </c>
      <c r="J19" s="19">
        <f t="shared" si="4"/>
        <v>192.7</v>
      </c>
      <c r="K19" s="19">
        <f t="shared" si="4"/>
        <v>192.7</v>
      </c>
    </row>
    <row r="20" spans="1:11" x14ac:dyDescent="0.25">
      <c r="A20" s="294"/>
      <c r="B20" s="18" t="str">
        <f>'[1]Изменения объемов и показателей'!C25</f>
        <v>Смертность от туберкулёза (случаев на 100 000 населения)</v>
      </c>
      <c r="C20" s="19">
        <v>32.299999999999997</v>
      </c>
      <c r="D20" s="19">
        <f t="shared" ref="D20:H20" si="13">$C$20</f>
        <v>32.299999999999997</v>
      </c>
      <c r="E20" s="19">
        <f t="shared" si="13"/>
        <v>32.299999999999997</v>
      </c>
      <c r="F20" s="19">
        <f t="shared" si="13"/>
        <v>32.299999999999997</v>
      </c>
      <c r="G20" s="19">
        <f t="shared" si="13"/>
        <v>32.299999999999997</v>
      </c>
      <c r="H20" s="19">
        <f t="shared" si="13"/>
        <v>32.299999999999997</v>
      </c>
      <c r="I20" s="19">
        <v>32.299999999999997</v>
      </c>
      <c r="J20" s="19">
        <f t="shared" si="4"/>
        <v>32.299999999999997</v>
      </c>
      <c r="K20" s="19">
        <f t="shared" si="4"/>
        <v>32.299999999999997</v>
      </c>
    </row>
    <row r="21" spans="1:11" ht="30" x14ac:dyDescent="0.25">
      <c r="A21" s="294"/>
      <c r="B21" s="18" t="str">
        <f>'[1]Изменения объемов и показателей'!C26</f>
        <v>Количество среднего медицинского персонала, приходящегося на 1 врача (Человек)</v>
      </c>
      <c r="C21" s="19">
        <v>2.5</v>
      </c>
      <c r="D21" s="19">
        <f t="shared" ref="D21:H21" si="14">$C$21</f>
        <v>2.5</v>
      </c>
      <c r="E21" s="19">
        <f t="shared" si="14"/>
        <v>2.5</v>
      </c>
      <c r="F21" s="19">
        <f t="shared" si="14"/>
        <v>2.5</v>
      </c>
      <c r="G21" s="19">
        <f t="shared" si="14"/>
        <v>2.5</v>
      </c>
      <c r="H21" s="19">
        <f t="shared" si="14"/>
        <v>2.5</v>
      </c>
      <c r="I21" s="19">
        <v>2.5</v>
      </c>
      <c r="J21" s="19">
        <f t="shared" si="4"/>
        <v>2.5</v>
      </c>
      <c r="K21" s="19">
        <f t="shared" si="4"/>
        <v>2.5</v>
      </c>
    </row>
    <row r="22" spans="1:11" ht="90" x14ac:dyDescent="0.25">
      <c r="A22" s="294"/>
      <c r="B22" s="18" t="str">
        <f>'[1]Изменения объемов и показателей'!C27</f>
        <v>Отношение средней заработной платы врачей и работников медицинских организаций, имеющих высшее медицинское (фармацевтическое) или иное высшее образование, предоставляющих медицинские услуги (обеспечивающих предоставление медицинских услуг) к средней заработной плате в Иркутской области (%)</v>
      </c>
      <c r="C22" s="19">
        <v>159.6</v>
      </c>
      <c r="D22" s="19">
        <v>159.6</v>
      </c>
      <c r="E22" s="19">
        <v>159.6</v>
      </c>
      <c r="F22" s="19">
        <v>159.6</v>
      </c>
      <c r="G22" s="19">
        <v>159.6</v>
      </c>
      <c r="H22" s="19">
        <v>159.6</v>
      </c>
      <c r="I22" s="19">
        <v>160.30000000000001</v>
      </c>
      <c r="J22" s="19">
        <v>160.30000000000001</v>
      </c>
      <c r="K22" s="19">
        <v>160.30000000000001</v>
      </c>
    </row>
    <row r="23" spans="1:11" ht="60" x14ac:dyDescent="0.25">
      <c r="A23" s="294"/>
      <c r="B23" s="18" t="str">
        <f>'[1]Изменения объемов и показателей'!C28</f>
        <v>Отношение средней заработной платы среднего медицинского (фармацевтического) персонала (персонала, обеспечивающего условия для предоставления медицинских услуг) к средней заработной плате  в Иркутской области (%)</v>
      </c>
      <c r="C23" s="19">
        <v>81.400000000000006</v>
      </c>
      <c r="D23" s="19">
        <v>81.400000000000006</v>
      </c>
      <c r="E23" s="19">
        <v>81.400000000000006</v>
      </c>
      <c r="F23" s="19">
        <v>81.400000000000006</v>
      </c>
      <c r="G23" s="19">
        <v>81.400000000000006</v>
      </c>
      <c r="H23" s="19">
        <v>81.400000000000006</v>
      </c>
      <c r="I23" s="19">
        <v>77.5</v>
      </c>
      <c r="J23" s="19">
        <v>77.5</v>
      </c>
      <c r="K23" s="19">
        <v>77.5</v>
      </c>
    </row>
    <row r="24" spans="1:11" ht="60" x14ac:dyDescent="0.25">
      <c r="A24" s="294"/>
      <c r="B24" s="18" t="str">
        <f>'[1]Изменения объемов и показателей'!C29</f>
        <v>Отношение средней заработной платы младшего медицинского персонала (персонала, обеспечивающего условия для предоставления медицинских услуг) к средней заработной плате в Иркутской области (%)</v>
      </c>
      <c r="C24" s="19">
        <v>70.5</v>
      </c>
      <c r="D24" s="19">
        <v>70.5</v>
      </c>
      <c r="E24" s="19">
        <v>70.5</v>
      </c>
      <c r="F24" s="19">
        <v>70.5</v>
      </c>
      <c r="G24" s="19">
        <v>70.5</v>
      </c>
      <c r="H24" s="19">
        <v>70.5</v>
      </c>
      <c r="I24" s="19">
        <v>57.7</v>
      </c>
      <c r="J24" s="19">
        <v>57.7</v>
      </c>
      <c r="K24" s="19">
        <v>57.7</v>
      </c>
    </row>
    <row r="25" spans="1:11" ht="75" x14ac:dyDescent="0.25">
      <c r="A25" s="295"/>
      <c r="B25" s="18" t="str">
        <f>'[1]Изменения объемов и показателей'!C30</f>
        <v>Отношение средней заработной платы среднего медицинского (фармацевтического) и младшего медицинского персонала (персонала, обеспечивающего условия для предоставления медицинских услуг) к средней заработной плате по Иркутской области (Процентов)</v>
      </c>
      <c r="C25" s="19">
        <v>86.3</v>
      </c>
      <c r="D25" s="19">
        <v>86.3</v>
      </c>
      <c r="E25" s="19">
        <v>86.3</v>
      </c>
      <c r="F25" s="19">
        <v>86.3</v>
      </c>
      <c r="G25" s="19">
        <v>86.3</v>
      </c>
      <c r="H25" s="19">
        <v>86.3</v>
      </c>
      <c r="I25" s="19">
        <v>86.8</v>
      </c>
      <c r="J25" s="19">
        <v>86.8</v>
      </c>
      <c r="K25" s="19">
        <v>86.8</v>
      </c>
    </row>
    <row r="26" spans="1:11" s="17" customFormat="1" ht="15" customHeight="1" x14ac:dyDescent="0.25">
      <c r="A26" s="293" t="s">
        <v>93</v>
      </c>
      <c r="B26" s="15" t="s">
        <v>3</v>
      </c>
      <c r="C26" s="16">
        <f>C27+C28</f>
        <v>37699.4</v>
      </c>
      <c r="D26" s="16">
        <f>D27+D28</f>
        <v>37699.4</v>
      </c>
      <c r="E26" s="16">
        <f t="shared" ref="E26:K26" si="15">E27+E28</f>
        <v>37699.4</v>
      </c>
      <c r="F26" s="16">
        <f t="shared" si="15"/>
        <v>127303.4</v>
      </c>
      <c r="G26" s="16">
        <f t="shared" si="15"/>
        <v>126114.9</v>
      </c>
      <c r="H26" s="16">
        <f t="shared" si="15"/>
        <v>126114.9</v>
      </c>
      <c r="I26" s="16">
        <f t="shared" si="15"/>
        <v>126114.9</v>
      </c>
      <c r="J26" s="16">
        <f t="shared" si="15"/>
        <v>125503.2</v>
      </c>
      <c r="K26" s="16">
        <f t="shared" si="15"/>
        <v>125503.2</v>
      </c>
    </row>
    <row r="27" spans="1:11" x14ac:dyDescent="0.25">
      <c r="A27" s="294"/>
      <c r="B27" s="18" t="s">
        <v>6</v>
      </c>
      <c r="C27" s="19">
        <v>31582.400000000001</v>
      </c>
      <c r="D27" s="19">
        <v>31582.400000000001</v>
      </c>
      <c r="E27" s="19">
        <f>C27</f>
        <v>31582.400000000001</v>
      </c>
      <c r="F27" s="19">
        <v>121186.4</v>
      </c>
      <c r="G27" s="19">
        <v>119997.9</v>
      </c>
      <c r="H27" s="19">
        <f>G27</f>
        <v>119997.9</v>
      </c>
      <c r="I27" s="19">
        <f t="shared" ref="I27:K27" si="16">H27</f>
        <v>119997.9</v>
      </c>
      <c r="J27" s="19">
        <f>I27</f>
        <v>119997.9</v>
      </c>
      <c r="K27" s="19">
        <f t="shared" si="16"/>
        <v>119997.9</v>
      </c>
    </row>
    <row r="28" spans="1:11" x14ac:dyDescent="0.25">
      <c r="A28" s="294"/>
      <c r="B28" s="18" t="s">
        <v>7</v>
      </c>
      <c r="C28" s="19">
        <v>6117</v>
      </c>
      <c r="D28" s="19">
        <v>6117</v>
      </c>
      <c r="E28" s="19">
        <f>C28</f>
        <v>6117</v>
      </c>
      <c r="F28" s="19">
        <v>6117</v>
      </c>
      <c r="G28" s="19">
        <f>F28</f>
        <v>6117</v>
      </c>
      <c r="H28" s="19">
        <f t="shared" ref="H28:K28" si="17">G28</f>
        <v>6117</v>
      </c>
      <c r="I28" s="19">
        <f t="shared" si="17"/>
        <v>6117</v>
      </c>
      <c r="J28" s="19">
        <v>5505.3</v>
      </c>
      <c r="K28" s="19">
        <f t="shared" si="17"/>
        <v>5505.3</v>
      </c>
    </row>
    <row r="29" spans="1:11" ht="30" x14ac:dyDescent="0.25">
      <c r="A29" s="294"/>
      <c r="B29" s="18" t="str">
        <f>'[1]Изменения объемов и показателей'!C34</f>
        <v>Доля больных алкоголизмом, повторно госпитализированных в течение года (%)</v>
      </c>
      <c r="C29" s="19">
        <v>25.5</v>
      </c>
      <c r="D29" s="19">
        <f t="shared" ref="D29:H29" si="18">$C$29</f>
        <v>25.5</v>
      </c>
      <c r="E29" s="19">
        <f t="shared" si="18"/>
        <v>25.5</v>
      </c>
      <c r="F29" s="19">
        <f t="shared" si="18"/>
        <v>25.5</v>
      </c>
      <c r="G29" s="19">
        <f t="shared" si="18"/>
        <v>25.5</v>
      </c>
      <c r="H29" s="19">
        <f t="shared" si="18"/>
        <v>25.5</v>
      </c>
      <c r="I29" s="19">
        <v>25.5</v>
      </c>
      <c r="J29" s="19">
        <f>I29</f>
        <v>25.5</v>
      </c>
      <c r="K29" s="19">
        <f>J29</f>
        <v>25.5</v>
      </c>
    </row>
    <row r="30" spans="1:11" ht="30" x14ac:dyDescent="0.25">
      <c r="A30" s="294"/>
      <c r="B30" s="18" t="str">
        <f>'[1]Изменения объемов и показателей'!C35</f>
        <v>Доля больных наркоманиями, повторно госпитализированных в течение года (%)</v>
      </c>
      <c r="C30" s="19">
        <v>28.2</v>
      </c>
      <c r="D30" s="19">
        <f t="shared" ref="D30:H30" si="19">$C$30</f>
        <v>28.2</v>
      </c>
      <c r="E30" s="19">
        <f t="shared" si="19"/>
        <v>28.2</v>
      </c>
      <c r="F30" s="19">
        <f t="shared" si="19"/>
        <v>28.2</v>
      </c>
      <c r="G30" s="19">
        <f t="shared" si="19"/>
        <v>28.2</v>
      </c>
      <c r="H30" s="19">
        <f t="shared" si="19"/>
        <v>28.2</v>
      </c>
      <c r="I30" s="19">
        <v>28.2</v>
      </c>
      <c r="J30" s="19">
        <f t="shared" ref="J30:K45" si="20">I30</f>
        <v>28.2</v>
      </c>
      <c r="K30" s="19">
        <f t="shared" si="20"/>
        <v>28.2</v>
      </c>
    </row>
    <row r="31" spans="1:11" ht="30" x14ac:dyDescent="0.25">
      <c r="A31" s="294"/>
      <c r="B31" s="18" t="str">
        <f>'[1]Изменения объемов и показателей'!C36</f>
        <v>Доля больных с выявленными злокачественными новообразованиями на  I-II ст. (%)</v>
      </c>
      <c r="C31" s="19">
        <v>44</v>
      </c>
      <c r="D31" s="19">
        <f t="shared" ref="D31:H31" si="21">$C$31</f>
        <v>44</v>
      </c>
      <c r="E31" s="19">
        <f t="shared" si="21"/>
        <v>44</v>
      </c>
      <c r="F31" s="19">
        <f t="shared" si="21"/>
        <v>44</v>
      </c>
      <c r="G31" s="19">
        <f t="shared" si="21"/>
        <v>44</v>
      </c>
      <c r="H31" s="19">
        <f t="shared" si="21"/>
        <v>44</v>
      </c>
      <c r="I31" s="19">
        <v>44</v>
      </c>
      <c r="J31" s="19">
        <f t="shared" si="20"/>
        <v>44</v>
      </c>
      <c r="K31" s="19">
        <f t="shared" si="20"/>
        <v>44</v>
      </c>
    </row>
    <row r="32" spans="1:11" ht="30" x14ac:dyDescent="0.25">
      <c r="A32" s="294"/>
      <c r="B32" s="18" t="str">
        <f>'[1]Изменения объемов и показателей'!C37</f>
        <v>Доля ВИЧ-инфицированных лиц, состоящих на диспансерном учёте, от числа выявленных (%)</v>
      </c>
      <c r="C32" s="19">
        <v>74</v>
      </c>
      <c r="D32" s="19">
        <f t="shared" ref="D32:H32" si="22">$C$32</f>
        <v>74</v>
      </c>
      <c r="E32" s="19">
        <f t="shared" si="22"/>
        <v>74</v>
      </c>
      <c r="F32" s="19">
        <f t="shared" si="22"/>
        <v>74</v>
      </c>
      <c r="G32" s="19">
        <f t="shared" si="22"/>
        <v>74</v>
      </c>
      <c r="H32" s="19">
        <f t="shared" si="22"/>
        <v>74</v>
      </c>
      <c r="I32" s="19">
        <v>74</v>
      </c>
      <c r="J32" s="19">
        <f t="shared" si="20"/>
        <v>74</v>
      </c>
      <c r="K32" s="19">
        <f t="shared" si="20"/>
        <v>74</v>
      </c>
    </row>
    <row r="33" spans="1:11" x14ac:dyDescent="0.25">
      <c r="A33" s="294"/>
      <c r="B33" s="18" t="str">
        <f>'[1]Изменения объемов и показателей'!C38</f>
        <v>Заболеваемость дифтерией (случаев на 100 тыс. населения)</v>
      </c>
      <c r="C33" s="19">
        <v>0.08</v>
      </c>
      <c r="D33" s="19">
        <f t="shared" ref="D33:H33" si="23">$C$33</f>
        <v>0.08</v>
      </c>
      <c r="E33" s="19">
        <f t="shared" si="23"/>
        <v>0.08</v>
      </c>
      <c r="F33" s="19">
        <f t="shared" si="23"/>
        <v>0.08</v>
      </c>
      <c r="G33" s="19">
        <f t="shared" si="23"/>
        <v>0.08</v>
      </c>
      <c r="H33" s="19">
        <f t="shared" si="23"/>
        <v>0.08</v>
      </c>
      <c r="I33" s="19">
        <f t="shared" ref="I33" si="24">$H$33</f>
        <v>0.08</v>
      </c>
      <c r="J33" s="19">
        <f t="shared" si="20"/>
        <v>0.08</v>
      </c>
      <c r="K33" s="19">
        <f t="shared" si="20"/>
        <v>0.08</v>
      </c>
    </row>
    <row r="34" spans="1:11" x14ac:dyDescent="0.25">
      <c r="A34" s="294"/>
      <c r="B34" s="18" t="str">
        <f>'[1]Изменения объемов и показателей'!C39</f>
        <v>Заболеваемость корью (случаев на 1 млн. населения)</v>
      </c>
      <c r="C34" s="19">
        <v>0.1</v>
      </c>
      <c r="D34" s="19">
        <f t="shared" ref="D34:H34" si="25">$C$34</f>
        <v>0.1</v>
      </c>
      <c r="E34" s="19">
        <f t="shared" si="25"/>
        <v>0.1</v>
      </c>
      <c r="F34" s="19">
        <f t="shared" si="25"/>
        <v>0.1</v>
      </c>
      <c r="G34" s="19">
        <f t="shared" si="25"/>
        <v>0.1</v>
      </c>
      <c r="H34" s="19">
        <f t="shared" si="25"/>
        <v>0.1</v>
      </c>
      <c r="I34" s="19">
        <f t="shared" ref="I34" si="26">$H$34</f>
        <v>0.1</v>
      </c>
      <c r="J34" s="19">
        <f t="shared" si="20"/>
        <v>0.1</v>
      </c>
      <c r="K34" s="19">
        <f t="shared" si="20"/>
        <v>0.1</v>
      </c>
    </row>
    <row r="35" spans="1:11" x14ac:dyDescent="0.25">
      <c r="A35" s="294"/>
      <c r="B35" s="18" t="str">
        <f>'[1]Изменения объемов и показателей'!C40</f>
        <v>Заболеваемость краснухой (случаев на 100 тыс. населения)</v>
      </c>
      <c r="C35" s="19">
        <v>0.16</v>
      </c>
      <c r="D35" s="19">
        <v>-0.84</v>
      </c>
      <c r="E35" s="19">
        <v>0.16</v>
      </c>
      <c r="F35" s="19">
        <v>1.1599999999999999</v>
      </c>
      <c r="G35" s="19">
        <v>2.16</v>
      </c>
      <c r="H35" s="19">
        <v>3.16</v>
      </c>
      <c r="I35" s="19">
        <f t="shared" ref="I35" si="27">$H$35</f>
        <v>3.16</v>
      </c>
      <c r="J35" s="19">
        <f t="shared" si="20"/>
        <v>3.16</v>
      </c>
      <c r="K35" s="19">
        <f t="shared" si="20"/>
        <v>3.16</v>
      </c>
    </row>
    <row r="36" spans="1:11" ht="30" x14ac:dyDescent="0.25">
      <c r="A36" s="294"/>
      <c r="B36" s="18" t="str">
        <f>'[1]Изменения объемов и показателей'!C41</f>
        <v>Заболеваемость острым вирусным гепатитом В (случаев на 100 тыс. населения)</v>
      </c>
      <c r="C36" s="19">
        <v>1</v>
      </c>
      <c r="D36" s="19">
        <f t="shared" ref="D36:H36" si="28">$C$36</f>
        <v>1</v>
      </c>
      <c r="E36" s="19">
        <f t="shared" si="28"/>
        <v>1</v>
      </c>
      <c r="F36" s="19">
        <f t="shared" si="28"/>
        <v>1</v>
      </c>
      <c r="G36" s="19">
        <f t="shared" si="28"/>
        <v>1</v>
      </c>
      <c r="H36" s="19">
        <f t="shared" si="28"/>
        <v>1</v>
      </c>
      <c r="I36" s="19">
        <f t="shared" ref="I36" si="29">$H$36</f>
        <v>1</v>
      </c>
      <c r="J36" s="19">
        <f t="shared" si="20"/>
        <v>1</v>
      </c>
      <c r="K36" s="19">
        <f t="shared" si="20"/>
        <v>1</v>
      </c>
    </row>
    <row r="37" spans="1:11" ht="30" x14ac:dyDescent="0.25">
      <c r="A37" s="294"/>
      <c r="B37" s="18" t="str">
        <f>'[1]Изменения объемов и показателей'!C42</f>
        <v>Заболеваемость эпидемическим паротитом (случаев на 100 тыс. населения)</v>
      </c>
      <c r="C37" s="19">
        <v>0.1</v>
      </c>
      <c r="D37" s="19">
        <f t="shared" ref="D37:H37" si="30">$C$37</f>
        <v>0.1</v>
      </c>
      <c r="E37" s="19">
        <f t="shared" si="30"/>
        <v>0.1</v>
      </c>
      <c r="F37" s="19">
        <f t="shared" si="30"/>
        <v>0.1</v>
      </c>
      <c r="G37" s="19">
        <f t="shared" si="30"/>
        <v>0.1</v>
      </c>
      <c r="H37" s="19">
        <f t="shared" si="30"/>
        <v>0.1</v>
      </c>
      <c r="I37" s="19">
        <f t="shared" ref="I37" si="31">$H$37</f>
        <v>0.1</v>
      </c>
      <c r="J37" s="19">
        <f t="shared" si="20"/>
        <v>0.1</v>
      </c>
      <c r="K37" s="19">
        <f t="shared" si="20"/>
        <v>0.1</v>
      </c>
    </row>
    <row r="38" spans="1:11" ht="60" x14ac:dyDescent="0.25">
      <c r="A38" s="294"/>
      <c r="B38" s="18" t="str">
        <f>'[1]Изменения объемов и показателей'!C43</f>
        <v>Охват диспансеризацией детей-сирот и детей, находящихся в трудной жизненной ситуации, пребывающих в стационарных учреждениях системы здравоохранения, образования и социальной защиты (%)</v>
      </c>
      <c r="C38" s="19">
        <v>98</v>
      </c>
      <c r="D38" s="19">
        <f t="shared" ref="D38:H38" si="32">$C$38</f>
        <v>98</v>
      </c>
      <c r="E38" s="19">
        <f t="shared" si="32"/>
        <v>98</v>
      </c>
      <c r="F38" s="19">
        <f t="shared" si="32"/>
        <v>98</v>
      </c>
      <c r="G38" s="19">
        <f t="shared" si="32"/>
        <v>98</v>
      </c>
      <c r="H38" s="19">
        <f t="shared" si="32"/>
        <v>98</v>
      </c>
      <c r="I38" s="19">
        <f>H38</f>
        <v>98</v>
      </c>
      <c r="J38" s="19">
        <f t="shared" si="20"/>
        <v>98</v>
      </c>
      <c r="K38" s="19">
        <f t="shared" si="20"/>
        <v>98</v>
      </c>
    </row>
    <row r="39" spans="1:11" x14ac:dyDescent="0.25">
      <c r="A39" s="294"/>
      <c r="B39" s="18" t="str">
        <f>'[1]Изменения объемов и показателей'!C44</f>
        <v>Охват диспансеризацией взрослого населения (%)</v>
      </c>
      <c r="C39" s="19">
        <v>23</v>
      </c>
      <c r="D39" s="19">
        <f t="shared" ref="D39:H39" si="33">$C$39</f>
        <v>23</v>
      </c>
      <c r="E39" s="19">
        <f t="shared" si="33"/>
        <v>23</v>
      </c>
      <c r="F39" s="19">
        <f t="shared" si="33"/>
        <v>23</v>
      </c>
      <c r="G39" s="19">
        <f t="shared" si="33"/>
        <v>23</v>
      </c>
      <c r="H39" s="19">
        <f t="shared" si="33"/>
        <v>23</v>
      </c>
      <c r="I39" s="19">
        <f t="shared" ref="I39" si="34">$H$39</f>
        <v>23</v>
      </c>
      <c r="J39" s="19">
        <f t="shared" si="20"/>
        <v>23</v>
      </c>
      <c r="K39" s="19">
        <f t="shared" si="20"/>
        <v>23</v>
      </c>
    </row>
    <row r="40" spans="1:11" ht="30" x14ac:dyDescent="0.25">
      <c r="A40" s="294"/>
      <c r="B40" s="18" t="str">
        <f>'[1]Изменения объемов и показателей'!C46</f>
        <v>Охват иммунизации населения против вирусного гепатита В в декретированные сроки (%)</v>
      </c>
      <c r="C40" s="19">
        <v>95</v>
      </c>
      <c r="D40" s="19">
        <f t="shared" ref="D40:H40" si="35">$C$40</f>
        <v>95</v>
      </c>
      <c r="E40" s="19">
        <f t="shared" si="35"/>
        <v>95</v>
      </c>
      <c r="F40" s="19">
        <f t="shared" si="35"/>
        <v>95</v>
      </c>
      <c r="G40" s="19">
        <f t="shared" si="35"/>
        <v>95</v>
      </c>
      <c r="H40" s="19">
        <f t="shared" si="35"/>
        <v>95</v>
      </c>
      <c r="I40" s="19">
        <f t="shared" ref="I40" si="36">$H$40</f>
        <v>95</v>
      </c>
      <c r="J40" s="19">
        <f t="shared" si="20"/>
        <v>95</v>
      </c>
      <c r="K40" s="19">
        <f t="shared" si="20"/>
        <v>95</v>
      </c>
    </row>
    <row r="41" spans="1:11" ht="30" x14ac:dyDescent="0.25">
      <c r="A41" s="294"/>
      <c r="B41" s="18" t="str">
        <f>'[1]Изменения объемов и показателей'!C47</f>
        <v>Охват иммунизации населения против дифтерии, коклюша и столбняка в декретированные сроки (%)</v>
      </c>
      <c r="C41" s="19">
        <v>99.6</v>
      </c>
      <c r="D41" s="19">
        <f t="shared" ref="D41:H41" si="37">$C$41</f>
        <v>99.6</v>
      </c>
      <c r="E41" s="19">
        <f t="shared" si="37"/>
        <v>99.6</v>
      </c>
      <c r="F41" s="19">
        <f t="shared" si="37"/>
        <v>99.6</v>
      </c>
      <c r="G41" s="19">
        <f t="shared" si="37"/>
        <v>99.6</v>
      </c>
      <c r="H41" s="19">
        <f t="shared" si="37"/>
        <v>99.6</v>
      </c>
      <c r="I41" s="19">
        <f t="shared" ref="I41" si="38">$H$41</f>
        <v>99.6</v>
      </c>
      <c r="J41" s="19">
        <f t="shared" si="20"/>
        <v>99.6</v>
      </c>
      <c r="K41" s="19">
        <f t="shared" si="20"/>
        <v>99.6</v>
      </c>
    </row>
    <row r="42" spans="1:11" ht="30" x14ac:dyDescent="0.25">
      <c r="A42" s="294"/>
      <c r="B42" s="18" t="str">
        <f>'[1]Изменения объемов и показателей'!C48</f>
        <v>Охват иммунизации населения против кори в декретированные сроки (%)</v>
      </c>
      <c r="C42" s="19">
        <v>99.4</v>
      </c>
      <c r="D42" s="19">
        <f t="shared" ref="D42:H42" si="39">$C$42</f>
        <v>99.4</v>
      </c>
      <c r="E42" s="19">
        <f t="shared" si="39"/>
        <v>99.4</v>
      </c>
      <c r="F42" s="19">
        <f t="shared" si="39"/>
        <v>99.4</v>
      </c>
      <c r="G42" s="19">
        <f t="shared" si="39"/>
        <v>99.4</v>
      </c>
      <c r="H42" s="19">
        <f t="shared" si="39"/>
        <v>99.4</v>
      </c>
      <c r="I42" s="19">
        <f t="shared" ref="I42" si="40">$H$42</f>
        <v>99.4</v>
      </c>
      <c r="J42" s="19">
        <f t="shared" si="20"/>
        <v>99.4</v>
      </c>
      <c r="K42" s="19">
        <f t="shared" si="20"/>
        <v>99.4</v>
      </c>
    </row>
    <row r="43" spans="1:11" ht="30" x14ac:dyDescent="0.25">
      <c r="A43" s="294"/>
      <c r="B43" s="18" t="str">
        <f>'[1]Изменения объемов и показателей'!C49</f>
        <v>Охват иммунизации населения против краснухи в декретированные сроки (%)</v>
      </c>
      <c r="C43" s="19">
        <v>99.5</v>
      </c>
      <c r="D43" s="19">
        <f t="shared" ref="D43:H43" si="41">$C$43</f>
        <v>99.5</v>
      </c>
      <c r="E43" s="19">
        <f t="shared" si="41"/>
        <v>99.5</v>
      </c>
      <c r="F43" s="19">
        <f t="shared" si="41"/>
        <v>99.5</v>
      </c>
      <c r="G43" s="19">
        <f t="shared" si="41"/>
        <v>99.5</v>
      </c>
      <c r="H43" s="19">
        <f t="shared" si="41"/>
        <v>99.5</v>
      </c>
      <c r="I43" s="19">
        <f t="shared" ref="I43" si="42">$H$43</f>
        <v>99.5</v>
      </c>
      <c r="J43" s="19">
        <f t="shared" si="20"/>
        <v>99.5</v>
      </c>
      <c r="K43" s="19">
        <f t="shared" si="20"/>
        <v>99.5</v>
      </c>
    </row>
    <row r="44" spans="1:11" ht="30" x14ac:dyDescent="0.25">
      <c r="A44" s="294"/>
      <c r="B44" s="18" t="str">
        <f>'[1]Изменения объемов и показателей'!C50</f>
        <v>Охват иммунизации населения против эпидемического паротита в декретированные сроки (%)</v>
      </c>
      <c r="C44" s="19">
        <v>99.6</v>
      </c>
      <c r="D44" s="19">
        <f t="shared" ref="D44:H44" si="43">$C$44</f>
        <v>99.6</v>
      </c>
      <c r="E44" s="19">
        <f t="shared" si="43"/>
        <v>99.6</v>
      </c>
      <c r="F44" s="19">
        <f t="shared" si="43"/>
        <v>99.6</v>
      </c>
      <c r="G44" s="19">
        <f t="shared" si="43"/>
        <v>99.6</v>
      </c>
      <c r="H44" s="19">
        <f t="shared" si="43"/>
        <v>99.6</v>
      </c>
      <c r="I44" s="19">
        <f t="shared" ref="I44" si="44">$H$44</f>
        <v>99.6</v>
      </c>
      <c r="J44" s="19">
        <f t="shared" si="20"/>
        <v>99.6</v>
      </c>
      <c r="K44" s="19">
        <f t="shared" si="20"/>
        <v>99.6</v>
      </c>
    </row>
    <row r="45" spans="1:11" x14ac:dyDescent="0.25">
      <c r="A45" s="294"/>
      <c r="B45" s="18" t="str">
        <f>'[1]Изменения объемов и показателей'!C51</f>
        <v>Охват населения профилактическими осмотрами на туберкулёз (%)</v>
      </c>
      <c r="C45" s="19">
        <v>76.2</v>
      </c>
      <c r="D45" s="19">
        <f t="shared" ref="D45:H45" si="45">$C$45</f>
        <v>76.2</v>
      </c>
      <c r="E45" s="19">
        <f t="shared" si="45"/>
        <v>76.2</v>
      </c>
      <c r="F45" s="19">
        <f t="shared" si="45"/>
        <v>76.2</v>
      </c>
      <c r="G45" s="19">
        <f t="shared" si="45"/>
        <v>76.2</v>
      </c>
      <c r="H45" s="19">
        <f t="shared" si="45"/>
        <v>76.2</v>
      </c>
      <c r="I45" s="19">
        <v>76.2</v>
      </c>
      <c r="J45" s="19">
        <f t="shared" si="20"/>
        <v>76.2</v>
      </c>
      <c r="K45" s="19">
        <f t="shared" si="20"/>
        <v>76.2</v>
      </c>
    </row>
    <row r="46" spans="1:11" x14ac:dyDescent="0.25">
      <c r="A46" s="294"/>
      <c r="B46" s="18" t="str">
        <f>'[1]Изменения объемов и показателей'!C52</f>
        <v>Охват профилактическими медицинскими осмотрами детей (%)</v>
      </c>
      <c r="C46" s="19">
        <v>80</v>
      </c>
      <c r="D46" s="19">
        <f t="shared" ref="D46:H46" si="46">$C$46</f>
        <v>80</v>
      </c>
      <c r="E46" s="19">
        <f t="shared" si="46"/>
        <v>80</v>
      </c>
      <c r="F46" s="19">
        <f t="shared" si="46"/>
        <v>80</v>
      </c>
      <c r="G46" s="19">
        <f t="shared" si="46"/>
        <v>80</v>
      </c>
      <c r="H46" s="19">
        <f t="shared" si="46"/>
        <v>80</v>
      </c>
      <c r="I46" s="19">
        <v>80</v>
      </c>
      <c r="J46" s="19">
        <f t="shared" ref="J46:K51" si="47">I46</f>
        <v>80</v>
      </c>
      <c r="K46" s="19">
        <f t="shared" si="47"/>
        <v>80</v>
      </c>
    </row>
    <row r="47" spans="1:11" ht="30" x14ac:dyDescent="0.25">
      <c r="A47" s="294"/>
      <c r="B47" s="18" t="str">
        <f>'[1]Изменения объемов и показателей'!C54</f>
        <v>Потребление овощей и бахчевых культур в среднем на потребителя в год (за исключением картофеля) (кг)</v>
      </c>
      <c r="C47" s="19">
        <v>89.1</v>
      </c>
      <c r="D47" s="19">
        <f t="shared" ref="D47:H47" si="48">$C$47</f>
        <v>89.1</v>
      </c>
      <c r="E47" s="19">
        <f t="shared" si="48"/>
        <v>89.1</v>
      </c>
      <c r="F47" s="19">
        <f t="shared" si="48"/>
        <v>89.1</v>
      </c>
      <c r="G47" s="19">
        <f t="shared" si="48"/>
        <v>89.1</v>
      </c>
      <c r="H47" s="19">
        <f t="shared" si="48"/>
        <v>89.1</v>
      </c>
      <c r="I47" s="19">
        <v>89.1</v>
      </c>
      <c r="J47" s="19">
        <f t="shared" si="47"/>
        <v>89.1</v>
      </c>
      <c r="K47" s="19">
        <f t="shared" si="47"/>
        <v>89.1</v>
      </c>
    </row>
    <row r="48" spans="1:11" x14ac:dyDescent="0.25">
      <c r="A48" s="294"/>
      <c r="B48" s="18" t="str">
        <f>'[1]Изменения объемов и показателей'!C55</f>
        <v>Потребление фруктов и ягод в среднем на потребителя в год (кг)</v>
      </c>
      <c r="C48" s="19">
        <v>38.799999999999997</v>
      </c>
      <c r="D48" s="19">
        <f t="shared" ref="D48:H48" si="49">$C$48</f>
        <v>38.799999999999997</v>
      </c>
      <c r="E48" s="19">
        <f t="shared" si="49"/>
        <v>38.799999999999997</v>
      </c>
      <c r="F48" s="19">
        <f t="shared" si="49"/>
        <v>38.799999999999997</v>
      </c>
      <c r="G48" s="19">
        <f t="shared" si="49"/>
        <v>38.799999999999997</v>
      </c>
      <c r="H48" s="19">
        <f t="shared" si="49"/>
        <v>38.799999999999997</v>
      </c>
      <c r="I48" s="19">
        <v>38.799999999999997</v>
      </c>
      <c r="J48" s="19">
        <f t="shared" si="47"/>
        <v>38.799999999999997</v>
      </c>
      <c r="K48" s="19">
        <f t="shared" si="47"/>
        <v>38.799999999999997</v>
      </c>
    </row>
    <row r="49" spans="1:11" x14ac:dyDescent="0.25">
      <c r="A49" s="294"/>
      <c r="B49" s="18" t="str">
        <f>'[1]Изменения объемов и показателей'!C61</f>
        <v>Смертность от самоубийств (случаев на 100 тыс. населения)</v>
      </c>
      <c r="C49" s="19">
        <v>34.299999999999997</v>
      </c>
      <c r="D49" s="19">
        <f t="shared" ref="D49:I49" si="50">$C$49</f>
        <v>34.299999999999997</v>
      </c>
      <c r="E49" s="19">
        <f t="shared" si="50"/>
        <v>34.299999999999997</v>
      </c>
      <c r="F49" s="19">
        <f t="shared" si="50"/>
        <v>34.299999999999997</v>
      </c>
      <c r="G49" s="19">
        <f t="shared" si="50"/>
        <v>34.299999999999997</v>
      </c>
      <c r="H49" s="19">
        <f t="shared" si="50"/>
        <v>34.299999999999997</v>
      </c>
      <c r="I49" s="19">
        <f t="shared" si="50"/>
        <v>34.299999999999997</v>
      </c>
      <c r="J49" s="19">
        <f t="shared" si="47"/>
        <v>34.299999999999997</v>
      </c>
      <c r="K49" s="19">
        <f t="shared" si="47"/>
        <v>34.299999999999997</v>
      </c>
    </row>
    <row r="50" spans="1:11" ht="120" x14ac:dyDescent="0.25">
      <c r="A50" s="294"/>
      <c r="B50" s="18" t="str">
        <f>'[1]Изменения объемов и показателей'!C62</f>
        <v>Удовлетворение потребности отдельных категорий граждан в необходимых лекарственных препаратах для медицинского назначения и медицинских изделиях, а также специализированных продуктов лечебного питания для детей-инвалидов  (от числа лиц, имеющих право на государственную социальную помощь и не отказавшихся от получения социальной услуги), лекарственными препаратами для медицинского назначения, медицинскими изделиями (%)</v>
      </c>
      <c r="C50" s="19">
        <v>95.5</v>
      </c>
      <c r="D50" s="19">
        <f t="shared" ref="D50:I50" si="51">$C$50</f>
        <v>95.5</v>
      </c>
      <c r="E50" s="19">
        <f t="shared" si="51"/>
        <v>95.5</v>
      </c>
      <c r="F50" s="19">
        <f t="shared" si="51"/>
        <v>95.5</v>
      </c>
      <c r="G50" s="19">
        <f t="shared" si="51"/>
        <v>95.5</v>
      </c>
      <c r="H50" s="19">
        <f t="shared" si="51"/>
        <v>95.5</v>
      </c>
      <c r="I50" s="19">
        <f t="shared" si="51"/>
        <v>95.5</v>
      </c>
      <c r="J50" s="19">
        <f t="shared" si="47"/>
        <v>95.5</v>
      </c>
      <c r="K50" s="19">
        <f t="shared" si="47"/>
        <v>95.5</v>
      </c>
    </row>
    <row r="51" spans="1:11" ht="90" x14ac:dyDescent="0.25">
      <c r="A51" s="295"/>
      <c r="B51" s="18" t="str">
        <f>'[1]Изменения объемов и показателей'!C63</f>
        <v>Удовлетворение спроса на лекарственные препараты, предназначенные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трансплантации органов и (или) тканей (%)</v>
      </c>
      <c r="C51" s="19">
        <v>99.9</v>
      </c>
      <c r="D51" s="19">
        <f t="shared" ref="D51:H51" si="52">$C$51</f>
        <v>99.9</v>
      </c>
      <c r="E51" s="19">
        <f t="shared" si="52"/>
        <v>99.9</v>
      </c>
      <c r="F51" s="19">
        <f t="shared" si="52"/>
        <v>99.9</v>
      </c>
      <c r="G51" s="19">
        <f t="shared" si="52"/>
        <v>99.9</v>
      </c>
      <c r="H51" s="19">
        <f t="shared" si="52"/>
        <v>99.9</v>
      </c>
      <c r="I51" s="19">
        <f t="shared" ref="I51" si="53">$H$51</f>
        <v>99.9</v>
      </c>
      <c r="J51" s="19">
        <f t="shared" si="47"/>
        <v>99.9</v>
      </c>
      <c r="K51" s="19">
        <f t="shared" si="47"/>
        <v>99.9</v>
      </c>
    </row>
    <row r="52" spans="1:11" s="17" customFormat="1" x14ac:dyDescent="0.25">
      <c r="A52" s="293" t="s">
        <v>259</v>
      </c>
      <c r="B52" s="15" t="s">
        <v>3</v>
      </c>
      <c r="C52" s="16">
        <f>C53+C54</f>
        <v>37699.4</v>
      </c>
      <c r="D52" s="16">
        <f>D53+D54</f>
        <v>37699.4</v>
      </c>
      <c r="E52" s="16">
        <f t="shared" ref="E52:G52" si="54">E53+E54</f>
        <v>37699.4</v>
      </c>
      <c r="F52" s="16">
        <f t="shared" si="54"/>
        <v>127303.4</v>
      </c>
      <c r="G52" s="16">
        <f t="shared" si="54"/>
        <v>126114.9</v>
      </c>
      <c r="H52" s="16">
        <v>64746.8</v>
      </c>
      <c r="I52" s="16">
        <f>I53+I54</f>
        <v>126114.9</v>
      </c>
      <c r="J52" s="16">
        <f>J53+J54</f>
        <v>125503.2</v>
      </c>
      <c r="K52" s="16">
        <f>$J$52</f>
        <v>125503.2</v>
      </c>
    </row>
    <row r="53" spans="1:11" x14ac:dyDescent="0.25">
      <c r="A53" s="294"/>
      <c r="B53" s="18" t="s">
        <v>6</v>
      </c>
      <c r="C53" s="19">
        <v>31582.400000000001</v>
      </c>
      <c r="D53" s="19">
        <v>31582.400000000001</v>
      </c>
      <c r="E53" s="19">
        <f>C53</f>
        <v>31582.400000000001</v>
      </c>
      <c r="F53" s="19">
        <v>121186.4</v>
      </c>
      <c r="G53" s="19">
        <v>119997.9</v>
      </c>
      <c r="H53" s="19">
        <f t="shared" ref="H53:K54" si="55">G53</f>
        <v>119997.9</v>
      </c>
      <c r="I53" s="19">
        <f t="shared" si="55"/>
        <v>119997.9</v>
      </c>
      <c r="J53" s="19">
        <f>I53</f>
        <v>119997.9</v>
      </c>
      <c r="K53" s="19">
        <f t="shared" si="55"/>
        <v>119997.9</v>
      </c>
    </row>
    <row r="54" spans="1:11" x14ac:dyDescent="0.25">
      <c r="A54" s="294"/>
      <c r="B54" s="18" t="s">
        <v>7</v>
      </c>
      <c r="C54" s="19">
        <v>6117</v>
      </c>
      <c r="D54" s="19">
        <v>6117</v>
      </c>
      <c r="E54" s="19">
        <f>C54</f>
        <v>6117</v>
      </c>
      <c r="F54" s="19">
        <v>6117</v>
      </c>
      <c r="G54" s="19">
        <f>F54</f>
        <v>6117</v>
      </c>
      <c r="H54" s="19">
        <f t="shared" si="55"/>
        <v>6117</v>
      </c>
      <c r="I54" s="19">
        <f t="shared" si="55"/>
        <v>6117</v>
      </c>
      <c r="J54" s="19">
        <v>5505.3</v>
      </c>
      <c r="K54" s="19">
        <f t="shared" si="55"/>
        <v>5505.3</v>
      </c>
    </row>
    <row r="55" spans="1:11" ht="45" x14ac:dyDescent="0.25">
      <c r="A55" s="295"/>
      <c r="B55" s="18" t="s">
        <v>260</v>
      </c>
      <c r="C55" s="19">
        <v>53.5</v>
      </c>
      <c r="D55" s="19">
        <f>C55</f>
        <v>53.5</v>
      </c>
      <c r="E55" s="19">
        <f t="shared" ref="E55:H55" si="56">$C$55</f>
        <v>53.5</v>
      </c>
      <c r="F55" s="19">
        <f t="shared" si="56"/>
        <v>53.5</v>
      </c>
      <c r="G55" s="19">
        <f t="shared" si="56"/>
        <v>53.5</v>
      </c>
      <c r="H55" s="19">
        <f t="shared" si="56"/>
        <v>53.5</v>
      </c>
      <c r="I55" s="19">
        <v>53.5</v>
      </c>
      <c r="J55" s="19">
        <f>I55</f>
        <v>53.5</v>
      </c>
      <c r="K55" s="19">
        <f>J55</f>
        <v>53.5</v>
      </c>
    </row>
    <row r="56" spans="1:11" x14ac:dyDescent="0.25">
      <c r="A56" s="287" t="s">
        <v>97</v>
      </c>
      <c r="B56" s="18" t="s">
        <v>3</v>
      </c>
      <c r="C56" s="19">
        <f t="shared" ref="C56:J56" si="57">C57+C58</f>
        <v>11766.9</v>
      </c>
      <c r="D56" s="19">
        <f t="shared" si="57"/>
        <v>11766.9</v>
      </c>
      <c r="E56" s="19">
        <f>C56</f>
        <v>11766.9</v>
      </c>
      <c r="F56" s="19">
        <f t="shared" si="57"/>
        <v>11766.9</v>
      </c>
      <c r="G56" s="19">
        <f t="shared" si="57"/>
        <v>11145.4</v>
      </c>
      <c r="H56" s="19">
        <v>6210.2</v>
      </c>
      <c r="I56" s="19">
        <f t="shared" si="57"/>
        <v>11145.4</v>
      </c>
      <c r="J56" s="19">
        <f t="shared" si="57"/>
        <v>10533.7</v>
      </c>
      <c r="K56" s="19">
        <f>$J$56</f>
        <v>10533.7</v>
      </c>
    </row>
    <row r="57" spans="1:11" x14ac:dyDescent="0.25">
      <c r="A57" s="288"/>
      <c r="B57" s="18" t="s">
        <v>6</v>
      </c>
      <c r="C57" s="19">
        <v>5649.9</v>
      </c>
      <c r="D57" s="19">
        <v>5649.9</v>
      </c>
      <c r="E57" s="19">
        <f>C57</f>
        <v>5649.9</v>
      </c>
      <c r="F57" s="19">
        <f>E57</f>
        <v>5649.9</v>
      </c>
      <c r="G57" s="19">
        <v>5028.3999999999996</v>
      </c>
      <c r="H57" s="19">
        <f t="shared" ref="H57:K57" si="58">G57</f>
        <v>5028.3999999999996</v>
      </c>
      <c r="I57" s="19">
        <f t="shared" si="58"/>
        <v>5028.3999999999996</v>
      </c>
      <c r="J57" s="19">
        <f>I57</f>
        <v>5028.3999999999996</v>
      </c>
      <c r="K57" s="19">
        <f t="shared" si="58"/>
        <v>5028.3999999999996</v>
      </c>
    </row>
    <row r="58" spans="1:11" x14ac:dyDescent="0.25">
      <c r="A58" s="289"/>
      <c r="B58" s="18" t="s">
        <v>7</v>
      </c>
      <c r="C58" s="19">
        <v>6117</v>
      </c>
      <c r="D58" s="19">
        <v>6117</v>
      </c>
      <c r="E58" s="19">
        <f>C58</f>
        <v>6117</v>
      </c>
      <c r="F58" s="19">
        <f>E58</f>
        <v>6117</v>
      </c>
      <c r="G58" s="19">
        <f t="shared" ref="G58:K58" si="59">F58</f>
        <v>6117</v>
      </c>
      <c r="H58" s="19">
        <f t="shared" si="59"/>
        <v>6117</v>
      </c>
      <c r="I58" s="19">
        <f t="shared" si="59"/>
        <v>6117</v>
      </c>
      <c r="J58" s="19">
        <v>5505.3</v>
      </c>
      <c r="K58" s="19">
        <f t="shared" si="59"/>
        <v>5505.3</v>
      </c>
    </row>
    <row r="59" spans="1:11" x14ac:dyDescent="0.25">
      <c r="A59" s="287" t="s">
        <v>101</v>
      </c>
      <c r="B59" s="18" t="s">
        <v>3</v>
      </c>
      <c r="C59" s="19">
        <f t="shared" ref="C59:J59" si="60">C60+C61</f>
        <v>20777.7</v>
      </c>
      <c r="D59" s="19">
        <f t="shared" si="60"/>
        <v>20777.7</v>
      </c>
      <c r="E59" s="19">
        <f t="shared" si="60"/>
        <v>20777.7</v>
      </c>
      <c r="F59" s="19">
        <f t="shared" si="60"/>
        <v>110381.7</v>
      </c>
      <c r="G59" s="19">
        <f t="shared" si="60"/>
        <v>110381.7</v>
      </c>
      <c r="H59" s="19">
        <v>16329.1</v>
      </c>
      <c r="I59" s="19">
        <f t="shared" si="60"/>
        <v>110381.7</v>
      </c>
      <c r="J59" s="19">
        <f t="shared" si="60"/>
        <v>110381.7</v>
      </c>
      <c r="K59" s="19">
        <f>$J$59</f>
        <v>110381.7</v>
      </c>
    </row>
    <row r="60" spans="1:11" x14ac:dyDescent="0.25">
      <c r="A60" s="288"/>
      <c r="B60" s="18" t="s">
        <v>6</v>
      </c>
      <c r="C60" s="19">
        <v>20777.7</v>
      </c>
      <c r="D60" s="19">
        <v>20777.7</v>
      </c>
      <c r="E60" s="19">
        <f>C60</f>
        <v>20777.7</v>
      </c>
      <c r="F60" s="19">
        <v>110381.7</v>
      </c>
      <c r="G60" s="19">
        <f>F60</f>
        <v>110381.7</v>
      </c>
      <c r="H60" s="19">
        <f t="shared" ref="H60:K60" si="61">G60</f>
        <v>110381.7</v>
      </c>
      <c r="I60" s="19">
        <f t="shared" si="61"/>
        <v>110381.7</v>
      </c>
      <c r="J60" s="19">
        <f>I60</f>
        <v>110381.7</v>
      </c>
      <c r="K60" s="19">
        <f t="shared" si="61"/>
        <v>110381.7</v>
      </c>
    </row>
    <row r="61" spans="1:11" x14ac:dyDescent="0.25">
      <c r="A61" s="289"/>
      <c r="B61" s="18" t="s">
        <v>7</v>
      </c>
      <c r="C61" s="19"/>
      <c r="D61" s="19"/>
      <c r="E61" s="19"/>
      <c r="F61" s="19"/>
      <c r="G61" s="19"/>
      <c r="H61" s="19"/>
      <c r="I61" s="19"/>
      <c r="J61" s="19"/>
      <c r="K61" s="19"/>
    </row>
    <row r="62" spans="1:11" x14ac:dyDescent="0.25">
      <c r="A62" s="287" t="s">
        <v>103</v>
      </c>
      <c r="B62" s="18" t="s">
        <v>3</v>
      </c>
      <c r="C62" s="19">
        <f>C63+C64</f>
        <v>5154.8</v>
      </c>
      <c r="D62" s="19">
        <f>D63+D64</f>
        <v>5154.8</v>
      </c>
      <c r="E62" s="19">
        <f t="shared" ref="E62:K62" si="62">E63+E64</f>
        <v>5154.8</v>
      </c>
      <c r="F62" s="19">
        <f t="shared" si="62"/>
        <v>5154.8</v>
      </c>
      <c r="G62" s="19">
        <f t="shared" si="62"/>
        <v>4587.8</v>
      </c>
      <c r="H62" s="19">
        <f t="shared" si="62"/>
        <v>4587.8</v>
      </c>
      <c r="I62" s="19">
        <f t="shared" si="62"/>
        <v>4587.8</v>
      </c>
      <c r="J62" s="19">
        <f t="shared" si="62"/>
        <v>4587.8</v>
      </c>
      <c r="K62" s="19">
        <f t="shared" si="62"/>
        <v>4587.8</v>
      </c>
    </row>
    <row r="63" spans="1:11" x14ac:dyDescent="0.25">
      <c r="A63" s="288"/>
      <c r="B63" s="18" t="s">
        <v>6</v>
      </c>
      <c r="C63" s="19">
        <v>5154.8</v>
      </c>
      <c r="D63" s="19">
        <v>5154.8</v>
      </c>
      <c r="E63" s="19">
        <f>C63</f>
        <v>5154.8</v>
      </c>
      <c r="F63" s="19">
        <f t="shared" ref="F63:K63" si="63">E63</f>
        <v>5154.8</v>
      </c>
      <c r="G63" s="19">
        <v>4587.8</v>
      </c>
      <c r="H63" s="19">
        <f t="shared" si="63"/>
        <v>4587.8</v>
      </c>
      <c r="I63" s="19">
        <f t="shared" si="63"/>
        <v>4587.8</v>
      </c>
      <c r="J63" s="19">
        <f>I63</f>
        <v>4587.8</v>
      </c>
      <c r="K63" s="19">
        <f t="shared" si="63"/>
        <v>4587.8</v>
      </c>
    </row>
    <row r="64" spans="1:11" ht="27" customHeight="1" x14ac:dyDescent="0.25">
      <c r="A64" s="289"/>
      <c r="B64" s="18" t="s">
        <v>7</v>
      </c>
      <c r="C64" s="19"/>
      <c r="D64" s="19"/>
      <c r="E64" s="19"/>
      <c r="F64" s="19"/>
      <c r="G64" s="19"/>
      <c r="H64" s="19"/>
      <c r="I64" s="19"/>
      <c r="J64" s="19"/>
      <c r="K64" s="19"/>
    </row>
    <row r="65" spans="1:12" ht="45" x14ac:dyDescent="0.25">
      <c r="A65" s="50"/>
      <c r="B65" s="18" t="s">
        <v>261</v>
      </c>
      <c r="C65" s="19">
        <v>49</v>
      </c>
      <c r="D65" s="19">
        <f>C65</f>
        <v>49</v>
      </c>
      <c r="E65" s="19">
        <f t="shared" ref="E65:H65" si="64">D65</f>
        <v>49</v>
      </c>
      <c r="F65" s="19">
        <f t="shared" si="64"/>
        <v>49</v>
      </c>
      <c r="G65" s="19">
        <f t="shared" si="64"/>
        <v>49</v>
      </c>
      <c r="H65" s="19">
        <f t="shared" si="64"/>
        <v>49</v>
      </c>
      <c r="I65" s="19">
        <f t="shared" ref="I65:J65" si="65">$C$65</f>
        <v>49</v>
      </c>
      <c r="J65" s="19">
        <f t="shared" si="65"/>
        <v>49</v>
      </c>
      <c r="K65" s="19">
        <f>J65</f>
        <v>49</v>
      </c>
    </row>
    <row r="66" spans="1:12" s="17" customFormat="1" ht="15" customHeight="1" x14ac:dyDescent="0.25">
      <c r="A66" s="293" t="s">
        <v>105</v>
      </c>
      <c r="B66" s="15" t="s">
        <v>3</v>
      </c>
      <c r="C66" s="16">
        <f>C67+C68</f>
        <v>5919736.2999999998</v>
      </c>
      <c r="D66" s="16">
        <f>D67+D68</f>
        <v>5919736.2999999998</v>
      </c>
      <c r="E66" s="16">
        <f t="shared" ref="E66:J66" si="66">E67+E68</f>
        <v>5919736.2999999998</v>
      </c>
      <c r="F66" s="16">
        <f t="shared" si="66"/>
        <v>5748905.8999999994</v>
      </c>
      <c r="G66" s="16">
        <f t="shared" si="66"/>
        <v>5464538.7999999998</v>
      </c>
      <c r="H66" s="16">
        <v>5182926</v>
      </c>
      <c r="I66" s="16">
        <f t="shared" si="66"/>
        <v>5369275.7999999998</v>
      </c>
      <c r="J66" s="16">
        <f t="shared" si="66"/>
        <v>5534234</v>
      </c>
      <c r="K66" s="16">
        <f>$J$66</f>
        <v>5534234</v>
      </c>
    </row>
    <row r="67" spans="1:12" x14ac:dyDescent="0.25">
      <c r="A67" s="294"/>
      <c r="B67" s="18" t="s">
        <v>6</v>
      </c>
      <c r="C67" s="19">
        <v>5043399</v>
      </c>
      <c r="D67" s="19">
        <v>5043399</v>
      </c>
      <c r="E67" s="19">
        <v>5043399</v>
      </c>
      <c r="F67" s="19">
        <v>4872568.5999999996</v>
      </c>
      <c r="G67" s="19">
        <v>4497327.5999999996</v>
      </c>
      <c r="H67" s="19">
        <v>4400264.2</v>
      </c>
      <c r="I67" s="19">
        <f t="shared" ref="I67:K68" si="67">H67</f>
        <v>4400264.2</v>
      </c>
      <c r="J67" s="19">
        <v>4576203.7</v>
      </c>
      <c r="K67" s="19">
        <f t="shared" si="67"/>
        <v>4576203.7</v>
      </c>
    </row>
    <row r="68" spans="1:12" x14ac:dyDescent="0.25">
      <c r="A68" s="294"/>
      <c r="B68" s="18" t="s">
        <v>7</v>
      </c>
      <c r="C68" s="19">
        <v>876337.3</v>
      </c>
      <c r="D68" s="19">
        <v>876337.3</v>
      </c>
      <c r="E68" s="19">
        <v>876337.3</v>
      </c>
      <c r="F68" s="19">
        <v>876337.3</v>
      </c>
      <c r="G68" s="19">
        <v>967211.2</v>
      </c>
      <c r="H68" s="19">
        <v>969011.6</v>
      </c>
      <c r="I68" s="19">
        <f t="shared" si="67"/>
        <v>969011.6</v>
      </c>
      <c r="J68" s="19">
        <v>958030.3</v>
      </c>
      <c r="K68" s="19">
        <f t="shared" si="67"/>
        <v>958030.3</v>
      </c>
    </row>
    <row r="69" spans="1:12" ht="30" x14ac:dyDescent="0.25">
      <c r="A69" s="294"/>
      <c r="B69" s="18" t="str">
        <f>'[1]Изменения объемов и показателей'!C89</f>
        <v>Доля абацилированных больных туберкулезом от числа больных туберкулезом с бактериовыделением (процент)</v>
      </c>
      <c r="C69" s="19">
        <v>45</v>
      </c>
      <c r="D69" s="19">
        <f>C69</f>
        <v>45</v>
      </c>
      <c r="E69" s="19">
        <f t="shared" ref="E69:H69" si="68">D69</f>
        <v>45</v>
      </c>
      <c r="F69" s="19">
        <f t="shared" si="68"/>
        <v>45</v>
      </c>
      <c r="G69" s="19">
        <f t="shared" si="68"/>
        <v>45</v>
      </c>
      <c r="H69" s="19">
        <f t="shared" si="68"/>
        <v>45</v>
      </c>
      <c r="I69" s="19">
        <v>45</v>
      </c>
      <c r="J69" s="19">
        <f>I69</f>
        <v>45</v>
      </c>
      <c r="K69" s="19">
        <f>J69</f>
        <v>45</v>
      </c>
    </row>
    <row r="70" spans="1:12" ht="45" x14ac:dyDescent="0.25">
      <c r="A70" s="294"/>
      <c r="B70" s="18" t="str">
        <f>'[1]Изменения объемов и показателей'!C90</f>
        <v>Доля лиц инфицированных вирусом иммунодефицита человека, получающих антиретровирусную терапию, от числа состоящих на диспансерном учете (процент)</v>
      </c>
      <c r="C70" s="19">
        <v>21.5</v>
      </c>
      <c r="D70" s="19">
        <f t="shared" ref="D70:H85" si="69">C70</f>
        <v>21.5</v>
      </c>
      <c r="E70" s="19">
        <f t="shared" si="69"/>
        <v>21.5</v>
      </c>
      <c r="F70" s="19">
        <f t="shared" si="69"/>
        <v>21.5</v>
      </c>
      <c r="G70" s="19">
        <f t="shared" si="69"/>
        <v>21.5</v>
      </c>
      <c r="H70" s="19">
        <f t="shared" si="69"/>
        <v>21.5</v>
      </c>
      <c r="I70" s="19">
        <v>30</v>
      </c>
      <c r="J70" s="19">
        <f t="shared" ref="J70:K85" si="70">I70</f>
        <v>30</v>
      </c>
      <c r="K70" s="19">
        <f t="shared" si="70"/>
        <v>30</v>
      </c>
    </row>
    <row r="71" spans="1:12" ht="45" x14ac:dyDescent="0.25">
      <c r="A71" s="294"/>
      <c r="B71" s="18" t="str">
        <f>'[1]Изменения объемов и показателей'!C91</f>
        <v>Число больных наркоманией, находящихся в ремиссии от 1 года до 2 лет (число наркологических больных, находящихся в ремиссии на 100 наркологических больных среднегодового контингента)</v>
      </c>
      <c r="C71" s="19">
        <v>7.4</v>
      </c>
      <c r="D71" s="19">
        <f t="shared" si="69"/>
        <v>7.4</v>
      </c>
      <c r="E71" s="19">
        <f t="shared" si="69"/>
        <v>7.4</v>
      </c>
      <c r="F71" s="19">
        <f t="shared" si="69"/>
        <v>7.4</v>
      </c>
      <c r="G71" s="19">
        <f t="shared" si="69"/>
        <v>7.4</v>
      </c>
      <c r="H71" s="19">
        <f t="shared" si="69"/>
        <v>7.4</v>
      </c>
      <c r="I71" s="19">
        <v>7.4</v>
      </c>
      <c r="J71" s="19">
        <f t="shared" si="70"/>
        <v>7.4</v>
      </c>
      <c r="K71" s="19">
        <f t="shared" si="70"/>
        <v>7.4</v>
      </c>
      <c r="L71" s="13" t="s">
        <v>262</v>
      </c>
    </row>
    <row r="72" spans="1:12" ht="45" x14ac:dyDescent="0.25">
      <c r="A72" s="294"/>
      <c r="B72" s="18" t="str">
        <f>'[1]Изменения объемов и показателей'!C92</f>
        <v>Число больных наркоманией, находящихся в ремиссии более 2 лет (число наркологических больных, находящихся в ремиссии на 100 наркологических больных среднегодового контингента)</v>
      </c>
      <c r="C72" s="19">
        <v>7.9</v>
      </c>
      <c r="D72" s="19">
        <f t="shared" si="69"/>
        <v>7.9</v>
      </c>
      <c r="E72" s="19">
        <f t="shared" si="69"/>
        <v>7.9</v>
      </c>
      <c r="F72" s="19">
        <f t="shared" si="69"/>
        <v>7.9</v>
      </c>
      <c r="G72" s="19">
        <f t="shared" si="69"/>
        <v>7.9</v>
      </c>
      <c r="H72" s="19">
        <f t="shared" si="69"/>
        <v>7.9</v>
      </c>
      <c r="I72" s="19">
        <v>7.9</v>
      </c>
      <c r="J72" s="19">
        <f t="shared" si="70"/>
        <v>7.9</v>
      </c>
      <c r="K72" s="19">
        <f t="shared" si="70"/>
        <v>7.9</v>
      </c>
    </row>
    <row r="73" spans="1:12" ht="45" x14ac:dyDescent="0.25">
      <c r="A73" s="294"/>
      <c r="B73" s="18" t="str">
        <f>'[1]Изменения объемов и показателей'!C93</f>
        <v>Число больных алкоголизмом, находящихся в ремиссии от 1 года до 2 лет (число больных алкоголизмом, находящихся в ремиссии на 100 больных алкоголизмом среднегодового контингента)</v>
      </c>
      <c r="C73" s="19">
        <v>12.7</v>
      </c>
      <c r="D73" s="19">
        <f t="shared" si="69"/>
        <v>12.7</v>
      </c>
      <c r="E73" s="19">
        <f t="shared" si="69"/>
        <v>12.7</v>
      </c>
      <c r="F73" s="19">
        <f t="shared" si="69"/>
        <v>12.7</v>
      </c>
      <c r="G73" s="19">
        <f t="shared" si="69"/>
        <v>12.7</v>
      </c>
      <c r="H73" s="19">
        <f t="shared" si="69"/>
        <v>12.7</v>
      </c>
      <c r="I73" s="19">
        <f t="shared" ref="I73" si="71">$H$73</f>
        <v>12.7</v>
      </c>
      <c r="J73" s="19">
        <f t="shared" si="70"/>
        <v>12.7</v>
      </c>
      <c r="K73" s="19">
        <f t="shared" si="70"/>
        <v>12.7</v>
      </c>
    </row>
    <row r="74" spans="1:12" ht="45" x14ac:dyDescent="0.25">
      <c r="A74" s="294"/>
      <c r="B74" s="18" t="str">
        <f>'[1]Изменения объемов и показателей'!C94</f>
        <v>Число больных алкоголизмом, находящихся в ремиссии более 2 лет (число больных алкоголизмом, находящихся в ремиссии на 100 больных алкоголизмом среднегодового контингента)</v>
      </c>
      <c r="C74" s="19">
        <v>9.4</v>
      </c>
      <c r="D74" s="19">
        <f t="shared" si="69"/>
        <v>9.4</v>
      </c>
      <c r="E74" s="19">
        <f t="shared" si="69"/>
        <v>9.4</v>
      </c>
      <c r="F74" s="19">
        <f t="shared" si="69"/>
        <v>9.4</v>
      </c>
      <c r="G74" s="19">
        <f t="shared" si="69"/>
        <v>9.4</v>
      </c>
      <c r="H74" s="19">
        <f t="shared" si="69"/>
        <v>9.4</v>
      </c>
      <c r="I74" s="19">
        <f t="shared" ref="I74" si="72">$H$74</f>
        <v>9.4</v>
      </c>
      <c r="J74" s="19">
        <f t="shared" si="70"/>
        <v>9.4</v>
      </c>
      <c r="K74" s="19">
        <f t="shared" si="70"/>
        <v>9.4</v>
      </c>
    </row>
    <row r="75" spans="1:12" ht="30" x14ac:dyDescent="0.25">
      <c r="A75" s="294"/>
      <c r="B75" s="18" t="str">
        <f>'[1]Изменения объемов и показателей'!C95</f>
        <v>Доля больных психическими расстройствами, повторно госпитализированных в течение года (процент)</v>
      </c>
      <c r="C75" s="19">
        <v>24.6</v>
      </c>
      <c r="D75" s="19">
        <f t="shared" si="69"/>
        <v>24.6</v>
      </c>
      <c r="E75" s="19">
        <f t="shared" si="69"/>
        <v>24.6</v>
      </c>
      <c r="F75" s="19">
        <f t="shared" si="69"/>
        <v>24.6</v>
      </c>
      <c r="G75" s="19">
        <f t="shared" si="69"/>
        <v>24.6</v>
      </c>
      <c r="H75" s="19">
        <f t="shared" si="69"/>
        <v>24.6</v>
      </c>
      <c r="I75" s="19">
        <v>24.6</v>
      </c>
      <c r="J75" s="19">
        <f t="shared" si="70"/>
        <v>24.6</v>
      </c>
      <c r="K75" s="19">
        <f t="shared" si="70"/>
        <v>24.6</v>
      </c>
    </row>
    <row r="76" spans="1:12" ht="15" customHeight="1" x14ac:dyDescent="0.25">
      <c r="A76" s="294"/>
      <c r="B76" s="18" t="str">
        <f>'[1]Изменения объемов и показателей'!C96</f>
        <v>Смертность от ишемической болезни сердца (на 100 тыс. населения)</v>
      </c>
      <c r="C76" s="19">
        <v>376.5</v>
      </c>
      <c r="D76" s="19">
        <f t="shared" si="69"/>
        <v>376.5</v>
      </c>
      <c r="E76" s="19">
        <f t="shared" si="69"/>
        <v>376.5</v>
      </c>
      <c r="F76" s="19">
        <f t="shared" si="69"/>
        <v>376.5</v>
      </c>
      <c r="G76" s="19">
        <f t="shared" si="69"/>
        <v>376.5</v>
      </c>
      <c r="H76" s="19">
        <f t="shared" si="69"/>
        <v>376.5</v>
      </c>
      <c r="I76" s="19">
        <v>376.5</v>
      </c>
      <c r="J76" s="19">
        <f t="shared" si="70"/>
        <v>376.5</v>
      </c>
      <c r="K76" s="19">
        <f t="shared" si="70"/>
        <v>376.5</v>
      </c>
    </row>
    <row r="77" spans="1:12" ht="30" x14ac:dyDescent="0.25">
      <c r="A77" s="294"/>
      <c r="B77" s="18" t="str">
        <f>'[1]Изменения объемов и показателей'!C97</f>
        <v>Смертность от цереброваскулярных заболеваний (на 100 тыс. населения)</v>
      </c>
      <c r="C77" s="19">
        <v>188.5</v>
      </c>
      <c r="D77" s="19">
        <f t="shared" si="69"/>
        <v>188.5</v>
      </c>
      <c r="E77" s="19">
        <f t="shared" si="69"/>
        <v>188.5</v>
      </c>
      <c r="F77" s="19">
        <f t="shared" si="69"/>
        <v>188.5</v>
      </c>
      <c r="G77" s="19">
        <f t="shared" si="69"/>
        <v>188.5</v>
      </c>
      <c r="H77" s="19">
        <f t="shared" si="69"/>
        <v>188.5</v>
      </c>
      <c r="I77" s="19">
        <v>188.5</v>
      </c>
      <c r="J77" s="19">
        <f t="shared" si="70"/>
        <v>188.5</v>
      </c>
      <c r="K77" s="19">
        <f t="shared" si="70"/>
        <v>188.5</v>
      </c>
    </row>
    <row r="78" spans="1:12" ht="45" x14ac:dyDescent="0.25">
      <c r="A78" s="294"/>
      <c r="B78" s="18" t="str">
        <f>'[1]Изменения объемов и показателей'!C98</f>
        <v>Удельный вес больных злокачественными новообразованиями, состоящих на учете с момента установления диагноза 5 лет и более (процент)</v>
      </c>
      <c r="C78" s="19">
        <v>52.9</v>
      </c>
      <c r="D78" s="19">
        <f t="shared" si="69"/>
        <v>52.9</v>
      </c>
      <c r="E78" s="19">
        <f t="shared" si="69"/>
        <v>52.9</v>
      </c>
      <c r="F78" s="19">
        <f t="shared" si="69"/>
        <v>52.9</v>
      </c>
      <c r="G78" s="19">
        <f t="shared" si="69"/>
        <v>52.9</v>
      </c>
      <c r="H78" s="19">
        <f t="shared" si="69"/>
        <v>52.9</v>
      </c>
      <c r="I78" s="19">
        <v>52.9</v>
      </c>
      <c r="J78" s="19">
        <f t="shared" si="70"/>
        <v>52.9</v>
      </c>
      <c r="K78" s="19">
        <f t="shared" si="70"/>
        <v>52.9</v>
      </c>
    </row>
    <row r="79" spans="1:12" ht="30" x14ac:dyDescent="0.25">
      <c r="A79" s="294"/>
      <c r="B79" s="18" t="str">
        <f>'[1]Изменения объемов и показателей'!C99</f>
        <v>Одногодичная летальность больных со злокачественными новообразованиями (процент)</v>
      </c>
      <c r="C79" s="19">
        <v>30.6</v>
      </c>
      <c r="D79" s="19">
        <f t="shared" si="69"/>
        <v>30.6</v>
      </c>
      <c r="E79" s="19">
        <f t="shared" si="69"/>
        <v>30.6</v>
      </c>
      <c r="F79" s="19">
        <f t="shared" si="69"/>
        <v>30.6</v>
      </c>
      <c r="G79" s="19">
        <f t="shared" si="69"/>
        <v>30.6</v>
      </c>
      <c r="H79" s="19">
        <f t="shared" si="69"/>
        <v>30.6</v>
      </c>
      <c r="I79" s="19">
        <v>30.6</v>
      </c>
      <c r="J79" s="19">
        <f t="shared" si="70"/>
        <v>30.6</v>
      </c>
      <c r="K79" s="19">
        <f t="shared" si="70"/>
        <v>30.6</v>
      </c>
    </row>
    <row r="80" spans="1:12" ht="30" x14ac:dyDescent="0.25">
      <c r="A80" s="294"/>
      <c r="B80" s="18" t="str">
        <f>'[1]Изменения объемов и показателей'!C100</f>
        <v>Доля выездов бригад скорой медицинской помощи со временем доезда до больного менее 20 минут (процент)</v>
      </c>
      <c r="C80" s="19">
        <v>87</v>
      </c>
      <c r="D80" s="19">
        <f t="shared" si="69"/>
        <v>87</v>
      </c>
      <c r="E80" s="19">
        <f t="shared" si="69"/>
        <v>87</v>
      </c>
      <c r="F80" s="19">
        <f t="shared" si="69"/>
        <v>87</v>
      </c>
      <c r="G80" s="19">
        <f t="shared" si="69"/>
        <v>87</v>
      </c>
      <c r="H80" s="19">
        <f t="shared" si="69"/>
        <v>87</v>
      </c>
      <c r="I80" s="19">
        <v>87</v>
      </c>
      <c r="J80" s="19">
        <f t="shared" si="70"/>
        <v>87</v>
      </c>
      <c r="K80" s="19">
        <f t="shared" si="70"/>
        <v>87</v>
      </c>
    </row>
    <row r="81" spans="1:11" ht="30" x14ac:dyDescent="0.25">
      <c r="A81" s="294"/>
      <c r="B81" s="18" t="str">
        <f>'[1]Изменения объемов и показателей'!C101</f>
        <v>Больничная летальность пострадавших в результате дорожно-транспортных происшествий (процент)</v>
      </c>
      <c r="C81" s="19">
        <v>3.7</v>
      </c>
      <c r="D81" s="19">
        <f t="shared" si="69"/>
        <v>3.7</v>
      </c>
      <c r="E81" s="19">
        <f t="shared" si="69"/>
        <v>3.7</v>
      </c>
      <c r="F81" s="19">
        <f t="shared" si="69"/>
        <v>3.7</v>
      </c>
      <c r="G81" s="19">
        <f t="shared" si="69"/>
        <v>3.7</v>
      </c>
      <c r="H81" s="19">
        <f t="shared" si="69"/>
        <v>3.7</v>
      </c>
      <c r="I81" s="19">
        <v>3.7</v>
      </c>
      <c r="J81" s="19">
        <f t="shared" si="70"/>
        <v>3.7</v>
      </c>
      <c r="K81" s="19">
        <f t="shared" si="70"/>
        <v>3.7</v>
      </c>
    </row>
    <row r="82" spans="1:11" ht="30" x14ac:dyDescent="0.25">
      <c r="A82" s="294"/>
      <c r="B82" s="18" t="str">
        <f>'[1]Изменения объемов и показателей'!C102</f>
        <v>Доля станций переливания крови, обеспечивающих современный уровень качества и безопасности компонентов крови (процент)</v>
      </c>
      <c r="C82" s="19">
        <v>100</v>
      </c>
      <c r="D82" s="19">
        <f t="shared" si="69"/>
        <v>100</v>
      </c>
      <c r="E82" s="19">
        <f t="shared" si="69"/>
        <v>100</v>
      </c>
      <c r="F82" s="19">
        <f t="shared" si="69"/>
        <v>100</v>
      </c>
      <c r="G82" s="19">
        <f t="shared" si="69"/>
        <v>100</v>
      </c>
      <c r="H82" s="19">
        <f t="shared" si="69"/>
        <v>100</v>
      </c>
      <c r="I82" s="19">
        <f t="shared" ref="I82" si="73">$H$82</f>
        <v>100</v>
      </c>
      <c r="J82" s="19">
        <f t="shared" si="70"/>
        <v>100</v>
      </c>
      <c r="K82" s="19">
        <f t="shared" si="70"/>
        <v>100</v>
      </c>
    </row>
    <row r="83" spans="1:11" ht="30" x14ac:dyDescent="0.25">
      <c r="A83" s="294"/>
      <c r="B83" s="18" t="str">
        <f>'[1]Изменения объемов и показателей'!C103</f>
        <v>Смертность от транспортных травм всех видов (случаев на 100 тыс. населения)</v>
      </c>
      <c r="C83" s="19">
        <v>15.85</v>
      </c>
      <c r="D83" s="19">
        <f t="shared" si="69"/>
        <v>15.85</v>
      </c>
      <c r="E83" s="19">
        <f t="shared" si="69"/>
        <v>15.85</v>
      </c>
      <c r="F83" s="19">
        <f t="shared" si="69"/>
        <v>15.85</v>
      </c>
      <c r="G83" s="19">
        <f t="shared" si="69"/>
        <v>15.85</v>
      </c>
      <c r="H83" s="19">
        <f t="shared" si="69"/>
        <v>15.85</v>
      </c>
      <c r="I83" s="19">
        <v>15.85</v>
      </c>
      <c r="J83" s="19">
        <f t="shared" si="70"/>
        <v>15.85</v>
      </c>
      <c r="K83" s="19">
        <f t="shared" si="70"/>
        <v>15.85</v>
      </c>
    </row>
    <row r="84" spans="1:11" x14ac:dyDescent="0.25">
      <c r="A84" s="294"/>
      <c r="B84" s="18" t="str">
        <f>'[1]Изменения объемов и показателей'!C104</f>
        <v>Снижение смертности от дорожно-транспортных происшествий (%)</v>
      </c>
      <c r="C84" s="19">
        <v>0.96</v>
      </c>
      <c r="D84" s="19">
        <f t="shared" si="69"/>
        <v>0.96</v>
      </c>
      <c r="E84" s="19">
        <f t="shared" si="69"/>
        <v>0.96</v>
      </c>
      <c r="F84" s="19">
        <f t="shared" si="69"/>
        <v>0.96</v>
      </c>
      <c r="G84" s="19">
        <f t="shared" si="69"/>
        <v>0.96</v>
      </c>
      <c r="H84" s="19">
        <f t="shared" si="69"/>
        <v>0.96</v>
      </c>
      <c r="I84" s="19">
        <v>0.96</v>
      </c>
      <c r="J84" s="19">
        <f t="shared" si="70"/>
        <v>0.96</v>
      </c>
      <c r="K84" s="19">
        <f t="shared" si="70"/>
        <v>0.96</v>
      </c>
    </row>
    <row r="85" spans="1:11" ht="30" x14ac:dyDescent="0.25">
      <c r="A85" s="294"/>
      <c r="B85" s="18" t="str">
        <f>'[1]Изменения объемов и показателей'!C105</f>
        <v>Количество больных, которым оказана высокотехнологичная медицинская помощь (человек)</v>
      </c>
      <c r="C85" s="19">
        <v>9700</v>
      </c>
      <c r="D85" s="19">
        <f t="shared" si="69"/>
        <v>9700</v>
      </c>
      <c r="E85" s="19">
        <f t="shared" si="69"/>
        <v>9700</v>
      </c>
      <c r="F85" s="19">
        <f t="shared" si="69"/>
        <v>9700</v>
      </c>
      <c r="G85" s="19">
        <f t="shared" si="69"/>
        <v>9700</v>
      </c>
      <c r="H85" s="19">
        <f t="shared" si="69"/>
        <v>9700</v>
      </c>
      <c r="I85" s="19">
        <v>10030</v>
      </c>
      <c r="J85" s="19">
        <f t="shared" si="70"/>
        <v>10030</v>
      </c>
      <c r="K85" s="19">
        <f t="shared" si="70"/>
        <v>10030</v>
      </c>
    </row>
    <row r="86" spans="1:11" ht="60" x14ac:dyDescent="0.25">
      <c r="A86" s="294"/>
      <c r="B86" s="18" t="str">
        <f>'[1]Изменения объемов и показателей'!C106</f>
        <v>Доля лиц с диагнозом активного туберкулеза, установленным впервые в жизни, находящихся в учреждениях, исполняющих наказание, от общего числа больных с диагнозом активного туберкулеза, установленным впервые в жизни (%)</v>
      </c>
      <c r="C86" s="19">
        <v>8.3000000000000007</v>
      </c>
      <c r="D86" s="19">
        <f t="shared" ref="D86:H87" si="74">C86</f>
        <v>8.3000000000000007</v>
      </c>
      <c r="E86" s="19">
        <f t="shared" si="74"/>
        <v>8.3000000000000007</v>
      </c>
      <c r="F86" s="19">
        <f t="shared" si="74"/>
        <v>8.3000000000000007</v>
      </c>
      <c r="G86" s="19">
        <f t="shared" si="74"/>
        <v>8.3000000000000007</v>
      </c>
      <c r="H86" s="19">
        <f t="shared" si="74"/>
        <v>8.3000000000000007</v>
      </c>
      <c r="I86" s="19">
        <f t="shared" ref="I86" si="75">$H$86</f>
        <v>8.3000000000000007</v>
      </c>
      <c r="J86" s="19">
        <f t="shared" ref="J86:K87" si="76">I86</f>
        <v>8.3000000000000007</v>
      </c>
      <c r="K86" s="19">
        <f t="shared" si="76"/>
        <v>8.3000000000000007</v>
      </c>
    </row>
    <row r="87" spans="1:11" ht="60" x14ac:dyDescent="0.25">
      <c r="A87" s="294"/>
      <c r="B87" s="18" t="str">
        <f>'[1]Изменения объемов и показателей'!C107</f>
        <v>Доля лиц с диагнозом ВИЧ-инфекции, установленным впервые в жизни, находящихся в учреждениях, исполняющих наказание, от общего числа больных с диагнозом ВИЧ-инфекции, установленным впервые в жизни (%)</v>
      </c>
      <c r="C87" s="19">
        <v>6.3</v>
      </c>
      <c r="D87" s="19">
        <f t="shared" si="74"/>
        <v>6.3</v>
      </c>
      <c r="E87" s="19">
        <f t="shared" si="74"/>
        <v>6.3</v>
      </c>
      <c r="F87" s="19">
        <f t="shared" si="74"/>
        <v>6.3</v>
      </c>
      <c r="G87" s="19">
        <f t="shared" si="74"/>
        <v>6.3</v>
      </c>
      <c r="H87" s="19">
        <f t="shared" si="74"/>
        <v>6.3</v>
      </c>
      <c r="I87" s="19">
        <v>6.3</v>
      </c>
      <c r="J87" s="19">
        <f t="shared" si="76"/>
        <v>6.3</v>
      </c>
      <c r="K87" s="19">
        <f t="shared" si="76"/>
        <v>6.3</v>
      </c>
    </row>
    <row r="88" spans="1:11" s="17" customFormat="1" ht="15" customHeight="1" x14ac:dyDescent="0.25">
      <c r="A88" s="293" t="s">
        <v>263</v>
      </c>
      <c r="B88" s="15" t="s">
        <v>3</v>
      </c>
      <c r="C88" s="16">
        <f>C89+C90</f>
        <v>5317241.2</v>
      </c>
      <c r="D88" s="16">
        <f>D89+D90</f>
        <v>5317241.2</v>
      </c>
      <c r="E88" s="16">
        <f t="shared" ref="E88:K88" si="77">E89+E90</f>
        <v>5317241.2</v>
      </c>
      <c r="F88" s="16">
        <f t="shared" si="77"/>
        <v>5151036.3999999994</v>
      </c>
      <c r="G88" s="16">
        <f t="shared" si="77"/>
        <v>4886468.5</v>
      </c>
      <c r="H88" s="16">
        <f>H89+H90</f>
        <v>4804561</v>
      </c>
      <c r="I88" s="16">
        <f t="shared" si="77"/>
        <v>4804561</v>
      </c>
      <c r="J88" s="16">
        <f t="shared" si="77"/>
        <v>4976827.3</v>
      </c>
      <c r="K88" s="16">
        <f t="shared" si="77"/>
        <v>4976827.3</v>
      </c>
    </row>
    <row r="89" spans="1:11" x14ac:dyDescent="0.25">
      <c r="A89" s="294"/>
      <c r="B89" s="18" t="s">
        <v>6</v>
      </c>
      <c r="C89" s="19">
        <v>4440903.9000000004</v>
      </c>
      <c r="D89" s="19">
        <v>4440903.9000000004</v>
      </c>
      <c r="E89" s="19">
        <f>C89</f>
        <v>4440903.9000000004</v>
      </c>
      <c r="F89" s="19">
        <v>4274699.0999999996</v>
      </c>
      <c r="G89" s="19">
        <v>3919257.3</v>
      </c>
      <c r="H89" s="19">
        <v>3835549.4</v>
      </c>
      <c r="I89" s="19">
        <f t="shared" ref="I89:K89" si="78">H89</f>
        <v>3835549.4</v>
      </c>
      <c r="J89" s="19">
        <v>4018797</v>
      </c>
      <c r="K89" s="19">
        <f t="shared" si="78"/>
        <v>4018797</v>
      </c>
    </row>
    <row r="90" spans="1:11" x14ac:dyDescent="0.25">
      <c r="A90" s="294"/>
      <c r="B90" s="18" t="s">
        <v>7</v>
      </c>
      <c r="C90" s="19">
        <v>876337.3</v>
      </c>
      <c r="D90" s="19">
        <v>876337.3</v>
      </c>
      <c r="E90" s="19">
        <f>C90</f>
        <v>876337.3</v>
      </c>
      <c r="F90" s="19">
        <f t="shared" ref="F90:K90" si="79">E90</f>
        <v>876337.3</v>
      </c>
      <c r="G90" s="19">
        <v>967211.2</v>
      </c>
      <c r="H90" s="19">
        <v>969011.6</v>
      </c>
      <c r="I90" s="19">
        <f t="shared" si="79"/>
        <v>969011.6</v>
      </c>
      <c r="J90" s="19">
        <v>958030.3</v>
      </c>
      <c r="K90" s="19">
        <f t="shared" si="79"/>
        <v>958030.3</v>
      </c>
    </row>
    <row r="91" spans="1:11" ht="60.75" customHeight="1" x14ac:dyDescent="0.25">
      <c r="A91" s="295"/>
      <c r="B91" s="18" t="s">
        <v>264</v>
      </c>
      <c r="C91" s="19">
        <v>663.7</v>
      </c>
      <c r="D91" s="19">
        <v>663.7</v>
      </c>
      <c r="E91" s="19">
        <v>663.7</v>
      </c>
      <c r="F91" s="19">
        <v>663.7</v>
      </c>
      <c r="G91" s="19">
        <v>663.7</v>
      </c>
      <c r="H91" s="19">
        <v>663.7</v>
      </c>
      <c r="I91" s="19">
        <f t="shared" ref="I91:J91" si="80">$C$91</f>
        <v>663.7</v>
      </c>
      <c r="J91" s="19">
        <f t="shared" si="80"/>
        <v>663.7</v>
      </c>
      <c r="K91" s="19">
        <v>672.7</v>
      </c>
    </row>
    <row r="92" spans="1:11" x14ac:dyDescent="0.25">
      <c r="A92" s="287" t="s">
        <v>110</v>
      </c>
      <c r="B92" s="18" t="s">
        <v>3</v>
      </c>
      <c r="C92" s="19">
        <f>C93+C94</f>
        <v>450000</v>
      </c>
      <c r="D92" s="19">
        <f>D93+D94</f>
        <v>450000</v>
      </c>
      <c r="E92" s="19">
        <f t="shared" ref="E92:J92" si="81">E93+E94</f>
        <v>450000</v>
      </c>
      <c r="F92" s="19">
        <f t="shared" si="81"/>
        <v>450000</v>
      </c>
      <c r="G92" s="19">
        <f t="shared" si="81"/>
        <v>540873.9</v>
      </c>
      <c r="H92" s="19">
        <f>H93+H94</f>
        <v>540873.9</v>
      </c>
      <c r="I92" s="19">
        <f t="shared" si="81"/>
        <v>540873.9</v>
      </c>
      <c r="J92" s="19">
        <f t="shared" si="81"/>
        <v>540873.9</v>
      </c>
      <c r="K92" s="19">
        <f>$J$92</f>
        <v>540873.9</v>
      </c>
    </row>
    <row r="93" spans="1:11" x14ac:dyDescent="0.25">
      <c r="A93" s="288"/>
      <c r="B93" s="18" t="s">
        <v>6</v>
      </c>
      <c r="C93" s="19">
        <v>450000</v>
      </c>
      <c r="D93" s="19">
        <v>450000</v>
      </c>
      <c r="E93" s="19">
        <v>450000</v>
      </c>
      <c r="F93" s="19">
        <f>E93</f>
        <v>450000</v>
      </c>
      <c r="G93" s="19">
        <f t="shared" ref="G93:K94" si="82">F93</f>
        <v>450000</v>
      </c>
      <c r="H93" s="19">
        <f t="shared" si="82"/>
        <v>450000</v>
      </c>
      <c r="I93" s="19">
        <f t="shared" si="82"/>
        <v>450000</v>
      </c>
      <c r="J93" s="19">
        <f>I93</f>
        <v>450000</v>
      </c>
      <c r="K93" s="19">
        <f t="shared" si="82"/>
        <v>450000</v>
      </c>
    </row>
    <row r="94" spans="1:11" x14ac:dyDescent="0.25">
      <c r="A94" s="289"/>
      <c r="B94" s="18" t="s">
        <v>7</v>
      </c>
      <c r="C94" s="19"/>
      <c r="D94" s="19"/>
      <c r="E94" s="19">
        <v>0</v>
      </c>
      <c r="F94" s="19">
        <f>E94</f>
        <v>0</v>
      </c>
      <c r="G94" s="19">
        <v>90873.9</v>
      </c>
      <c r="H94" s="19">
        <f t="shared" si="82"/>
        <v>90873.9</v>
      </c>
      <c r="I94" s="19">
        <f t="shared" si="82"/>
        <v>90873.9</v>
      </c>
      <c r="J94" s="19">
        <f>I94</f>
        <v>90873.9</v>
      </c>
      <c r="K94" s="19">
        <f t="shared" si="82"/>
        <v>90873.9</v>
      </c>
    </row>
    <row r="95" spans="1:11" x14ac:dyDescent="0.25">
      <c r="A95" s="287" t="s">
        <v>265</v>
      </c>
      <c r="B95" s="18" t="s">
        <v>3</v>
      </c>
      <c r="C95" s="19">
        <f>C96+C97</f>
        <v>586271</v>
      </c>
      <c r="D95" s="19">
        <f>D96+D97</f>
        <v>586271</v>
      </c>
      <c r="E95" s="19">
        <f t="shared" ref="E95:K95" si="83">E96+E97</f>
        <v>586271</v>
      </c>
      <c r="F95" s="19">
        <f t="shared" si="83"/>
        <v>586271</v>
      </c>
      <c r="G95" s="19">
        <f t="shared" si="83"/>
        <v>586271</v>
      </c>
      <c r="H95" s="19">
        <f t="shared" si="83"/>
        <v>586271</v>
      </c>
      <c r="I95" s="19">
        <f t="shared" si="83"/>
        <v>586271</v>
      </c>
      <c r="J95" s="19">
        <f t="shared" si="83"/>
        <v>604296.19999999995</v>
      </c>
      <c r="K95" s="19">
        <f t="shared" si="83"/>
        <v>604296.19999999995</v>
      </c>
    </row>
    <row r="96" spans="1:11" x14ac:dyDescent="0.25">
      <c r="A96" s="288"/>
      <c r="B96" s="18" t="s">
        <v>6</v>
      </c>
      <c r="C96" s="19"/>
      <c r="D96" s="19"/>
      <c r="E96" s="19">
        <v>0</v>
      </c>
      <c r="F96" s="19">
        <v>0</v>
      </c>
      <c r="G96" s="19">
        <v>0</v>
      </c>
      <c r="H96" s="19"/>
      <c r="I96" s="19">
        <v>0</v>
      </c>
      <c r="J96" s="19">
        <v>0</v>
      </c>
      <c r="K96" s="19">
        <f>$J$96</f>
        <v>0</v>
      </c>
    </row>
    <row r="97" spans="1:12" ht="47.25" customHeight="1" x14ac:dyDescent="0.25">
      <c r="A97" s="289"/>
      <c r="B97" s="18" t="s">
        <v>7</v>
      </c>
      <c r="C97" s="19">
        <v>586271</v>
      </c>
      <c r="D97" s="19">
        <v>586271</v>
      </c>
      <c r="E97" s="19">
        <f>C97</f>
        <v>586271</v>
      </c>
      <c r="F97" s="19">
        <f>E97</f>
        <v>586271</v>
      </c>
      <c r="G97" s="19">
        <f t="shared" ref="G97:K97" si="84">F97</f>
        <v>586271</v>
      </c>
      <c r="H97" s="19">
        <f t="shared" si="84"/>
        <v>586271</v>
      </c>
      <c r="I97" s="19">
        <f t="shared" si="84"/>
        <v>586271</v>
      </c>
      <c r="J97" s="19">
        <v>604296.19999999995</v>
      </c>
      <c r="K97" s="19">
        <f t="shared" si="84"/>
        <v>604296.19999999995</v>
      </c>
    </row>
    <row r="98" spans="1:12" x14ac:dyDescent="0.25">
      <c r="A98" s="287" t="s">
        <v>266</v>
      </c>
      <c r="B98" s="18" t="s">
        <v>3</v>
      </c>
      <c r="C98" s="19">
        <f t="shared" ref="C98:K98" si="85">C99+C100</f>
        <v>126768</v>
      </c>
      <c r="D98" s="19">
        <f t="shared" si="85"/>
        <v>126768</v>
      </c>
      <c r="E98" s="19">
        <f t="shared" si="85"/>
        <v>126768</v>
      </c>
      <c r="F98" s="19">
        <f t="shared" si="85"/>
        <v>126768</v>
      </c>
      <c r="G98" s="19">
        <f t="shared" si="85"/>
        <v>126768</v>
      </c>
      <c r="H98" s="19">
        <f t="shared" si="85"/>
        <v>126768</v>
      </c>
      <c r="I98" s="19">
        <f t="shared" si="85"/>
        <v>126768</v>
      </c>
      <c r="J98" s="19">
        <f t="shared" si="85"/>
        <v>114091.4</v>
      </c>
      <c r="K98" s="19">
        <f t="shared" si="85"/>
        <v>114091.4</v>
      </c>
    </row>
    <row r="99" spans="1:12" x14ac:dyDescent="0.25">
      <c r="A99" s="288"/>
      <c r="B99" s="18" t="s">
        <v>6</v>
      </c>
      <c r="C99" s="19"/>
      <c r="D99" s="19"/>
      <c r="E99" s="19"/>
      <c r="F99" s="19"/>
      <c r="G99" s="19"/>
      <c r="H99" s="19"/>
      <c r="I99" s="19"/>
      <c r="J99" s="19"/>
      <c r="K99" s="19"/>
    </row>
    <row r="100" spans="1:12" ht="190.5" customHeight="1" x14ac:dyDescent="0.25">
      <c r="A100" s="289"/>
      <c r="B100" s="18" t="s">
        <v>7</v>
      </c>
      <c r="C100" s="19">
        <v>126768</v>
      </c>
      <c r="D100" s="19">
        <v>126768</v>
      </c>
      <c r="E100" s="19">
        <f>C100</f>
        <v>126768</v>
      </c>
      <c r="F100" s="19">
        <f>E100</f>
        <v>126768</v>
      </c>
      <c r="G100" s="19">
        <f t="shared" ref="G100:K100" si="86">F100</f>
        <v>126768</v>
      </c>
      <c r="H100" s="19">
        <f t="shared" si="86"/>
        <v>126768</v>
      </c>
      <c r="I100" s="19">
        <f t="shared" si="86"/>
        <v>126768</v>
      </c>
      <c r="J100" s="19">
        <v>114091.4</v>
      </c>
      <c r="K100" s="19">
        <f t="shared" si="86"/>
        <v>114091.4</v>
      </c>
      <c r="L100" s="13" t="s">
        <v>262</v>
      </c>
    </row>
    <row r="101" spans="1:12" x14ac:dyDescent="0.25">
      <c r="A101" s="290" t="s">
        <v>117</v>
      </c>
      <c r="B101" s="18" t="s">
        <v>3</v>
      </c>
      <c r="C101" s="19"/>
      <c r="D101" s="19"/>
      <c r="E101" s="19"/>
      <c r="F101" s="19"/>
      <c r="G101" s="19"/>
      <c r="H101" s="19">
        <f t="shared" ref="H101:K101" si="87">H102+H103</f>
        <v>1800.4</v>
      </c>
      <c r="I101" s="19">
        <f t="shared" si="87"/>
        <v>1800.4</v>
      </c>
      <c r="J101" s="19">
        <f t="shared" si="87"/>
        <v>1800.4</v>
      </c>
      <c r="K101" s="19">
        <f t="shared" si="87"/>
        <v>1800.4</v>
      </c>
    </row>
    <row r="102" spans="1:12" x14ac:dyDescent="0.25">
      <c r="A102" s="291"/>
      <c r="B102" s="18" t="s">
        <v>6</v>
      </c>
      <c r="C102" s="19"/>
      <c r="D102" s="19"/>
      <c r="E102" s="19"/>
      <c r="F102" s="19"/>
      <c r="G102" s="19"/>
      <c r="H102" s="19"/>
      <c r="I102" s="19"/>
      <c r="J102" s="19"/>
      <c r="K102" s="19"/>
    </row>
    <row r="103" spans="1:12" ht="37.5" customHeight="1" x14ac:dyDescent="0.25">
      <c r="A103" s="292"/>
      <c r="B103" s="18" t="s">
        <v>7</v>
      </c>
      <c r="C103" s="19"/>
      <c r="D103" s="19"/>
      <c r="E103" s="19"/>
      <c r="F103" s="19"/>
      <c r="G103" s="19"/>
      <c r="H103" s="19">
        <v>1800.4</v>
      </c>
      <c r="I103" s="19">
        <f>H103</f>
        <v>1800.4</v>
      </c>
      <c r="J103" s="19">
        <f>I103</f>
        <v>1800.4</v>
      </c>
      <c r="K103" s="19">
        <f t="shared" ref="K103" si="88">J103</f>
        <v>1800.4</v>
      </c>
    </row>
    <row r="104" spans="1:12" x14ac:dyDescent="0.25">
      <c r="A104" s="287" t="s">
        <v>119</v>
      </c>
      <c r="B104" s="18" t="s">
        <v>3</v>
      </c>
      <c r="C104" s="19">
        <f t="shared" ref="C104:J104" si="89">C105+C106</f>
        <v>97679.9</v>
      </c>
      <c r="D104" s="19">
        <f t="shared" si="89"/>
        <v>97679.9</v>
      </c>
      <c r="E104" s="19">
        <f t="shared" si="89"/>
        <v>97679.9</v>
      </c>
      <c r="F104" s="19">
        <f t="shared" si="89"/>
        <v>97679.9</v>
      </c>
      <c r="G104" s="19">
        <f t="shared" si="89"/>
        <v>104415.8</v>
      </c>
      <c r="H104" s="19">
        <f>H105</f>
        <v>104415.8</v>
      </c>
      <c r="I104" s="19">
        <f t="shared" si="89"/>
        <v>104415.8</v>
      </c>
      <c r="J104" s="19">
        <f t="shared" si="89"/>
        <v>104415.8</v>
      </c>
      <c r="K104" s="19">
        <f>$J$104</f>
        <v>104415.8</v>
      </c>
    </row>
    <row r="105" spans="1:12" x14ac:dyDescent="0.25">
      <c r="A105" s="288"/>
      <c r="B105" s="18" t="s">
        <v>6</v>
      </c>
      <c r="C105" s="19">
        <v>97679.9</v>
      </c>
      <c r="D105" s="19">
        <v>97679.9</v>
      </c>
      <c r="E105" s="19">
        <f>C105</f>
        <v>97679.9</v>
      </c>
      <c r="F105" s="19">
        <f>E105</f>
        <v>97679.9</v>
      </c>
      <c r="G105" s="19">
        <v>104415.8</v>
      </c>
      <c r="H105" s="19">
        <f t="shared" ref="H105:K105" si="90">G105</f>
        <v>104415.8</v>
      </c>
      <c r="I105" s="19">
        <f t="shared" si="90"/>
        <v>104415.8</v>
      </c>
      <c r="J105" s="19">
        <f>I105</f>
        <v>104415.8</v>
      </c>
      <c r="K105" s="19">
        <f t="shared" si="90"/>
        <v>104415.8</v>
      </c>
    </row>
    <row r="106" spans="1:12" ht="44.25" customHeight="1" x14ac:dyDescent="0.25">
      <c r="A106" s="289"/>
      <c r="B106" s="18" t="s">
        <v>7</v>
      </c>
      <c r="C106" s="19"/>
      <c r="D106" s="19"/>
      <c r="E106" s="19"/>
      <c r="F106" s="19"/>
      <c r="G106" s="19"/>
      <c r="H106" s="19"/>
      <c r="I106" s="19"/>
      <c r="J106" s="19"/>
      <c r="K106" s="19"/>
    </row>
    <row r="107" spans="1:12" x14ac:dyDescent="0.25">
      <c r="A107" s="287" t="s">
        <v>267</v>
      </c>
      <c r="B107" s="18" t="s">
        <v>3</v>
      </c>
      <c r="C107" s="19">
        <f t="shared" ref="C107:J107" si="91">C108+C109</f>
        <v>212260.8</v>
      </c>
      <c r="D107" s="19">
        <f t="shared" si="91"/>
        <v>212260.8</v>
      </c>
      <c r="E107" s="19">
        <f t="shared" si="91"/>
        <v>212260.8</v>
      </c>
      <c r="F107" s="19">
        <f t="shared" si="91"/>
        <v>212260.8</v>
      </c>
      <c r="G107" s="19">
        <f t="shared" si="91"/>
        <v>296555.09999999998</v>
      </c>
      <c r="H107" s="19">
        <f>H108+H109</f>
        <v>296555.09999999998</v>
      </c>
      <c r="I107" s="19">
        <f t="shared" si="91"/>
        <v>296555.09999999998</v>
      </c>
      <c r="J107" s="19">
        <f t="shared" si="91"/>
        <v>280225.19999999995</v>
      </c>
      <c r="K107" s="19">
        <f>$J$107</f>
        <v>280225.19999999995</v>
      </c>
    </row>
    <row r="108" spans="1:12" x14ac:dyDescent="0.25">
      <c r="A108" s="288"/>
      <c r="B108" s="18" t="s">
        <v>6</v>
      </c>
      <c r="C108" s="19">
        <v>48962.5</v>
      </c>
      <c r="D108" s="19">
        <v>48962.5</v>
      </c>
      <c r="E108" s="19">
        <f>C108</f>
        <v>48962.5</v>
      </c>
      <c r="F108" s="19">
        <f>E108</f>
        <v>48962.5</v>
      </c>
      <c r="G108" s="19">
        <v>133256.79999999999</v>
      </c>
      <c r="H108" s="19">
        <f t="shared" ref="H108:K108" si="92">G108</f>
        <v>133256.79999999999</v>
      </c>
      <c r="I108" s="19">
        <f t="shared" si="92"/>
        <v>133256.79999999999</v>
      </c>
      <c r="J108" s="19">
        <f>I108</f>
        <v>133256.79999999999</v>
      </c>
      <c r="K108" s="19">
        <f t="shared" si="92"/>
        <v>133256.79999999999</v>
      </c>
    </row>
    <row r="109" spans="1:12" ht="117.75" customHeight="1" x14ac:dyDescent="0.25">
      <c r="A109" s="289"/>
      <c r="B109" s="18" t="s">
        <v>7</v>
      </c>
      <c r="C109" s="19">
        <v>163298.29999999999</v>
      </c>
      <c r="D109" s="19">
        <v>163298.29999999999</v>
      </c>
      <c r="E109" s="19">
        <f>C109</f>
        <v>163298.29999999999</v>
      </c>
      <c r="F109" s="19">
        <f>E109</f>
        <v>163298.29999999999</v>
      </c>
      <c r="G109" s="19">
        <f t="shared" ref="G109:K109" si="93">F109</f>
        <v>163298.29999999999</v>
      </c>
      <c r="H109" s="19">
        <f t="shared" si="93"/>
        <v>163298.29999999999</v>
      </c>
      <c r="I109" s="19">
        <f t="shared" si="93"/>
        <v>163298.29999999999</v>
      </c>
      <c r="J109" s="19">
        <v>146968.4</v>
      </c>
      <c r="K109" s="19">
        <f t="shared" si="93"/>
        <v>146968.4</v>
      </c>
    </row>
    <row r="110" spans="1:12" x14ac:dyDescent="0.25">
      <c r="A110" s="287" t="s">
        <v>268</v>
      </c>
      <c r="B110" s="18" t="s">
        <v>3</v>
      </c>
      <c r="C110" s="19">
        <f t="shared" ref="C110:J110" si="94">C111+C112</f>
        <v>600</v>
      </c>
      <c r="D110" s="19">
        <f t="shared" si="94"/>
        <v>600</v>
      </c>
      <c r="E110" s="19">
        <f t="shared" si="94"/>
        <v>600</v>
      </c>
      <c r="F110" s="19">
        <f t="shared" si="94"/>
        <v>600</v>
      </c>
      <c r="G110" s="19">
        <f t="shared" si="94"/>
        <v>0</v>
      </c>
      <c r="H110" s="19">
        <f>H111</f>
        <v>0</v>
      </c>
      <c r="I110" s="19">
        <f t="shared" si="94"/>
        <v>0</v>
      </c>
      <c r="J110" s="19">
        <f t="shared" si="94"/>
        <v>0</v>
      </c>
      <c r="K110" s="19">
        <f>$J$110</f>
        <v>0</v>
      </c>
    </row>
    <row r="111" spans="1:12" x14ac:dyDescent="0.25">
      <c r="A111" s="288"/>
      <c r="B111" s="18" t="s">
        <v>6</v>
      </c>
      <c r="C111" s="19">
        <v>600</v>
      </c>
      <c r="D111" s="19">
        <v>600</v>
      </c>
      <c r="E111" s="19">
        <f>C111</f>
        <v>600</v>
      </c>
      <c r="F111" s="19">
        <f>E111</f>
        <v>600</v>
      </c>
      <c r="G111" s="19">
        <v>0</v>
      </c>
      <c r="H111" s="19">
        <f t="shared" ref="H111:K111" si="95">G111</f>
        <v>0</v>
      </c>
      <c r="I111" s="19">
        <f t="shared" si="95"/>
        <v>0</v>
      </c>
      <c r="J111" s="19">
        <f>I111</f>
        <v>0</v>
      </c>
      <c r="K111" s="19">
        <f t="shared" si="95"/>
        <v>0</v>
      </c>
    </row>
    <row r="112" spans="1:12" x14ac:dyDescent="0.25">
      <c r="A112" s="289"/>
      <c r="B112" s="18" t="s">
        <v>7</v>
      </c>
      <c r="C112" s="19"/>
      <c r="D112" s="19"/>
      <c r="E112" s="19"/>
      <c r="F112" s="19"/>
      <c r="G112" s="19"/>
      <c r="H112" s="19"/>
      <c r="I112" s="19"/>
      <c r="J112" s="19"/>
      <c r="K112" s="19"/>
    </row>
    <row r="113" spans="1:11" x14ac:dyDescent="0.25">
      <c r="A113" s="287" t="s">
        <v>124</v>
      </c>
      <c r="B113" s="18" t="s">
        <v>3</v>
      </c>
      <c r="C113" s="19">
        <f t="shared" ref="C113:J113" si="96">C114+C115</f>
        <v>771150.3</v>
      </c>
      <c r="D113" s="19">
        <f t="shared" si="96"/>
        <v>771150.3</v>
      </c>
      <c r="E113" s="19">
        <f t="shared" si="96"/>
        <v>771150.3</v>
      </c>
      <c r="F113" s="19">
        <f t="shared" si="96"/>
        <v>686015.8</v>
      </c>
      <c r="G113" s="19">
        <f t="shared" si="96"/>
        <v>675198.3</v>
      </c>
      <c r="H113" s="19">
        <f>H114</f>
        <v>675198.3</v>
      </c>
      <c r="I113" s="19">
        <f t="shared" si="96"/>
        <v>675198.3</v>
      </c>
      <c r="J113" s="19">
        <f t="shared" si="96"/>
        <v>675198.3</v>
      </c>
      <c r="K113" s="19">
        <f>$J$113</f>
        <v>675198.3</v>
      </c>
    </row>
    <row r="114" spans="1:11" x14ac:dyDescent="0.25">
      <c r="A114" s="288"/>
      <c r="B114" s="18" t="s">
        <v>6</v>
      </c>
      <c r="C114" s="19">
        <v>771150.3</v>
      </c>
      <c r="D114" s="19">
        <v>771150.3</v>
      </c>
      <c r="E114" s="19">
        <f>C114</f>
        <v>771150.3</v>
      </c>
      <c r="F114" s="19">
        <v>686015.8</v>
      </c>
      <c r="G114" s="19">
        <v>675198.3</v>
      </c>
      <c r="H114" s="19">
        <f t="shared" ref="H114:K114" si="97">G114</f>
        <v>675198.3</v>
      </c>
      <c r="I114" s="19">
        <f t="shared" si="97"/>
        <v>675198.3</v>
      </c>
      <c r="J114" s="19">
        <f>I114</f>
        <v>675198.3</v>
      </c>
      <c r="K114" s="19">
        <f t="shared" si="97"/>
        <v>675198.3</v>
      </c>
    </row>
    <row r="115" spans="1:11" ht="67.5" customHeight="1" x14ac:dyDescent="0.25">
      <c r="A115" s="289"/>
      <c r="B115" s="18" t="s">
        <v>7</v>
      </c>
      <c r="C115" s="19"/>
      <c r="D115" s="19"/>
      <c r="E115" s="19"/>
      <c r="F115" s="19"/>
      <c r="G115" s="19"/>
      <c r="H115" s="19"/>
      <c r="I115" s="19"/>
      <c r="J115" s="19"/>
      <c r="K115" s="19"/>
    </row>
    <row r="116" spans="1:11" x14ac:dyDescent="0.25">
      <c r="A116" s="287" t="s">
        <v>269</v>
      </c>
      <c r="B116" s="18" t="s">
        <v>3</v>
      </c>
      <c r="C116" s="19">
        <f t="shared" ref="C116:J116" si="98">C117+C118</f>
        <v>53189.9</v>
      </c>
      <c r="D116" s="19">
        <f t="shared" si="98"/>
        <v>53189.9</v>
      </c>
      <c r="E116" s="19">
        <f t="shared" si="98"/>
        <v>53189.9</v>
      </c>
      <c r="F116" s="19">
        <f t="shared" si="98"/>
        <v>53189.9</v>
      </c>
      <c r="G116" s="19">
        <f t="shared" si="98"/>
        <v>47795.8</v>
      </c>
      <c r="H116" s="19">
        <f>H117</f>
        <v>46871.1</v>
      </c>
      <c r="I116" s="19">
        <f t="shared" si="98"/>
        <v>46871.1</v>
      </c>
      <c r="J116" s="19">
        <f t="shared" si="98"/>
        <v>46871.1</v>
      </c>
      <c r="K116" s="19">
        <f>$J$116</f>
        <v>46871.1</v>
      </c>
    </row>
    <row r="117" spans="1:11" x14ac:dyDescent="0.25">
      <c r="A117" s="288"/>
      <c r="B117" s="18" t="s">
        <v>6</v>
      </c>
      <c r="C117" s="19">
        <v>53189.9</v>
      </c>
      <c r="D117" s="19">
        <v>53189.9</v>
      </c>
      <c r="E117" s="19">
        <f>C117</f>
        <v>53189.9</v>
      </c>
      <c r="F117" s="19">
        <f>E117</f>
        <v>53189.9</v>
      </c>
      <c r="G117" s="19">
        <v>47795.8</v>
      </c>
      <c r="H117" s="19">
        <v>46871.1</v>
      </c>
      <c r="I117" s="19">
        <f t="shared" ref="I117:K117" si="99">H117</f>
        <v>46871.1</v>
      </c>
      <c r="J117" s="19">
        <f>I117</f>
        <v>46871.1</v>
      </c>
      <c r="K117" s="19">
        <f t="shared" si="99"/>
        <v>46871.1</v>
      </c>
    </row>
    <row r="118" spans="1:11" ht="107.25" customHeight="1" x14ac:dyDescent="0.25">
      <c r="A118" s="289"/>
      <c r="B118" s="18" t="s">
        <v>7</v>
      </c>
      <c r="C118" s="19"/>
      <c r="D118" s="19"/>
      <c r="E118" s="19"/>
      <c r="F118" s="19"/>
      <c r="G118" s="19"/>
      <c r="H118" s="19"/>
      <c r="I118" s="19"/>
      <c r="J118" s="19"/>
      <c r="K118" s="19"/>
    </row>
    <row r="119" spans="1:11" x14ac:dyDescent="0.25">
      <c r="A119" s="287" t="s">
        <v>270</v>
      </c>
      <c r="B119" s="18" t="s">
        <v>3</v>
      </c>
      <c r="C119" s="19">
        <f>C120+C121</f>
        <v>3019231.3</v>
      </c>
      <c r="D119" s="19">
        <f>D120+D121</f>
        <v>3019231.3</v>
      </c>
      <c r="E119" s="19">
        <f t="shared" ref="E119:J119" si="100">E120+E121</f>
        <v>3019231.3</v>
      </c>
      <c r="F119" s="19">
        <f t="shared" si="100"/>
        <v>2938251</v>
      </c>
      <c r="G119" s="19">
        <f t="shared" si="100"/>
        <v>2508590.6</v>
      </c>
      <c r="H119" s="19">
        <f>H120</f>
        <v>2425807.1</v>
      </c>
      <c r="I119" s="19">
        <f t="shared" si="100"/>
        <v>2425807.1</v>
      </c>
      <c r="J119" s="19">
        <f t="shared" si="100"/>
        <v>2547704.4</v>
      </c>
      <c r="K119" s="19">
        <f>$J$119</f>
        <v>2547704.4</v>
      </c>
    </row>
    <row r="120" spans="1:11" x14ac:dyDescent="0.25">
      <c r="A120" s="288"/>
      <c r="B120" s="18" t="s">
        <v>6</v>
      </c>
      <c r="C120" s="19">
        <v>3019231.3</v>
      </c>
      <c r="D120" s="19">
        <v>3019231.3</v>
      </c>
      <c r="E120" s="19">
        <f>C120</f>
        <v>3019231.3</v>
      </c>
      <c r="F120" s="19">
        <v>2938251</v>
      </c>
      <c r="G120" s="19">
        <v>2508590.6</v>
      </c>
      <c r="H120" s="19">
        <v>2425807.1</v>
      </c>
      <c r="I120" s="19">
        <f t="shared" ref="I120:K120" si="101">H120</f>
        <v>2425807.1</v>
      </c>
      <c r="J120" s="19">
        <v>2547704.4</v>
      </c>
      <c r="K120" s="19">
        <f t="shared" si="101"/>
        <v>2547704.4</v>
      </c>
    </row>
    <row r="121" spans="1:11" ht="59.25" customHeight="1" x14ac:dyDescent="0.25">
      <c r="A121" s="289"/>
      <c r="B121" s="18" t="s">
        <v>7</v>
      </c>
      <c r="C121" s="19"/>
      <c r="D121" s="19"/>
      <c r="E121" s="19"/>
      <c r="F121" s="19"/>
      <c r="G121" s="19"/>
      <c r="H121" s="19"/>
      <c r="I121" s="19"/>
      <c r="J121" s="19"/>
      <c r="K121" s="19"/>
    </row>
    <row r="122" spans="1:11" s="17" customFormat="1" x14ac:dyDescent="0.25">
      <c r="A122" s="293" t="s">
        <v>130</v>
      </c>
      <c r="B122" s="15" t="s">
        <v>3</v>
      </c>
      <c r="C122" s="16">
        <f>C123+C124</f>
        <v>270453.09999999998</v>
      </c>
      <c r="D122" s="16">
        <f>D123+D124</f>
        <v>270453.09999999998</v>
      </c>
      <c r="E122" s="16">
        <f t="shared" ref="E122:J122" si="102">E123+E124</f>
        <v>270453.09999999998</v>
      </c>
      <c r="F122" s="16">
        <f t="shared" si="102"/>
        <v>265827.5</v>
      </c>
      <c r="G122" s="16">
        <f t="shared" si="102"/>
        <v>277178.7</v>
      </c>
      <c r="H122" s="16">
        <f>H123</f>
        <v>263823.5</v>
      </c>
      <c r="I122" s="16">
        <f t="shared" si="102"/>
        <v>263823.5</v>
      </c>
      <c r="J122" s="16">
        <f t="shared" si="102"/>
        <v>263823.5</v>
      </c>
      <c r="K122" s="16">
        <f>$J$122</f>
        <v>263823.5</v>
      </c>
    </row>
    <row r="123" spans="1:11" x14ac:dyDescent="0.25">
      <c r="A123" s="294"/>
      <c r="B123" s="18" t="s">
        <v>6</v>
      </c>
      <c r="C123" s="19">
        <v>270453.09999999998</v>
      </c>
      <c r="D123" s="19">
        <v>270453.09999999998</v>
      </c>
      <c r="E123" s="19">
        <f>C123</f>
        <v>270453.09999999998</v>
      </c>
      <c r="F123" s="19">
        <v>265827.5</v>
      </c>
      <c r="G123" s="19">
        <v>277178.7</v>
      </c>
      <c r="H123" s="19">
        <v>263823.5</v>
      </c>
      <c r="I123" s="19">
        <f t="shared" ref="I123:K123" si="103">H123</f>
        <v>263823.5</v>
      </c>
      <c r="J123" s="19">
        <f>I123</f>
        <v>263823.5</v>
      </c>
      <c r="K123" s="19">
        <f t="shared" si="103"/>
        <v>263823.5</v>
      </c>
    </row>
    <row r="124" spans="1:11" x14ac:dyDescent="0.25">
      <c r="A124" s="294"/>
      <c r="B124" s="18" t="s">
        <v>7</v>
      </c>
      <c r="C124" s="19"/>
      <c r="D124" s="19"/>
      <c r="E124" s="19"/>
      <c r="F124" s="19"/>
      <c r="G124" s="19"/>
      <c r="H124" s="19"/>
      <c r="I124" s="19"/>
      <c r="J124" s="19"/>
      <c r="K124" s="19"/>
    </row>
    <row r="125" spans="1:11" ht="69.75" customHeight="1" x14ac:dyDescent="0.25">
      <c r="A125" s="295"/>
      <c r="B125" s="18" t="s">
        <v>271</v>
      </c>
      <c r="C125" s="19">
        <v>87</v>
      </c>
      <c r="D125" s="19">
        <f>C125</f>
        <v>87</v>
      </c>
      <c r="E125" s="19">
        <f t="shared" ref="E125:G125" si="104">$C$125</f>
        <v>87</v>
      </c>
      <c r="F125" s="19">
        <f t="shared" si="104"/>
        <v>87</v>
      </c>
      <c r="G125" s="19">
        <f t="shared" si="104"/>
        <v>87</v>
      </c>
      <c r="H125" s="19">
        <v>87</v>
      </c>
      <c r="I125" s="19">
        <f t="shared" ref="I125:K125" si="105">$C$125</f>
        <v>87</v>
      </c>
      <c r="J125" s="19">
        <f t="shared" si="105"/>
        <v>87</v>
      </c>
      <c r="K125" s="19">
        <f t="shared" si="105"/>
        <v>87</v>
      </c>
    </row>
    <row r="126" spans="1:11" x14ac:dyDescent="0.25">
      <c r="A126" s="287" t="s">
        <v>132</v>
      </c>
      <c r="B126" s="18" t="s">
        <v>3</v>
      </c>
      <c r="C126" s="19">
        <f t="shared" ref="C126:J126" si="106">C127+C128</f>
        <v>133478.5</v>
      </c>
      <c r="D126" s="19">
        <f t="shared" si="106"/>
        <v>133478.5</v>
      </c>
      <c r="E126" s="19">
        <f t="shared" si="106"/>
        <v>133478.5</v>
      </c>
      <c r="F126" s="19">
        <f t="shared" si="106"/>
        <v>120855</v>
      </c>
      <c r="G126" s="19">
        <f t="shared" si="106"/>
        <v>132206.20000000001</v>
      </c>
      <c r="H126" s="19">
        <f>H127</f>
        <v>125420.8</v>
      </c>
      <c r="I126" s="19">
        <f t="shared" si="106"/>
        <v>125420.8</v>
      </c>
      <c r="J126" s="19">
        <f t="shared" si="106"/>
        <v>125420.8</v>
      </c>
      <c r="K126" s="19">
        <f>$J$126</f>
        <v>125420.8</v>
      </c>
    </row>
    <row r="127" spans="1:11" x14ac:dyDescent="0.25">
      <c r="A127" s="288"/>
      <c r="B127" s="18" t="s">
        <v>6</v>
      </c>
      <c r="C127" s="19">
        <v>133478.5</v>
      </c>
      <c r="D127" s="19">
        <v>133478.5</v>
      </c>
      <c r="E127" s="19">
        <f>C127</f>
        <v>133478.5</v>
      </c>
      <c r="F127" s="19">
        <v>120855</v>
      </c>
      <c r="G127" s="19">
        <v>132206.20000000001</v>
      </c>
      <c r="H127" s="19">
        <v>125420.8</v>
      </c>
      <c r="I127" s="19">
        <f t="shared" ref="I127:K127" si="107">H127</f>
        <v>125420.8</v>
      </c>
      <c r="J127" s="19">
        <f>I127</f>
        <v>125420.8</v>
      </c>
      <c r="K127" s="19">
        <f t="shared" si="107"/>
        <v>125420.8</v>
      </c>
    </row>
    <row r="128" spans="1:11" ht="22.5" customHeight="1" x14ac:dyDescent="0.25">
      <c r="A128" s="289"/>
      <c r="B128" s="18" t="s">
        <v>7</v>
      </c>
      <c r="C128" s="19"/>
      <c r="D128" s="19"/>
      <c r="E128" s="19"/>
      <c r="F128" s="19"/>
      <c r="G128" s="19"/>
      <c r="H128" s="19"/>
      <c r="I128" s="19"/>
      <c r="J128" s="19"/>
      <c r="K128" s="19"/>
    </row>
    <row r="129" spans="1:11" x14ac:dyDescent="0.25">
      <c r="A129" s="287" t="s">
        <v>134</v>
      </c>
      <c r="B129" s="18" t="s">
        <v>3</v>
      </c>
      <c r="C129" s="19">
        <f t="shared" ref="C129:J129" si="108">C130+C131</f>
        <v>136974.6</v>
      </c>
      <c r="D129" s="19">
        <f t="shared" si="108"/>
        <v>136974.6</v>
      </c>
      <c r="E129" s="19">
        <f t="shared" si="108"/>
        <v>136974.6</v>
      </c>
      <c r="F129" s="19">
        <f t="shared" si="108"/>
        <v>144972.5</v>
      </c>
      <c r="G129" s="19">
        <f t="shared" si="108"/>
        <v>144972.5</v>
      </c>
      <c r="H129" s="19">
        <f>H130</f>
        <v>138402.70000000001</v>
      </c>
      <c r="I129" s="19">
        <f t="shared" si="108"/>
        <v>138402.70000000001</v>
      </c>
      <c r="J129" s="19">
        <f t="shared" si="108"/>
        <v>129622.7</v>
      </c>
      <c r="K129" s="19">
        <f>$J$129</f>
        <v>129622.7</v>
      </c>
    </row>
    <row r="130" spans="1:11" x14ac:dyDescent="0.25">
      <c r="A130" s="288"/>
      <c r="B130" s="18" t="s">
        <v>6</v>
      </c>
      <c r="C130" s="19">
        <v>136974.6</v>
      </c>
      <c r="D130" s="19">
        <v>136974.6</v>
      </c>
      <c r="E130" s="19">
        <f>C130</f>
        <v>136974.6</v>
      </c>
      <c r="F130" s="19">
        <v>144972.5</v>
      </c>
      <c r="G130" s="19">
        <f t="shared" ref="G130:K130" si="109">F130</f>
        <v>144972.5</v>
      </c>
      <c r="H130" s="19">
        <v>138402.70000000001</v>
      </c>
      <c r="I130" s="19">
        <f t="shared" si="109"/>
        <v>138402.70000000001</v>
      </c>
      <c r="J130" s="19">
        <v>129622.7</v>
      </c>
      <c r="K130" s="19">
        <f t="shared" si="109"/>
        <v>129622.7</v>
      </c>
    </row>
    <row r="131" spans="1:11" x14ac:dyDescent="0.25">
      <c r="A131" s="289"/>
      <c r="B131" s="18" t="s">
        <v>7</v>
      </c>
      <c r="C131" s="19"/>
      <c r="D131" s="19"/>
      <c r="E131" s="19"/>
      <c r="F131" s="19"/>
      <c r="G131" s="19"/>
      <c r="H131" s="19"/>
      <c r="I131" s="19"/>
      <c r="J131" s="19"/>
      <c r="K131" s="19"/>
    </row>
    <row r="132" spans="1:11" s="17" customFormat="1" x14ac:dyDescent="0.25">
      <c r="A132" s="293" t="s">
        <v>136</v>
      </c>
      <c r="B132" s="15" t="s">
        <v>3</v>
      </c>
      <c r="C132" s="16">
        <f>C133+C134</f>
        <v>328639.59999999998</v>
      </c>
      <c r="D132" s="16">
        <f>D133+D134</f>
        <v>328639.59999999998</v>
      </c>
      <c r="E132" s="16">
        <f t="shared" ref="E132:J132" si="110">E133+E134</f>
        <v>328639.59999999998</v>
      </c>
      <c r="F132" s="16">
        <f t="shared" si="110"/>
        <v>328639.59999999998</v>
      </c>
      <c r="G132" s="16">
        <f t="shared" si="110"/>
        <v>297489.2</v>
      </c>
      <c r="H132" s="16">
        <f>H133</f>
        <v>297489.2</v>
      </c>
      <c r="I132" s="16">
        <f t="shared" si="110"/>
        <v>297489.2</v>
      </c>
      <c r="J132" s="16">
        <f t="shared" si="110"/>
        <v>297489.2</v>
      </c>
      <c r="K132" s="16">
        <f>$J$132</f>
        <v>297489.2</v>
      </c>
    </row>
    <row r="133" spans="1:11" x14ac:dyDescent="0.25">
      <c r="A133" s="294"/>
      <c r="B133" s="18" t="s">
        <v>6</v>
      </c>
      <c r="C133" s="19">
        <v>328639.59999999998</v>
      </c>
      <c r="D133" s="19">
        <v>328639.59999999998</v>
      </c>
      <c r="E133" s="19">
        <f>C133</f>
        <v>328639.59999999998</v>
      </c>
      <c r="F133" s="19">
        <f>E133</f>
        <v>328639.59999999998</v>
      </c>
      <c r="G133" s="19">
        <v>297489.2</v>
      </c>
      <c r="H133" s="19">
        <f t="shared" ref="H133:K133" si="111">G133</f>
        <v>297489.2</v>
      </c>
      <c r="I133" s="19">
        <f t="shared" si="111"/>
        <v>297489.2</v>
      </c>
      <c r="J133" s="19">
        <f>I133</f>
        <v>297489.2</v>
      </c>
      <c r="K133" s="19">
        <f t="shared" si="111"/>
        <v>297489.2</v>
      </c>
    </row>
    <row r="134" spans="1:11" x14ac:dyDescent="0.25">
      <c r="A134" s="294"/>
      <c r="B134" s="18" t="s">
        <v>7</v>
      </c>
      <c r="C134" s="19"/>
      <c r="D134" s="19"/>
      <c r="E134" s="19"/>
      <c r="F134" s="19"/>
      <c r="G134" s="19"/>
      <c r="H134" s="19"/>
      <c r="I134" s="19"/>
      <c r="J134" s="19"/>
      <c r="K134" s="19"/>
    </row>
    <row r="135" spans="1:11" ht="75" x14ac:dyDescent="0.25">
      <c r="A135" s="295"/>
      <c r="B135" s="18" t="s">
        <v>272</v>
      </c>
      <c r="C135" s="19">
        <v>100</v>
      </c>
      <c r="D135" s="19">
        <v>100</v>
      </c>
      <c r="E135" s="19">
        <f t="shared" ref="E135:G135" si="112">$C$135</f>
        <v>100</v>
      </c>
      <c r="F135" s="19">
        <f t="shared" si="112"/>
        <v>100</v>
      </c>
      <c r="G135" s="19">
        <f t="shared" si="112"/>
        <v>100</v>
      </c>
      <c r="H135" s="19">
        <v>100</v>
      </c>
      <c r="I135" s="19">
        <f t="shared" ref="I135:J135" si="113">$C$135</f>
        <v>100</v>
      </c>
      <c r="J135" s="19">
        <f t="shared" si="113"/>
        <v>100</v>
      </c>
      <c r="K135" s="19">
        <v>100</v>
      </c>
    </row>
    <row r="136" spans="1:11" x14ac:dyDescent="0.25">
      <c r="A136" s="287" t="s">
        <v>306</v>
      </c>
      <c r="B136" s="18" t="s">
        <v>3</v>
      </c>
      <c r="C136" s="19">
        <f>C137+C138</f>
        <v>328639.59999999998</v>
      </c>
      <c r="D136" s="19">
        <f>D137+D138</f>
        <v>328639.59999999998</v>
      </c>
      <c r="E136" s="19">
        <f t="shared" ref="E136:J136" si="114">E137+E138</f>
        <v>328639.59999999998</v>
      </c>
      <c r="F136" s="19">
        <f t="shared" si="114"/>
        <v>328639.59999999998</v>
      </c>
      <c r="G136" s="19">
        <f t="shared" si="114"/>
        <v>297489.2</v>
      </c>
      <c r="H136" s="19">
        <f>H137</f>
        <v>297489.2</v>
      </c>
      <c r="I136" s="19">
        <f t="shared" si="114"/>
        <v>297489.2</v>
      </c>
      <c r="J136" s="19">
        <f t="shared" si="114"/>
        <v>297489.2</v>
      </c>
      <c r="K136" s="19">
        <f>$J$136</f>
        <v>297489.2</v>
      </c>
    </row>
    <row r="137" spans="1:11" x14ac:dyDescent="0.25">
      <c r="A137" s="288"/>
      <c r="B137" s="18" t="s">
        <v>6</v>
      </c>
      <c r="C137" s="19">
        <v>328639.59999999998</v>
      </c>
      <c r="D137" s="19">
        <v>328639.59999999998</v>
      </c>
      <c r="E137" s="19">
        <f>C137</f>
        <v>328639.59999999998</v>
      </c>
      <c r="F137" s="19">
        <f>E137</f>
        <v>328639.59999999998</v>
      </c>
      <c r="G137" s="19">
        <v>297489.2</v>
      </c>
      <c r="H137" s="19">
        <f t="shared" ref="H137:K137" si="115">G137</f>
        <v>297489.2</v>
      </c>
      <c r="I137" s="19">
        <f t="shared" si="115"/>
        <v>297489.2</v>
      </c>
      <c r="J137" s="19">
        <f>I137</f>
        <v>297489.2</v>
      </c>
      <c r="K137" s="19">
        <f t="shared" si="115"/>
        <v>297489.2</v>
      </c>
    </row>
    <row r="138" spans="1:11" ht="33" customHeight="1" x14ac:dyDescent="0.25">
      <c r="A138" s="289"/>
      <c r="B138" s="18" t="s">
        <v>7</v>
      </c>
      <c r="C138" s="19"/>
      <c r="D138" s="19"/>
      <c r="E138" s="19"/>
      <c r="F138" s="19"/>
      <c r="G138" s="19"/>
      <c r="H138" s="19"/>
      <c r="I138" s="19"/>
      <c r="J138" s="19"/>
      <c r="K138" s="19"/>
    </row>
    <row r="139" spans="1:11" s="17" customFormat="1" x14ac:dyDescent="0.25">
      <c r="A139" s="293" t="s">
        <v>307</v>
      </c>
      <c r="B139" s="15" t="s">
        <v>3</v>
      </c>
      <c r="C139" s="16">
        <f>C140+C141</f>
        <v>3402.4</v>
      </c>
      <c r="D139" s="16">
        <f>D140+D141</f>
        <v>3402.4</v>
      </c>
      <c r="E139" s="16">
        <f t="shared" ref="E139:J139" si="116">E140+E141</f>
        <v>3402.4</v>
      </c>
      <c r="F139" s="16">
        <f t="shared" si="116"/>
        <v>3402.4</v>
      </c>
      <c r="G139" s="16">
        <f t="shared" si="116"/>
        <v>3402.4</v>
      </c>
      <c r="H139" s="16">
        <f>H140</f>
        <v>3402.4</v>
      </c>
      <c r="I139" s="16">
        <f t="shared" si="116"/>
        <v>3402.4</v>
      </c>
      <c r="J139" s="16">
        <f t="shared" si="116"/>
        <v>3402.4</v>
      </c>
      <c r="K139" s="16">
        <f>$J$139</f>
        <v>3402.4</v>
      </c>
    </row>
    <row r="140" spans="1:11" x14ac:dyDescent="0.25">
      <c r="A140" s="294"/>
      <c r="B140" s="18" t="s">
        <v>6</v>
      </c>
      <c r="C140" s="19">
        <v>3402.4</v>
      </c>
      <c r="D140" s="19">
        <v>3402.4</v>
      </c>
      <c r="E140" s="19">
        <f>C140</f>
        <v>3402.4</v>
      </c>
      <c r="F140" s="19">
        <f>E140</f>
        <v>3402.4</v>
      </c>
      <c r="G140" s="19">
        <f t="shared" ref="G140:K140" si="117">F140</f>
        <v>3402.4</v>
      </c>
      <c r="H140" s="19">
        <f t="shared" si="117"/>
        <v>3402.4</v>
      </c>
      <c r="I140" s="19">
        <f t="shared" si="117"/>
        <v>3402.4</v>
      </c>
      <c r="J140" s="19">
        <f>I140</f>
        <v>3402.4</v>
      </c>
      <c r="K140" s="19">
        <f t="shared" si="117"/>
        <v>3402.4</v>
      </c>
    </row>
    <row r="141" spans="1:11" ht="102.75" customHeight="1" x14ac:dyDescent="0.25">
      <c r="A141" s="295"/>
      <c r="B141" s="18" t="s">
        <v>7</v>
      </c>
      <c r="C141" s="19"/>
      <c r="D141" s="19"/>
      <c r="E141" s="19"/>
      <c r="F141" s="19"/>
      <c r="G141" s="19"/>
      <c r="H141" s="19"/>
      <c r="I141" s="19"/>
      <c r="J141" s="19"/>
      <c r="K141" s="19"/>
    </row>
    <row r="142" spans="1:11" x14ac:dyDescent="0.25">
      <c r="A142" s="287" t="s">
        <v>308</v>
      </c>
      <c r="B142" s="18" t="s">
        <v>3</v>
      </c>
      <c r="C142" s="19">
        <f>C143+C144</f>
        <v>3402.4</v>
      </c>
      <c r="D142" s="19">
        <f>D143+D144</f>
        <v>3402.4</v>
      </c>
      <c r="E142" s="19">
        <f t="shared" ref="E142:J142" si="118">E143+E144</f>
        <v>3402.4</v>
      </c>
      <c r="F142" s="19">
        <f t="shared" si="118"/>
        <v>3402.4</v>
      </c>
      <c r="G142" s="19">
        <f t="shared" si="118"/>
        <v>3402.4</v>
      </c>
      <c r="H142" s="19">
        <f>H143</f>
        <v>3402.4</v>
      </c>
      <c r="I142" s="19">
        <f t="shared" si="118"/>
        <v>3402.4</v>
      </c>
      <c r="J142" s="19">
        <f t="shared" si="118"/>
        <v>3402.4</v>
      </c>
      <c r="K142" s="19">
        <f>$J$142</f>
        <v>3402.4</v>
      </c>
    </row>
    <row r="143" spans="1:11" x14ac:dyDescent="0.25">
      <c r="A143" s="288"/>
      <c r="B143" s="18" t="s">
        <v>6</v>
      </c>
      <c r="C143" s="19">
        <v>3402.4</v>
      </c>
      <c r="D143" s="19">
        <v>3402.4</v>
      </c>
      <c r="E143" s="19">
        <f>C143</f>
        <v>3402.4</v>
      </c>
      <c r="F143" s="19">
        <f>E143</f>
        <v>3402.4</v>
      </c>
      <c r="G143" s="19">
        <f t="shared" ref="G143:K143" si="119">F143</f>
        <v>3402.4</v>
      </c>
      <c r="H143" s="19">
        <f t="shared" si="119"/>
        <v>3402.4</v>
      </c>
      <c r="I143" s="19">
        <f t="shared" si="119"/>
        <v>3402.4</v>
      </c>
      <c r="J143" s="19">
        <f>I143</f>
        <v>3402.4</v>
      </c>
      <c r="K143" s="19">
        <f t="shared" si="119"/>
        <v>3402.4</v>
      </c>
    </row>
    <row r="144" spans="1:11" ht="334.5" customHeight="1" x14ac:dyDescent="0.25">
      <c r="A144" s="289"/>
      <c r="B144" s="18" t="s">
        <v>7</v>
      </c>
      <c r="C144" s="19"/>
      <c r="D144" s="19"/>
      <c r="E144" s="19"/>
      <c r="F144" s="19"/>
      <c r="G144" s="19"/>
      <c r="H144" s="19"/>
      <c r="I144" s="20"/>
      <c r="J144" s="20"/>
      <c r="K144" s="20"/>
    </row>
    <row r="145" spans="1:11" s="17" customFormat="1" x14ac:dyDescent="0.25">
      <c r="A145" s="293" t="s">
        <v>273</v>
      </c>
      <c r="B145" s="15" t="s">
        <v>3</v>
      </c>
      <c r="C145" s="16">
        <f>C146+C147</f>
        <v>0</v>
      </c>
      <c r="D145" s="16">
        <f>D146+D147</f>
        <v>0</v>
      </c>
      <c r="E145" s="16">
        <f t="shared" ref="E145:J145" si="120">E146+E147</f>
        <v>0</v>
      </c>
      <c r="F145" s="16">
        <f t="shared" si="120"/>
        <v>0</v>
      </c>
      <c r="G145" s="16">
        <f t="shared" si="120"/>
        <v>0</v>
      </c>
      <c r="H145" s="16">
        <f>$G$145</f>
        <v>0</v>
      </c>
      <c r="I145" s="16">
        <f t="shared" si="120"/>
        <v>0</v>
      </c>
      <c r="J145" s="16">
        <f t="shared" si="120"/>
        <v>0</v>
      </c>
      <c r="K145" s="16"/>
    </row>
    <row r="146" spans="1:11" x14ac:dyDescent="0.25">
      <c r="A146" s="294"/>
      <c r="B146" s="18" t="s">
        <v>6</v>
      </c>
      <c r="C146" s="19"/>
      <c r="D146" s="19"/>
      <c r="E146" s="19"/>
      <c r="F146" s="19"/>
      <c r="G146" s="19"/>
      <c r="H146" s="19"/>
      <c r="I146" s="19"/>
      <c r="J146" s="19"/>
      <c r="K146" s="19"/>
    </row>
    <row r="147" spans="1:11" x14ac:dyDescent="0.25">
      <c r="A147" s="294"/>
      <c r="B147" s="18" t="s">
        <v>7</v>
      </c>
      <c r="C147" s="19"/>
      <c r="D147" s="19"/>
      <c r="E147" s="19"/>
      <c r="F147" s="19"/>
      <c r="G147" s="19"/>
      <c r="H147" s="19"/>
      <c r="I147" s="19"/>
      <c r="J147" s="19"/>
      <c r="K147" s="19"/>
    </row>
    <row r="148" spans="1:11" ht="30" x14ac:dyDescent="0.25">
      <c r="A148" s="294"/>
      <c r="B148" s="18" t="str">
        <f>'[1]Изменения объемов и показателей'!C160</f>
        <v>Доля лиц, получивших амбулаторный диализ от числа нуждающихся (%)</v>
      </c>
      <c r="C148" s="19">
        <v>100</v>
      </c>
      <c r="D148" s="19">
        <v>100</v>
      </c>
      <c r="E148" s="19">
        <f t="shared" ref="E148:G148" si="121">$C$148</f>
        <v>100</v>
      </c>
      <c r="F148" s="19">
        <f t="shared" si="121"/>
        <v>100</v>
      </c>
      <c r="G148" s="19">
        <f t="shared" si="121"/>
        <v>100</v>
      </c>
      <c r="H148" s="19">
        <v>100</v>
      </c>
      <c r="I148" s="19">
        <f t="shared" ref="I148:J148" si="122">$H$148</f>
        <v>100</v>
      </c>
      <c r="J148" s="19">
        <f t="shared" si="122"/>
        <v>100</v>
      </c>
      <c r="K148" s="19">
        <v>100</v>
      </c>
    </row>
    <row r="149" spans="1:11" ht="30" x14ac:dyDescent="0.25">
      <c r="A149" s="294"/>
      <c r="B149" s="18" t="str">
        <f>'[1]Изменения объемов и показателей'!C161</f>
        <v>Количество поездок ПККЦ «Академик Федор Углов» в отдаленные населенные пункты (ед)</v>
      </c>
      <c r="C149" s="19">
        <v>5</v>
      </c>
      <c r="D149" s="19">
        <v>5</v>
      </c>
      <c r="E149" s="19">
        <f t="shared" ref="E149:G149" si="123">$C$149</f>
        <v>5</v>
      </c>
      <c r="F149" s="19">
        <f t="shared" si="123"/>
        <v>5</v>
      </c>
      <c r="G149" s="19">
        <f t="shared" si="123"/>
        <v>5</v>
      </c>
      <c r="H149" s="19">
        <v>5</v>
      </c>
      <c r="I149" s="19">
        <f t="shared" ref="I149:J149" si="124">$H$149</f>
        <v>5</v>
      </c>
      <c r="J149" s="19">
        <f t="shared" si="124"/>
        <v>5</v>
      </c>
      <c r="K149" s="19">
        <v>5</v>
      </c>
    </row>
    <row r="150" spans="1:11" s="17" customFormat="1" x14ac:dyDescent="0.25">
      <c r="A150" s="293" t="s">
        <v>274</v>
      </c>
      <c r="B150" s="15" t="s">
        <v>3</v>
      </c>
      <c r="C150" s="16">
        <f>C151+C152</f>
        <v>0</v>
      </c>
      <c r="D150" s="16">
        <f>D151+D152</f>
        <v>0</v>
      </c>
      <c r="E150" s="16">
        <f t="shared" ref="E150:J150" si="125">E151+E152</f>
        <v>0</v>
      </c>
      <c r="F150" s="16">
        <f t="shared" si="125"/>
        <v>0</v>
      </c>
      <c r="G150" s="16">
        <f t="shared" si="125"/>
        <v>0</v>
      </c>
      <c r="H150" s="16">
        <f>$G$150</f>
        <v>0</v>
      </c>
      <c r="I150" s="16">
        <f t="shared" si="125"/>
        <v>0</v>
      </c>
      <c r="J150" s="16">
        <f t="shared" si="125"/>
        <v>0</v>
      </c>
      <c r="K150" s="16"/>
    </row>
    <row r="151" spans="1:11" x14ac:dyDescent="0.25">
      <c r="A151" s="294"/>
      <c r="B151" s="18" t="s">
        <v>6</v>
      </c>
      <c r="C151" s="19"/>
      <c r="D151" s="19"/>
      <c r="E151" s="19"/>
      <c r="F151" s="19"/>
      <c r="G151" s="19"/>
      <c r="H151" s="19"/>
      <c r="I151" s="19"/>
      <c r="J151" s="19"/>
      <c r="K151" s="19"/>
    </row>
    <row r="152" spans="1:11" x14ac:dyDescent="0.25">
      <c r="A152" s="294"/>
      <c r="B152" s="18" t="s">
        <v>7</v>
      </c>
      <c r="C152" s="19"/>
      <c r="D152" s="19"/>
      <c r="E152" s="19"/>
      <c r="F152" s="19"/>
      <c r="G152" s="19"/>
      <c r="H152" s="19"/>
      <c r="I152" s="19"/>
      <c r="J152" s="19"/>
      <c r="K152" s="19"/>
    </row>
    <row r="153" spans="1:11" ht="30" x14ac:dyDescent="0.25">
      <c r="A153" s="294"/>
      <c r="B153" s="18" t="str">
        <f>'[1]Изменения объемов и показателей'!C164</f>
        <v>Доля лиц, получивших амбулаторный диализ от числа нуждающихся (%)</v>
      </c>
      <c r="C153" s="19">
        <v>100</v>
      </c>
      <c r="D153" s="19">
        <v>100</v>
      </c>
      <c r="E153" s="19">
        <f t="shared" ref="E153:G153" si="126">$C$153</f>
        <v>100</v>
      </c>
      <c r="F153" s="19">
        <f t="shared" si="126"/>
        <v>100</v>
      </c>
      <c r="G153" s="19">
        <f t="shared" si="126"/>
        <v>100</v>
      </c>
      <c r="H153" s="19">
        <v>100</v>
      </c>
      <c r="I153" s="19">
        <f t="shared" ref="I153:J153" si="127">$H$153</f>
        <v>100</v>
      </c>
      <c r="J153" s="19">
        <f t="shared" si="127"/>
        <v>100</v>
      </c>
      <c r="K153" s="19">
        <v>100</v>
      </c>
    </row>
    <row r="154" spans="1:11" ht="30" x14ac:dyDescent="0.25">
      <c r="A154" s="294"/>
      <c r="B154" s="18" t="str">
        <f>'[1]Изменения объемов и показателей'!C165</f>
        <v>Количество поездок ПККЦ «Академик Федор Углов» в отдаленные населенные пункты (ед)</v>
      </c>
      <c r="C154" s="19">
        <v>5</v>
      </c>
      <c r="D154" s="19">
        <v>5</v>
      </c>
      <c r="E154" s="19">
        <f t="shared" ref="E154:G154" si="128">$C$154</f>
        <v>5</v>
      </c>
      <c r="F154" s="19">
        <f t="shared" si="128"/>
        <v>5</v>
      </c>
      <c r="G154" s="19">
        <f t="shared" si="128"/>
        <v>5</v>
      </c>
      <c r="H154" s="19">
        <v>5</v>
      </c>
      <c r="I154" s="19">
        <f t="shared" ref="I154:J154" si="129">$H$154</f>
        <v>5</v>
      </c>
      <c r="J154" s="19">
        <f t="shared" si="129"/>
        <v>5</v>
      </c>
      <c r="K154" s="19">
        <v>5</v>
      </c>
    </row>
    <row r="155" spans="1:11" x14ac:dyDescent="0.25">
      <c r="A155" s="287" t="s">
        <v>275</v>
      </c>
      <c r="B155" s="18" t="s">
        <v>3</v>
      </c>
      <c r="C155" s="19">
        <f>C156+C157</f>
        <v>0</v>
      </c>
      <c r="D155" s="19">
        <f>D156+D157</f>
        <v>0</v>
      </c>
      <c r="E155" s="19">
        <f t="shared" ref="E155:J155" si="130">E156+E157</f>
        <v>0</v>
      </c>
      <c r="F155" s="19">
        <f t="shared" si="130"/>
        <v>0</v>
      </c>
      <c r="G155" s="19">
        <f t="shared" si="130"/>
        <v>0</v>
      </c>
      <c r="H155" s="19">
        <f>$G$155</f>
        <v>0</v>
      </c>
      <c r="I155" s="19">
        <f t="shared" si="130"/>
        <v>0</v>
      </c>
      <c r="J155" s="19">
        <f t="shared" si="130"/>
        <v>0</v>
      </c>
      <c r="K155" s="19"/>
    </row>
    <row r="156" spans="1:11" x14ac:dyDescent="0.25">
      <c r="A156" s="288"/>
      <c r="B156" s="18" t="s">
        <v>6</v>
      </c>
      <c r="C156" s="19"/>
      <c r="D156" s="19"/>
      <c r="E156" s="19"/>
      <c r="F156" s="19"/>
      <c r="G156" s="19"/>
      <c r="H156" s="19"/>
      <c r="I156" s="19"/>
      <c r="J156" s="19"/>
      <c r="K156" s="19"/>
    </row>
    <row r="157" spans="1:11" x14ac:dyDescent="0.25">
      <c r="A157" s="289"/>
      <c r="B157" s="18" t="s">
        <v>7</v>
      </c>
      <c r="C157" s="19"/>
      <c r="D157" s="19"/>
      <c r="E157" s="19"/>
      <c r="F157" s="19"/>
      <c r="G157" s="19"/>
      <c r="H157" s="19"/>
      <c r="I157" s="19"/>
      <c r="J157" s="19"/>
      <c r="K157" s="19"/>
    </row>
    <row r="158" spans="1:11" s="17" customFormat="1" x14ac:dyDescent="0.25">
      <c r="A158" s="293" t="s">
        <v>144</v>
      </c>
      <c r="B158" s="15" t="s">
        <v>3</v>
      </c>
      <c r="C158" s="16">
        <f>C159+C160</f>
        <v>651530.6</v>
      </c>
      <c r="D158" s="16">
        <f>D159+D160</f>
        <v>651530.6</v>
      </c>
      <c r="E158" s="16">
        <f t="shared" ref="E158:J158" si="131">E159+E160</f>
        <v>651530.6</v>
      </c>
      <c r="F158" s="16">
        <f t="shared" si="131"/>
        <v>648342.30000000005</v>
      </c>
      <c r="G158" s="16">
        <f t="shared" si="131"/>
        <v>671386.9</v>
      </c>
      <c r="H158" s="16">
        <f>H159</f>
        <v>598762.30000000005</v>
      </c>
      <c r="I158" s="16">
        <f t="shared" si="131"/>
        <v>598762.30000000005</v>
      </c>
      <c r="J158" s="16">
        <f t="shared" si="131"/>
        <v>671463.8</v>
      </c>
      <c r="K158" s="16">
        <f>$J$158</f>
        <v>671463.8</v>
      </c>
    </row>
    <row r="159" spans="1:11" x14ac:dyDescent="0.25">
      <c r="A159" s="294"/>
      <c r="B159" s="18" t="s">
        <v>6</v>
      </c>
      <c r="C159" s="19">
        <v>651530.6</v>
      </c>
      <c r="D159" s="19">
        <v>651530.6</v>
      </c>
      <c r="E159" s="19">
        <f>C159</f>
        <v>651530.6</v>
      </c>
      <c r="F159" s="19">
        <v>648342.30000000005</v>
      </c>
      <c r="G159" s="19">
        <v>671386.9</v>
      </c>
      <c r="H159" s="19">
        <v>598762.30000000005</v>
      </c>
      <c r="I159" s="19">
        <f t="shared" ref="I159:K159" si="132">H159</f>
        <v>598762.30000000005</v>
      </c>
      <c r="J159" s="19">
        <v>671463.8</v>
      </c>
      <c r="K159" s="19">
        <f t="shared" si="132"/>
        <v>671463.8</v>
      </c>
    </row>
    <row r="160" spans="1:11" x14ac:dyDescent="0.25">
      <c r="A160" s="294"/>
      <c r="B160" s="18" t="s">
        <v>7</v>
      </c>
      <c r="C160" s="19"/>
      <c r="D160" s="19"/>
      <c r="E160" s="19"/>
      <c r="F160" s="19"/>
      <c r="G160" s="19"/>
      <c r="H160" s="19"/>
      <c r="I160" s="19"/>
      <c r="J160" s="19"/>
      <c r="K160" s="19"/>
    </row>
    <row r="161" spans="1:11" ht="60" x14ac:dyDescent="0.25">
      <c r="A161" s="294"/>
      <c r="B161" s="18" t="str">
        <f>'[1]Изменения объемов и показателей'!C171</f>
        <v>Доля обследованных беременных женщин по новому алгоритму проведения комплексной пренатальной (дородовой) диагностики нарушений развития ребенка, от числа поставленных на учет в первый триместр беременности (процент)</v>
      </c>
      <c r="C161" s="19">
        <v>60</v>
      </c>
      <c r="D161" s="19">
        <f>C161</f>
        <v>60</v>
      </c>
      <c r="E161" s="19">
        <f t="shared" ref="E161:H161" si="133">D161</f>
        <v>60</v>
      </c>
      <c r="F161" s="19">
        <f t="shared" si="133"/>
        <v>60</v>
      </c>
      <c r="G161" s="19">
        <f t="shared" si="133"/>
        <v>60</v>
      </c>
      <c r="H161" s="19">
        <f t="shared" si="133"/>
        <v>60</v>
      </c>
      <c r="I161" s="19">
        <v>60</v>
      </c>
      <c r="J161" s="19">
        <f>I161</f>
        <v>60</v>
      </c>
      <c r="K161" s="19">
        <f>J161</f>
        <v>60</v>
      </c>
    </row>
    <row r="162" spans="1:11" ht="75" x14ac:dyDescent="0.25">
      <c r="A162" s="294"/>
      <c r="B162" s="18" t="str">
        <f>'[1]Изменения объемов и показателей'!C172</f>
        <v>Охват неонатальным скринингом (доля новорожденных, обследованных на врожденные и наследственные заболевания, от общего числа родившихся живыми) (доля (процент) новорожденных, обследованных на наследственные заболевания, от общего числа новорожденных)</v>
      </c>
      <c r="C162" s="19">
        <v>95</v>
      </c>
      <c r="D162" s="19">
        <f t="shared" ref="D162:H170" si="134">C162</f>
        <v>95</v>
      </c>
      <c r="E162" s="19">
        <f t="shared" si="134"/>
        <v>95</v>
      </c>
      <c r="F162" s="19">
        <f t="shared" si="134"/>
        <v>95</v>
      </c>
      <c r="G162" s="19">
        <f t="shared" si="134"/>
        <v>95</v>
      </c>
      <c r="H162" s="19">
        <f t="shared" si="134"/>
        <v>95</v>
      </c>
      <c r="I162" s="19">
        <f t="shared" ref="I162" si="135">$H$162</f>
        <v>95</v>
      </c>
      <c r="J162" s="19">
        <f t="shared" ref="J162:K170" si="136">I162</f>
        <v>95</v>
      </c>
      <c r="K162" s="19">
        <f t="shared" si="136"/>
        <v>95</v>
      </c>
    </row>
    <row r="163" spans="1:11" ht="75" x14ac:dyDescent="0.25">
      <c r="A163" s="294"/>
      <c r="B163" s="18" t="str">
        <f>'[1]Изменения объемов и показателей'!C173</f>
        <v>Охват аудиологическим скринингом (доля детей первого года жизни, обследованных на аудиологический скрининг, от общего числа детей первого года жизни) (доля (процент) детей первого года жизни, обследованных на аудиологический скрининг, от общего числа детей первого года жизни)</v>
      </c>
      <c r="C163" s="19">
        <v>95</v>
      </c>
      <c r="D163" s="19">
        <f t="shared" si="134"/>
        <v>95</v>
      </c>
      <c r="E163" s="19">
        <f t="shared" si="134"/>
        <v>95</v>
      </c>
      <c r="F163" s="19">
        <f t="shared" si="134"/>
        <v>95</v>
      </c>
      <c r="G163" s="19">
        <f t="shared" si="134"/>
        <v>95</v>
      </c>
      <c r="H163" s="19">
        <f t="shared" si="134"/>
        <v>95</v>
      </c>
      <c r="I163" s="19">
        <f t="shared" ref="I163" si="137">$H$163</f>
        <v>95</v>
      </c>
      <c r="J163" s="19">
        <f t="shared" si="136"/>
        <v>95</v>
      </c>
      <c r="K163" s="19">
        <f t="shared" si="136"/>
        <v>95</v>
      </c>
    </row>
    <row r="164" spans="1:11" ht="30" x14ac:dyDescent="0.25">
      <c r="A164" s="294"/>
      <c r="B164" s="18" t="str">
        <f>'[1]Изменения объемов и показателей'!C174</f>
        <v>Показатель ранней неонатальной смертности (случаев на 1000 родившихся живыми)</v>
      </c>
      <c r="C164" s="19">
        <v>2.7</v>
      </c>
      <c r="D164" s="19">
        <f t="shared" si="134"/>
        <v>2.7</v>
      </c>
      <c r="E164" s="19">
        <f t="shared" si="134"/>
        <v>2.7</v>
      </c>
      <c r="F164" s="19">
        <f t="shared" si="134"/>
        <v>2.7</v>
      </c>
      <c r="G164" s="19">
        <f t="shared" si="134"/>
        <v>2.7</v>
      </c>
      <c r="H164" s="19">
        <f t="shared" si="134"/>
        <v>2.7</v>
      </c>
      <c r="I164" s="19">
        <v>2.7</v>
      </c>
      <c r="J164" s="19">
        <f t="shared" si="136"/>
        <v>2.7</v>
      </c>
      <c r="K164" s="19">
        <f t="shared" si="136"/>
        <v>2.7</v>
      </c>
    </row>
    <row r="165" spans="1:11" ht="30" x14ac:dyDescent="0.25">
      <c r="A165" s="294"/>
      <c r="B165" s="18" t="str">
        <f>'[1]Изменения объемов и показателей'!C175</f>
        <v>Смертность детей 0 - 17 лет (случаев на 100000 населения соответствующего возраста)</v>
      </c>
      <c r="C165" s="19">
        <v>87</v>
      </c>
      <c r="D165" s="19">
        <f t="shared" si="134"/>
        <v>87</v>
      </c>
      <c r="E165" s="19">
        <f t="shared" si="134"/>
        <v>87</v>
      </c>
      <c r="F165" s="19">
        <f t="shared" si="134"/>
        <v>87</v>
      </c>
      <c r="G165" s="19">
        <f t="shared" si="134"/>
        <v>87</v>
      </c>
      <c r="H165" s="19">
        <f t="shared" si="134"/>
        <v>87</v>
      </c>
      <c r="I165" s="19">
        <v>95</v>
      </c>
      <c r="J165" s="19">
        <f t="shared" si="136"/>
        <v>95</v>
      </c>
      <c r="K165" s="19">
        <f t="shared" si="136"/>
        <v>95</v>
      </c>
    </row>
    <row r="166" spans="1:11" ht="60" x14ac:dyDescent="0.25">
      <c r="A166" s="294"/>
      <c r="B166" s="18" t="str">
        <f>'[1]Изменения объемов и показателей'!C177</f>
        <v>Доля женщин с преждевременными родами, родоразрешенных в перинатальных центрах (доля (процент) женщин с преждевременными родами, от общего числа женщин с преждевременными родами)</v>
      </c>
      <c r="C166" s="19">
        <v>65</v>
      </c>
      <c r="D166" s="19">
        <f t="shared" si="134"/>
        <v>65</v>
      </c>
      <c r="E166" s="19">
        <f t="shared" si="134"/>
        <v>65</v>
      </c>
      <c r="F166" s="19">
        <f t="shared" si="134"/>
        <v>65</v>
      </c>
      <c r="G166" s="19">
        <f t="shared" si="134"/>
        <v>65</v>
      </c>
      <c r="H166" s="19">
        <f t="shared" si="134"/>
        <v>65</v>
      </c>
      <c r="I166" s="19">
        <v>65</v>
      </c>
      <c r="J166" s="19">
        <f t="shared" si="136"/>
        <v>65</v>
      </c>
      <c r="K166" s="19">
        <f t="shared" si="136"/>
        <v>65</v>
      </c>
    </row>
    <row r="167" spans="1:11" ht="60" x14ac:dyDescent="0.25">
      <c r="A167" s="294"/>
      <c r="B167" s="18" t="str">
        <f>'[1]Изменения объемов и показателей'!C178</f>
        <v>Выживаемость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акушерском стационаре)</v>
      </c>
      <c r="C167" s="19">
        <v>745</v>
      </c>
      <c r="D167" s="19">
        <f t="shared" si="134"/>
        <v>745</v>
      </c>
      <c r="E167" s="19">
        <f t="shared" si="134"/>
        <v>745</v>
      </c>
      <c r="F167" s="19">
        <f t="shared" si="134"/>
        <v>745</v>
      </c>
      <c r="G167" s="19">
        <f t="shared" si="134"/>
        <v>745</v>
      </c>
      <c r="H167" s="19">
        <f t="shared" si="134"/>
        <v>745</v>
      </c>
      <c r="I167" s="19">
        <v>745</v>
      </c>
      <c r="J167" s="19">
        <f t="shared" si="136"/>
        <v>745</v>
      </c>
      <c r="K167" s="19">
        <f t="shared" si="136"/>
        <v>745</v>
      </c>
    </row>
    <row r="168" spans="1:11" ht="30" x14ac:dyDescent="0.25">
      <c r="A168" s="294"/>
      <c r="B168" s="18" t="str">
        <f>'[1]Изменения объемов и показателей'!C179</f>
        <v>Больничная летальность детей (доля (процент) умерших детей от числа поступивших)</v>
      </c>
      <c r="C168" s="19">
        <v>0.22</v>
      </c>
      <c r="D168" s="19">
        <f t="shared" si="134"/>
        <v>0.22</v>
      </c>
      <c r="E168" s="19">
        <f t="shared" si="134"/>
        <v>0.22</v>
      </c>
      <c r="F168" s="19">
        <f t="shared" si="134"/>
        <v>0.22</v>
      </c>
      <c r="G168" s="19">
        <f t="shared" si="134"/>
        <v>0.22</v>
      </c>
      <c r="H168" s="19">
        <f t="shared" si="134"/>
        <v>0.22</v>
      </c>
      <c r="I168" s="19">
        <v>0.22</v>
      </c>
      <c r="J168" s="19">
        <f t="shared" si="136"/>
        <v>0.22</v>
      </c>
      <c r="K168" s="19">
        <f t="shared" si="136"/>
        <v>0.22</v>
      </c>
    </row>
    <row r="169" spans="1:11" x14ac:dyDescent="0.25">
      <c r="A169" s="294"/>
      <c r="B169" s="18" t="str">
        <f>'[1]Изменения объемов и показателей'!C180</f>
        <v>Число абортов (на 1000 женщин в возрасте 15 - 49 лет)</v>
      </c>
      <c r="C169" s="19">
        <v>32.799999999999997</v>
      </c>
      <c r="D169" s="19">
        <f t="shared" si="134"/>
        <v>32.799999999999997</v>
      </c>
      <c r="E169" s="19">
        <f t="shared" si="134"/>
        <v>32.799999999999997</v>
      </c>
      <c r="F169" s="19">
        <f t="shared" si="134"/>
        <v>32.799999999999997</v>
      </c>
      <c r="G169" s="19">
        <f t="shared" si="134"/>
        <v>32.799999999999997</v>
      </c>
      <c r="H169" s="19">
        <f t="shared" si="134"/>
        <v>32.799999999999997</v>
      </c>
      <c r="I169" s="19">
        <v>32.799999999999997</v>
      </c>
      <c r="J169" s="19">
        <f t="shared" si="136"/>
        <v>32.799999999999997</v>
      </c>
      <c r="K169" s="19">
        <f t="shared" si="136"/>
        <v>32.799999999999997</v>
      </c>
    </row>
    <row r="170" spans="1:11" ht="30" x14ac:dyDescent="0.25">
      <c r="A170" s="294"/>
      <c r="B170" s="18" t="str">
        <f>'[1]Изменения объемов и показателей'!C181</f>
        <v>Охват пар «мать – дитя» химиопрофилактикой ВИЧ-инфекции в соответствии с действующими стандартами (процент)</v>
      </c>
      <c r="C170" s="19">
        <v>92</v>
      </c>
      <c r="D170" s="19">
        <f t="shared" si="134"/>
        <v>92</v>
      </c>
      <c r="E170" s="19">
        <f t="shared" si="134"/>
        <v>92</v>
      </c>
      <c r="F170" s="19">
        <f t="shared" si="134"/>
        <v>92</v>
      </c>
      <c r="G170" s="19">
        <f t="shared" si="134"/>
        <v>92</v>
      </c>
      <c r="H170" s="19">
        <f t="shared" si="134"/>
        <v>92</v>
      </c>
      <c r="I170" s="19">
        <v>92</v>
      </c>
      <c r="J170" s="19">
        <f t="shared" si="136"/>
        <v>92</v>
      </c>
      <c r="K170" s="19">
        <f t="shared" si="136"/>
        <v>92</v>
      </c>
    </row>
    <row r="171" spans="1:11" s="17" customFormat="1" x14ac:dyDescent="0.25">
      <c r="A171" s="293" t="s">
        <v>146</v>
      </c>
      <c r="B171" s="15" t="s">
        <v>3</v>
      </c>
      <c r="C171" s="16">
        <f t="shared" ref="C171:J171" si="138">C172+C173</f>
        <v>37724.9</v>
      </c>
      <c r="D171" s="16">
        <f t="shared" si="138"/>
        <v>37724.9</v>
      </c>
      <c r="E171" s="16">
        <f t="shared" si="138"/>
        <v>37724.9</v>
      </c>
      <c r="F171" s="16">
        <f t="shared" si="138"/>
        <v>37255.800000000003</v>
      </c>
      <c r="G171" s="16">
        <f t="shared" si="138"/>
        <v>57618.8</v>
      </c>
      <c r="H171" s="16">
        <f>H172</f>
        <v>57618.8</v>
      </c>
      <c r="I171" s="16">
        <f t="shared" si="138"/>
        <v>57618.8</v>
      </c>
      <c r="J171" s="16">
        <f t="shared" si="138"/>
        <v>57618.8</v>
      </c>
      <c r="K171" s="16">
        <f>$J$171</f>
        <v>57618.8</v>
      </c>
    </row>
    <row r="172" spans="1:11" x14ac:dyDescent="0.25">
      <c r="A172" s="294"/>
      <c r="B172" s="18" t="s">
        <v>6</v>
      </c>
      <c r="C172" s="19">
        <v>37724.9</v>
      </c>
      <c r="D172" s="19">
        <v>37724.9</v>
      </c>
      <c r="E172" s="19">
        <f>C172</f>
        <v>37724.9</v>
      </c>
      <c r="F172" s="19">
        <v>37255.800000000003</v>
      </c>
      <c r="G172" s="19">
        <v>57618.8</v>
      </c>
      <c r="H172" s="19">
        <f t="shared" ref="H172:K172" si="139">G172</f>
        <v>57618.8</v>
      </c>
      <c r="I172" s="19">
        <f t="shared" si="139"/>
        <v>57618.8</v>
      </c>
      <c r="J172" s="19">
        <f>I172</f>
        <v>57618.8</v>
      </c>
      <c r="K172" s="19">
        <f t="shared" si="139"/>
        <v>57618.8</v>
      </c>
    </row>
    <row r="173" spans="1:11" x14ac:dyDescent="0.25">
      <c r="A173" s="294"/>
      <c r="B173" s="18" t="s">
        <v>7</v>
      </c>
      <c r="C173" s="19"/>
      <c r="D173" s="19"/>
      <c r="E173" s="19"/>
      <c r="F173" s="19"/>
      <c r="G173" s="19"/>
      <c r="H173" s="19"/>
      <c r="I173" s="19"/>
      <c r="J173" s="19"/>
      <c r="K173" s="19"/>
    </row>
    <row r="174" spans="1:11" x14ac:dyDescent="0.25">
      <c r="A174" s="294"/>
      <c r="B174" s="18" t="str">
        <f>'[1]Изменения объемов и показателей'!$C$187</f>
        <v>Доля преждевременных родов на сроке 22-37 недель (%)</v>
      </c>
      <c r="C174" s="19">
        <v>4.7</v>
      </c>
      <c r="D174" s="19">
        <f>C174</f>
        <v>4.7</v>
      </c>
      <c r="E174" s="19">
        <f t="shared" ref="E174:H174" si="140">D174</f>
        <v>4.7</v>
      </c>
      <c r="F174" s="19">
        <f t="shared" si="140"/>
        <v>4.7</v>
      </c>
      <c r="G174" s="19">
        <f t="shared" si="140"/>
        <v>4.7</v>
      </c>
      <c r="H174" s="19">
        <f t="shared" si="140"/>
        <v>4.7</v>
      </c>
      <c r="I174" s="19">
        <v>4.7</v>
      </c>
      <c r="J174" s="19">
        <f t="shared" ref="J174:K174" si="141">$C$174</f>
        <v>4.7</v>
      </c>
      <c r="K174" s="19">
        <f t="shared" si="141"/>
        <v>4.7</v>
      </c>
    </row>
    <row r="175" spans="1:11" x14ac:dyDescent="0.25">
      <c r="A175" s="294"/>
      <c r="B175" s="18"/>
      <c r="C175" s="19"/>
      <c r="D175" s="19"/>
      <c r="E175" s="19"/>
      <c r="F175" s="19"/>
      <c r="G175" s="19"/>
      <c r="H175" s="19"/>
      <c r="I175" s="19"/>
      <c r="J175" s="19"/>
      <c r="K175" s="19"/>
    </row>
    <row r="176" spans="1:11" x14ac:dyDescent="0.25">
      <c r="A176" s="295"/>
      <c r="B176" s="18" t="s">
        <v>2</v>
      </c>
      <c r="C176" s="19"/>
      <c r="D176" s="19"/>
      <c r="E176" s="19"/>
      <c r="F176" s="19"/>
      <c r="G176" s="19"/>
      <c r="H176" s="19"/>
      <c r="I176" s="19"/>
      <c r="J176" s="19"/>
      <c r="K176" s="19"/>
    </row>
    <row r="177" spans="1:11" x14ac:dyDescent="0.25">
      <c r="A177" s="287" t="s">
        <v>148</v>
      </c>
      <c r="B177" s="18" t="s">
        <v>3</v>
      </c>
      <c r="C177" s="19">
        <f t="shared" ref="C177:G177" si="142">C178+C179</f>
        <v>33461.800000000003</v>
      </c>
      <c r="D177" s="19">
        <f t="shared" si="142"/>
        <v>33461.800000000003</v>
      </c>
      <c r="E177" s="19">
        <f t="shared" si="142"/>
        <v>33461.800000000003</v>
      </c>
      <c r="F177" s="19">
        <f t="shared" si="142"/>
        <v>33461.800000000003</v>
      </c>
      <c r="G177" s="19">
        <f t="shared" si="142"/>
        <v>53780.9</v>
      </c>
      <c r="H177" s="19">
        <f>H178</f>
        <v>53780.9</v>
      </c>
      <c r="I177" s="19">
        <f t="shared" ref="I177:K177" si="143">I178+I179</f>
        <v>53780.9</v>
      </c>
      <c r="J177" s="19">
        <f t="shared" si="143"/>
        <v>53780.9</v>
      </c>
      <c r="K177" s="19">
        <f t="shared" si="143"/>
        <v>53780.9</v>
      </c>
    </row>
    <row r="178" spans="1:11" x14ac:dyDescent="0.25">
      <c r="A178" s="288"/>
      <c r="B178" s="18" t="s">
        <v>6</v>
      </c>
      <c r="C178" s="19">
        <v>33461.800000000003</v>
      </c>
      <c r="D178" s="19">
        <v>33461.800000000003</v>
      </c>
      <c r="E178" s="19">
        <f>C178</f>
        <v>33461.800000000003</v>
      </c>
      <c r="F178" s="19">
        <f>E178</f>
        <v>33461.800000000003</v>
      </c>
      <c r="G178" s="19">
        <v>53780.9</v>
      </c>
      <c r="H178" s="19">
        <f t="shared" ref="H178:K178" si="144">G178</f>
        <v>53780.9</v>
      </c>
      <c r="I178" s="19">
        <f t="shared" si="144"/>
        <v>53780.9</v>
      </c>
      <c r="J178" s="19">
        <f>I178</f>
        <v>53780.9</v>
      </c>
      <c r="K178" s="19">
        <f t="shared" si="144"/>
        <v>53780.9</v>
      </c>
    </row>
    <row r="179" spans="1:11" ht="69.75" customHeight="1" x14ac:dyDescent="0.25">
      <c r="A179" s="289"/>
      <c r="B179" s="18" t="s">
        <v>7</v>
      </c>
      <c r="C179" s="19"/>
      <c r="D179" s="19"/>
      <c r="E179" s="19"/>
      <c r="F179" s="19"/>
      <c r="G179" s="19"/>
      <c r="H179" s="19"/>
      <c r="I179" s="19"/>
      <c r="J179" s="19"/>
      <c r="K179" s="19"/>
    </row>
    <row r="180" spans="1:11" x14ac:dyDescent="0.25">
      <c r="A180" s="287" t="s">
        <v>309</v>
      </c>
      <c r="B180" s="18" t="s">
        <v>3</v>
      </c>
      <c r="C180" s="19">
        <f t="shared" ref="C180:J180" si="145">C181+C182</f>
        <v>4263.1000000000004</v>
      </c>
      <c r="D180" s="19">
        <f t="shared" si="145"/>
        <v>4263.1000000000004</v>
      </c>
      <c r="E180" s="19">
        <f t="shared" si="145"/>
        <v>4263.1000000000004</v>
      </c>
      <c r="F180" s="19">
        <f t="shared" si="145"/>
        <v>3794</v>
      </c>
      <c r="G180" s="19">
        <f t="shared" si="145"/>
        <v>3837.9</v>
      </c>
      <c r="H180" s="19">
        <f>H181</f>
        <v>3837.9</v>
      </c>
      <c r="I180" s="19">
        <f t="shared" si="145"/>
        <v>3837.9</v>
      </c>
      <c r="J180" s="19">
        <f t="shared" si="145"/>
        <v>3837.9</v>
      </c>
      <c r="K180" s="19">
        <f>$J$180</f>
        <v>3837.9</v>
      </c>
    </row>
    <row r="181" spans="1:11" x14ac:dyDescent="0.25">
      <c r="A181" s="288"/>
      <c r="B181" s="18" t="s">
        <v>6</v>
      </c>
      <c r="C181" s="19">
        <v>4263.1000000000004</v>
      </c>
      <c r="D181" s="19">
        <v>4263.1000000000004</v>
      </c>
      <c r="E181" s="19">
        <f>C181</f>
        <v>4263.1000000000004</v>
      </c>
      <c r="F181" s="19">
        <v>3794</v>
      </c>
      <c r="G181" s="19">
        <v>3837.9</v>
      </c>
      <c r="H181" s="19">
        <f t="shared" ref="H181:K181" si="146">G181</f>
        <v>3837.9</v>
      </c>
      <c r="I181" s="19">
        <f t="shared" si="146"/>
        <v>3837.9</v>
      </c>
      <c r="J181" s="19">
        <f>I181</f>
        <v>3837.9</v>
      </c>
      <c r="K181" s="19">
        <f t="shared" si="146"/>
        <v>3837.9</v>
      </c>
    </row>
    <row r="182" spans="1:11" ht="64.5" customHeight="1" x14ac:dyDescent="0.25">
      <c r="A182" s="289"/>
      <c r="B182" s="18" t="s">
        <v>7</v>
      </c>
      <c r="C182" s="19"/>
      <c r="D182" s="19"/>
      <c r="E182" s="19"/>
      <c r="F182" s="19"/>
      <c r="G182" s="19"/>
      <c r="H182" s="19"/>
      <c r="I182" s="19"/>
      <c r="J182" s="19"/>
      <c r="K182" s="19"/>
    </row>
    <row r="183" spans="1:11" s="17" customFormat="1" x14ac:dyDescent="0.25">
      <c r="A183" s="293" t="s">
        <v>152</v>
      </c>
      <c r="B183" s="15" t="s">
        <v>3</v>
      </c>
      <c r="C183" s="16">
        <f>C184+C185</f>
        <v>613805.69999999995</v>
      </c>
      <c r="D183" s="16">
        <f>D184+D185</f>
        <v>613805.69999999995</v>
      </c>
      <c r="E183" s="16">
        <f t="shared" ref="E183:J183" si="147">E184+E185</f>
        <v>613805.69999999995</v>
      </c>
      <c r="F183" s="16">
        <f t="shared" si="147"/>
        <v>611086.5</v>
      </c>
      <c r="G183" s="16">
        <f t="shared" si="147"/>
        <v>613768.1</v>
      </c>
      <c r="H183" s="16">
        <f>H184</f>
        <v>541143.5</v>
      </c>
      <c r="I183" s="16">
        <f t="shared" si="147"/>
        <v>541143.5</v>
      </c>
      <c r="J183" s="16">
        <f t="shared" si="147"/>
        <v>613845</v>
      </c>
      <c r="K183" s="16">
        <f>$J$183</f>
        <v>613845</v>
      </c>
    </row>
    <row r="184" spans="1:11" x14ac:dyDescent="0.25">
      <c r="A184" s="294"/>
      <c r="B184" s="18" t="s">
        <v>6</v>
      </c>
      <c r="C184" s="19">
        <v>613805.69999999995</v>
      </c>
      <c r="D184" s="19">
        <v>613805.69999999995</v>
      </c>
      <c r="E184" s="19">
        <f>C184</f>
        <v>613805.69999999995</v>
      </c>
      <c r="F184" s="19">
        <v>611086.5</v>
      </c>
      <c r="G184" s="19">
        <v>613768.1</v>
      </c>
      <c r="H184" s="19">
        <v>541143.5</v>
      </c>
      <c r="I184" s="19">
        <f t="shared" ref="I184:K184" si="148">H184</f>
        <v>541143.5</v>
      </c>
      <c r="J184" s="19">
        <v>613845</v>
      </c>
      <c r="K184" s="19">
        <f t="shared" si="148"/>
        <v>613845</v>
      </c>
    </row>
    <row r="185" spans="1:11" x14ac:dyDescent="0.25">
      <c r="A185" s="294"/>
      <c r="B185" s="18" t="s">
        <v>7</v>
      </c>
      <c r="C185" s="19"/>
      <c r="D185" s="19"/>
      <c r="E185" s="19"/>
      <c r="F185" s="19"/>
      <c r="G185" s="19"/>
      <c r="H185" s="19"/>
      <c r="I185" s="19"/>
      <c r="J185" s="19"/>
      <c r="K185" s="19"/>
    </row>
    <row r="186" spans="1:11" ht="19.5" customHeight="1" x14ac:dyDescent="0.25">
      <c r="A186" s="294"/>
      <c r="B186" s="18" t="str">
        <f>'[1]Изменения объемов и показателей'!$C$204</f>
        <v>Доля числа детей, относящихся к 1 и 2 группам здоровья (%)</v>
      </c>
      <c r="C186" s="19">
        <v>75.2</v>
      </c>
      <c r="D186" s="19">
        <f>C186</f>
        <v>75.2</v>
      </c>
      <c r="E186" s="19">
        <f t="shared" ref="E186:H186" si="149">D186</f>
        <v>75.2</v>
      </c>
      <c r="F186" s="19">
        <f t="shared" si="149"/>
        <v>75.2</v>
      </c>
      <c r="G186" s="19">
        <f t="shared" si="149"/>
        <v>75.2</v>
      </c>
      <c r="H186" s="19">
        <f t="shared" si="149"/>
        <v>75.2</v>
      </c>
      <c r="I186" s="19">
        <f t="shared" ref="I186" si="150">$C$186</f>
        <v>75.2</v>
      </c>
      <c r="J186" s="19">
        <f>I186</f>
        <v>75.2</v>
      </c>
      <c r="K186" s="19">
        <f>J186</f>
        <v>75.2</v>
      </c>
    </row>
    <row r="187" spans="1:11" x14ac:dyDescent="0.25">
      <c r="A187" s="287" t="s">
        <v>154</v>
      </c>
      <c r="B187" s="18" t="s">
        <v>3</v>
      </c>
      <c r="C187" s="19">
        <f t="shared" ref="C187:J187" si="151">C188+C189</f>
        <v>28496.1</v>
      </c>
      <c r="D187" s="19">
        <f t="shared" si="151"/>
        <v>28496.1</v>
      </c>
      <c r="E187" s="19">
        <f t="shared" si="151"/>
        <v>28496.1</v>
      </c>
      <c r="F187" s="19">
        <f t="shared" si="151"/>
        <v>28496.1</v>
      </c>
      <c r="G187" s="19">
        <f t="shared" si="151"/>
        <v>28496.1</v>
      </c>
      <c r="H187" s="19">
        <f>H188</f>
        <v>28496.1</v>
      </c>
      <c r="I187" s="19">
        <f t="shared" si="151"/>
        <v>28496.1</v>
      </c>
      <c r="J187" s="19">
        <f t="shared" si="151"/>
        <v>28496.1</v>
      </c>
      <c r="K187" s="19">
        <f>$J$187</f>
        <v>28496.1</v>
      </c>
    </row>
    <row r="188" spans="1:11" x14ac:dyDescent="0.25">
      <c r="A188" s="288"/>
      <c r="B188" s="18" t="s">
        <v>6</v>
      </c>
      <c r="C188" s="19">
        <v>28496.1</v>
      </c>
      <c r="D188" s="19">
        <v>28496.1</v>
      </c>
      <c r="E188" s="19">
        <f>C188</f>
        <v>28496.1</v>
      </c>
      <c r="F188" s="19">
        <f>E188</f>
        <v>28496.1</v>
      </c>
      <c r="G188" s="19">
        <f t="shared" ref="G188:K188" si="152">F188</f>
        <v>28496.1</v>
      </c>
      <c r="H188" s="19">
        <f t="shared" si="152"/>
        <v>28496.1</v>
      </c>
      <c r="I188" s="19">
        <f t="shared" si="152"/>
        <v>28496.1</v>
      </c>
      <c r="J188" s="19">
        <f>I188</f>
        <v>28496.1</v>
      </c>
      <c r="K188" s="19">
        <f t="shared" si="152"/>
        <v>28496.1</v>
      </c>
    </row>
    <row r="189" spans="1:11" ht="43.5" customHeight="1" x14ac:dyDescent="0.25">
      <c r="A189" s="289"/>
      <c r="B189" s="18" t="s">
        <v>7</v>
      </c>
      <c r="C189" s="19"/>
      <c r="D189" s="19"/>
      <c r="E189" s="19"/>
      <c r="F189" s="19"/>
      <c r="G189" s="19"/>
      <c r="H189" s="19"/>
      <c r="I189" s="19"/>
      <c r="J189" s="19"/>
      <c r="K189" s="19"/>
    </row>
    <row r="190" spans="1:11" x14ac:dyDescent="0.25">
      <c r="A190" s="287" t="s">
        <v>156</v>
      </c>
      <c r="B190" s="18" t="s">
        <v>3</v>
      </c>
      <c r="C190" s="19">
        <f t="shared" ref="C190:J190" si="153">C191+C192</f>
        <v>20100</v>
      </c>
      <c r="D190" s="19">
        <f t="shared" si="153"/>
        <v>20100</v>
      </c>
      <c r="E190" s="19">
        <f t="shared" si="153"/>
        <v>20100</v>
      </c>
      <c r="F190" s="19">
        <f t="shared" si="153"/>
        <v>20100</v>
      </c>
      <c r="G190" s="19">
        <f t="shared" si="153"/>
        <v>20100</v>
      </c>
      <c r="H190" s="19">
        <f>H191</f>
        <v>20100</v>
      </c>
      <c r="I190" s="19">
        <f t="shared" si="153"/>
        <v>20100</v>
      </c>
      <c r="J190" s="19">
        <f t="shared" si="153"/>
        <v>20100</v>
      </c>
      <c r="K190" s="19">
        <f>$J$190</f>
        <v>20100</v>
      </c>
    </row>
    <row r="191" spans="1:11" x14ac:dyDescent="0.25">
      <c r="A191" s="288"/>
      <c r="B191" s="18" t="s">
        <v>6</v>
      </c>
      <c r="C191" s="19">
        <v>20100</v>
      </c>
      <c r="D191" s="19">
        <v>20100</v>
      </c>
      <c r="E191" s="19">
        <v>20100</v>
      </c>
      <c r="F191" s="19">
        <f>E191</f>
        <v>20100</v>
      </c>
      <c r="G191" s="19">
        <f t="shared" ref="G191:K191" si="154">F191</f>
        <v>20100</v>
      </c>
      <c r="H191" s="19">
        <f t="shared" si="154"/>
        <v>20100</v>
      </c>
      <c r="I191" s="19">
        <f t="shared" si="154"/>
        <v>20100</v>
      </c>
      <c r="J191" s="19">
        <f>I191</f>
        <v>20100</v>
      </c>
      <c r="K191" s="19">
        <f t="shared" si="154"/>
        <v>20100</v>
      </c>
    </row>
    <row r="192" spans="1:11" ht="77.25" customHeight="1" x14ac:dyDescent="0.25">
      <c r="A192" s="289"/>
      <c r="B192" s="18" t="s">
        <v>7</v>
      </c>
      <c r="C192" s="19"/>
      <c r="D192" s="19"/>
      <c r="E192" s="19"/>
      <c r="F192" s="19"/>
      <c r="G192" s="19"/>
      <c r="H192" s="19"/>
      <c r="I192" s="19"/>
      <c r="J192" s="19"/>
      <c r="K192" s="19"/>
    </row>
    <row r="193" spans="1:11" x14ac:dyDescent="0.25">
      <c r="A193" s="287" t="s">
        <v>158</v>
      </c>
      <c r="B193" s="18" t="s">
        <v>3</v>
      </c>
      <c r="C193" s="19">
        <f t="shared" ref="C193:J193" si="155">C194+C195</f>
        <v>540487.80000000005</v>
      </c>
      <c r="D193" s="19">
        <f t="shared" si="155"/>
        <v>540487.80000000005</v>
      </c>
      <c r="E193" s="19">
        <f t="shared" si="155"/>
        <v>540487.80000000005</v>
      </c>
      <c r="F193" s="19">
        <f t="shared" si="155"/>
        <v>540487.80000000005</v>
      </c>
      <c r="G193" s="19">
        <f t="shared" si="155"/>
        <v>542125.27</v>
      </c>
      <c r="H193" s="19">
        <f>H194</f>
        <v>469500.7</v>
      </c>
      <c r="I193" s="19">
        <f t="shared" si="155"/>
        <v>469500.7</v>
      </c>
      <c r="J193" s="19">
        <f t="shared" si="155"/>
        <v>469500.7</v>
      </c>
      <c r="K193" s="19">
        <f>$J$193</f>
        <v>469500.7</v>
      </c>
    </row>
    <row r="194" spans="1:11" x14ac:dyDescent="0.25">
      <c r="A194" s="288"/>
      <c r="B194" s="18" t="s">
        <v>6</v>
      </c>
      <c r="C194" s="19">
        <v>540487.80000000005</v>
      </c>
      <c r="D194" s="19">
        <v>540487.80000000005</v>
      </c>
      <c r="E194" s="19">
        <f>C194</f>
        <v>540487.80000000005</v>
      </c>
      <c r="F194" s="19">
        <f>E194</f>
        <v>540487.80000000005</v>
      </c>
      <c r="G194" s="19">
        <v>542125.27</v>
      </c>
      <c r="H194" s="19">
        <v>469500.7</v>
      </c>
      <c r="I194" s="19">
        <f t="shared" ref="I194:K194" si="156">H194</f>
        <v>469500.7</v>
      </c>
      <c r="J194" s="19">
        <f>I194</f>
        <v>469500.7</v>
      </c>
      <c r="K194" s="19">
        <f t="shared" si="156"/>
        <v>469500.7</v>
      </c>
    </row>
    <row r="195" spans="1:11" x14ac:dyDescent="0.25">
      <c r="A195" s="289"/>
      <c r="B195" s="18" t="s">
        <v>7</v>
      </c>
      <c r="C195" s="19"/>
      <c r="D195" s="19"/>
      <c r="E195" s="19"/>
      <c r="F195" s="19"/>
      <c r="G195" s="19"/>
      <c r="H195" s="19"/>
      <c r="I195" s="19"/>
      <c r="J195" s="19"/>
      <c r="K195" s="19"/>
    </row>
    <row r="196" spans="1:11" x14ac:dyDescent="0.25">
      <c r="A196" s="287" t="s">
        <v>160</v>
      </c>
      <c r="B196" s="18" t="s">
        <v>3</v>
      </c>
      <c r="C196" s="19">
        <f t="shared" ref="C196:J196" si="157">C197+C198</f>
        <v>4049.2</v>
      </c>
      <c r="D196" s="19">
        <f t="shared" si="157"/>
        <v>4049.2</v>
      </c>
      <c r="E196" s="19">
        <f t="shared" si="157"/>
        <v>4049.2</v>
      </c>
      <c r="F196" s="19">
        <f t="shared" si="157"/>
        <v>3603.9</v>
      </c>
      <c r="G196" s="19">
        <f t="shared" si="157"/>
        <v>3944.9</v>
      </c>
      <c r="H196" s="19">
        <f>H197</f>
        <v>3944.9</v>
      </c>
      <c r="I196" s="19">
        <f t="shared" si="157"/>
        <v>3944.9</v>
      </c>
      <c r="J196" s="19">
        <f t="shared" si="157"/>
        <v>3944.9</v>
      </c>
      <c r="K196" s="19">
        <f>$J$196</f>
        <v>3944.9</v>
      </c>
    </row>
    <row r="197" spans="1:11" x14ac:dyDescent="0.25">
      <c r="A197" s="288"/>
      <c r="B197" s="18" t="s">
        <v>6</v>
      </c>
      <c r="C197" s="19">
        <v>4049.2</v>
      </c>
      <c r="D197" s="19">
        <v>4049.2</v>
      </c>
      <c r="E197" s="19">
        <f>C197</f>
        <v>4049.2</v>
      </c>
      <c r="F197" s="19">
        <v>3603.9</v>
      </c>
      <c r="G197" s="19">
        <v>3944.9</v>
      </c>
      <c r="H197" s="19">
        <f t="shared" ref="H197:K197" si="158">G197</f>
        <v>3944.9</v>
      </c>
      <c r="I197" s="19">
        <f t="shared" si="158"/>
        <v>3944.9</v>
      </c>
      <c r="J197" s="19">
        <f>I197</f>
        <v>3944.9</v>
      </c>
      <c r="K197" s="19">
        <f t="shared" si="158"/>
        <v>3944.9</v>
      </c>
    </row>
    <row r="198" spans="1:11" ht="61.5" customHeight="1" x14ac:dyDescent="0.25">
      <c r="A198" s="289"/>
      <c r="B198" s="18" t="s">
        <v>7</v>
      </c>
      <c r="C198" s="19"/>
      <c r="D198" s="19"/>
      <c r="E198" s="19"/>
      <c r="F198" s="19"/>
      <c r="G198" s="19"/>
      <c r="H198" s="19"/>
      <c r="I198" s="19"/>
      <c r="J198" s="19"/>
      <c r="K198" s="19"/>
    </row>
    <row r="199" spans="1:11" x14ac:dyDescent="0.25">
      <c r="A199" s="287" t="s">
        <v>162</v>
      </c>
      <c r="B199" s="18" t="s">
        <v>3</v>
      </c>
      <c r="C199" s="19">
        <f t="shared" ref="C199:J199" si="159">C200+C201</f>
        <v>20672.599999999999</v>
      </c>
      <c r="D199" s="19">
        <f t="shared" si="159"/>
        <v>20672.599999999999</v>
      </c>
      <c r="E199" s="19">
        <f t="shared" si="159"/>
        <v>20672.599999999999</v>
      </c>
      <c r="F199" s="19">
        <f t="shared" si="159"/>
        <v>18398.7</v>
      </c>
      <c r="G199" s="19">
        <f t="shared" si="159"/>
        <v>19101.8</v>
      </c>
      <c r="H199" s="19">
        <f>H200</f>
        <v>19101.8</v>
      </c>
      <c r="I199" s="19">
        <f t="shared" si="159"/>
        <v>19101.8</v>
      </c>
      <c r="J199" s="19">
        <f t="shared" si="159"/>
        <v>19178.7</v>
      </c>
      <c r="K199" s="19">
        <f>$J$199</f>
        <v>19178.7</v>
      </c>
    </row>
    <row r="200" spans="1:11" x14ac:dyDescent="0.25">
      <c r="A200" s="288"/>
      <c r="B200" s="18" t="s">
        <v>6</v>
      </c>
      <c r="C200" s="19">
        <v>20672.599999999999</v>
      </c>
      <c r="D200" s="19">
        <v>20672.599999999999</v>
      </c>
      <c r="E200" s="19">
        <f>C200</f>
        <v>20672.599999999999</v>
      </c>
      <c r="F200" s="19">
        <v>18398.7</v>
      </c>
      <c r="G200" s="19">
        <v>19101.8</v>
      </c>
      <c r="H200" s="19">
        <f t="shared" ref="H200:K200" si="160">G200</f>
        <v>19101.8</v>
      </c>
      <c r="I200" s="19">
        <f t="shared" si="160"/>
        <v>19101.8</v>
      </c>
      <c r="J200" s="19">
        <v>19178.7</v>
      </c>
      <c r="K200" s="19">
        <f t="shared" si="160"/>
        <v>19178.7</v>
      </c>
    </row>
    <row r="201" spans="1:11" ht="66.75" customHeight="1" x14ac:dyDescent="0.25">
      <c r="A201" s="289"/>
      <c r="B201" s="18" t="s">
        <v>7</v>
      </c>
      <c r="C201" s="19"/>
      <c r="D201" s="19"/>
      <c r="E201" s="19"/>
      <c r="F201" s="19"/>
      <c r="G201" s="19"/>
      <c r="H201" s="19"/>
      <c r="I201" s="19"/>
      <c r="J201" s="19"/>
      <c r="K201" s="19"/>
    </row>
    <row r="202" spans="1:11" s="17" customFormat="1" x14ac:dyDescent="0.25">
      <c r="A202" s="293" t="s">
        <v>164</v>
      </c>
      <c r="B202" s="15" t="s">
        <v>3</v>
      </c>
      <c r="C202" s="16">
        <f t="shared" ref="C202:J202" si="161">C203+C204</f>
        <v>4687.6000000000004</v>
      </c>
      <c r="D202" s="16">
        <f t="shared" si="161"/>
        <v>4687.6000000000004</v>
      </c>
      <c r="E202" s="16">
        <f t="shared" si="161"/>
        <v>4687.6000000000004</v>
      </c>
      <c r="F202" s="16">
        <f t="shared" si="161"/>
        <v>4172</v>
      </c>
      <c r="G202" s="16">
        <f t="shared" si="161"/>
        <v>4172</v>
      </c>
      <c r="H202" s="16">
        <f>H203</f>
        <v>4172</v>
      </c>
      <c r="I202" s="16">
        <f t="shared" si="161"/>
        <v>4172</v>
      </c>
      <c r="J202" s="16">
        <f t="shared" si="161"/>
        <v>4172</v>
      </c>
      <c r="K202" s="16">
        <f>$J$202</f>
        <v>4172</v>
      </c>
    </row>
    <row r="203" spans="1:11" x14ac:dyDescent="0.25">
      <c r="A203" s="294"/>
      <c r="B203" s="18" t="s">
        <v>6</v>
      </c>
      <c r="C203" s="19">
        <v>4687.6000000000004</v>
      </c>
      <c r="D203" s="19">
        <v>4687.6000000000004</v>
      </c>
      <c r="E203" s="19">
        <f>C203</f>
        <v>4687.6000000000004</v>
      </c>
      <c r="F203" s="19">
        <v>4172</v>
      </c>
      <c r="G203" s="19">
        <f t="shared" ref="G203:K203" si="162">F203</f>
        <v>4172</v>
      </c>
      <c r="H203" s="19">
        <f t="shared" si="162"/>
        <v>4172</v>
      </c>
      <c r="I203" s="19">
        <f t="shared" si="162"/>
        <v>4172</v>
      </c>
      <c r="J203" s="19">
        <f>I203</f>
        <v>4172</v>
      </c>
      <c r="K203" s="19">
        <f t="shared" si="162"/>
        <v>4172</v>
      </c>
    </row>
    <row r="204" spans="1:11" x14ac:dyDescent="0.25">
      <c r="A204" s="294"/>
      <c r="B204" s="18" t="s">
        <v>7</v>
      </c>
      <c r="C204" s="19"/>
      <c r="D204" s="19"/>
      <c r="E204" s="19"/>
      <c r="F204" s="19"/>
      <c r="G204" s="19"/>
      <c r="H204" s="19"/>
      <c r="I204" s="19"/>
      <c r="J204" s="19"/>
      <c r="K204" s="19"/>
    </row>
    <row r="205" spans="1:11" x14ac:dyDescent="0.25">
      <c r="A205" s="294"/>
      <c r="B205" s="18" t="str">
        <f>'[1]Изменения объемов и показателей'!C219</f>
        <v>Охват санаторно-курортным лечением пациентов (%)</v>
      </c>
      <c r="C205" s="19">
        <v>25</v>
      </c>
      <c r="D205" s="19">
        <f>C205</f>
        <v>25</v>
      </c>
      <c r="E205" s="19">
        <f t="shared" ref="E205:H205" si="163">D205</f>
        <v>25</v>
      </c>
      <c r="F205" s="19">
        <f t="shared" si="163"/>
        <v>25</v>
      </c>
      <c r="G205" s="19">
        <f t="shared" si="163"/>
        <v>25</v>
      </c>
      <c r="H205" s="19">
        <f t="shared" si="163"/>
        <v>25</v>
      </c>
      <c r="I205" s="21">
        <f t="shared" ref="I205" si="164">$H$205</f>
        <v>25</v>
      </c>
      <c r="J205" s="21">
        <f>I205</f>
        <v>25</v>
      </c>
      <c r="K205" s="21">
        <f>J205</f>
        <v>25</v>
      </c>
    </row>
    <row r="206" spans="1:11" ht="30" x14ac:dyDescent="0.25">
      <c r="A206" s="294"/>
      <c r="B206" s="18" t="str">
        <f>'[1]Изменения объемов и показателей'!C220</f>
        <v>Охват реабилитацией пациентов от числа нуждающихся после оказания специализированной медицинской помощи (%)</v>
      </c>
      <c r="C206" s="19">
        <v>12</v>
      </c>
      <c r="D206" s="19">
        <f t="shared" ref="D206:H207" si="165">C206</f>
        <v>12</v>
      </c>
      <c r="E206" s="19">
        <f t="shared" si="165"/>
        <v>12</v>
      </c>
      <c r="F206" s="19">
        <f t="shared" si="165"/>
        <v>12</v>
      </c>
      <c r="G206" s="19">
        <f t="shared" si="165"/>
        <v>12</v>
      </c>
      <c r="H206" s="19">
        <f t="shared" si="165"/>
        <v>12</v>
      </c>
      <c r="I206" s="21">
        <v>12</v>
      </c>
      <c r="J206" s="21">
        <f t="shared" ref="J206:K207" si="166">I206</f>
        <v>12</v>
      </c>
      <c r="K206" s="21">
        <f t="shared" si="166"/>
        <v>12</v>
      </c>
    </row>
    <row r="207" spans="1:11" ht="30" x14ac:dyDescent="0.25">
      <c r="A207" s="295"/>
      <c r="B207" s="18" t="str">
        <f>'[1]Изменения объемов и показателей'!C221</f>
        <v>Охват медицинской реабилитацией детей-инвалидов, от числа нуждающихся (%)</v>
      </c>
      <c r="C207" s="19">
        <v>50</v>
      </c>
      <c r="D207" s="19">
        <f t="shared" si="165"/>
        <v>50</v>
      </c>
      <c r="E207" s="19">
        <f t="shared" si="165"/>
        <v>50</v>
      </c>
      <c r="F207" s="19">
        <f t="shared" si="165"/>
        <v>50</v>
      </c>
      <c r="G207" s="19">
        <f t="shared" si="165"/>
        <v>50</v>
      </c>
      <c r="H207" s="19">
        <f t="shared" si="165"/>
        <v>50</v>
      </c>
      <c r="I207" s="21">
        <v>50</v>
      </c>
      <c r="J207" s="21">
        <f t="shared" si="166"/>
        <v>50</v>
      </c>
      <c r="K207" s="21">
        <f t="shared" si="166"/>
        <v>50</v>
      </c>
    </row>
    <row r="208" spans="1:11" s="17" customFormat="1" x14ac:dyDescent="0.25">
      <c r="A208" s="293" t="s">
        <v>276</v>
      </c>
      <c r="B208" s="15" t="s">
        <v>3</v>
      </c>
      <c r="C208" s="16">
        <f t="shared" ref="C208:J208" si="167">C209+C210</f>
        <v>4687.6000000000004</v>
      </c>
      <c r="D208" s="16">
        <f t="shared" si="167"/>
        <v>4687.6000000000004</v>
      </c>
      <c r="E208" s="16">
        <f t="shared" si="167"/>
        <v>4687.6000000000004</v>
      </c>
      <c r="F208" s="16">
        <f t="shared" si="167"/>
        <v>4172</v>
      </c>
      <c r="G208" s="16">
        <f t="shared" si="167"/>
        <v>4172</v>
      </c>
      <c r="H208" s="16">
        <f>H209</f>
        <v>4172</v>
      </c>
      <c r="I208" s="16">
        <f t="shared" si="167"/>
        <v>4172</v>
      </c>
      <c r="J208" s="16">
        <f t="shared" si="167"/>
        <v>4172</v>
      </c>
      <c r="K208" s="16">
        <f>$J$208</f>
        <v>4172</v>
      </c>
    </row>
    <row r="209" spans="1:11" x14ac:dyDescent="0.25">
      <c r="A209" s="294"/>
      <c r="B209" s="18" t="s">
        <v>6</v>
      </c>
      <c r="C209" s="19">
        <v>4687.6000000000004</v>
      </c>
      <c r="D209" s="19">
        <v>4687.6000000000004</v>
      </c>
      <c r="E209" s="19">
        <f>C209</f>
        <v>4687.6000000000004</v>
      </c>
      <c r="F209" s="19">
        <v>4172</v>
      </c>
      <c r="G209" s="19">
        <f t="shared" ref="G209:K209" si="168">F209</f>
        <v>4172</v>
      </c>
      <c r="H209" s="19">
        <f t="shared" si="168"/>
        <v>4172</v>
      </c>
      <c r="I209" s="19">
        <f t="shared" si="168"/>
        <v>4172</v>
      </c>
      <c r="J209" s="19">
        <f>I209</f>
        <v>4172</v>
      </c>
      <c r="K209" s="19">
        <f t="shared" si="168"/>
        <v>4172</v>
      </c>
    </row>
    <row r="210" spans="1:11" x14ac:dyDescent="0.25">
      <c r="A210" s="294"/>
      <c r="B210" s="18" t="s">
        <v>7</v>
      </c>
      <c r="C210" s="19"/>
      <c r="D210" s="19"/>
      <c r="E210" s="19"/>
      <c r="F210" s="19"/>
      <c r="G210" s="19"/>
      <c r="H210" s="19"/>
      <c r="I210" s="19"/>
      <c r="J210" s="19"/>
      <c r="K210" s="19"/>
    </row>
    <row r="211" spans="1:11" x14ac:dyDescent="0.25">
      <c r="A211" s="294"/>
      <c r="B211" s="18" t="str">
        <f>'[1]Изменения объемов и показателей'!C224</f>
        <v>Охват санаторно-курортным лечением пациентов (%)</v>
      </c>
      <c r="C211" s="19">
        <v>25</v>
      </c>
      <c r="D211" s="19">
        <f>C211</f>
        <v>25</v>
      </c>
      <c r="E211" s="19">
        <f t="shared" ref="E211:H211" si="169">D211</f>
        <v>25</v>
      </c>
      <c r="F211" s="19">
        <f t="shared" si="169"/>
        <v>25</v>
      </c>
      <c r="G211" s="19">
        <f t="shared" si="169"/>
        <v>25</v>
      </c>
      <c r="H211" s="19">
        <f t="shared" si="169"/>
        <v>25</v>
      </c>
      <c r="I211" s="19">
        <f t="shared" ref="I211" si="170">$H$211</f>
        <v>25</v>
      </c>
      <c r="J211" s="19">
        <f>I211</f>
        <v>25</v>
      </c>
      <c r="K211" s="19">
        <f>J211</f>
        <v>25</v>
      </c>
    </row>
    <row r="212" spans="1:11" ht="30" x14ac:dyDescent="0.25">
      <c r="A212" s="294"/>
      <c r="B212" s="18" t="str">
        <f>'[1]Изменения объемов и показателей'!C225</f>
        <v>Охват реабилитацией пациентов от числа нуждающихся после оказания специализированной медицинской помощи (%)</v>
      </c>
      <c r="C212" s="19">
        <v>12</v>
      </c>
      <c r="D212" s="19">
        <f t="shared" ref="D212:H213" si="171">C212</f>
        <v>12</v>
      </c>
      <c r="E212" s="19">
        <f t="shared" si="171"/>
        <v>12</v>
      </c>
      <c r="F212" s="19">
        <f t="shared" si="171"/>
        <v>12</v>
      </c>
      <c r="G212" s="19">
        <f t="shared" si="171"/>
        <v>12</v>
      </c>
      <c r="H212" s="19">
        <f t="shared" si="171"/>
        <v>12</v>
      </c>
      <c r="I212" s="19">
        <v>12</v>
      </c>
      <c r="J212" s="19">
        <f t="shared" ref="J212:K213" si="172">I212</f>
        <v>12</v>
      </c>
      <c r="K212" s="19">
        <f t="shared" si="172"/>
        <v>12</v>
      </c>
    </row>
    <row r="213" spans="1:11" ht="30" x14ac:dyDescent="0.25">
      <c r="A213" s="295"/>
      <c r="B213" s="18" t="str">
        <f>'[1]Изменения объемов и показателей'!C226</f>
        <v>Охват медицинской реабилитацией детей-инвалидов, от числа нуждающихся (%)</v>
      </c>
      <c r="C213" s="19">
        <v>50</v>
      </c>
      <c r="D213" s="19">
        <f t="shared" si="171"/>
        <v>50</v>
      </c>
      <c r="E213" s="19">
        <f t="shared" si="171"/>
        <v>50</v>
      </c>
      <c r="F213" s="19">
        <f t="shared" si="171"/>
        <v>50</v>
      </c>
      <c r="G213" s="19">
        <f t="shared" si="171"/>
        <v>50</v>
      </c>
      <c r="H213" s="19">
        <f t="shared" si="171"/>
        <v>50</v>
      </c>
      <c r="I213" s="19">
        <v>50</v>
      </c>
      <c r="J213" s="19">
        <f t="shared" si="172"/>
        <v>50</v>
      </c>
      <c r="K213" s="19">
        <f t="shared" si="172"/>
        <v>50</v>
      </c>
    </row>
    <row r="214" spans="1:11" x14ac:dyDescent="0.25">
      <c r="A214" s="287" t="s">
        <v>168</v>
      </c>
      <c r="B214" s="18" t="s">
        <v>3</v>
      </c>
      <c r="C214" s="19">
        <f t="shared" ref="C214:J214" si="173">C215+C216</f>
        <v>4687.6000000000004</v>
      </c>
      <c r="D214" s="19">
        <f t="shared" si="173"/>
        <v>4687.6000000000004</v>
      </c>
      <c r="E214" s="19">
        <f t="shared" si="173"/>
        <v>4687.6000000000004</v>
      </c>
      <c r="F214" s="19">
        <f t="shared" si="173"/>
        <v>4172</v>
      </c>
      <c r="G214" s="19">
        <f t="shared" si="173"/>
        <v>4172</v>
      </c>
      <c r="H214" s="19">
        <f>H215</f>
        <v>4172</v>
      </c>
      <c r="I214" s="19">
        <f t="shared" si="173"/>
        <v>4172</v>
      </c>
      <c r="J214" s="19">
        <f t="shared" si="173"/>
        <v>4172</v>
      </c>
      <c r="K214" s="19">
        <f>$J$214</f>
        <v>4172</v>
      </c>
    </row>
    <row r="215" spans="1:11" x14ac:dyDescent="0.25">
      <c r="A215" s="288"/>
      <c r="B215" s="18" t="s">
        <v>6</v>
      </c>
      <c r="C215" s="19">
        <v>4687.6000000000004</v>
      </c>
      <c r="D215" s="19">
        <v>4687.6000000000004</v>
      </c>
      <c r="E215" s="19">
        <f>C215</f>
        <v>4687.6000000000004</v>
      </c>
      <c r="F215" s="19">
        <v>4172</v>
      </c>
      <c r="G215" s="19">
        <f t="shared" ref="G215:K215" si="174">F215</f>
        <v>4172</v>
      </c>
      <c r="H215" s="19">
        <f t="shared" si="174"/>
        <v>4172</v>
      </c>
      <c r="I215" s="19">
        <f t="shared" si="174"/>
        <v>4172</v>
      </c>
      <c r="J215" s="19">
        <f>I215</f>
        <v>4172</v>
      </c>
      <c r="K215" s="19">
        <f t="shared" si="174"/>
        <v>4172</v>
      </c>
    </row>
    <row r="216" spans="1:11" ht="55.5" customHeight="1" x14ac:dyDescent="0.25">
      <c r="A216" s="289"/>
      <c r="B216" s="18" t="s">
        <v>7</v>
      </c>
      <c r="C216" s="19"/>
      <c r="D216" s="19"/>
      <c r="E216" s="19"/>
      <c r="F216" s="19"/>
      <c r="G216" s="19"/>
      <c r="H216" s="19"/>
      <c r="I216" s="19"/>
      <c r="J216" s="19"/>
      <c r="K216" s="19"/>
    </row>
    <row r="217" spans="1:11" s="17" customFormat="1" x14ac:dyDescent="0.25">
      <c r="A217" s="293" t="s">
        <v>170</v>
      </c>
      <c r="B217" s="15" t="s">
        <v>3</v>
      </c>
      <c r="C217" s="16">
        <f t="shared" ref="C217:J217" si="175">C218+C219</f>
        <v>169090.3</v>
      </c>
      <c r="D217" s="16">
        <f t="shared" si="175"/>
        <v>169090.3</v>
      </c>
      <c r="E217" s="16">
        <f t="shared" si="175"/>
        <v>169090.3</v>
      </c>
      <c r="F217" s="16">
        <f t="shared" si="175"/>
        <v>150490.29999999999</v>
      </c>
      <c r="G217" s="16">
        <f t="shared" si="175"/>
        <v>161442.1</v>
      </c>
      <c r="H217" s="16">
        <f>H218</f>
        <v>161442.1</v>
      </c>
      <c r="I217" s="16">
        <f t="shared" si="175"/>
        <v>161442.1</v>
      </c>
      <c r="J217" s="16">
        <f t="shared" si="175"/>
        <v>161442.1</v>
      </c>
      <c r="K217" s="16">
        <f>$J$217</f>
        <v>161442.1</v>
      </c>
    </row>
    <row r="218" spans="1:11" x14ac:dyDescent="0.25">
      <c r="A218" s="294"/>
      <c r="B218" s="18" t="s">
        <v>6</v>
      </c>
      <c r="C218" s="19">
        <v>169090.3</v>
      </c>
      <c r="D218" s="19">
        <v>169090.3</v>
      </c>
      <c r="E218" s="19">
        <f>C218</f>
        <v>169090.3</v>
      </c>
      <c r="F218" s="19">
        <v>150490.29999999999</v>
      </c>
      <c r="G218" s="19">
        <v>161442.1</v>
      </c>
      <c r="H218" s="19">
        <f t="shared" ref="H218:K218" si="176">G218</f>
        <v>161442.1</v>
      </c>
      <c r="I218" s="19">
        <f t="shared" si="176"/>
        <v>161442.1</v>
      </c>
      <c r="J218" s="19">
        <f>I218</f>
        <v>161442.1</v>
      </c>
      <c r="K218" s="19">
        <f t="shared" si="176"/>
        <v>161442.1</v>
      </c>
    </row>
    <row r="219" spans="1:11" x14ac:dyDescent="0.25">
      <c r="A219" s="294"/>
      <c r="B219" s="18" t="s">
        <v>7</v>
      </c>
      <c r="C219" s="19"/>
      <c r="D219" s="19"/>
      <c r="E219" s="19"/>
      <c r="F219" s="19"/>
      <c r="G219" s="19"/>
      <c r="H219" s="19"/>
      <c r="I219" s="19"/>
      <c r="J219" s="19"/>
      <c r="K219" s="19"/>
    </row>
    <row r="220" spans="1:11" ht="30" x14ac:dyDescent="0.25">
      <c r="A220" s="294"/>
      <c r="B220" s="18" t="str">
        <f>'[1]Изменения объемов и показателей'!C233</f>
        <v>Обеспеченность койками для оказания паллиативной помощи взрослым (коек/100 тыс. взрослого населения)</v>
      </c>
      <c r="C220" s="19">
        <v>6.5</v>
      </c>
      <c r="D220" s="19">
        <f>C220</f>
        <v>6.5</v>
      </c>
      <c r="E220" s="19">
        <f t="shared" ref="E220:H221" si="177">D220</f>
        <v>6.5</v>
      </c>
      <c r="F220" s="19">
        <f t="shared" si="177"/>
        <v>6.5</v>
      </c>
      <c r="G220" s="19">
        <f t="shared" si="177"/>
        <v>6.5</v>
      </c>
      <c r="H220" s="19">
        <f t="shared" si="177"/>
        <v>6.5</v>
      </c>
      <c r="I220" s="19">
        <v>6.5</v>
      </c>
      <c r="J220" s="19">
        <f>I220</f>
        <v>6.5</v>
      </c>
      <c r="K220" s="19">
        <f>J220</f>
        <v>6.5</v>
      </c>
    </row>
    <row r="221" spans="1:11" ht="30" x14ac:dyDescent="0.25">
      <c r="A221" s="294"/>
      <c r="B221" s="18" t="str">
        <f>'[1]Изменения объемов и показателей'!C234</f>
        <v>Обеспеченность койками для оказания паллиативной помощи детям (коек/100 тыс. взрослого населения)</v>
      </c>
      <c r="C221" s="19">
        <v>0.9</v>
      </c>
      <c r="D221" s="19">
        <f>C221</f>
        <v>0.9</v>
      </c>
      <c r="E221" s="19">
        <f t="shared" si="177"/>
        <v>0.9</v>
      </c>
      <c r="F221" s="19">
        <f t="shared" si="177"/>
        <v>0.9</v>
      </c>
      <c r="G221" s="19">
        <f t="shared" si="177"/>
        <v>0.9</v>
      </c>
      <c r="H221" s="19">
        <f t="shared" si="177"/>
        <v>0.9</v>
      </c>
      <c r="I221" s="19">
        <v>0.9</v>
      </c>
      <c r="J221" s="19">
        <f>I221</f>
        <v>0.9</v>
      </c>
      <c r="K221" s="19">
        <f>J221</f>
        <v>0.9</v>
      </c>
    </row>
    <row r="222" spans="1:11" s="17" customFormat="1" x14ac:dyDescent="0.25">
      <c r="A222" s="293" t="s">
        <v>172</v>
      </c>
      <c r="B222" s="15" t="s">
        <v>3</v>
      </c>
      <c r="C222" s="16">
        <f t="shared" ref="C222:J222" si="178">C223+C224</f>
        <v>169090.3</v>
      </c>
      <c r="D222" s="16">
        <f t="shared" si="178"/>
        <v>169090.3</v>
      </c>
      <c r="E222" s="16">
        <f t="shared" si="178"/>
        <v>169090.3</v>
      </c>
      <c r="F222" s="16">
        <f t="shared" si="178"/>
        <v>150490.29999999999</v>
      </c>
      <c r="G222" s="16">
        <f t="shared" si="178"/>
        <v>161442.1</v>
      </c>
      <c r="H222" s="16">
        <v>125461.3</v>
      </c>
      <c r="I222" s="16">
        <f t="shared" si="178"/>
        <v>161442.1</v>
      </c>
      <c r="J222" s="16">
        <f t="shared" si="178"/>
        <v>161442.1</v>
      </c>
      <c r="K222" s="16">
        <f>$J$222</f>
        <v>161442.1</v>
      </c>
    </row>
    <row r="223" spans="1:11" x14ac:dyDescent="0.25">
      <c r="A223" s="294"/>
      <c r="B223" s="18" t="s">
        <v>6</v>
      </c>
      <c r="C223" s="19">
        <v>169090.3</v>
      </c>
      <c r="D223" s="19">
        <v>169090.3</v>
      </c>
      <c r="E223" s="19">
        <f>C223</f>
        <v>169090.3</v>
      </c>
      <c r="F223" s="19">
        <v>150490.29999999999</v>
      </c>
      <c r="G223" s="19">
        <v>161442.1</v>
      </c>
      <c r="H223" s="19">
        <f t="shared" ref="H223:K223" si="179">G223</f>
        <v>161442.1</v>
      </c>
      <c r="I223" s="19">
        <f t="shared" si="179"/>
        <v>161442.1</v>
      </c>
      <c r="J223" s="19">
        <f>I223</f>
        <v>161442.1</v>
      </c>
      <c r="K223" s="19">
        <f t="shared" si="179"/>
        <v>161442.1</v>
      </c>
    </row>
    <row r="224" spans="1:11" x14ac:dyDescent="0.25">
      <c r="A224" s="294"/>
      <c r="B224" s="18" t="s">
        <v>7</v>
      </c>
      <c r="C224" s="19"/>
      <c r="D224" s="19"/>
      <c r="E224" s="19"/>
      <c r="F224" s="19"/>
      <c r="G224" s="19"/>
      <c r="H224" s="19"/>
      <c r="I224" s="19"/>
      <c r="J224" s="19"/>
      <c r="K224" s="19"/>
    </row>
    <row r="225" spans="1:11" ht="30" x14ac:dyDescent="0.25">
      <c r="A225" s="294"/>
      <c r="B225" s="18" t="str">
        <f t="shared" ref="B225:B226" si="180">B220</f>
        <v>Обеспеченность койками для оказания паллиативной помощи взрослым (коек/100 тыс. взрослого населения)</v>
      </c>
      <c r="C225" s="19">
        <v>6.5</v>
      </c>
      <c r="D225" s="19">
        <f>C225</f>
        <v>6.5</v>
      </c>
      <c r="E225" s="19">
        <f t="shared" ref="E225:H226" si="181">D225</f>
        <v>6.5</v>
      </c>
      <c r="F225" s="19">
        <f t="shared" si="181"/>
        <v>6.5</v>
      </c>
      <c r="G225" s="19">
        <f t="shared" si="181"/>
        <v>6.5</v>
      </c>
      <c r="H225" s="19">
        <f t="shared" si="181"/>
        <v>6.5</v>
      </c>
      <c r="I225" s="19">
        <v>6.5</v>
      </c>
      <c r="J225" s="19">
        <f>I225</f>
        <v>6.5</v>
      </c>
      <c r="K225" s="19">
        <f>J225</f>
        <v>6.5</v>
      </c>
    </row>
    <row r="226" spans="1:11" ht="30" x14ac:dyDescent="0.25">
      <c r="A226" s="294"/>
      <c r="B226" s="18" t="str">
        <f t="shared" si="180"/>
        <v>Обеспеченность койками для оказания паллиативной помощи детям (коек/100 тыс. взрослого населения)</v>
      </c>
      <c r="C226" s="19">
        <v>0.9</v>
      </c>
      <c r="D226" s="19">
        <f>C226</f>
        <v>0.9</v>
      </c>
      <c r="E226" s="19">
        <f t="shared" si="181"/>
        <v>0.9</v>
      </c>
      <c r="F226" s="19">
        <f t="shared" si="181"/>
        <v>0.9</v>
      </c>
      <c r="G226" s="19">
        <f t="shared" si="181"/>
        <v>0.9</v>
      </c>
      <c r="H226" s="19">
        <f t="shared" si="181"/>
        <v>0.9</v>
      </c>
      <c r="I226" s="19">
        <v>0.9</v>
      </c>
      <c r="J226" s="19">
        <f>I226</f>
        <v>0.9</v>
      </c>
      <c r="K226" s="19">
        <f>J226</f>
        <v>0.9</v>
      </c>
    </row>
    <row r="227" spans="1:11" x14ac:dyDescent="0.25">
      <c r="A227" s="287" t="s">
        <v>174</v>
      </c>
      <c r="B227" s="18" t="s">
        <v>3</v>
      </c>
      <c r="C227" s="19">
        <f t="shared" ref="C227:K227" si="182">C228+C229</f>
        <v>169090.3</v>
      </c>
      <c r="D227" s="19">
        <f t="shared" si="182"/>
        <v>169090.3</v>
      </c>
      <c r="E227" s="19">
        <f t="shared" si="182"/>
        <v>169090.3</v>
      </c>
      <c r="F227" s="19">
        <f t="shared" si="182"/>
        <v>150490.29999999999</v>
      </c>
      <c r="G227" s="19">
        <f t="shared" si="182"/>
        <v>161442.1</v>
      </c>
      <c r="H227" s="19">
        <f>H228</f>
        <v>161442.1</v>
      </c>
      <c r="I227" s="19">
        <f t="shared" si="182"/>
        <v>161442.1</v>
      </c>
      <c r="J227" s="19">
        <f t="shared" si="182"/>
        <v>161442.1</v>
      </c>
      <c r="K227" s="19">
        <f t="shared" si="182"/>
        <v>161442.1</v>
      </c>
    </row>
    <row r="228" spans="1:11" x14ac:dyDescent="0.25">
      <c r="A228" s="288"/>
      <c r="B228" s="18" t="s">
        <v>6</v>
      </c>
      <c r="C228" s="19">
        <v>169090.3</v>
      </c>
      <c r="D228" s="19">
        <v>169090.3</v>
      </c>
      <c r="E228" s="19">
        <f>C228</f>
        <v>169090.3</v>
      </c>
      <c r="F228" s="19">
        <v>150490.29999999999</v>
      </c>
      <c r="G228" s="19">
        <v>161442.1</v>
      </c>
      <c r="H228" s="19">
        <f t="shared" ref="H228:K228" si="183">G228</f>
        <v>161442.1</v>
      </c>
      <c r="I228" s="19">
        <f t="shared" si="183"/>
        <v>161442.1</v>
      </c>
      <c r="J228" s="19">
        <f>I228</f>
        <v>161442.1</v>
      </c>
      <c r="K228" s="19">
        <f t="shared" si="183"/>
        <v>161442.1</v>
      </c>
    </row>
    <row r="229" spans="1:11" x14ac:dyDescent="0.25">
      <c r="A229" s="289"/>
      <c r="B229" s="18" t="s">
        <v>7</v>
      </c>
      <c r="C229" s="19"/>
      <c r="D229" s="19"/>
      <c r="E229" s="19"/>
      <c r="F229" s="19"/>
      <c r="G229" s="19"/>
      <c r="H229" s="19"/>
      <c r="I229" s="19"/>
      <c r="J229" s="19"/>
      <c r="K229" s="19"/>
    </row>
    <row r="230" spans="1:11" s="17" customFormat="1" x14ac:dyDescent="0.25">
      <c r="A230" s="293" t="s">
        <v>176</v>
      </c>
      <c r="B230" s="15" t="s">
        <v>3</v>
      </c>
      <c r="C230" s="16">
        <f>C231+C232</f>
        <v>51226.3</v>
      </c>
      <c r="D230" s="16">
        <f>D231+D232</f>
        <v>51226.3</v>
      </c>
      <c r="E230" s="16">
        <f t="shared" ref="E230:K230" si="184">E231+E232</f>
        <v>51226.3</v>
      </c>
      <c r="F230" s="16">
        <f t="shared" si="184"/>
        <v>47763.9</v>
      </c>
      <c r="G230" s="16">
        <f t="shared" si="184"/>
        <v>104763.9</v>
      </c>
      <c r="H230" s="16">
        <f>H231</f>
        <v>104763.9</v>
      </c>
      <c r="I230" s="16">
        <f t="shared" si="184"/>
        <v>104763.9</v>
      </c>
      <c r="J230" s="16">
        <f t="shared" si="184"/>
        <v>104763.9</v>
      </c>
      <c r="K230" s="16">
        <f t="shared" si="184"/>
        <v>104763.9</v>
      </c>
    </row>
    <row r="231" spans="1:11" x14ac:dyDescent="0.25">
      <c r="A231" s="294"/>
      <c r="B231" s="18" t="s">
        <v>6</v>
      </c>
      <c r="C231" s="19">
        <v>51226.3</v>
      </c>
      <c r="D231" s="19">
        <v>51226.3</v>
      </c>
      <c r="E231" s="19">
        <f>C231</f>
        <v>51226.3</v>
      </c>
      <c r="F231" s="19">
        <v>47763.9</v>
      </c>
      <c r="G231" s="19">
        <v>104763.9</v>
      </c>
      <c r="H231" s="19">
        <f t="shared" ref="H231:K231" si="185">G231</f>
        <v>104763.9</v>
      </c>
      <c r="I231" s="19">
        <f t="shared" si="185"/>
        <v>104763.9</v>
      </c>
      <c r="J231" s="19">
        <f>I231</f>
        <v>104763.9</v>
      </c>
      <c r="K231" s="19">
        <f t="shared" si="185"/>
        <v>104763.9</v>
      </c>
    </row>
    <row r="232" spans="1:11" x14ac:dyDescent="0.25">
      <c r="A232" s="294"/>
      <c r="B232" s="18" t="s">
        <v>7</v>
      </c>
      <c r="C232" s="19"/>
      <c r="D232" s="19"/>
      <c r="E232" s="19"/>
      <c r="F232" s="19"/>
      <c r="G232" s="19"/>
      <c r="H232" s="19"/>
      <c r="I232" s="19"/>
      <c r="J232" s="19"/>
      <c r="K232" s="19"/>
    </row>
    <row r="233" spans="1:11" ht="60" x14ac:dyDescent="0.25">
      <c r="A233" s="294"/>
      <c r="B233" s="18" t="str">
        <f>'[1]Изменения объемов и показателей'!C242</f>
        <v>Количество подготовленных специалистов по программам дополнительного медицинского и фармацевтического образования в государственных организациях дополнительного профессионального образования (чел.)</v>
      </c>
      <c r="C233" s="19">
        <v>2850</v>
      </c>
      <c r="D233" s="19">
        <f>C233</f>
        <v>2850</v>
      </c>
      <c r="E233" s="19">
        <f t="shared" ref="E233:H233" si="186">D233</f>
        <v>2850</v>
      </c>
      <c r="F233" s="19">
        <f t="shared" si="186"/>
        <v>2850</v>
      </c>
      <c r="G233" s="19">
        <f t="shared" si="186"/>
        <v>2850</v>
      </c>
      <c r="H233" s="19">
        <f t="shared" si="186"/>
        <v>2850</v>
      </c>
      <c r="I233" s="22">
        <f t="shared" ref="I233" si="187">$H$233</f>
        <v>2850</v>
      </c>
      <c r="J233" s="22">
        <f>I233</f>
        <v>2850</v>
      </c>
      <c r="K233" s="22">
        <f>J233</f>
        <v>2850</v>
      </c>
    </row>
    <row r="234" spans="1:11" ht="60" x14ac:dyDescent="0.25">
      <c r="A234" s="294"/>
      <c r="B234" s="18" t="str">
        <f>'[1]Изменения объемов и показателей'!C243</f>
        <v>Количество подготовленных кадров высшей квалификации в интернатуре, ординатуре, аспирантуре по программам подготовки научно-педагогических кадров в государственных организациях дополнительного профессионального образования (чел.)</v>
      </c>
      <c r="C234" s="19">
        <v>60</v>
      </c>
      <c r="D234" s="19">
        <f t="shared" ref="D234:H239" si="188">C234</f>
        <v>60</v>
      </c>
      <c r="E234" s="19">
        <f t="shared" si="188"/>
        <v>60</v>
      </c>
      <c r="F234" s="19">
        <f t="shared" si="188"/>
        <v>60</v>
      </c>
      <c r="G234" s="19">
        <f t="shared" si="188"/>
        <v>60</v>
      </c>
      <c r="H234" s="19">
        <f t="shared" si="188"/>
        <v>60</v>
      </c>
      <c r="I234" s="22">
        <v>60</v>
      </c>
      <c r="J234" s="22">
        <f t="shared" ref="J234:K239" si="189">I234</f>
        <v>60</v>
      </c>
      <c r="K234" s="22">
        <f t="shared" si="189"/>
        <v>60</v>
      </c>
    </row>
    <row r="235" spans="1:11" ht="45" x14ac:dyDescent="0.25">
      <c r="A235" s="294"/>
      <c r="B235" s="18" t="str">
        <f>'[1]Изменения объемов и показателей'!C244</f>
        <v>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(чел.)</v>
      </c>
      <c r="C235" s="19">
        <v>1050</v>
      </c>
      <c r="D235" s="19">
        <f t="shared" si="188"/>
        <v>1050</v>
      </c>
      <c r="E235" s="19">
        <f t="shared" si="188"/>
        <v>1050</v>
      </c>
      <c r="F235" s="19">
        <f t="shared" si="188"/>
        <v>1050</v>
      </c>
      <c r="G235" s="19">
        <f t="shared" si="188"/>
        <v>1050</v>
      </c>
      <c r="H235" s="19">
        <f t="shared" si="188"/>
        <v>1050</v>
      </c>
      <c r="I235" s="22">
        <f t="shared" ref="I235" si="190">$H$235</f>
        <v>1050</v>
      </c>
      <c r="J235" s="22">
        <f t="shared" si="189"/>
        <v>1050</v>
      </c>
      <c r="K235" s="22">
        <f t="shared" si="189"/>
        <v>1050</v>
      </c>
    </row>
    <row r="236" spans="1:11" ht="60" x14ac:dyDescent="0.25">
      <c r="A236" s="294"/>
      <c r="B236" s="18" t="str">
        <f>'[1]Изменения объемов и показателей'!C245</f>
        <v>Количество подготовленных специалистов по программам дополнительного медицинского и фармацевтического образования в государственных профессиональных образовательных организациях, осуществляющих подготовку специалистов среднего звена (чел.)</v>
      </c>
      <c r="C236" s="19">
        <v>2200</v>
      </c>
      <c r="D236" s="19">
        <f t="shared" si="188"/>
        <v>2200</v>
      </c>
      <c r="E236" s="19">
        <f t="shared" si="188"/>
        <v>2200</v>
      </c>
      <c r="F236" s="19">
        <f t="shared" si="188"/>
        <v>2200</v>
      </c>
      <c r="G236" s="19">
        <f t="shared" si="188"/>
        <v>2200</v>
      </c>
      <c r="H236" s="19">
        <f t="shared" si="188"/>
        <v>2200</v>
      </c>
      <c r="I236" s="22">
        <f t="shared" ref="I236" si="191">$H$236</f>
        <v>2200</v>
      </c>
      <c r="J236" s="22">
        <f t="shared" si="189"/>
        <v>2200</v>
      </c>
      <c r="K236" s="22">
        <f t="shared" si="189"/>
        <v>2200</v>
      </c>
    </row>
    <row r="237" spans="1:11" ht="30" x14ac:dyDescent="0.25">
      <c r="A237" s="294"/>
      <c r="B237" s="18" t="str">
        <f>'[1]Изменения объемов и показателей'!C246</f>
        <v>Количество обучающихся, прошедших подготовку в обучающих симуляционных центрах (чел.)</v>
      </c>
      <c r="C237" s="19">
        <v>750</v>
      </c>
      <c r="D237" s="19">
        <f t="shared" si="188"/>
        <v>750</v>
      </c>
      <c r="E237" s="19">
        <f t="shared" si="188"/>
        <v>750</v>
      </c>
      <c r="F237" s="19">
        <f t="shared" si="188"/>
        <v>750</v>
      </c>
      <c r="G237" s="19">
        <f t="shared" si="188"/>
        <v>750</v>
      </c>
      <c r="H237" s="19">
        <f t="shared" si="188"/>
        <v>750</v>
      </c>
      <c r="I237" s="22">
        <v>750</v>
      </c>
      <c r="J237" s="22">
        <f t="shared" si="189"/>
        <v>750</v>
      </c>
      <c r="K237" s="22">
        <f t="shared" si="189"/>
        <v>750</v>
      </c>
    </row>
    <row r="238" spans="1:11" ht="75" x14ac:dyDescent="0.25">
      <c r="A238" s="294"/>
      <c r="B238" s="18" t="str">
        <f>'[1]Изменения объемов и показателей'!C247</f>
        <v>Долямедицинских и фармацевтических специалистов, обучавшихся в рамках целевой подготовки для нужд Иркутской области, трудоустроившихся после завершения обучения в медицинские или фармацевтические организации системы здравоохранения на территории Иркутской области (%)</v>
      </c>
      <c r="C238" s="19">
        <v>83</v>
      </c>
      <c r="D238" s="19">
        <f t="shared" si="188"/>
        <v>83</v>
      </c>
      <c r="E238" s="19">
        <f t="shared" si="188"/>
        <v>83</v>
      </c>
      <c r="F238" s="19">
        <f t="shared" si="188"/>
        <v>83</v>
      </c>
      <c r="G238" s="19">
        <f t="shared" si="188"/>
        <v>83</v>
      </c>
      <c r="H238" s="19">
        <f t="shared" si="188"/>
        <v>83</v>
      </c>
      <c r="I238" s="22">
        <v>83</v>
      </c>
      <c r="J238" s="22">
        <f t="shared" si="189"/>
        <v>83</v>
      </c>
      <c r="K238" s="22">
        <f t="shared" si="189"/>
        <v>83</v>
      </c>
    </row>
    <row r="239" spans="1:11" ht="60" x14ac:dyDescent="0.25">
      <c r="A239" s="294"/>
      <c r="B239" s="18" t="str">
        <f>'[1]Изменения объемов и показателей'!C249</f>
        <v>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 (чел)</v>
      </c>
      <c r="C239" s="19">
        <v>2200</v>
      </c>
      <c r="D239" s="19">
        <f t="shared" si="188"/>
        <v>2200</v>
      </c>
      <c r="E239" s="19">
        <f t="shared" si="188"/>
        <v>2200</v>
      </c>
      <c r="F239" s="19">
        <f t="shared" si="188"/>
        <v>2200</v>
      </c>
      <c r="G239" s="19">
        <f t="shared" si="188"/>
        <v>2200</v>
      </c>
      <c r="H239" s="19">
        <f t="shared" si="188"/>
        <v>2200</v>
      </c>
      <c r="I239" s="22">
        <f t="shared" ref="I239" si="192">$H$239</f>
        <v>2200</v>
      </c>
      <c r="J239" s="22">
        <f t="shared" si="189"/>
        <v>2200</v>
      </c>
      <c r="K239" s="22">
        <f t="shared" si="189"/>
        <v>2200</v>
      </c>
    </row>
    <row r="240" spans="1:11" s="17" customFormat="1" x14ac:dyDescent="0.25">
      <c r="A240" s="293" t="s">
        <v>178</v>
      </c>
      <c r="B240" s="15" t="s">
        <v>3</v>
      </c>
      <c r="C240" s="16">
        <f t="shared" ref="C240:J240" si="193">C241+C242</f>
        <v>51226.3</v>
      </c>
      <c r="D240" s="16">
        <f t="shared" si="193"/>
        <v>51226.3</v>
      </c>
      <c r="E240" s="16">
        <f t="shared" si="193"/>
        <v>51226.3</v>
      </c>
      <c r="F240" s="16">
        <f t="shared" si="193"/>
        <v>47763.9</v>
      </c>
      <c r="G240" s="16">
        <f t="shared" si="193"/>
        <v>104763.9</v>
      </c>
      <c r="H240" s="16">
        <f>H241</f>
        <v>104763.9</v>
      </c>
      <c r="I240" s="16">
        <f t="shared" si="193"/>
        <v>104763.9</v>
      </c>
      <c r="J240" s="16">
        <f t="shared" si="193"/>
        <v>104763.9</v>
      </c>
      <c r="K240" s="16">
        <f>$J$240</f>
        <v>104763.9</v>
      </c>
    </row>
    <row r="241" spans="1:11" x14ac:dyDescent="0.25">
      <c r="A241" s="294"/>
      <c r="B241" s="18" t="s">
        <v>6</v>
      </c>
      <c r="C241" s="19">
        <v>51226.3</v>
      </c>
      <c r="D241" s="19">
        <v>51226.3</v>
      </c>
      <c r="E241" s="19">
        <f>C241</f>
        <v>51226.3</v>
      </c>
      <c r="F241" s="19">
        <v>47763.9</v>
      </c>
      <c r="G241" s="19">
        <v>104763.9</v>
      </c>
      <c r="H241" s="19">
        <f t="shared" ref="H241:K241" si="194">G241</f>
        <v>104763.9</v>
      </c>
      <c r="I241" s="19">
        <f t="shared" si="194"/>
        <v>104763.9</v>
      </c>
      <c r="J241" s="19">
        <f>I241</f>
        <v>104763.9</v>
      </c>
      <c r="K241" s="19">
        <f t="shared" si="194"/>
        <v>104763.9</v>
      </c>
    </row>
    <row r="242" spans="1:11" x14ac:dyDescent="0.25">
      <c r="A242" s="294"/>
      <c r="B242" s="18" t="s">
        <v>7</v>
      </c>
      <c r="C242" s="19"/>
      <c r="D242" s="19"/>
      <c r="E242" s="19"/>
      <c r="F242" s="19"/>
      <c r="G242" s="19"/>
      <c r="H242" s="19"/>
      <c r="I242" s="19"/>
      <c r="J242" s="19"/>
      <c r="K242" s="19"/>
    </row>
    <row r="243" spans="1:11" ht="45" x14ac:dyDescent="0.25">
      <c r="A243" s="294"/>
      <c r="B243" s="18" t="str">
        <f>'[1]Изменения объемов и показателей'!C255</f>
        <v>Количество подготовленных специалистов по программам ординатуры, повышения квалификации и профессиональной переподготовки медицинских кадров (человек)</v>
      </c>
      <c r="C243" s="19">
        <v>800</v>
      </c>
      <c r="D243" s="19">
        <f>C243</f>
        <v>800</v>
      </c>
      <c r="E243" s="19">
        <f t="shared" ref="E243:H244" si="195">D243</f>
        <v>800</v>
      </c>
      <c r="F243" s="19">
        <f t="shared" si="195"/>
        <v>800</v>
      </c>
      <c r="G243" s="19">
        <f t="shared" si="195"/>
        <v>800</v>
      </c>
      <c r="H243" s="19">
        <f t="shared" si="195"/>
        <v>800</v>
      </c>
      <c r="I243" s="19">
        <f>$H$243</f>
        <v>800</v>
      </c>
      <c r="J243" s="19">
        <f>I243</f>
        <v>800</v>
      </c>
      <c r="K243" s="19">
        <f>J243</f>
        <v>800</v>
      </c>
    </row>
    <row r="244" spans="1:11" ht="30" x14ac:dyDescent="0.25">
      <c r="A244" s="294"/>
      <c r="B244" s="18" t="str">
        <f>'[1]Изменения объемов и показателей'!C256</f>
        <v>Обеспеченность  врачами сельского населения (на 10 000  населения)</v>
      </c>
      <c r="C244" s="19">
        <v>13.2</v>
      </c>
      <c r="D244" s="19">
        <f>C244</f>
        <v>13.2</v>
      </c>
      <c r="E244" s="19">
        <f t="shared" si="195"/>
        <v>13.2</v>
      </c>
      <c r="F244" s="19">
        <f t="shared" si="195"/>
        <v>13.2</v>
      </c>
      <c r="G244" s="19">
        <f t="shared" si="195"/>
        <v>13.2</v>
      </c>
      <c r="H244" s="19">
        <f t="shared" si="195"/>
        <v>13.2</v>
      </c>
      <c r="I244" s="19">
        <v>13.2</v>
      </c>
      <c r="J244" s="19">
        <f>I244</f>
        <v>13.2</v>
      </c>
      <c r="K244" s="19">
        <f>J244</f>
        <v>13.2</v>
      </c>
    </row>
    <row r="245" spans="1:11" x14ac:dyDescent="0.25">
      <c r="A245" s="287" t="s">
        <v>180</v>
      </c>
      <c r="B245" s="18" t="s">
        <v>3</v>
      </c>
      <c r="C245" s="19">
        <f t="shared" ref="C245:J245" si="196">C246+C247</f>
        <v>10601.3</v>
      </c>
      <c r="D245" s="19">
        <f t="shared" si="196"/>
        <v>10601.3</v>
      </c>
      <c r="E245" s="19">
        <f t="shared" si="196"/>
        <v>10601.3</v>
      </c>
      <c r="F245" s="19">
        <f t="shared" si="196"/>
        <v>9763.9</v>
      </c>
      <c r="G245" s="19">
        <f t="shared" si="196"/>
        <v>9763.9</v>
      </c>
      <c r="H245" s="19">
        <f>H246</f>
        <v>9763.9</v>
      </c>
      <c r="I245" s="19">
        <f t="shared" si="196"/>
        <v>9763.9</v>
      </c>
      <c r="J245" s="19">
        <f t="shared" si="196"/>
        <v>9763.9</v>
      </c>
      <c r="K245" s="19">
        <f>$J$245</f>
        <v>9763.9</v>
      </c>
    </row>
    <row r="246" spans="1:11" x14ac:dyDescent="0.25">
      <c r="A246" s="288"/>
      <c r="B246" s="18" t="s">
        <v>6</v>
      </c>
      <c r="C246" s="19">
        <v>10601.3</v>
      </c>
      <c r="D246" s="19">
        <v>10601.3</v>
      </c>
      <c r="E246" s="19">
        <f>C246</f>
        <v>10601.3</v>
      </c>
      <c r="F246" s="19">
        <v>9763.9</v>
      </c>
      <c r="G246" s="19">
        <f t="shared" ref="G246:K246" si="197">F246</f>
        <v>9763.9</v>
      </c>
      <c r="H246" s="19">
        <f t="shared" si="197"/>
        <v>9763.9</v>
      </c>
      <c r="I246" s="19">
        <f t="shared" si="197"/>
        <v>9763.9</v>
      </c>
      <c r="J246" s="19">
        <f>I246</f>
        <v>9763.9</v>
      </c>
      <c r="K246" s="19">
        <f t="shared" si="197"/>
        <v>9763.9</v>
      </c>
    </row>
    <row r="247" spans="1:11" x14ac:dyDescent="0.25">
      <c r="A247" s="289"/>
      <c r="B247" s="18" t="s">
        <v>7</v>
      </c>
      <c r="C247" s="19"/>
      <c r="D247" s="19"/>
      <c r="E247" s="19"/>
      <c r="F247" s="19"/>
      <c r="G247" s="19"/>
      <c r="H247" s="19"/>
      <c r="I247" s="19"/>
      <c r="J247" s="19"/>
      <c r="K247" s="19"/>
    </row>
    <row r="248" spans="1:11" x14ac:dyDescent="0.25">
      <c r="A248" s="287" t="s">
        <v>277</v>
      </c>
      <c r="B248" s="18" t="s">
        <v>3</v>
      </c>
      <c r="C248" s="19">
        <f t="shared" ref="C248:J248" si="198">C249+C250</f>
        <v>2625</v>
      </c>
      <c r="D248" s="19">
        <f t="shared" si="198"/>
        <v>2625</v>
      </c>
      <c r="E248" s="19">
        <f t="shared" si="198"/>
        <v>2625</v>
      </c>
      <c r="F248" s="19">
        <f t="shared" si="198"/>
        <v>0</v>
      </c>
      <c r="G248" s="19">
        <f t="shared" si="198"/>
        <v>0</v>
      </c>
      <c r="H248" s="19">
        <f t="shared" si="198"/>
        <v>0</v>
      </c>
      <c r="I248" s="19">
        <f t="shared" si="198"/>
        <v>0</v>
      </c>
      <c r="J248" s="19">
        <f t="shared" si="198"/>
        <v>0</v>
      </c>
      <c r="K248" s="19">
        <f>$J$248</f>
        <v>0</v>
      </c>
    </row>
    <row r="249" spans="1:11" x14ac:dyDescent="0.25">
      <c r="A249" s="288"/>
      <c r="B249" s="18" t="s">
        <v>6</v>
      </c>
      <c r="C249" s="19">
        <v>2625</v>
      </c>
      <c r="D249" s="19">
        <v>2625</v>
      </c>
      <c r="E249" s="19">
        <f>C249</f>
        <v>2625</v>
      </c>
      <c r="F249" s="19">
        <v>0</v>
      </c>
      <c r="G249" s="19">
        <f t="shared" ref="G249:K249" si="199">F249</f>
        <v>0</v>
      </c>
      <c r="H249" s="19">
        <f t="shared" si="199"/>
        <v>0</v>
      </c>
      <c r="I249" s="19">
        <f t="shared" si="199"/>
        <v>0</v>
      </c>
      <c r="J249" s="19">
        <f>I249</f>
        <v>0</v>
      </c>
      <c r="K249" s="19">
        <f t="shared" si="199"/>
        <v>0</v>
      </c>
    </row>
    <row r="250" spans="1:11" ht="129.75" customHeight="1" x14ac:dyDescent="0.25">
      <c r="A250" s="289"/>
      <c r="B250" s="18" t="s">
        <v>7</v>
      </c>
      <c r="C250" s="19"/>
      <c r="D250" s="19"/>
      <c r="E250" s="19"/>
      <c r="F250" s="19"/>
      <c r="G250" s="19"/>
      <c r="H250" s="19"/>
      <c r="I250" s="19"/>
      <c r="J250" s="19"/>
      <c r="K250" s="19"/>
    </row>
    <row r="251" spans="1:11" x14ac:dyDescent="0.25">
      <c r="A251" s="287" t="s">
        <v>278</v>
      </c>
      <c r="B251" s="18" t="s">
        <v>3</v>
      </c>
      <c r="C251" s="19">
        <f t="shared" ref="C251:J251" si="200">C252+C253</f>
        <v>38000</v>
      </c>
      <c r="D251" s="19">
        <f t="shared" si="200"/>
        <v>38000</v>
      </c>
      <c r="E251" s="19">
        <f t="shared" si="200"/>
        <v>38000</v>
      </c>
      <c r="F251" s="19">
        <f t="shared" si="200"/>
        <v>38000</v>
      </c>
      <c r="G251" s="19">
        <f t="shared" si="200"/>
        <v>95000</v>
      </c>
      <c r="H251" s="19">
        <f>H252</f>
        <v>95000</v>
      </c>
      <c r="I251" s="19">
        <f t="shared" si="200"/>
        <v>95000</v>
      </c>
      <c r="J251" s="19">
        <f t="shared" si="200"/>
        <v>95000</v>
      </c>
      <c r="K251" s="19">
        <f>$J$251</f>
        <v>95000</v>
      </c>
    </row>
    <row r="252" spans="1:11" x14ac:dyDescent="0.25">
      <c r="A252" s="288"/>
      <c r="B252" s="18" t="s">
        <v>6</v>
      </c>
      <c r="C252" s="19">
        <v>38000</v>
      </c>
      <c r="D252" s="19">
        <v>38000</v>
      </c>
      <c r="E252" s="19">
        <f>C252</f>
        <v>38000</v>
      </c>
      <c r="F252" s="19">
        <f>E252</f>
        <v>38000</v>
      </c>
      <c r="G252" s="19">
        <v>95000</v>
      </c>
      <c r="H252" s="19">
        <f t="shared" ref="H252:K252" si="201">G252</f>
        <v>95000</v>
      </c>
      <c r="I252" s="19">
        <f t="shared" si="201"/>
        <v>95000</v>
      </c>
      <c r="J252" s="19">
        <f>I252</f>
        <v>95000</v>
      </c>
      <c r="K252" s="19">
        <f t="shared" si="201"/>
        <v>95000</v>
      </c>
    </row>
    <row r="253" spans="1:11" ht="18.75" customHeight="1" x14ac:dyDescent="0.25">
      <c r="A253" s="289"/>
      <c r="B253" s="18" t="s">
        <v>7</v>
      </c>
      <c r="C253" s="19"/>
      <c r="D253" s="19"/>
      <c r="E253" s="19"/>
      <c r="F253" s="19"/>
      <c r="G253" s="19"/>
      <c r="H253" s="19"/>
      <c r="I253" s="19"/>
      <c r="J253" s="19"/>
      <c r="K253" s="19"/>
    </row>
    <row r="254" spans="1:11" s="17" customFormat="1" x14ac:dyDescent="0.25">
      <c r="A254" s="293" t="s">
        <v>184</v>
      </c>
      <c r="B254" s="15" t="s">
        <v>3</v>
      </c>
      <c r="C254" s="16">
        <f>C255+C256</f>
        <v>710713.2</v>
      </c>
      <c r="D254" s="16">
        <f>D255+D256</f>
        <v>710713.2</v>
      </c>
      <c r="E254" s="16">
        <f t="shared" ref="E254:J254" si="202">E255+E256</f>
        <v>710713.2</v>
      </c>
      <c r="F254" s="16">
        <f t="shared" si="202"/>
        <v>1456460.9</v>
      </c>
      <c r="G254" s="16">
        <f t="shared" si="202"/>
        <v>1465411.7000000002</v>
      </c>
      <c r="H254" s="16">
        <f>H255+H256</f>
        <v>1465411.7000000002</v>
      </c>
      <c r="I254" s="16">
        <f t="shared" si="202"/>
        <v>1465411.7000000002</v>
      </c>
      <c r="J254" s="16">
        <f t="shared" si="202"/>
        <v>1552385.4</v>
      </c>
      <c r="K254" s="16">
        <f>$J$254</f>
        <v>1552385.4</v>
      </c>
    </row>
    <row r="255" spans="1:11" x14ac:dyDescent="0.25">
      <c r="A255" s="294"/>
      <c r="B255" s="18" t="s">
        <v>6</v>
      </c>
      <c r="C255" s="19">
        <v>427210.1</v>
      </c>
      <c r="D255" s="19">
        <v>427210.1</v>
      </c>
      <c r="E255" s="19">
        <f>C255</f>
        <v>427210.1</v>
      </c>
      <c r="F255" s="19">
        <v>542159.30000000005</v>
      </c>
      <c r="G255" s="19">
        <v>541875.30000000005</v>
      </c>
      <c r="H255" s="19">
        <f t="shared" ref="H255:K257" si="203">G255</f>
        <v>541875.30000000005</v>
      </c>
      <c r="I255" s="19">
        <f t="shared" si="203"/>
        <v>541875.30000000005</v>
      </c>
      <c r="J255" s="19">
        <f>I255</f>
        <v>541875.30000000005</v>
      </c>
      <c r="K255" s="19">
        <f t="shared" si="203"/>
        <v>541875.30000000005</v>
      </c>
    </row>
    <row r="256" spans="1:11" x14ac:dyDescent="0.25">
      <c r="A256" s="294"/>
      <c r="B256" s="18" t="s">
        <v>7</v>
      </c>
      <c r="C256" s="19">
        <v>283503.09999999998</v>
      </c>
      <c r="D256" s="19">
        <v>283503.09999999998</v>
      </c>
      <c r="E256" s="19">
        <f>C256</f>
        <v>283503.09999999998</v>
      </c>
      <c r="F256" s="19">
        <v>914301.6</v>
      </c>
      <c r="G256" s="19">
        <v>923536.4</v>
      </c>
      <c r="H256" s="19">
        <f t="shared" si="203"/>
        <v>923536.4</v>
      </c>
      <c r="I256" s="19">
        <f t="shared" si="203"/>
        <v>923536.4</v>
      </c>
      <c r="J256" s="19">
        <v>1010510.1</v>
      </c>
      <c r="K256" s="19">
        <f t="shared" si="203"/>
        <v>1010510.1</v>
      </c>
    </row>
    <row r="257" spans="1:11" ht="90" x14ac:dyDescent="0.25">
      <c r="A257" s="294"/>
      <c r="B257" s="18" t="s">
        <v>279</v>
      </c>
      <c r="C257" s="19">
        <v>4</v>
      </c>
      <c r="D257" s="19">
        <f>C257</f>
        <v>4</v>
      </c>
      <c r="E257" s="19">
        <f t="shared" ref="E257:G257" si="204">D257</f>
        <v>4</v>
      </c>
      <c r="F257" s="19">
        <f t="shared" si="204"/>
        <v>4</v>
      </c>
      <c r="G257" s="19">
        <f t="shared" si="204"/>
        <v>4</v>
      </c>
      <c r="H257" s="19">
        <f t="shared" si="203"/>
        <v>4</v>
      </c>
      <c r="I257" s="19">
        <v>4</v>
      </c>
      <c r="J257" s="19">
        <f>I257</f>
        <v>4</v>
      </c>
      <c r="K257" s="19">
        <f>J257</f>
        <v>4</v>
      </c>
    </row>
    <row r="258" spans="1:11" ht="75" x14ac:dyDescent="0.25">
      <c r="A258" s="294"/>
      <c r="B258" s="18" t="s">
        <v>280</v>
      </c>
      <c r="C258" s="19">
        <v>62</v>
      </c>
      <c r="D258" s="19">
        <f t="shared" ref="D258:H260" si="205">C258</f>
        <v>62</v>
      </c>
      <c r="E258" s="19">
        <f t="shared" si="205"/>
        <v>62</v>
      </c>
      <c r="F258" s="19">
        <f t="shared" si="205"/>
        <v>62</v>
      </c>
      <c r="G258" s="19">
        <f t="shared" si="205"/>
        <v>62</v>
      </c>
      <c r="H258" s="19">
        <f t="shared" si="205"/>
        <v>62</v>
      </c>
      <c r="I258" s="19">
        <v>62</v>
      </c>
      <c r="J258" s="19">
        <f t="shared" ref="J258:K260" si="206">I258</f>
        <v>62</v>
      </c>
      <c r="K258" s="19">
        <f t="shared" si="206"/>
        <v>62</v>
      </c>
    </row>
    <row r="259" spans="1:11" ht="60" x14ac:dyDescent="0.25">
      <c r="A259" s="294"/>
      <c r="B259" s="18" t="s">
        <v>281</v>
      </c>
      <c r="C259" s="19">
        <v>95.5</v>
      </c>
      <c r="D259" s="19">
        <f t="shared" si="205"/>
        <v>95.5</v>
      </c>
      <c r="E259" s="19">
        <f t="shared" si="205"/>
        <v>95.5</v>
      </c>
      <c r="F259" s="19">
        <f t="shared" si="205"/>
        <v>95.5</v>
      </c>
      <c r="G259" s="19">
        <f t="shared" si="205"/>
        <v>95.5</v>
      </c>
      <c r="H259" s="19">
        <f t="shared" si="205"/>
        <v>95.5</v>
      </c>
      <c r="I259" s="19">
        <v>95.5</v>
      </c>
      <c r="J259" s="19">
        <f t="shared" si="206"/>
        <v>95.5</v>
      </c>
      <c r="K259" s="19">
        <f t="shared" si="206"/>
        <v>95.5</v>
      </c>
    </row>
    <row r="260" spans="1:11" ht="60" x14ac:dyDescent="0.25">
      <c r="A260" s="295"/>
      <c r="B260" s="18" t="s">
        <v>282</v>
      </c>
      <c r="C260" s="19">
        <v>95.5</v>
      </c>
      <c r="D260" s="19">
        <f t="shared" si="205"/>
        <v>95.5</v>
      </c>
      <c r="E260" s="19">
        <f t="shared" si="205"/>
        <v>95.5</v>
      </c>
      <c r="F260" s="19">
        <f t="shared" si="205"/>
        <v>95.5</v>
      </c>
      <c r="G260" s="19">
        <f t="shared" si="205"/>
        <v>95.5</v>
      </c>
      <c r="H260" s="19">
        <f t="shared" si="205"/>
        <v>95.5</v>
      </c>
      <c r="I260" s="19">
        <v>95.5</v>
      </c>
      <c r="J260" s="19">
        <f t="shared" si="206"/>
        <v>95.5</v>
      </c>
      <c r="K260" s="19">
        <f t="shared" si="206"/>
        <v>95.5</v>
      </c>
    </row>
    <row r="261" spans="1:11" s="17" customFormat="1" x14ac:dyDescent="0.25">
      <c r="A261" s="293" t="s">
        <v>186</v>
      </c>
      <c r="B261" s="15" t="s">
        <v>3</v>
      </c>
      <c r="C261" s="16">
        <f t="shared" ref="C261:J261" si="207">C262+C263</f>
        <v>710713.2</v>
      </c>
      <c r="D261" s="16">
        <f t="shared" si="207"/>
        <v>710713.2</v>
      </c>
      <c r="E261" s="16">
        <f t="shared" si="207"/>
        <v>710713.2</v>
      </c>
      <c r="F261" s="16">
        <f t="shared" si="207"/>
        <v>1456460.9</v>
      </c>
      <c r="G261" s="16">
        <f t="shared" si="207"/>
        <v>1465411.7000000002</v>
      </c>
      <c r="H261" s="16">
        <f>H262+H263</f>
        <v>1465411.7000000002</v>
      </c>
      <c r="I261" s="16">
        <f t="shared" si="207"/>
        <v>1465411.7000000002</v>
      </c>
      <c r="J261" s="16">
        <f t="shared" si="207"/>
        <v>1552385.4</v>
      </c>
      <c r="K261" s="16">
        <f>$J$261</f>
        <v>1552385.4</v>
      </c>
    </row>
    <row r="262" spans="1:11" x14ac:dyDescent="0.25">
      <c r="A262" s="294"/>
      <c r="B262" s="18" t="s">
        <v>6</v>
      </c>
      <c r="C262" s="19">
        <v>427210.1</v>
      </c>
      <c r="D262" s="19">
        <v>427210.1</v>
      </c>
      <c r="E262" s="19">
        <f>C262</f>
        <v>427210.1</v>
      </c>
      <c r="F262" s="19">
        <v>542159.30000000005</v>
      </c>
      <c r="G262" s="19">
        <v>541875.30000000005</v>
      </c>
      <c r="H262" s="19">
        <f t="shared" ref="H262:K263" si="208">G262</f>
        <v>541875.30000000005</v>
      </c>
      <c r="I262" s="19">
        <f t="shared" si="208"/>
        <v>541875.30000000005</v>
      </c>
      <c r="J262" s="19">
        <f>I262</f>
        <v>541875.30000000005</v>
      </c>
      <c r="K262" s="19">
        <f t="shared" si="208"/>
        <v>541875.30000000005</v>
      </c>
    </row>
    <row r="263" spans="1:11" x14ac:dyDescent="0.25">
      <c r="A263" s="294"/>
      <c r="B263" s="18" t="s">
        <v>7</v>
      </c>
      <c r="C263" s="19">
        <v>283503.09999999998</v>
      </c>
      <c r="D263" s="19">
        <v>283503.09999999998</v>
      </c>
      <c r="E263" s="19">
        <f>C263</f>
        <v>283503.09999999998</v>
      </c>
      <c r="F263" s="19">
        <v>914301.6</v>
      </c>
      <c r="G263" s="19">
        <v>923536.4</v>
      </c>
      <c r="H263" s="19">
        <f t="shared" si="208"/>
        <v>923536.4</v>
      </c>
      <c r="I263" s="19">
        <f t="shared" si="208"/>
        <v>923536.4</v>
      </c>
      <c r="J263" s="19">
        <v>1010510.1</v>
      </c>
      <c r="K263" s="19">
        <f t="shared" si="208"/>
        <v>1010510.1</v>
      </c>
    </row>
    <row r="264" spans="1:11" ht="54" customHeight="1" x14ac:dyDescent="0.25">
      <c r="A264" s="295"/>
      <c r="B264" s="18" t="s">
        <v>283</v>
      </c>
      <c r="C264" s="19">
        <v>95.5</v>
      </c>
      <c r="D264" s="19">
        <v>95</v>
      </c>
      <c r="E264" s="19">
        <f>$C$264</f>
        <v>95.5</v>
      </c>
      <c r="F264" s="19">
        <f>$C$264</f>
        <v>95.5</v>
      </c>
      <c r="G264" s="19">
        <f>$C$264</f>
        <v>95.5</v>
      </c>
      <c r="H264" s="19">
        <v>95</v>
      </c>
      <c r="I264" s="19">
        <f>$C$264</f>
        <v>95.5</v>
      </c>
      <c r="J264" s="19">
        <f>$C$264</f>
        <v>95.5</v>
      </c>
      <c r="K264" s="19">
        <v>95</v>
      </c>
    </row>
    <row r="265" spans="1:11" x14ac:dyDescent="0.25">
      <c r="A265" s="287" t="s">
        <v>310</v>
      </c>
      <c r="B265" s="18" t="s">
        <v>3</v>
      </c>
      <c r="C265" s="19">
        <f t="shared" ref="C265:J265" si="209">C266+C267</f>
        <v>351307.2</v>
      </c>
      <c r="D265" s="19">
        <f t="shared" si="209"/>
        <v>351307.2</v>
      </c>
      <c r="E265" s="19">
        <f t="shared" si="209"/>
        <v>351307.2</v>
      </c>
      <c r="F265" s="19">
        <f t="shared" si="209"/>
        <v>466256.4</v>
      </c>
      <c r="G265" s="19">
        <f t="shared" si="209"/>
        <v>466256.4</v>
      </c>
      <c r="H265" s="19">
        <f>H266</f>
        <v>466256.4</v>
      </c>
      <c r="I265" s="19">
        <f t="shared" si="209"/>
        <v>466256.4</v>
      </c>
      <c r="J265" s="19">
        <f t="shared" si="209"/>
        <v>466256.4</v>
      </c>
      <c r="K265" s="19">
        <f>$J$265</f>
        <v>466256.4</v>
      </c>
    </row>
    <row r="266" spans="1:11" x14ac:dyDescent="0.25">
      <c r="A266" s="288"/>
      <c r="B266" s="18" t="s">
        <v>6</v>
      </c>
      <c r="C266" s="19">
        <v>351307.2</v>
      </c>
      <c r="D266" s="19">
        <v>351307.2</v>
      </c>
      <c r="E266" s="19">
        <f>C266</f>
        <v>351307.2</v>
      </c>
      <c r="F266" s="19">
        <v>466256.4</v>
      </c>
      <c r="G266" s="19">
        <f t="shared" ref="G266:K266" si="210">F266</f>
        <v>466256.4</v>
      </c>
      <c r="H266" s="19">
        <f t="shared" si="210"/>
        <v>466256.4</v>
      </c>
      <c r="I266" s="19">
        <f t="shared" si="210"/>
        <v>466256.4</v>
      </c>
      <c r="J266" s="19">
        <f>I266</f>
        <v>466256.4</v>
      </c>
      <c r="K266" s="19">
        <f t="shared" si="210"/>
        <v>466256.4</v>
      </c>
    </row>
    <row r="267" spans="1:11" ht="100.5" customHeight="1" x14ac:dyDescent="0.25">
      <c r="A267" s="289"/>
      <c r="B267" s="18" t="s">
        <v>7</v>
      </c>
      <c r="C267" s="19"/>
      <c r="D267" s="19"/>
      <c r="E267" s="19"/>
      <c r="F267" s="19"/>
      <c r="G267" s="19"/>
      <c r="H267" s="19"/>
      <c r="I267" s="19"/>
      <c r="J267" s="19"/>
      <c r="K267" s="19"/>
    </row>
    <row r="268" spans="1:11" x14ac:dyDescent="0.25">
      <c r="A268" s="290" t="s">
        <v>314</v>
      </c>
      <c r="B268" s="18" t="s">
        <v>3</v>
      </c>
      <c r="C268" s="19"/>
      <c r="D268" s="19"/>
      <c r="E268" s="19"/>
      <c r="F268" s="19">
        <f>F269+F270</f>
        <v>630798.5</v>
      </c>
      <c r="G268" s="19">
        <f t="shared" ref="G268:K268" si="211">G269+G270</f>
        <v>630798.5</v>
      </c>
      <c r="H268" s="19">
        <f t="shared" si="211"/>
        <v>630798.5</v>
      </c>
      <c r="I268" s="19">
        <f t="shared" si="211"/>
        <v>630798.5</v>
      </c>
      <c r="J268" s="19">
        <f t="shared" si="211"/>
        <v>668619.69999999995</v>
      </c>
      <c r="K268" s="19">
        <f t="shared" si="211"/>
        <v>668619.69999999995</v>
      </c>
    </row>
    <row r="269" spans="1:11" x14ac:dyDescent="0.25">
      <c r="A269" s="291"/>
      <c r="B269" s="18" t="s">
        <v>6</v>
      </c>
      <c r="C269" s="19"/>
      <c r="D269" s="19"/>
      <c r="E269" s="19"/>
      <c r="F269" s="19"/>
      <c r="G269" s="19"/>
      <c r="H269" s="19"/>
      <c r="I269" s="19"/>
      <c r="J269" s="19"/>
      <c r="K269" s="19"/>
    </row>
    <row r="270" spans="1:11" ht="149.25" customHeight="1" x14ac:dyDescent="0.25">
      <c r="A270" s="292"/>
      <c r="B270" s="18" t="s">
        <v>7</v>
      </c>
      <c r="C270" s="19"/>
      <c r="D270" s="19"/>
      <c r="E270" s="19"/>
      <c r="F270" s="19">
        <v>630798.5</v>
      </c>
      <c r="G270" s="19">
        <f>F270</f>
        <v>630798.5</v>
      </c>
      <c r="H270" s="19">
        <f t="shared" ref="H270:K270" si="212">G270</f>
        <v>630798.5</v>
      </c>
      <c r="I270" s="19">
        <f t="shared" si="212"/>
        <v>630798.5</v>
      </c>
      <c r="J270" s="19">
        <v>668619.69999999995</v>
      </c>
      <c r="K270" s="19">
        <f t="shared" si="212"/>
        <v>668619.69999999995</v>
      </c>
    </row>
    <row r="271" spans="1:11" x14ac:dyDescent="0.25">
      <c r="A271" s="287" t="s">
        <v>190</v>
      </c>
      <c r="B271" s="18" t="s">
        <v>3</v>
      </c>
      <c r="C271" s="19">
        <f t="shared" ref="C271:J271" si="213">C272+C273</f>
        <v>6898.1</v>
      </c>
      <c r="D271" s="19">
        <f t="shared" si="213"/>
        <v>6898.1</v>
      </c>
      <c r="E271" s="19">
        <f t="shared" si="213"/>
        <v>6898.1</v>
      </c>
      <c r="F271" s="19">
        <f t="shared" si="213"/>
        <v>6898.1</v>
      </c>
      <c r="G271" s="19">
        <f t="shared" si="213"/>
        <v>6614.1</v>
      </c>
      <c r="H271" s="19">
        <f>H272</f>
        <v>6614.1</v>
      </c>
      <c r="I271" s="19">
        <f t="shared" si="213"/>
        <v>6614.1</v>
      </c>
      <c r="J271" s="19">
        <f t="shared" si="213"/>
        <v>6614.1</v>
      </c>
      <c r="K271" s="19">
        <f>$J$271</f>
        <v>6614.1</v>
      </c>
    </row>
    <row r="272" spans="1:11" x14ac:dyDescent="0.25">
      <c r="A272" s="288"/>
      <c r="B272" s="18" t="s">
        <v>6</v>
      </c>
      <c r="C272" s="19">
        <v>6898.1</v>
      </c>
      <c r="D272" s="19">
        <v>6898.1</v>
      </c>
      <c r="E272" s="19">
        <f>C272</f>
        <v>6898.1</v>
      </c>
      <c r="F272" s="19">
        <f>E272</f>
        <v>6898.1</v>
      </c>
      <c r="G272" s="19">
        <v>6614.1</v>
      </c>
      <c r="H272" s="19">
        <f t="shared" ref="H272:K272" si="214">G272</f>
        <v>6614.1</v>
      </c>
      <c r="I272" s="19">
        <f t="shared" si="214"/>
        <v>6614.1</v>
      </c>
      <c r="J272" s="19">
        <f>I272</f>
        <v>6614.1</v>
      </c>
      <c r="K272" s="19">
        <f t="shared" si="214"/>
        <v>6614.1</v>
      </c>
    </row>
    <row r="273" spans="1:11" x14ac:dyDescent="0.25">
      <c r="A273" s="289"/>
      <c r="B273" s="18" t="s">
        <v>7</v>
      </c>
      <c r="C273" s="19"/>
      <c r="D273" s="19"/>
      <c r="E273" s="19"/>
      <c r="F273" s="19"/>
      <c r="G273" s="19"/>
      <c r="H273" s="19"/>
      <c r="I273" s="19"/>
      <c r="J273" s="19"/>
      <c r="K273" s="19"/>
    </row>
    <row r="274" spans="1:11" x14ac:dyDescent="0.25">
      <c r="A274" s="287" t="s">
        <v>192</v>
      </c>
      <c r="B274" s="18" t="s">
        <v>3</v>
      </c>
      <c r="C274" s="19">
        <f t="shared" ref="C274:J274" si="215">C275+C276</f>
        <v>69004.800000000003</v>
      </c>
      <c r="D274" s="19">
        <f t="shared" si="215"/>
        <v>69004.800000000003</v>
      </c>
      <c r="E274" s="19">
        <f t="shared" si="215"/>
        <v>69004.800000000003</v>
      </c>
      <c r="F274" s="19">
        <f t="shared" si="215"/>
        <v>69004.800000000003</v>
      </c>
      <c r="G274" s="19">
        <f t="shared" si="215"/>
        <v>69004.800000000003</v>
      </c>
      <c r="H274" s="19">
        <f>H275</f>
        <v>69004.800000000003</v>
      </c>
      <c r="I274" s="19">
        <f t="shared" si="215"/>
        <v>69004.800000000003</v>
      </c>
      <c r="J274" s="19">
        <f t="shared" si="215"/>
        <v>69004.800000000003</v>
      </c>
      <c r="K274" s="19">
        <f>$J$274</f>
        <v>69004.800000000003</v>
      </c>
    </row>
    <row r="275" spans="1:11" x14ac:dyDescent="0.25">
      <c r="A275" s="288"/>
      <c r="B275" s="18" t="s">
        <v>6</v>
      </c>
      <c r="C275" s="19">
        <v>69004.800000000003</v>
      </c>
      <c r="D275" s="19">
        <v>69004.800000000003</v>
      </c>
      <c r="E275" s="19">
        <f>C275</f>
        <v>69004.800000000003</v>
      </c>
      <c r="F275" s="19">
        <f>E275</f>
        <v>69004.800000000003</v>
      </c>
      <c r="G275" s="19">
        <f t="shared" ref="G275:K275" si="216">F275</f>
        <v>69004.800000000003</v>
      </c>
      <c r="H275" s="19">
        <f t="shared" si="216"/>
        <v>69004.800000000003</v>
      </c>
      <c r="I275" s="19">
        <f t="shared" si="216"/>
        <v>69004.800000000003</v>
      </c>
      <c r="J275" s="19">
        <f>I275</f>
        <v>69004.800000000003</v>
      </c>
      <c r="K275" s="19">
        <f t="shared" si="216"/>
        <v>69004.800000000003</v>
      </c>
    </row>
    <row r="276" spans="1:11" ht="168" customHeight="1" x14ac:dyDescent="0.25">
      <c r="A276" s="289"/>
      <c r="B276" s="18" t="s">
        <v>7</v>
      </c>
      <c r="C276" s="19"/>
      <c r="D276" s="19"/>
      <c r="E276" s="19"/>
      <c r="F276" s="19"/>
      <c r="G276" s="19"/>
      <c r="H276" s="19"/>
      <c r="I276" s="19"/>
      <c r="J276" s="19"/>
      <c r="K276" s="19"/>
    </row>
    <row r="277" spans="1:11" x14ac:dyDescent="0.25">
      <c r="A277" s="287" t="s">
        <v>284</v>
      </c>
      <c r="B277" s="18" t="s">
        <v>3</v>
      </c>
      <c r="C277" s="19">
        <f t="shared" ref="C277:J277" si="217">C278+C279</f>
        <v>8341.7999999999993</v>
      </c>
      <c r="D277" s="19">
        <f t="shared" si="217"/>
        <v>8341.7999999999993</v>
      </c>
      <c r="E277" s="19">
        <f t="shared" si="217"/>
        <v>8341.7999999999993</v>
      </c>
      <c r="F277" s="19">
        <f t="shared" si="217"/>
        <v>8341.7999999999993</v>
      </c>
      <c r="G277" s="19">
        <f t="shared" si="217"/>
        <v>17576.599999999999</v>
      </c>
      <c r="H277" s="19">
        <v>34280.300000000003</v>
      </c>
      <c r="I277" s="19">
        <f t="shared" si="217"/>
        <v>17576.599999999999</v>
      </c>
      <c r="J277" s="19">
        <f t="shared" si="217"/>
        <v>16742.400000000001</v>
      </c>
      <c r="K277" s="19">
        <f>$J$277</f>
        <v>16742.400000000001</v>
      </c>
    </row>
    <row r="278" spans="1:11" x14ac:dyDescent="0.25">
      <c r="A278" s="288"/>
      <c r="B278" s="18" t="s">
        <v>6</v>
      </c>
      <c r="C278" s="19"/>
      <c r="D278" s="19"/>
      <c r="E278" s="19"/>
      <c r="F278" s="19"/>
      <c r="G278" s="19"/>
      <c r="H278" s="19"/>
      <c r="I278" s="19"/>
      <c r="J278" s="19"/>
      <c r="K278" s="19"/>
    </row>
    <row r="279" spans="1:11" ht="184.5" customHeight="1" x14ac:dyDescent="0.25">
      <c r="A279" s="289"/>
      <c r="B279" s="18" t="s">
        <v>7</v>
      </c>
      <c r="C279" s="19">
        <v>8341.7999999999993</v>
      </c>
      <c r="D279" s="19">
        <v>8341.7999999999993</v>
      </c>
      <c r="E279" s="19">
        <f>C279</f>
        <v>8341.7999999999993</v>
      </c>
      <c r="F279" s="19">
        <f>E279</f>
        <v>8341.7999999999993</v>
      </c>
      <c r="G279" s="19">
        <v>17576.599999999999</v>
      </c>
      <c r="H279" s="19">
        <f t="shared" ref="H279:K279" si="218">G279</f>
        <v>17576.599999999999</v>
      </c>
      <c r="I279" s="19">
        <f t="shared" si="218"/>
        <v>17576.599999999999</v>
      </c>
      <c r="J279" s="19">
        <v>16742.400000000001</v>
      </c>
      <c r="K279" s="19">
        <f t="shared" si="218"/>
        <v>16742.400000000001</v>
      </c>
    </row>
    <row r="280" spans="1:11" x14ac:dyDescent="0.25">
      <c r="A280" s="287" t="s">
        <v>196</v>
      </c>
      <c r="B280" s="18" t="s">
        <v>3</v>
      </c>
      <c r="C280" s="19">
        <f t="shared" ref="C280:J280" si="219">C281+C282</f>
        <v>275161.3</v>
      </c>
      <c r="D280" s="19">
        <f t="shared" si="219"/>
        <v>275161.3</v>
      </c>
      <c r="E280" s="19">
        <f t="shared" si="219"/>
        <v>275161.3</v>
      </c>
      <c r="F280" s="19">
        <f t="shared" si="219"/>
        <v>275161.3</v>
      </c>
      <c r="G280" s="19">
        <f t="shared" si="219"/>
        <v>275161.3</v>
      </c>
      <c r="H280" s="19">
        <v>286704.09999999998</v>
      </c>
      <c r="I280" s="19">
        <f t="shared" si="219"/>
        <v>275161.3</v>
      </c>
      <c r="J280" s="19">
        <f t="shared" si="219"/>
        <v>325148</v>
      </c>
      <c r="K280" s="19">
        <f>$J$280</f>
        <v>325148</v>
      </c>
    </row>
    <row r="281" spans="1:11" x14ac:dyDescent="0.25">
      <c r="A281" s="288"/>
      <c r="B281" s="18" t="s">
        <v>6</v>
      </c>
      <c r="C281" s="19"/>
      <c r="D281" s="19"/>
      <c r="E281" s="19"/>
      <c r="F281" s="19"/>
      <c r="G281" s="19"/>
      <c r="H281" s="19"/>
      <c r="I281" s="19"/>
      <c r="J281" s="19"/>
      <c r="K281" s="19"/>
    </row>
    <row r="282" spans="1:11" x14ac:dyDescent="0.25">
      <c r="A282" s="289"/>
      <c r="B282" s="18" t="s">
        <v>7</v>
      </c>
      <c r="C282" s="19">
        <v>275161.3</v>
      </c>
      <c r="D282" s="19">
        <v>275161.3</v>
      </c>
      <c r="E282" s="19">
        <f>C282</f>
        <v>275161.3</v>
      </c>
      <c r="F282" s="19">
        <f>E282</f>
        <v>275161.3</v>
      </c>
      <c r="G282" s="19">
        <f t="shared" ref="G282:K282" si="220">F282</f>
        <v>275161.3</v>
      </c>
      <c r="H282" s="19">
        <f t="shared" si="220"/>
        <v>275161.3</v>
      </c>
      <c r="I282" s="19">
        <f t="shared" si="220"/>
        <v>275161.3</v>
      </c>
      <c r="J282" s="19">
        <v>325148</v>
      </c>
      <c r="K282" s="19">
        <f t="shared" si="220"/>
        <v>325148</v>
      </c>
    </row>
    <row r="283" spans="1:11" s="17" customFormat="1" x14ac:dyDescent="0.25">
      <c r="A283" s="293" t="s">
        <v>200</v>
      </c>
      <c r="B283" s="15" t="s">
        <v>3</v>
      </c>
      <c r="C283" s="16">
        <f t="shared" ref="C283:J283" si="221">C284+C285</f>
        <v>47073.3</v>
      </c>
      <c r="D283" s="16">
        <f t="shared" si="221"/>
        <v>47073.3</v>
      </c>
      <c r="E283" s="16">
        <f t="shared" si="221"/>
        <v>47073.3</v>
      </c>
      <c r="F283" s="16">
        <f t="shared" si="221"/>
        <v>47073.3</v>
      </c>
      <c r="G283" s="16">
        <f t="shared" si="221"/>
        <v>42285.8</v>
      </c>
      <c r="H283" s="16">
        <f t="shared" si="221"/>
        <v>42285.8</v>
      </c>
      <c r="I283" s="16">
        <f t="shared" si="221"/>
        <v>42285.8</v>
      </c>
      <c r="J283" s="16">
        <f t="shared" si="221"/>
        <v>43638.7</v>
      </c>
      <c r="K283" s="16">
        <f>$J$283</f>
        <v>43638.7</v>
      </c>
    </row>
    <row r="284" spans="1:11" x14ac:dyDescent="0.25">
      <c r="A284" s="294"/>
      <c r="B284" s="18" t="s">
        <v>6</v>
      </c>
      <c r="C284" s="19">
        <v>47073.3</v>
      </c>
      <c r="D284" s="19">
        <v>47073.3</v>
      </c>
      <c r="E284" s="19">
        <f>C284</f>
        <v>47073.3</v>
      </c>
      <c r="F284" s="19">
        <f>E284</f>
        <v>47073.3</v>
      </c>
      <c r="G284" s="19">
        <v>42285.8</v>
      </c>
      <c r="H284" s="19">
        <f t="shared" ref="H284:K284" si="222">G284</f>
        <v>42285.8</v>
      </c>
      <c r="I284" s="19">
        <f t="shared" si="222"/>
        <v>42285.8</v>
      </c>
      <c r="J284" s="19">
        <v>43638.7</v>
      </c>
      <c r="K284" s="19">
        <f t="shared" si="222"/>
        <v>43638.7</v>
      </c>
    </row>
    <row r="285" spans="1:11" x14ac:dyDescent="0.25">
      <c r="A285" s="294"/>
      <c r="B285" s="18" t="s">
        <v>7</v>
      </c>
      <c r="C285" s="19"/>
      <c r="D285" s="19"/>
      <c r="E285" s="19"/>
      <c r="F285" s="19"/>
      <c r="G285" s="19"/>
      <c r="H285" s="19"/>
      <c r="I285" s="19"/>
      <c r="J285" s="19"/>
      <c r="K285" s="19"/>
    </row>
    <row r="286" spans="1:11" ht="30" x14ac:dyDescent="0.25">
      <c r="A286" s="294"/>
      <c r="B286" s="18" t="s">
        <v>285</v>
      </c>
      <c r="C286" s="19">
        <v>80</v>
      </c>
      <c r="D286" s="19">
        <f>C286</f>
        <v>80</v>
      </c>
      <c r="E286" s="19">
        <f t="shared" ref="E286:K287" si="223">D286</f>
        <v>80</v>
      </c>
      <c r="F286" s="19">
        <f t="shared" si="223"/>
        <v>80</v>
      </c>
      <c r="G286" s="19">
        <f t="shared" si="223"/>
        <v>80</v>
      </c>
      <c r="H286" s="19">
        <f t="shared" si="223"/>
        <v>80</v>
      </c>
      <c r="I286" s="19">
        <f t="shared" si="223"/>
        <v>80</v>
      </c>
      <c r="J286" s="19">
        <f t="shared" si="223"/>
        <v>80</v>
      </c>
      <c r="K286" s="19">
        <f t="shared" si="223"/>
        <v>80</v>
      </c>
    </row>
    <row r="287" spans="1:11" ht="30" x14ac:dyDescent="0.25">
      <c r="A287" s="294"/>
      <c r="B287" s="18" t="s">
        <v>286</v>
      </c>
      <c r="C287" s="19">
        <v>80</v>
      </c>
      <c r="D287" s="19">
        <f>C287</f>
        <v>80</v>
      </c>
      <c r="E287" s="19">
        <f t="shared" si="223"/>
        <v>80</v>
      </c>
      <c r="F287" s="19">
        <f t="shared" si="223"/>
        <v>80</v>
      </c>
      <c r="G287" s="19">
        <f t="shared" si="223"/>
        <v>80</v>
      </c>
      <c r="H287" s="19">
        <f t="shared" si="223"/>
        <v>80</v>
      </c>
      <c r="I287" s="19">
        <f t="shared" si="223"/>
        <v>80</v>
      </c>
      <c r="J287" s="19">
        <f t="shared" si="223"/>
        <v>80</v>
      </c>
      <c r="K287" s="19">
        <f t="shared" si="223"/>
        <v>80</v>
      </c>
    </row>
    <row r="288" spans="1:11" s="17" customFormat="1" ht="57" x14ac:dyDescent="0.25">
      <c r="A288" s="48" t="s">
        <v>202</v>
      </c>
      <c r="B288" s="15" t="s">
        <v>3</v>
      </c>
      <c r="C288" s="16">
        <f t="shared" ref="C288:J288" si="224">C289+C290</f>
        <v>47073.3</v>
      </c>
      <c r="D288" s="16">
        <f t="shared" si="224"/>
        <v>47073.3</v>
      </c>
      <c r="E288" s="16">
        <f t="shared" si="224"/>
        <v>47073.3</v>
      </c>
      <c r="F288" s="16">
        <f t="shared" si="224"/>
        <v>47073.3</v>
      </c>
      <c r="G288" s="16">
        <f t="shared" si="224"/>
        <v>42285.8</v>
      </c>
      <c r="H288" s="16">
        <f>H289</f>
        <v>42285.8</v>
      </c>
      <c r="I288" s="16">
        <f t="shared" si="224"/>
        <v>42285.8</v>
      </c>
      <c r="J288" s="16">
        <f t="shared" si="224"/>
        <v>43638.7</v>
      </c>
      <c r="K288" s="16">
        <f>$J$288</f>
        <v>43638.7</v>
      </c>
    </row>
    <row r="289" spans="1:11" x14ac:dyDescent="0.25">
      <c r="A289" s="49"/>
      <c r="B289" s="18" t="s">
        <v>6</v>
      </c>
      <c r="C289" s="19">
        <v>47073.3</v>
      </c>
      <c r="D289" s="19">
        <v>47073.3</v>
      </c>
      <c r="E289" s="19">
        <f>C289</f>
        <v>47073.3</v>
      </c>
      <c r="F289" s="19">
        <f>E289</f>
        <v>47073.3</v>
      </c>
      <c r="G289" s="19">
        <v>42285.8</v>
      </c>
      <c r="H289" s="19">
        <f t="shared" ref="H289:K289" si="225">G289</f>
        <v>42285.8</v>
      </c>
      <c r="I289" s="19">
        <f t="shared" si="225"/>
        <v>42285.8</v>
      </c>
      <c r="J289" s="19">
        <v>43638.7</v>
      </c>
      <c r="K289" s="19">
        <f t="shared" si="225"/>
        <v>43638.7</v>
      </c>
    </row>
    <row r="290" spans="1:11" x14ac:dyDescent="0.25">
      <c r="A290" s="49"/>
      <c r="B290" s="18" t="s">
        <v>7</v>
      </c>
      <c r="C290" s="19"/>
      <c r="D290" s="19"/>
      <c r="E290" s="19"/>
      <c r="F290" s="19"/>
      <c r="G290" s="19"/>
      <c r="H290" s="19"/>
      <c r="I290" s="19"/>
      <c r="J290" s="19"/>
      <c r="K290" s="19"/>
    </row>
    <row r="291" spans="1:11" ht="45" x14ac:dyDescent="0.25">
      <c r="A291" s="49"/>
      <c r="B291" s="18" t="s">
        <v>287</v>
      </c>
      <c r="C291" s="19">
        <v>79</v>
      </c>
      <c r="D291" s="19">
        <f>C291</f>
        <v>79</v>
      </c>
      <c r="E291" s="19">
        <f t="shared" ref="E291:K291" si="226">D291</f>
        <v>79</v>
      </c>
      <c r="F291" s="19">
        <f t="shared" si="226"/>
        <v>79</v>
      </c>
      <c r="G291" s="19">
        <f t="shared" si="226"/>
        <v>79</v>
      </c>
      <c r="H291" s="19">
        <f t="shared" si="226"/>
        <v>79</v>
      </c>
      <c r="I291" s="19">
        <f t="shared" si="226"/>
        <v>79</v>
      </c>
      <c r="J291" s="19">
        <f t="shared" si="226"/>
        <v>79</v>
      </c>
      <c r="K291" s="19">
        <f t="shared" si="226"/>
        <v>79</v>
      </c>
    </row>
    <row r="292" spans="1:11" x14ac:dyDescent="0.25">
      <c r="A292" s="287" t="s">
        <v>204</v>
      </c>
      <c r="B292" s="18" t="s">
        <v>3</v>
      </c>
      <c r="C292" s="19">
        <f t="shared" ref="C292:J292" si="227">C293+C294</f>
        <v>47073.3</v>
      </c>
      <c r="D292" s="19">
        <f t="shared" si="227"/>
        <v>47073.3</v>
      </c>
      <c r="E292" s="19">
        <f t="shared" si="227"/>
        <v>47073.3</v>
      </c>
      <c r="F292" s="19">
        <f t="shared" si="227"/>
        <v>47073.3</v>
      </c>
      <c r="G292" s="19">
        <f t="shared" si="227"/>
        <v>42285.8</v>
      </c>
      <c r="H292" s="19">
        <v>37884.199999999997</v>
      </c>
      <c r="I292" s="19">
        <f t="shared" si="227"/>
        <v>42285.8</v>
      </c>
      <c r="J292" s="19">
        <f t="shared" si="227"/>
        <v>43638.7</v>
      </c>
      <c r="K292" s="19">
        <f>$J$292</f>
        <v>43638.7</v>
      </c>
    </row>
    <row r="293" spans="1:11" x14ac:dyDescent="0.25">
      <c r="A293" s="288"/>
      <c r="B293" s="18" t="s">
        <v>6</v>
      </c>
      <c r="C293" s="19">
        <v>47073.3</v>
      </c>
      <c r="D293" s="19">
        <v>47073.3</v>
      </c>
      <c r="E293" s="19">
        <f>C293</f>
        <v>47073.3</v>
      </c>
      <c r="F293" s="19">
        <f>E293</f>
        <v>47073.3</v>
      </c>
      <c r="G293" s="19">
        <v>42285.8</v>
      </c>
      <c r="H293" s="19">
        <f t="shared" ref="H293:K293" si="228">G293</f>
        <v>42285.8</v>
      </c>
      <c r="I293" s="19">
        <f t="shared" si="228"/>
        <v>42285.8</v>
      </c>
      <c r="J293" s="19">
        <v>43638.7</v>
      </c>
      <c r="K293" s="19">
        <f t="shared" si="228"/>
        <v>43638.7</v>
      </c>
    </row>
    <row r="294" spans="1:11" ht="35.25" customHeight="1" x14ac:dyDescent="0.25">
      <c r="A294" s="289"/>
      <c r="B294" s="18" t="s">
        <v>7</v>
      </c>
      <c r="C294" s="19"/>
      <c r="D294" s="19"/>
      <c r="E294" s="19"/>
      <c r="F294" s="19"/>
      <c r="G294" s="19"/>
      <c r="H294" s="19"/>
      <c r="I294" s="19"/>
      <c r="J294" s="19"/>
      <c r="K294" s="19"/>
    </row>
    <row r="295" spans="1:11" s="17" customFormat="1" x14ac:dyDescent="0.25">
      <c r="A295" s="293" t="s">
        <v>206</v>
      </c>
      <c r="B295" s="15" t="s">
        <v>3</v>
      </c>
      <c r="C295" s="16">
        <f>C296+C297</f>
        <v>0</v>
      </c>
      <c r="D295" s="16">
        <f>D296+D297</f>
        <v>0</v>
      </c>
      <c r="E295" s="16">
        <f t="shared" ref="E295:J295" si="229">E296+E297</f>
        <v>0</v>
      </c>
      <c r="F295" s="16">
        <f t="shared" si="229"/>
        <v>0</v>
      </c>
      <c r="G295" s="16">
        <f t="shared" si="229"/>
        <v>0</v>
      </c>
      <c r="H295" s="16">
        <f>$G$295</f>
        <v>0</v>
      </c>
      <c r="I295" s="16">
        <f t="shared" si="229"/>
        <v>0</v>
      </c>
      <c r="J295" s="16">
        <f t="shared" si="229"/>
        <v>0</v>
      </c>
      <c r="K295" s="16">
        <f>$J$295</f>
        <v>0</v>
      </c>
    </row>
    <row r="296" spans="1:11" x14ac:dyDescent="0.25">
      <c r="A296" s="294"/>
      <c r="B296" s="18" t="s">
        <v>6</v>
      </c>
      <c r="C296" s="19"/>
      <c r="D296" s="19"/>
      <c r="E296" s="19"/>
      <c r="F296" s="19"/>
      <c r="G296" s="19"/>
      <c r="H296" s="19"/>
      <c r="I296" s="19"/>
      <c r="J296" s="19"/>
      <c r="K296" s="19"/>
    </row>
    <row r="297" spans="1:11" x14ac:dyDescent="0.25">
      <c r="A297" s="294"/>
      <c r="B297" s="18" t="s">
        <v>7</v>
      </c>
      <c r="C297" s="19"/>
      <c r="D297" s="19"/>
      <c r="E297" s="19"/>
      <c r="F297" s="19"/>
      <c r="G297" s="19"/>
      <c r="H297" s="19"/>
      <c r="I297" s="19"/>
      <c r="J297" s="19"/>
      <c r="K297" s="19"/>
    </row>
    <row r="298" spans="1:11" ht="90" x14ac:dyDescent="0.25">
      <c r="A298" s="294"/>
      <c r="B298" s="18" t="s">
        <v>288</v>
      </c>
      <c r="C298" s="21">
        <v>1</v>
      </c>
      <c r="D298" s="21">
        <f>C298</f>
        <v>1</v>
      </c>
      <c r="E298" s="21">
        <f t="shared" ref="E298:K298" si="230">D298</f>
        <v>1</v>
      </c>
      <c r="F298" s="21">
        <f t="shared" si="230"/>
        <v>1</v>
      </c>
      <c r="G298" s="21">
        <f t="shared" si="230"/>
        <v>1</v>
      </c>
      <c r="H298" s="21">
        <f t="shared" si="230"/>
        <v>1</v>
      </c>
      <c r="I298" s="21">
        <f t="shared" si="230"/>
        <v>1</v>
      </c>
      <c r="J298" s="21">
        <f t="shared" si="230"/>
        <v>1</v>
      </c>
      <c r="K298" s="21">
        <f t="shared" si="230"/>
        <v>1</v>
      </c>
    </row>
    <row r="299" spans="1:11" ht="60" x14ac:dyDescent="0.25">
      <c r="A299" s="294"/>
      <c r="B299" s="18" t="s">
        <v>289</v>
      </c>
      <c r="C299" s="21">
        <v>1</v>
      </c>
      <c r="D299" s="21">
        <f t="shared" ref="D299:K301" si="231">C299</f>
        <v>1</v>
      </c>
      <c r="E299" s="21">
        <f t="shared" si="231"/>
        <v>1</v>
      </c>
      <c r="F299" s="21">
        <f t="shared" si="231"/>
        <v>1</v>
      </c>
      <c r="G299" s="21">
        <f t="shared" si="231"/>
        <v>1</v>
      </c>
      <c r="H299" s="21">
        <f t="shared" si="231"/>
        <v>1</v>
      </c>
      <c r="I299" s="21">
        <f t="shared" si="231"/>
        <v>1</v>
      </c>
      <c r="J299" s="21">
        <f t="shared" si="231"/>
        <v>1</v>
      </c>
      <c r="K299" s="21">
        <f t="shared" si="231"/>
        <v>1</v>
      </c>
    </row>
    <row r="300" spans="1:11" ht="75" x14ac:dyDescent="0.25">
      <c r="A300" s="294"/>
      <c r="B300" s="18" t="s">
        <v>290</v>
      </c>
      <c r="C300" s="21">
        <v>1</v>
      </c>
      <c r="D300" s="21">
        <f t="shared" si="231"/>
        <v>1</v>
      </c>
      <c r="E300" s="21">
        <f t="shared" si="231"/>
        <v>1</v>
      </c>
      <c r="F300" s="21">
        <f t="shared" si="231"/>
        <v>1</v>
      </c>
      <c r="G300" s="21">
        <f t="shared" si="231"/>
        <v>1</v>
      </c>
      <c r="H300" s="21">
        <f t="shared" si="231"/>
        <v>1</v>
      </c>
      <c r="I300" s="21">
        <f t="shared" si="231"/>
        <v>1</v>
      </c>
      <c r="J300" s="21">
        <f t="shared" si="231"/>
        <v>1</v>
      </c>
      <c r="K300" s="21">
        <f t="shared" si="231"/>
        <v>1</v>
      </c>
    </row>
    <row r="301" spans="1:11" ht="75" x14ac:dyDescent="0.25">
      <c r="A301" s="295"/>
      <c r="B301" s="18" t="s">
        <v>291</v>
      </c>
      <c r="C301" s="21">
        <v>1</v>
      </c>
      <c r="D301" s="21">
        <f t="shared" si="231"/>
        <v>1</v>
      </c>
      <c r="E301" s="21">
        <f t="shared" si="231"/>
        <v>1</v>
      </c>
      <c r="F301" s="21">
        <f t="shared" si="231"/>
        <v>1</v>
      </c>
      <c r="G301" s="21">
        <f t="shared" si="231"/>
        <v>1</v>
      </c>
      <c r="H301" s="21">
        <f t="shared" si="231"/>
        <v>1</v>
      </c>
      <c r="I301" s="21">
        <f t="shared" si="231"/>
        <v>1</v>
      </c>
      <c r="J301" s="21">
        <f t="shared" si="231"/>
        <v>1</v>
      </c>
      <c r="K301" s="21">
        <f t="shared" si="231"/>
        <v>1</v>
      </c>
    </row>
    <row r="302" spans="1:11" s="17" customFormat="1" x14ac:dyDescent="0.25">
      <c r="A302" s="293" t="s">
        <v>209</v>
      </c>
      <c r="B302" s="15" t="s">
        <v>3</v>
      </c>
      <c r="C302" s="16">
        <f>C303+C304</f>
        <v>0</v>
      </c>
      <c r="D302" s="16">
        <f>D303+D304</f>
        <v>0</v>
      </c>
      <c r="E302" s="16">
        <f t="shared" ref="E302:J302" si="232">E303+E304</f>
        <v>0</v>
      </c>
      <c r="F302" s="16">
        <f t="shared" si="232"/>
        <v>0</v>
      </c>
      <c r="G302" s="16">
        <f t="shared" si="232"/>
        <v>0</v>
      </c>
      <c r="H302" s="16">
        <f>$G$302</f>
        <v>0</v>
      </c>
      <c r="I302" s="16">
        <f t="shared" si="232"/>
        <v>0</v>
      </c>
      <c r="J302" s="16">
        <f t="shared" si="232"/>
        <v>0</v>
      </c>
      <c r="K302" s="16"/>
    </row>
    <row r="303" spans="1:11" x14ac:dyDescent="0.25">
      <c r="A303" s="294"/>
      <c r="B303" s="18" t="s">
        <v>6</v>
      </c>
      <c r="C303" s="19"/>
      <c r="D303" s="19"/>
      <c r="E303" s="19"/>
      <c r="F303" s="19"/>
      <c r="G303" s="19"/>
      <c r="H303" s="19"/>
      <c r="I303" s="19"/>
      <c r="J303" s="19"/>
      <c r="K303" s="19"/>
    </row>
    <row r="304" spans="1:11" x14ac:dyDescent="0.25">
      <c r="A304" s="294"/>
      <c r="B304" s="18" t="s">
        <v>7</v>
      </c>
      <c r="C304" s="19"/>
      <c r="D304" s="19"/>
      <c r="E304" s="19"/>
      <c r="F304" s="19"/>
      <c r="G304" s="19"/>
      <c r="H304" s="19"/>
      <c r="I304" s="19"/>
      <c r="J304" s="19"/>
      <c r="K304" s="19"/>
    </row>
    <row r="305" spans="1:11" ht="55.5" customHeight="1" x14ac:dyDescent="0.25">
      <c r="A305" s="295"/>
      <c r="B305" s="18" t="s">
        <v>292</v>
      </c>
      <c r="C305" s="19">
        <v>26</v>
      </c>
      <c r="D305" s="19">
        <f>C305</f>
        <v>26</v>
      </c>
      <c r="E305" s="19">
        <f t="shared" ref="E305:K305" si="233">D305</f>
        <v>26</v>
      </c>
      <c r="F305" s="19">
        <f t="shared" si="233"/>
        <v>26</v>
      </c>
      <c r="G305" s="19">
        <f t="shared" si="233"/>
        <v>26</v>
      </c>
      <c r="H305" s="19">
        <f t="shared" si="233"/>
        <v>26</v>
      </c>
      <c r="I305" s="19">
        <f t="shared" si="233"/>
        <v>26</v>
      </c>
      <c r="J305" s="19">
        <f t="shared" si="233"/>
        <v>26</v>
      </c>
      <c r="K305" s="19">
        <f t="shared" si="233"/>
        <v>26</v>
      </c>
    </row>
    <row r="306" spans="1:11" x14ac:dyDescent="0.25">
      <c r="A306" s="287" t="s">
        <v>293</v>
      </c>
      <c r="B306" s="18" t="s">
        <v>3</v>
      </c>
      <c r="C306" s="19">
        <f>C307+C308</f>
        <v>0</v>
      </c>
      <c r="D306" s="19">
        <f>D307+D308</f>
        <v>0</v>
      </c>
      <c r="E306" s="19">
        <f t="shared" ref="E306:J306" si="234">E307+E308</f>
        <v>0</v>
      </c>
      <c r="F306" s="19">
        <f t="shared" si="234"/>
        <v>0</v>
      </c>
      <c r="G306" s="19">
        <f t="shared" si="234"/>
        <v>0</v>
      </c>
      <c r="H306" s="19">
        <f>$G$306</f>
        <v>0</v>
      </c>
      <c r="I306" s="19">
        <f t="shared" si="234"/>
        <v>0</v>
      </c>
      <c r="J306" s="19">
        <f t="shared" si="234"/>
        <v>0</v>
      </c>
      <c r="K306" s="19">
        <f>$J$309</f>
        <v>0</v>
      </c>
    </row>
    <row r="307" spans="1:11" x14ac:dyDescent="0.25">
      <c r="A307" s="288"/>
      <c r="B307" s="18" t="s">
        <v>6</v>
      </c>
      <c r="C307" s="19"/>
      <c r="D307" s="19"/>
      <c r="E307" s="19"/>
      <c r="F307" s="19"/>
      <c r="G307" s="19"/>
      <c r="H307" s="19"/>
      <c r="I307" s="19"/>
      <c r="J307" s="19"/>
      <c r="K307" s="19"/>
    </row>
    <row r="308" spans="1:11" x14ac:dyDescent="0.25">
      <c r="A308" s="289"/>
      <c r="B308" s="18" t="s">
        <v>7</v>
      </c>
      <c r="C308" s="19"/>
      <c r="D308" s="19"/>
      <c r="E308" s="19"/>
      <c r="F308" s="19"/>
      <c r="G308" s="19"/>
      <c r="H308" s="19"/>
      <c r="I308" s="19"/>
      <c r="J308" s="19"/>
      <c r="K308" s="19"/>
    </row>
    <row r="309" spans="1:11" x14ac:dyDescent="0.25">
      <c r="A309" s="287" t="s">
        <v>294</v>
      </c>
      <c r="B309" s="18" t="s">
        <v>3</v>
      </c>
      <c r="C309" s="19">
        <f>C310+C311</f>
        <v>0</v>
      </c>
      <c r="D309" s="19">
        <f>D310+D311</f>
        <v>0</v>
      </c>
      <c r="E309" s="19">
        <f t="shared" ref="E309:J309" si="235">E310+E311</f>
        <v>0</v>
      </c>
      <c r="F309" s="19">
        <f t="shared" si="235"/>
        <v>0</v>
      </c>
      <c r="G309" s="19">
        <f t="shared" si="235"/>
        <v>0</v>
      </c>
      <c r="H309" s="19">
        <f>$G$306</f>
        <v>0</v>
      </c>
      <c r="I309" s="19">
        <f t="shared" si="235"/>
        <v>0</v>
      </c>
      <c r="J309" s="19">
        <f t="shared" si="235"/>
        <v>0</v>
      </c>
      <c r="K309" s="19">
        <f>$J$309</f>
        <v>0</v>
      </c>
    </row>
    <row r="310" spans="1:11" x14ac:dyDescent="0.25">
      <c r="A310" s="288"/>
      <c r="B310" s="18" t="s">
        <v>6</v>
      </c>
      <c r="C310" s="19"/>
      <c r="D310" s="19"/>
      <c r="E310" s="19"/>
      <c r="F310" s="19"/>
      <c r="G310" s="19"/>
      <c r="H310" s="19"/>
      <c r="I310" s="19"/>
      <c r="J310" s="19"/>
      <c r="K310" s="19"/>
    </row>
    <row r="311" spans="1:11" x14ac:dyDescent="0.25">
      <c r="A311" s="289"/>
      <c r="B311" s="18" t="s">
        <v>7</v>
      </c>
      <c r="C311" s="19"/>
      <c r="D311" s="19"/>
      <c r="E311" s="19"/>
      <c r="F311" s="19"/>
      <c r="G311" s="19"/>
      <c r="H311" s="19"/>
      <c r="I311" s="19"/>
      <c r="J311" s="19"/>
      <c r="K311" s="19"/>
    </row>
    <row r="312" spans="1:11" s="17" customFormat="1" x14ac:dyDescent="0.25">
      <c r="A312" s="293" t="s">
        <v>222</v>
      </c>
      <c r="B312" s="15" t="s">
        <v>3</v>
      </c>
      <c r="C312" s="16">
        <f>C313+C314</f>
        <v>16624664.700000001</v>
      </c>
      <c r="D312" s="16">
        <f>D313+D314</f>
        <v>16624664.700000001</v>
      </c>
      <c r="E312" s="16">
        <f t="shared" ref="E312:J312" si="236">E313+E314</f>
        <v>16642523.4</v>
      </c>
      <c r="F312" s="16">
        <f t="shared" si="236"/>
        <v>16634566.9</v>
      </c>
      <c r="G312" s="16">
        <f t="shared" si="236"/>
        <v>16721378.700000001</v>
      </c>
      <c r="H312" s="16">
        <f>H313+H314</f>
        <v>16894872.800000001</v>
      </c>
      <c r="I312" s="16">
        <f t="shared" si="236"/>
        <v>16894872.800000001</v>
      </c>
      <c r="J312" s="16">
        <f t="shared" si="236"/>
        <v>17282228.600000001</v>
      </c>
      <c r="K312" s="16">
        <f>$J$312</f>
        <v>17282228.600000001</v>
      </c>
    </row>
    <row r="313" spans="1:11" x14ac:dyDescent="0.25">
      <c r="A313" s="294"/>
      <c r="B313" s="18" t="s">
        <v>6</v>
      </c>
      <c r="C313" s="19">
        <v>16621152.4</v>
      </c>
      <c r="D313" s="19">
        <v>16621152.4</v>
      </c>
      <c r="E313" s="19">
        <v>16639011.1</v>
      </c>
      <c r="F313" s="19">
        <v>16631054.6</v>
      </c>
      <c r="G313" s="19">
        <v>16717866.4</v>
      </c>
      <c r="H313" s="19">
        <v>16891360.5</v>
      </c>
      <c r="I313" s="19">
        <f t="shared" ref="I313:K313" si="237">H313</f>
        <v>16891360.5</v>
      </c>
      <c r="J313" s="19">
        <v>17278716.300000001</v>
      </c>
      <c r="K313" s="19">
        <f t="shared" si="237"/>
        <v>17278716.300000001</v>
      </c>
    </row>
    <row r="314" spans="1:11" x14ac:dyDescent="0.25">
      <c r="A314" s="294"/>
      <c r="B314" s="18" t="s">
        <v>7</v>
      </c>
      <c r="C314" s="19">
        <v>3512.3</v>
      </c>
      <c r="D314" s="19">
        <v>3512.3</v>
      </c>
      <c r="E314" s="19">
        <f>C314</f>
        <v>3512.3</v>
      </c>
      <c r="F314" s="19">
        <f>E314</f>
        <v>3512.3</v>
      </c>
      <c r="G314" s="19">
        <f t="shared" ref="G314:K314" si="238">F314</f>
        <v>3512.3</v>
      </c>
      <c r="H314" s="19">
        <f t="shared" si="238"/>
        <v>3512.3</v>
      </c>
      <c r="I314" s="19">
        <f t="shared" si="238"/>
        <v>3512.3</v>
      </c>
      <c r="J314" s="19">
        <f>I314</f>
        <v>3512.3</v>
      </c>
      <c r="K314" s="19">
        <f t="shared" si="238"/>
        <v>3512.3</v>
      </c>
    </row>
    <row r="315" spans="1:11" ht="30" x14ac:dyDescent="0.25">
      <c r="A315" s="295"/>
      <c r="B315" s="18" t="s">
        <v>295</v>
      </c>
      <c r="C315" s="19">
        <v>50</v>
      </c>
      <c r="D315" s="19">
        <v>30</v>
      </c>
      <c r="E315" s="19">
        <f>$C$315</f>
        <v>50</v>
      </c>
      <c r="F315" s="19">
        <f>$C$315</f>
        <v>50</v>
      </c>
      <c r="G315" s="19">
        <f>$C$315</f>
        <v>50</v>
      </c>
      <c r="H315" s="19">
        <v>30</v>
      </c>
      <c r="I315" s="19">
        <v>50</v>
      </c>
      <c r="J315" s="19">
        <f>$H$315</f>
        <v>30</v>
      </c>
      <c r="K315" s="19">
        <v>30</v>
      </c>
    </row>
    <row r="316" spans="1:11" s="17" customFormat="1" x14ac:dyDescent="0.25">
      <c r="A316" s="293" t="s">
        <v>225</v>
      </c>
      <c r="B316" s="15" t="s">
        <v>3</v>
      </c>
      <c r="C316" s="16">
        <f>C317+C318</f>
        <v>16155264.9</v>
      </c>
      <c r="D316" s="16">
        <f>D317+D318</f>
        <v>16155264.9</v>
      </c>
      <c r="E316" s="16">
        <f t="shared" ref="E316:J316" si="239">E317+E318</f>
        <v>16155264.9</v>
      </c>
      <c r="F316" s="16">
        <f t="shared" si="239"/>
        <v>16160808.4</v>
      </c>
      <c r="G316" s="16">
        <f t="shared" si="239"/>
        <v>16150575.100000001</v>
      </c>
      <c r="H316" s="16">
        <f>H317+H318</f>
        <v>16349069.200000001</v>
      </c>
      <c r="I316" s="16">
        <f t="shared" si="239"/>
        <v>16349069.200000001</v>
      </c>
      <c r="J316" s="16">
        <f t="shared" si="239"/>
        <v>16490561.700000001</v>
      </c>
      <c r="K316" s="16">
        <f>$J$316</f>
        <v>16490561.700000001</v>
      </c>
    </row>
    <row r="317" spans="1:11" x14ac:dyDescent="0.25">
      <c r="A317" s="294"/>
      <c r="B317" s="18" t="s">
        <v>6</v>
      </c>
      <c r="C317" s="19">
        <v>16151752.6</v>
      </c>
      <c r="D317" s="19">
        <v>16151752.6</v>
      </c>
      <c r="E317" s="19">
        <f>C317</f>
        <v>16151752.6</v>
      </c>
      <c r="F317" s="19">
        <v>16157296.1</v>
      </c>
      <c r="G317" s="19">
        <v>16147062.800000001</v>
      </c>
      <c r="H317" s="19">
        <v>16345556.9</v>
      </c>
      <c r="I317" s="19">
        <f t="shared" ref="I317:K317" si="240">H317</f>
        <v>16345556.9</v>
      </c>
      <c r="J317" s="19">
        <v>16487049.4</v>
      </c>
      <c r="K317" s="19">
        <f t="shared" si="240"/>
        <v>16487049.4</v>
      </c>
    </row>
    <row r="318" spans="1:11" x14ac:dyDescent="0.25">
      <c r="A318" s="294"/>
      <c r="B318" s="18" t="s">
        <v>7</v>
      </c>
      <c r="C318" s="19">
        <v>3512.3</v>
      </c>
      <c r="D318" s="19">
        <v>3512.3</v>
      </c>
      <c r="E318" s="19">
        <f>C318</f>
        <v>3512.3</v>
      </c>
      <c r="F318" s="19">
        <f>E318</f>
        <v>3512.3</v>
      </c>
      <c r="G318" s="19">
        <f t="shared" ref="G318:K320" si="241">F318</f>
        <v>3512.3</v>
      </c>
      <c r="H318" s="19">
        <f t="shared" si="241"/>
        <v>3512.3</v>
      </c>
      <c r="I318" s="19">
        <f t="shared" si="241"/>
        <v>3512.3</v>
      </c>
      <c r="J318" s="19">
        <f>I318</f>
        <v>3512.3</v>
      </c>
      <c r="K318" s="19">
        <f t="shared" si="241"/>
        <v>3512.3</v>
      </c>
    </row>
    <row r="319" spans="1:11" ht="45" x14ac:dyDescent="0.25">
      <c r="A319" s="294"/>
      <c r="B319" s="18" t="s">
        <v>296</v>
      </c>
      <c r="C319" s="19">
        <v>99</v>
      </c>
      <c r="D319" s="19">
        <f>C319</f>
        <v>99</v>
      </c>
      <c r="E319" s="19">
        <f t="shared" ref="E319:F320" si="242">D319</f>
        <v>99</v>
      </c>
      <c r="F319" s="19">
        <f t="shared" si="242"/>
        <v>99</v>
      </c>
      <c r="G319" s="19">
        <f t="shared" si="241"/>
        <v>99</v>
      </c>
      <c r="H319" s="19">
        <f t="shared" si="241"/>
        <v>99</v>
      </c>
      <c r="I319" s="19">
        <f t="shared" si="241"/>
        <v>99</v>
      </c>
      <c r="J319" s="19">
        <f t="shared" si="241"/>
        <v>99</v>
      </c>
      <c r="K319" s="19">
        <f t="shared" si="241"/>
        <v>99</v>
      </c>
    </row>
    <row r="320" spans="1:11" ht="45" x14ac:dyDescent="0.25">
      <c r="A320" s="294"/>
      <c r="B320" s="18" t="s">
        <v>297</v>
      </c>
      <c r="C320" s="19">
        <v>30</v>
      </c>
      <c r="D320" s="19">
        <f>C320</f>
        <v>30</v>
      </c>
      <c r="E320" s="19">
        <f t="shared" si="242"/>
        <v>30</v>
      </c>
      <c r="F320" s="19">
        <f t="shared" si="242"/>
        <v>30</v>
      </c>
      <c r="G320" s="19">
        <f t="shared" si="241"/>
        <v>30</v>
      </c>
      <c r="H320" s="19">
        <f t="shared" si="241"/>
        <v>30</v>
      </c>
      <c r="I320" s="19">
        <f t="shared" si="241"/>
        <v>30</v>
      </c>
      <c r="J320" s="19">
        <f t="shared" si="241"/>
        <v>30</v>
      </c>
      <c r="K320" s="19">
        <f t="shared" si="241"/>
        <v>30</v>
      </c>
    </row>
    <row r="321" spans="1:11" x14ac:dyDescent="0.25">
      <c r="A321" s="287" t="s">
        <v>227</v>
      </c>
      <c r="B321" s="18" t="s">
        <v>3</v>
      </c>
      <c r="C321" s="19">
        <f>C322+C323</f>
        <v>56465.8</v>
      </c>
      <c r="D321" s="19">
        <f>D322+D323</f>
        <v>56465.8</v>
      </c>
      <c r="E321" s="19">
        <f t="shared" ref="E321:J321" si="243">E322+E323</f>
        <v>56465.8</v>
      </c>
      <c r="F321" s="19">
        <f t="shared" si="243"/>
        <v>56465.8</v>
      </c>
      <c r="G321" s="19">
        <f t="shared" si="243"/>
        <v>51927.6</v>
      </c>
      <c r="H321" s="19">
        <f>H322</f>
        <v>80733.7</v>
      </c>
      <c r="I321" s="19">
        <f t="shared" si="243"/>
        <v>80733.7</v>
      </c>
      <c r="J321" s="19">
        <f t="shared" si="243"/>
        <v>80733.7</v>
      </c>
      <c r="K321" s="19">
        <f>$J$321</f>
        <v>80733.7</v>
      </c>
    </row>
    <row r="322" spans="1:11" x14ac:dyDescent="0.25">
      <c r="A322" s="288"/>
      <c r="B322" s="18" t="s">
        <v>6</v>
      </c>
      <c r="C322" s="19">
        <v>56465.8</v>
      </c>
      <c r="D322" s="19">
        <v>56465.8</v>
      </c>
      <c r="E322" s="19">
        <f>C322</f>
        <v>56465.8</v>
      </c>
      <c r="F322" s="19">
        <f>E322</f>
        <v>56465.8</v>
      </c>
      <c r="G322" s="19">
        <v>51927.6</v>
      </c>
      <c r="H322" s="19">
        <v>80733.7</v>
      </c>
      <c r="I322" s="19">
        <f t="shared" ref="I322:K322" si="244">H322</f>
        <v>80733.7</v>
      </c>
      <c r="J322" s="19">
        <f>I322</f>
        <v>80733.7</v>
      </c>
      <c r="K322" s="19">
        <f t="shared" si="244"/>
        <v>80733.7</v>
      </c>
    </row>
    <row r="323" spans="1:11" ht="91.5" customHeight="1" x14ac:dyDescent="0.25">
      <c r="A323" s="289"/>
      <c r="B323" s="18" t="s">
        <v>7</v>
      </c>
      <c r="C323" s="19"/>
      <c r="D323" s="19"/>
      <c r="E323" s="19"/>
      <c r="F323" s="19"/>
      <c r="G323" s="19"/>
      <c r="H323" s="19"/>
      <c r="I323" s="19"/>
      <c r="J323" s="19"/>
      <c r="K323" s="19"/>
    </row>
    <row r="324" spans="1:11" x14ac:dyDescent="0.25">
      <c r="A324" s="287" t="s">
        <v>229</v>
      </c>
      <c r="B324" s="18" t="s">
        <v>3</v>
      </c>
      <c r="C324" s="19">
        <f>C325+C326</f>
        <v>7230.3</v>
      </c>
      <c r="D324" s="19">
        <f>D325+D326</f>
        <v>7230.3</v>
      </c>
      <c r="E324" s="19">
        <f t="shared" ref="E324:J324" si="245">E325+E326</f>
        <v>7230.3</v>
      </c>
      <c r="F324" s="19">
        <f t="shared" si="245"/>
        <v>6896.3</v>
      </c>
      <c r="G324" s="19">
        <f t="shared" si="245"/>
        <v>6896.3</v>
      </c>
      <c r="H324" s="19">
        <f>H325</f>
        <v>6896.3</v>
      </c>
      <c r="I324" s="19">
        <f t="shared" si="245"/>
        <v>6896.3</v>
      </c>
      <c r="J324" s="19">
        <f t="shared" si="245"/>
        <v>7326.5</v>
      </c>
      <c r="K324" s="19">
        <f>$J$324</f>
        <v>7326.5</v>
      </c>
    </row>
    <row r="325" spans="1:11" x14ac:dyDescent="0.25">
      <c r="A325" s="288"/>
      <c r="B325" s="18" t="s">
        <v>6</v>
      </c>
      <c r="C325" s="19">
        <v>7230.3</v>
      </c>
      <c r="D325" s="19">
        <v>7230.3</v>
      </c>
      <c r="E325" s="19">
        <f>C325</f>
        <v>7230.3</v>
      </c>
      <c r="F325" s="19">
        <v>6896.3</v>
      </c>
      <c r="G325" s="19">
        <f t="shared" ref="G325:K325" si="246">F325</f>
        <v>6896.3</v>
      </c>
      <c r="H325" s="19">
        <f t="shared" si="246"/>
        <v>6896.3</v>
      </c>
      <c r="I325" s="19">
        <f t="shared" si="246"/>
        <v>6896.3</v>
      </c>
      <c r="J325" s="19">
        <v>7326.5</v>
      </c>
      <c r="K325" s="19">
        <f t="shared" si="246"/>
        <v>7326.5</v>
      </c>
    </row>
    <row r="326" spans="1:11" ht="106.5" customHeight="1" x14ac:dyDescent="0.25">
      <c r="A326" s="289"/>
      <c r="B326" s="18" t="s">
        <v>7</v>
      </c>
      <c r="C326" s="19"/>
      <c r="D326" s="19"/>
      <c r="E326" s="19"/>
      <c r="F326" s="19"/>
      <c r="G326" s="19"/>
      <c r="H326" s="19"/>
      <c r="I326" s="19"/>
      <c r="J326" s="19"/>
      <c r="K326" s="19"/>
    </row>
    <row r="327" spans="1:11" x14ac:dyDescent="0.25">
      <c r="A327" s="287" t="s">
        <v>311</v>
      </c>
      <c r="B327" s="18" t="s">
        <v>3</v>
      </c>
      <c r="C327" s="19">
        <f>C328+C329</f>
        <v>26982.7</v>
      </c>
      <c r="D327" s="19">
        <f>D328+D329</f>
        <v>26982.7</v>
      </c>
      <c r="E327" s="19">
        <f t="shared" ref="E327:J327" si="247">E328+E329</f>
        <v>26982.7</v>
      </c>
      <c r="F327" s="19">
        <f t="shared" si="247"/>
        <v>26982.7</v>
      </c>
      <c r="G327" s="19">
        <f t="shared" si="247"/>
        <v>33492.699999999997</v>
      </c>
      <c r="H327" s="19">
        <f>H328</f>
        <v>33492.699999999997</v>
      </c>
      <c r="I327" s="19">
        <f t="shared" si="247"/>
        <v>33492.699999999997</v>
      </c>
      <c r="J327" s="19">
        <f t="shared" si="247"/>
        <v>33492.699999999997</v>
      </c>
      <c r="K327" s="19">
        <f>$J$327</f>
        <v>33492.699999999997</v>
      </c>
    </row>
    <row r="328" spans="1:11" x14ac:dyDescent="0.25">
      <c r="A328" s="288"/>
      <c r="B328" s="18" t="s">
        <v>6</v>
      </c>
      <c r="C328" s="19">
        <v>26982.7</v>
      </c>
      <c r="D328" s="19">
        <v>26982.7</v>
      </c>
      <c r="E328" s="19">
        <f>C328</f>
        <v>26982.7</v>
      </c>
      <c r="F328" s="19">
        <f>E328</f>
        <v>26982.7</v>
      </c>
      <c r="G328" s="19">
        <v>33492.699999999997</v>
      </c>
      <c r="H328" s="19">
        <f t="shared" ref="H328:K328" si="248">G328</f>
        <v>33492.699999999997</v>
      </c>
      <c r="I328" s="19">
        <f t="shared" si="248"/>
        <v>33492.699999999997</v>
      </c>
      <c r="J328" s="19">
        <f>I328</f>
        <v>33492.699999999997</v>
      </c>
      <c r="K328" s="19">
        <f t="shared" si="248"/>
        <v>33492.699999999997</v>
      </c>
    </row>
    <row r="329" spans="1:11" ht="41.25" customHeight="1" x14ac:dyDescent="0.25">
      <c r="A329" s="289"/>
      <c r="B329" s="18" t="s">
        <v>7</v>
      </c>
      <c r="C329" s="19"/>
      <c r="D329" s="19"/>
      <c r="E329" s="19"/>
      <c r="F329" s="19"/>
      <c r="G329" s="19"/>
      <c r="H329" s="19"/>
      <c r="I329" s="19"/>
      <c r="J329" s="19"/>
      <c r="K329" s="19"/>
    </row>
    <row r="330" spans="1:11" x14ac:dyDescent="0.25">
      <c r="A330" s="287" t="s">
        <v>233</v>
      </c>
      <c r="B330" s="18" t="s">
        <v>3</v>
      </c>
      <c r="C330" s="19">
        <f>C331+C332</f>
        <v>668</v>
      </c>
      <c r="D330" s="19">
        <f>D331+D332</f>
        <v>668</v>
      </c>
      <c r="E330" s="19">
        <f t="shared" ref="E330:J330" si="249">E331+E332</f>
        <v>668</v>
      </c>
      <c r="F330" s="19">
        <f t="shared" si="249"/>
        <v>668</v>
      </c>
      <c r="G330" s="19">
        <f t="shared" si="249"/>
        <v>726.5</v>
      </c>
      <c r="H330" s="19">
        <f>H331</f>
        <v>726.5</v>
      </c>
      <c r="I330" s="19">
        <f t="shared" si="249"/>
        <v>726.5</v>
      </c>
      <c r="J330" s="19">
        <f t="shared" si="249"/>
        <v>726.5</v>
      </c>
      <c r="K330" s="19">
        <f>$J$330</f>
        <v>726.5</v>
      </c>
    </row>
    <row r="331" spans="1:11" x14ac:dyDescent="0.25">
      <c r="A331" s="288"/>
      <c r="B331" s="18" t="s">
        <v>6</v>
      </c>
      <c r="C331" s="19">
        <v>668</v>
      </c>
      <c r="D331" s="19">
        <v>668</v>
      </c>
      <c r="E331" s="19">
        <f>C331</f>
        <v>668</v>
      </c>
      <c r="F331" s="19">
        <f>E331</f>
        <v>668</v>
      </c>
      <c r="G331" s="19">
        <v>726.5</v>
      </c>
      <c r="H331" s="19">
        <f t="shared" ref="H331:K331" si="250">G331</f>
        <v>726.5</v>
      </c>
      <c r="I331" s="19">
        <f t="shared" si="250"/>
        <v>726.5</v>
      </c>
      <c r="J331" s="19">
        <f>I331</f>
        <v>726.5</v>
      </c>
      <c r="K331" s="19">
        <f t="shared" si="250"/>
        <v>726.5</v>
      </c>
    </row>
    <row r="332" spans="1:11" ht="60" customHeight="1" x14ac:dyDescent="0.25">
      <c r="A332" s="289"/>
      <c r="B332" s="18" t="s">
        <v>7</v>
      </c>
      <c r="C332" s="19"/>
      <c r="D332" s="19"/>
      <c r="E332" s="19"/>
      <c r="F332" s="19"/>
      <c r="G332" s="19"/>
      <c r="H332" s="19"/>
      <c r="I332" s="19"/>
      <c r="J332" s="19"/>
      <c r="K332" s="19"/>
    </row>
    <row r="333" spans="1:11" x14ac:dyDescent="0.25">
      <c r="A333" s="287" t="s">
        <v>235</v>
      </c>
      <c r="B333" s="18" t="s">
        <v>3</v>
      </c>
      <c r="C333" s="19">
        <f>C334+C335</f>
        <v>3512.3</v>
      </c>
      <c r="D333" s="19">
        <f>D334+D335</f>
        <v>3512.3</v>
      </c>
      <c r="E333" s="19">
        <f t="shared" ref="E333:J333" si="251">E334+E335</f>
        <v>3512.3</v>
      </c>
      <c r="F333" s="19">
        <f t="shared" si="251"/>
        <v>3512.3</v>
      </c>
      <c r="G333" s="19">
        <f t="shared" si="251"/>
        <v>3512.3</v>
      </c>
      <c r="H333" s="19">
        <v>3512.7</v>
      </c>
      <c r="I333" s="19">
        <f t="shared" si="251"/>
        <v>3512.3</v>
      </c>
      <c r="J333" s="19">
        <f t="shared" si="251"/>
        <v>3512.3</v>
      </c>
      <c r="K333" s="19">
        <f>$J$333</f>
        <v>3512.3</v>
      </c>
    </row>
    <row r="334" spans="1:11" x14ac:dyDescent="0.25">
      <c r="A334" s="288"/>
      <c r="B334" s="18" t="s">
        <v>6</v>
      </c>
      <c r="C334" s="19"/>
      <c r="D334" s="19"/>
      <c r="E334" s="19"/>
      <c r="F334" s="19"/>
      <c r="G334" s="19"/>
      <c r="H334" s="19"/>
      <c r="I334" s="19"/>
      <c r="J334" s="19"/>
      <c r="K334" s="19"/>
    </row>
    <row r="335" spans="1:11" ht="27.75" customHeight="1" x14ac:dyDescent="0.25">
      <c r="A335" s="289"/>
      <c r="B335" s="18" t="s">
        <v>7</v>
      </c>
      <c r="C335" s="19">
        <v>3512.3</v>
      </c>
      <c r="D335" s="19">
        <v>3512.3</v>
      </c>
      <c r="E335" s="19">
        <f>C335</f>
        <v>3512.3</v>
      </c>
      <c r="F335" s="19">
        <f>E335</f>
        <v>3512.3</v>
      </c>
      <c r="G335" s="19">
        <f t="shared" ref="G335:K335" si="252">F335</f>
        <v>3512.3</v>
      </c>
      <c r="H335" s="19">
        <f t="shared" si="252"/>
        <v>3512.3</v>
      </c>
      <c r="I335" s="19">
        <f t="shared" si="252"/>
        <v>3512.3</v>
      </c>
      <c r="J335" s="19">
        <f>I335</f>
        <v>3512.3</v>
      </c>
      <c r="K335" s="19">
        <f t="shared" si="252"/>
        <v>3512.3</v>
      </c>
    </row>
    <row r="336" spans="1:11" x14ac:dyDescent="0.25">
      <c r="A336" s="287" t="s">
        <v>237</v>
      </c>
      <c r="B336" s="18" t="s">
        <v>3</v>
      </c>
      <c r="C336" s="19">
        <f>C337+C338</f>
        <v>123694.8</v>
      </c>
      <c r="D336" s="19">
        <f>D337+D338</f>
        <v>123694.8</v>
      </c>
      <c r="E336" s="19">
        <f t="shared" ref="E336:J336" si="253">E337+E338</f>
        <v>123694.8</v>
      </c>
      <c r="F336" s="19">
        <f t="shared" si="253"/>
        <v>123694.8</v>
      </c>
      <c r="G336" s="19">
        <f t="shared" si="253"/>
        <v>123476.1</v>
      </c>
      <c r="H336" s="19">
        <f t="shared" si="253"/>
        <v>123476.1</v>
      </c>
      <c r="I336" s="19">
        <f t="shared" si="253"/>
        <v>123476.1</v>
      </c>
      <c r="J336" s="19">
        <f t="shared" si="253"/>
        <v>123476.1</v>
      </c>
      <c r="K336" s="19">
        <f>$J$336</f>
        <v>123476.1</v>
      </c>
    </row>
    <row r="337" spans="1:11" x14ac:dyDescent="0.25">
      <c r="A337" s="288"/>
      <c r="B337" s="18" t="s">
        <v>6</v>
      </c>
      <c r="C337" s="19">
        <v>123694.8</v>
      </c>
      <c r="D337" s="19">
        <v>123694.8</v>
      </c>
      <c r="E337" s="19">
        <f>C337</f>
        <v>123694.8</v>
      </c>
      <c r="F337" s="19">
        <f>E337</f>
        <v>123694.8</v>
      </c>
      <c r="G337" s="19">
        <v>123476.1</v>
      </c>
      <c r="H337" s="19">
        <f t="shared" ref="H337:K337" si="254">G337</f>
        <v>123476.1</v>
      </c>
      <c r="I337" s="19">
        <f t="shared" si="254"/>
        <v>123476.1</v>
      </c>
      <c r="J337" s="19">
        <f>I337</f>
        <v>123476.1</v>
      </c>
      <c r="K337" s="19">
        <f t="shared" si="254"/>
        <v>123476.1</v>
      </c>
    </row>
    <row r="338" spans="1:11" ht="34.5" customHeight="1" x14ac:dyDescent="0.25">
      <c r="A338" s="289"/>
      <c r="B338" s="18" t="s">
        <v>7</v>
      </c>
      <c r="C338" s="19"/>
      <c r="D338" s="19"/>
      <c r="E338" s="19"/>
      <c r="F338" s="19"/>
      <c r="G338" s="19"/>
      <c r="H338" s="19"/>
      <c r="I338" s="19"/>
      <c r="J338" s="19"/>
      <c r="K338" s="19"/>
    </row>
    <row r="339" spans="1:11" x14ac:dyDescent="0.25">
      <c r="A339" s="287" t="s">
        <v>239</v>
      </c>
      <c r="B339" s="18" t="s">
        <v>3</v>
      </c>
      <c r="C339" s="19">
        <f>C340+C341</f>
        <v>101162.2</v>
      </c>
      <c r="D339" s="19">
        <f>D340+D341</f>
        <v>101162.2</v>
      </c>
      <c r="E339" s="19">
        <f t="shared" ref="E339:J339" si="255">E340+E341</f>
        <v>101162.2</v>
      </c>
      <c r="F339" s="19">
        <f t="shared" si="255"/>
        <v>101162.2</v>
      </c>
      <c r="G339" s="19">
        <f t="shared" si="255"/>
        <v>91653.2</v>
      </c>
      <c r="H339" s="19">
        <f>H340</f>
        <v>82080.100000000006</v>
      </c>
      <c r="I339" s="19">
        <f t="shared" si="255"/>
        <v>82080.100000000006</v>
      </c>
      <c r="J339" s="19">
        <f t="shared" si="255"/>
        <v>82080.100000000006</v>
      </c>
      <c r="K339" s="19">
        <f>$J$339</f>
        <v>82080.100000000006</v>
      </c>
    </row>
    <row r="340" spans="1:11" x14ac:dyDescent="0.25">
      <c r="A340" s="288"/>
      <c r="B340" s="18" t="s">
        <v>6</v>
      </c>
      <c r="C340" s="19">
        <v>101162.2</v>
      </c>
      <c r="D340" s="19">
        <v>101162.2</v>
      </c>
      <c r="E340" s="19">
        <f>C340</f>
        <v>101162.2</v>
      </c>
      <c r="F340" s="19">
        <f>E340</f>
        <v>101162.2</v>
      </c>
      <c r="G340" s="19">
        <v>91653.2</v>
      </c>
      <c r="H340" s="19">
        <v>82080.100000000006</v>
      </c>
      <c r="I340" s="19">
        <f t="shared" ref="I340:K340" si="256">H340</f>
        <v>82080.100000000006</v>
      </c>
      <c r="J340" s="19">
        <f>I340</f>
        <v>82080.100000000006</v>
      </c>
      <c r="K340" s="19">
        <f t="shared" si="256"/>
        <v>82080.100000000006</v>
      </c>
    </row>
    <row r="341" spans="1:11" x14ac:dyDescent="0.25">
      <c r="A341" s="289"/>
      <c r="B341" s="18" t="s">
        <v>7</v>
      </c>
      <c r="C341" s="19"/>
      <c r="D341" s="19"/>
      <c r="E341" s="19"/>
      <c r="F341" s="19"/>
      <c r="G341" s="19"/>
      <c r="H341" s="19"/>
      <c r="I341" s="19"/>
      <c r="J341" s="19"/>
      <c r="K341" s="19"/>
    </row>
    <row r="342" spans="1:11" x14ac:dyDescent="0.25">
      <c r="A342" s="287" t="s">
        <v>241</v>
      </c>
      <c r="B342" s="18" t="s">
        <v>3</v>
      </c>
      <c r="C342" s="19">
        <f>C343+C344</f>
        <v>144502.79999999999</v>
      </c>
      <c r="D342" s="19">
        <f>D343+D344</f>
        <v>144502.79999999999</v>
      </c>
      <c r="E342" s="19">
        <f t="shared" ref="E342:J342" si="257">E343+E344</f>
        <v>144502.79999999999</v>
      </c>
      <c r="F342" s="19">
        <f t="shared" si="257"/>
        <v>144502.79999999999</v>
      </c>
      <c r="G342" s="19">
        <f t="shared" si="257"/>
        <v>139249.5</v>
      </c>
      <c r="H342" s="19">
        <f>H343</f>
        <v>139249.5</v>
      </c>
      <c r="I342" s="19">
        <f t="shared" si="257"/>
        <v>139249.5</v>
      </c>
      <c r="J342" s="19">
        <f t="shared" si="257"/>
        <v>139249.5</v>
      </c>
      <c r="K342" s="19">
        <f>$J$342</f>
        <v>139249.5</v>
      </c>
    </row>
    <row r="343" spans="1:11" x14ac:dyDescent="0.25">
      <c r="A343" s="288"/>
      <c r="B343" s="18" t="s">
        <v>6</v>
      </c>
      <c r="C343" s="19">
        <v>144502.79999999999</v>
      </c>
      <c r="D343" s="19">
        <v>144502.79999999999</v>
      </c>
      <c r="E343" s="19">
        <f>C343</f>
        <v>144502.79999999999</v>
      </c>
      <c r="F343" s="19">
        <f>E343</f>
        <v>144502.79999999999</v>
      </c>
      <c r="G343" s="19">
        <v>139249.5</v>
      </c>
      <c r="H343" s="19">
        <f t="shared" ref="H343:K343" si="258">G343</f>
        <v>139249.5</v>
      </c>
      <c r="I343" s="19">
        <f t="shared" si="258"/>
        <v>139249.5</v>
      </c>
      <c r="J343" s="19">
        <f>I343</f>
        <v>139249.5</v>
      </c>
      <c r="K343" s="19">
        <f t="shared" si="258"/>
        <v>139249.5</v>
      </c>
    </row>
    <row r="344" spans="1:11" x14ac:dyDescent="0.25">
      <c r="A344" s="289"/>
      <c r="B344" s="18" t="s">
        <v>7</v>
      </c>
      <c r="C344" s="19"/>
      <c r="D344" s="19"/>
      <c r="E344" s="19"/>
      <c r="F344" s="19"/>
      <c r="G344" s="19"/>
      <c r="H344" s="19"/>
      <c r="I344" s="19"/>
      <c r="J344" s="19"/>
      <c r="K344" s="19"/>
    </row>
    <row r="345" spans="1:11" x14ac:dyDescent="0.25">
      <c r="A345" s="287" t="s">
        <v>243</v>
      </c>
      <c r="B345" s="18" t="s">
        <v>3</v>
      </c>
      <c r="C345" s="19">
        <f>C346+C347</f>
        <v>55537.2</v>
      </c>
      <c r="D345" s="19">
        <f>D346+D347</f>
        <v>55537.2</v>
      </c>
      <c r="E345" s="19">
        <f t="shared" ref="E345:J345" si="259">E346+E347</f>
        <v>55537.2</v>
      </c>
      <c r="F345" s="19">
        <f t="shared" si="259"/>
        <v>55537.2</v>
      </c>
      <c r="G345" s="19">
        <f t="shared" si="259"/>
        <v>58272.2</v>
      </c>
      <c r="H345" s="19">
        <f>H346</f>
        <v>53333.3</v>
      </c>
      <c r="I345" s="19">
        <f t="shared" si="259"/>
        <v>53333.3</v>
      </c>
      <c r="J345" s="19">
        <f t="shared" si="259"/>
        <v>53333.3</v>
      </c>
      <c r="K345" s="19">
        <f>$J$345</f>
        <v>53333.3</v>
      </c>
    </row>
    <row r="346" spans="1:11" x14ac:dyDescent="0.25">
      <c r="A346" s="288"/>
      <c r="B346" s="18" t="s">
        <v>6</v>
      </c>
      <c r="C346" s="19">
        <v>55537.2</v>
      </c>
      <c r="D346" s="19">
        <v>55537.2</v>
      </c>
      <c r="E346" s="19">
        <f>C346</f>
        <v>55537.2</v>
      </c>
      <c r="F346" s="19">
        <f>E346</f>
        <v>55537.2</v>
      </c>
      <c r="G346" s="19">
        <v>58272.2</v>
      </c>
      <c r="H346" s="19">
        <v>53333.3</v>
      </c>
      <c r="I346" s="19">
        <f t="shared" ref="I346:K346" si="260">H346</f>
        <v>53333.3</v>
      </c>
      <c r="J346" s="19">
        <f>I346</f>
        <v>53333.3</v>
      </c>
      <c r="K346" s="19">
        <f t="shared" si="260"/>
        <v>53333.3</v>
      </c>
    </row>
    <row r="347" spans="1:11" ht="32.25" customHeight="1" x14ac:dyDescent="0.25">
      <c r="A347" s="289"/>
      <c r="B347" s="18" t="s">
        <v>7</v>
      </c>
      <c r="C347" s="19"/>
      <c r="D347" s="19"/>
      <c r="E347" s="19"/>
      <c r="F347" s="19"/>
      <c r="G347" s="19"/>
      <c r="H347" s="19"/>
      <c r="I347" s="19"/>
      <c r="J347" s="19"/>
      <c r="K347" s="19"/>
    </row>
    <row r="348" spans="1:11" x14ac:dyDescent="0.25">
      <c r="A348" s="287" t="s">
        <v>245</v>
      </c>
      <c r="B348" s="18" t="s">
        <v>3</v>
      </c>
      <c r="C348" s="19">
        <f>C349+C350</f>
        <v>15502183.699999999</v>
      </c>
      <c r="D348" s="19">
        <f>D349+D350</f>
        <v>15502183.699999999</v>
      </c>
      <c r="E348" s="19">
        <f t="shared" ref="E348:J348" si="261">E349+E350</f>
        <v>15502183.699999999</v>
      </c>
      <c r="F348" s="19">
        <f t="shared" si="261"/>
        <v>15502183.699999999</v>
      </c>
      <c r="G348" s="19">
        <f t="shared" si="261"/>
        <v>15502183.699999999</v>
      </c>
      <c r="H348" s="19">
        <f>H349</f>
        <v>15502183.699999999</v>
      </c>
      <c r="I348" s="19">
        <f t="shared" si="261"/>
        <v>15502183.699999999</v>
      </c>
      <c r="J348" s="19">
        <f t="shared" si="261"/>
        <v>15502183.699999999</v>
      </c>
      <c r="K348" s="19">
        <f>$J$348</f>
        <v>15502183.699999999</v>
      </c>
    </row>
    <row r="349" spans="1:11" x14ac:dyDescent="0.25">
      <c r="A349" s="288"/>
      <c r="B349" s="18" t="s">
        <v>6</v>
      </c>
      <c r="C349" s="19">
        <v>15502183.699999999</v>
      </c>
      <c r="D349" s="19">
        <v>15502183.699999999</v>
      </c>
      <c r="E349" s="19">
        <f>C349</f>
        <v>15502183.699999999</v>
      </c>
      <c r="F349" s="19">
        <f>E349</f>
        <v>15502183.699999999</v>
      </c>
      <c r="G349" s="19">
        <f t="shared" ref="G349:K349" si="262">F349</f>
        <v>15502183.699999999</v>
      </c>
      <c r="H349" s="19">
        <f t="shared" si="262"/>
        <v>15502183.699999999</v>
      </c>
      <c r="I349" s="19">
        <f t="shared" si="262"/>
        <v>15502183.699999999</v>
      </c>
      <c r="J349" s="19">
        <f>I349</f>
        <v>15502183.699999999</v>
      </c>
      <c r="K349" s="19">
        <f t="shared" si="262"/>
        <v>15502183.699999999</v>
      </c>
    </row>
    <row r="350" spans="1:11" ht="43.5" customHeight="1" x14ac:dyDescent="0.25">
      <c r="A350" s="289"/>
      <c r="B350" s="18" t="s">
        <v>7</v>
      </c>
      <c r="C350" s="19"/>
      <c r="D350" s="19"/>
      <c r="E350" s="19"/>
      <c r="F350" s="19"/>
      <c r="G350" s="19"/>
      <c r="H350" s="19"/>
      <c r="I350" s="19"/>
      <c r="J350" s="19"/>
      <c r="K350" s="19"/>
    </row>
    <row r="351" spans="1:11" x14ac:dyDescent="0.25">
      <c r="A351" s="287" t="s">
        <v>298</v>
      </c>
      <c r="B351" s="18" t="s">
        <v>3</v>
      </c>
      <c r="C351" s="19">
        <f>C352+C353</f>
        <v>133325.1</v>
      </c>
      <c r="D351" s="19">
        <f>D352+D353</f>
        <v>133325.1</v>
      </c>
      <c r="E351" s="19">
        <f t="shared" ref="E351:J351" si="263">E352+E353</f>
        <v>133325.1</v>
      </c>
      <c r="F351" s="19">
        <f t="shared" si="263"/>
        <v>139202.6</v>
      </c>
      <c r="G351" s="19">
        <f t="shared" si="263"/>
        <v>139185</v>
      </c>
      <c r="H351" s="19">
        <f>H352</f>
        <v>323385</v>
      </c>
      <c r="I351" s="19">
        <f t="shared" si="263"/>
        <v>323385</v>
      </c>
      <c r="J351" s="19">
        <f t="shared" si="263"/>
        <v>454983.1</v>
      </c>
      <c r="K351" s="19">
        <f>$J$351</f>
        <v>454983.1</v>
      </c>
    </row>
    <row r="352" spans="1:11" x14ac:dyDescent="0.25">
      <c r="A352" s="288"/>
      <c r="B352" s="18" t="s">
        <v>6</v>
      </c>
      <c r="C352" s="19">
        <v>133325.1</v>
      </c>
      <c r="D352" s="19">
        <v>133325.1</v>
      </c>
      <c r="E352" s="19">
        <f>C352</f>
        <v>133325.1</v>
      </c>
      <c r="F352" s="19">
        <v>139202.6</v>
      </c>
      <c r="G352" s="19">
        <v>139185</v>
      </c>
      <c r="H352" s="19">
        <v>323385</v>
      </c>
      <c r="I352" s="19">
        <f t="shared" ref="I352:K352" si="264">H352</f>
        <v>323385</v>
      </c>
      <c r="J352" s="19">
        <v>454983.1</v>
      </c>
      <c r="K352" s="19">
        <f t="shared" si="264"/>
        <v>454983.1</v>
      </c>
    </row>
    <row r="353" spans="1:11" ht="30.75" customHeight="1" x14ac:dyDescent="0.25">
      <c r="A353" s="289"/>
      <c r="B353" s="18" t="s">
        <v>7</v>
      </c>
      <c r="C353" s="19"/>
      <c r="D353" s="19"/>
      <c r="E353" s="19"/>
      <c r="F353" s="19"/>
      <c r="G353" s="19"/>
      <c r="H353" s="19"/>
      <c r="I353" s="19"/>
      <c r="J353" s="19"/>
      <c r="K353" s="19"/>
    </row>
    <row r="354" spans="1:11" s="17" customFormat="1" x14ac:dyDescent="0.25">
      <c r="A354" s="293" t="s">
        <v>299</v>
      </c>
      <c r="B354" s="15" t="s">
        <v>3</v>
      </c>
      <c r="C354" s="16">
        <f>C355+C356</f>
        <v>124399.8</v>
      </c>
      <c r="D354" s="16">
        <f>D355+D356</f>
        <v>124399.8</v>
      </c>
      <c r="E354" s="16">
        <f t="shared" ref="E354:J354" si="265">E355+E356</f>
        <v>124399.8</v>
      </c>
      <c r="F354" s="16">
        <f t="shared" si="265"/>
        <v>124399.8</v>
      </c>
      <c r="G354" s="16">
        <f t="shared" si="265"/>
        <v>156628.20000000001</v>
      </c>
      <c r="H354" s="16">
        <f>H355</f>
        <v>156628.20000000001</v>
      </c>
      <c r="I354" s="16">
        <f t="shared" si="265"/>
        <v>156628.20000000001</v>
      </c>
      <c r="J354" s="16">
        <f t="shared" si="265"/>
        <v>156028.20000000001</v>
      </c>
      <c r="K354" s="16">
        <f>$J$354</f>
        <v>156028.20000000001</v>
      </c>
    </row>
    <row r="355" spans="1:11" x14ac:dyDescent="0.25">
      <c r="A355" s="294"/>
      <c r="B355" s="18" t="s">
        <v>6</v>
      </c>
      <c r="C355" s="19">
        <v>124399.8</v>
      </c>
      <c r="D355" s="19">
        <v>124399.8</v>
      </c>
      <c r="E355" s="19">
        <f>C355</f>
        <v>124399.8</v>
      </c>
      <c r="F355" s="19">
        <f>E355</f>
        <v>124399.8</v>
      </c>
      <c r="G355" s="19">
        <v>156628.20000000001</v>
      </c>
      <c r="H355" s="19">
        <f>G355</f>
        <v>156628.20000000001</v>
      </c>
      <c r="I355" s="19">
        <f t="shared" ref="I355:K355" si="266">H355</f>
        <v>156628.20000000001</v>
      </c>
      <c r="J355" s="19">
        <v>156028.20000000001</v>
      </c>
      <c r="K355" s="19">
        <f t="shared" si="266"/>
        <v>156028.20000000001</v>
      </c>
    </row>
    <row r="356" spans="1:11" x14ac:dyDescent="0.25">
      <c r="A356" s="294"/>
      <c r="B356" s="18" t="s">
        <v>7</v>
      </c>
      <c r="C356" s="19"/>
      <c r="D356" s="19"/>
      <c r="E356" s="19"/>
      <c r="F356" s="19"/>
      <c r="G356" s="19"/>
      <c r="H356" s="19"/>
      <c r="I356" s="19"/>
      <c r="J356" s="19"/>
      <c r="K356" s="19"/>
    </row>
    <row r="357" spans="1:11" ht="107.25" customHeight="1" x14ac:dyDescent="0.25">
      <c r="A357" s="295"/>
      <c r="B357" s="18" t="s">
        <v>300</v>
      </c>
      <c r="C357" s="19" t="s">
        <v>353</v>
      </c>
      <c r="D357" s="19" t="s">
        <v>353</v>
      </c>
      <c r="E357" s="19" t="str">
        <f>$C$357</f>
        <v>-</v>
      </c>
      <c r="F357" s="19" t="str">
        <f>$C$357</f>
        <v>-</v>
      </c>
      <c r="G357" s="19" t="str">
        <f>$C$357</f>
        <v>-</v>
      </c>
      <c r="H357" s="19" t="s">
        <v>353</v>
      </c>
      <c r="I357" s="19">
        <v>2</v>
      </c>
      <c r="J357" s="19">
        <v>2</v>
      </c>
      <c r="K357" s="19">
        <v>2</v>
      </c>
    </row>
    <row r="358" spans="1:11" x14ac:dyDescent="0.25">
      <c r="A358" s="287" t="s">
        <v>301</v>
      </c>
      <c r="B358" s="18" t="s">
        <v>3</v>
      </c>
      <c r="C358" s="19">
        <f>C359+C360</f>
        <v>124399.8</v>
      </c>
      <c r="D358" s="19">
        <f>D359+D360</f>
        <v>124399.8</v>
      </c>
      <c r="E358" s="19">
        <f t="shared" ref="E358:J358" si="267">E359+E360</f>
        <v>124399.8</v>
      </c>
      <c r="F358" s="19">
        <f t="shared" si="267"/>
        <v>124399.8</v>
      </c>
      <c r="G358" s="19">
        <f t="shared" si="267"/>
        <v>149961.20000000001</v>
      </c>
      <c r="H358" s="19">
        <f>H359</f>
        <v>149961.20000000001</v>
      </c>
      <c r="I358" s="19">
        <f t="shared" si="267"/>
        <v>149961.20000000001</v>
      </c>
      <c r="J358" s="19">
        <f t="shared" si="267"/>
        <v>149961.20000000001</v>
      </c>
      <c r="K358" s="19">
        <f>$J$358</f>
        <v>149961.20000000001</v>
      </c>
    </row>
    <row r="359" spans="1:11" x14ac:dyDescent="0.25">
      <c r="A359" s="288"/>
      <c r="B359" s="18" t="s">
        <v>6</v>
      </c>
      <c r="C359" s="19">
        <v>124399.8</v>
      </c>
      <c r="D359" s="19">
        <v>124399.8</v>
      </c>
      <c r="E359" s="19">
        <f>C359</f>
        <v>124399.8</v>
      </c>
      <c r="F359" s="19">
        <f>E359</f>
        <v>124399.8</v>
      </c>
      <c r="G359" s="19">
        <v>149961.20000000001</v>
      </c>
      <c r="H359" s="19">
        <f t="shared" ref="H359:K359" si="268">G359</f>
        <v>149961.20000000001</v>
      </c>
      <c r="I359" s="19">
        <f t="shared" si="268"/>
        <v>149961.20000000001</v>
      </c>
      <c r="J359" s="19">
        <f>I359</f>
        <v>149961.20000000001</v>
      </c>
      <c r="K359" s="19">
        <f t="shared" si="268"/>
        <v>149961.20000000001</v>
      </c>
    </row>
    <row r="360" spans="1:11" ht="69" customHeight="1" x14ac:dyDescent="0.25">
      <c r="A360" s="289"/>
      <c r="B360" s="18" t="s">
        <v>7</v>
      </c>
      <c r="C360" s="19"/>
      <c r="D360" s="19"/>
      <c r="E360" s="19"/>
      <c r="F360" s="19"/>
      <c r="G360" s="19"/>
      <c r="H360" s="19"/>
      <c r="I360" s="19"/>
      <c r="J360" s="19"/>
      <c r="K360" s="19"/>
    </row>
    <row r="361" spans="1:11" x14ac:dyDescent="0.25">
      <c r="A361" s="287" t="s">
        <v>315</v>
      </c>
      <c r="B361" s="18" t="s">
        <v>3</v>
      </c>
      <c r="C361" s="19"/>
      <c r="D361" s="19"/>
      <c r="E361" s="19"/>
      <c r="F361" s="19"/>
      <c r="G361" s="19">
        <f t="shared" ref="G361:K361" si="269">G362+G363</f>
        <v>6667</v>
      </c>
      <c r="H361" s="19">
        <f t="shared" si="269"/>
        <v>6667</v>
      </c>
      <c r="I361" s="19">
        <f t="shared" si="269"/>
        <v>6667</v>
      </c>
      <c r="J361" s="19">
        <f t="shared" si="269"/>
        <v>6067</v>
      </c>
      <c r="K361" s="19">
        <f t="shared" si="269"/>
        <v>6067</v>
      </c>
    </row>
    <row r="362" spans="1:11" x14ac:dyDescent="0.25">
      <c r="A362" s="288"/>
      <c r="B362" s="18" t="s">
        <v>6</v>
      </c>
      <c r="C362" s="19"/>
      <c r="D362" s="19"/>
      <c r="E362" s="19"/>
      <c r="F362" s="19"/>
      <c r="G362" s="19">
        <v>6667</v>
      </c>
      <c r="H362" s="19">
        <f>G362</f>
        <v>6667</v>
      </c>
      <c r="I362" s="19">
        <f t="shared" ref="I362:K362" si="270">H362</f>
        <v>6667</v>
      </c>
      <c r="J362" s="19">
        <v>6067</v>
      </c>
      <c r="K362" s="19">
        <f t="shared" si="270"/>
        <v>6067</v>
      </c>
    </row>
    <row r="363" spans="1:11" ht="76.5" customHeight="1" x14ac:dyDescent="0.25">
      <c r="A363" s="289"/>
      <c r="B363" s="18" t="s">
        <v>7</v>
      </c>
      <c r="C363" s="19"/>
      <c r="D363" s="19"/>
      <c r="E363" s="19"/>
      <c r="F363" s="19"/>
      <c r="G363" s="19"/>
      <c r="H363" s="19"/>
      <c r="I363" s="19"/>
      <c r="J363" s="19"/>
      <c r="K363" s="19"/>
    </row>
    <row r="364" spans="1:11" s="17" customFormat="1" x14ac:dyDescent="0.25">
      <c r="A364" s="293" t="s">
        <v>302</v>
      </c>
      <c r="B364" s="15" t="s">
        <v>3</v>
      </c>
      <c r="C364" s="16">
        <f>C365+C366</f>
        <v>345000</v>
      </c>
      <c r="D364" s="16">
        <f>D365+D366</f>
        <v>345000</v>
      </c>
      <c r="E364" s="16">
        <f t="shared" ref="E364:J364" si="271">E365+E366</f>
        <v>362858.7</v>
      </c>
      <c r="F364" s="16">
        <f t="shared" si="271"/>
        <v>349358.7</v>
      </c>
      <c r="G364" s="16">
        <f t="shared" si="271"/>
        <v>414175.4</v>
      </c>
      <c r="H364" s="16">
        <f>H365+H366</f>
        <v>389175.4</v>
      </c>
      <c r="I364" s="16">
        <f t="shared" si="271"/>
        <v>389175.4</v>
      </c>
      <c r="J364" s="16">
        <f t="shared" si="271"/>
        <v>635638.69999999995</v>
      </c>
      <c r="K364" s="16">
        <f>$J$364</f>
        <v>635638.69999999995</v>
      </c>
    </row>
    <row r="365" spans="1:11" x14ac:dyDescent="0.25">
      <c r="A365" s="294"/>
      <c r="B365" s="18" t="s">
        <v>6</v>
      </c>
      <c r="C365" s="19">
        <v>345000</v>
      </c>
      <c r="D365" s="19">
        <v>345000</v>
      </c>
      <c r="E365" s="19">
        <v>362858.7</v>
      </c>
      <c r="F365" s="19">
        <v>349358.7</v>
      </c>
      <c r="G365" s="19">
        <v>414175.4</v>
      </c>
      <c r="H365" s="19">
        <v>389175.4</v>
      </c>
      <c r="I365" s="19">
        <f t="shared" ref="I365:K365" si="272">H365</f>
        <v>389175.4</v>
      </c>
      <c r="J365" s="19">
        <v>635638.69999999995</v>
      </c>
      <c r="K365" s="19">
        <f t="shared" si="272"/>
        <v>635638.69999999995</v>
      </c>
    </row>
    <row r="366" spans="1:11" x14ac:dyDescent="0.25">
      <c r="A366" s="294"/>
      <c r="B366" s="18" t="s">
        <v>7</v>
      </c>
      <c r="C366" s="19"/>
      <c r="D366" s="19"/>
      <c r="E366" s="19"/>
      <c r="F366" s="19">
        <f>E366</f>
        <v>0</v>
      </c>
      <c r="G366" s="19">
        <f t="shared" ref="G366:K368" si="273">F366</f>
        <v>0</v>
      </c>
      <c r="H366" s="19">
        <f t="shared" si="273"/>
        <v>0</v>
      </c>
      <c r="I366" s="19">
        <f t="shared" si="273"/>
        <v>0</v>
      </c>
      <c r="J366" s="19">
        <f>I366</f>
        <v>0</v>
      </c>
      <c r="K366" s="19">
        <f t="shared" si="273"/>
        <v>0</v>
      </c>
    </row>
    <row r="367" spans="1:11" ht="30" x14ac:dyDescent="0.25">
      <c r="A367" s="294"/>
      <c r="B367" s="18" t="s">
        <v>303</v>
      </c>
      <c r="C367" s="19">
        <v>11</v>
      </c>
      <c r="D367" s="19">
        <f>C367</f>
        <v>11</v>
      </c>
      <c r="E367" s="19">
        <f t="shared" ref="E367:F368" si="274">D367</f>
        <v>11</v>
      </c>
      <c r="F367" s="19">
        <f t="shared" si="274"/>
        <v>11</v>
      </c>
      <c r="G367" s="19">
        <f t="shared" si="273"/>
        <v>11</v>
      </c>
      <c r="H367" s="19">
        <f t="shared" si="273"/>
        <v>11</v>
      </c>
      <c r="I367" s="19">
        <f t="shared" si="273"/>
        <v>11</v>
      </c>
      <c r="J367" s="19">
        <f t="shared" si="273"/>
        <v>11</v>
      </c>
      <c r="K367" s="19">
        <f t="shared" si="273"/>
        <v>11</v>
      </c>
    </row>
    <row r="368" spans="1:11" ht="66.75" customHeight="1" x14ac:dyDescent="0.25">
      <c r="A368" s="294"/>
      <c r="B368" s="18" t="s">
        <v>304</v>
      </c>
      <c r="C368" s="19">
        <v>32</v>
      </c>
      <c r="D368" s="19">
        <f>C368</f>
        <v>32</v>
      </c>
      <c r="E368" s="19">
        <f t="shared" si="274"/>
        <v>32</v>
      </c>
      <c r="F368" s="19">
        <f t="shared" si="274"/>
        <v>32</v>
      </c>
      <c r="G368" s="19">
        <f t="shared" si="273"/>
        <v>32</v>
      </c>
      <c r="H368" s="19">
        <f t="shared" si="273"/>
        <v>32</v>
      </c>
      <c r="I368" s="19">
        <f t="shared" si="273"/>
        <v>32</v>
      </c>
      <c r="J368" s="19">
        <f t="shared" si="273"/>
        <v>32</v>
      </c>
      <c r="K368" s="19">
        <f t="shared" si="273"/>
        <v>32</v>
      </c>
    </row>
    <row r="369" spans="1:13" x14ac:dyDescent="0.25">
      <c r="A369" s="287" t="s">
        <v>257</v>
      </c>
      <c r="B369" s="18" t="s">
        <v>3</v>
      </c>
      <c r="C369" s="19">
        <f>C370+C371</f>
        <v>345000</v>
      </c>
      <c r="D369" s="19">
        <f>D370+D371</f>
        <v>345000</v>
      </c>
      <c r="E369" s="19">
        <f t="shared" ref="E369:J369" si="275">E370+E371</f>
        <v>362858.7</v>
      </c>
      <c r="F369" s="19">
        <f t="shared" si="275"/>
        <v>362858.7</v>
      </c>
      <c r="G369" s="19">
        <f t="shared" si="275"/>
        <v>414175.4</v>
      </c>
      <c r="H369" s="19">
        <f>H370+H371</f>
        <v>389175.4</v>
      </c>
      <c r="I369" s="19">
        <f t="shared" si="275"/>
        <v>389175.4</v>
      </c>
      <c r="J369" s="19">
        <f t="shared" si="275"/>
        <v>635638.69999999995</v>
      </c>
      <c r="K369" s="19">
        <f>$J$369</f>
        <v>635638.69999999995</v>
      </c>
    </row>
    <row r="370" spans="1:13" x14ac:dyDescent="0.25">
      <c r="A370" s="288"/>
      <c r="B370" s="18" t="s">
        <v>6</v>
      </c>
      <c r="C370" s="19">
        <v>345000</v>
      </c>
      <c r="D370" s="19">
        <v>345000</v>
      </c>
      <c r="E370" s="19">
        <v>362858.7</v>
      </c>
      <c r="F370" s="19">
        <f>E370</f>
        <v>362858.7</v>
      </c>
      <c r="G370" s="19">
        <v>414175.4</v>
      </c>
      <c r="H370" s="19">
        <v>389175.4</v>
      </c>
      <c r="I370" s="19">
        <f t="shared" ref="I370:K370" si="276">H370</f>
        <v>389175.4</v>
      </c>
      <c r="J370" s="19">
        <v>635638.69999999995</v>
      </c>
      <c r="K370" s="19">
        <f t="shared" si="276"/>
        <v>635638.69999999995</v>
      </c>
    </row>
    <row r="371" spans="1:13" ht="48.75" customHeight="1" x14ac:dyDescent="0.25">
      <c r="A371" s="289"/>
      <c r="B371" s="18" t="s">
        <v>7</v>
      </c>
      <c r="C371" s="19"/>
      <c r="D371" s="19"/>
      <c r="E371" s="19"/>
      <c r="F371" s="19">
        <f>E371</f>
        <v>0</v>
      </c>
      <c r="G371" s="19">
        <f t="shared" ref="G371:K371" si="277">F371</f>
        <v>0</v>
      </c>
      <c r="H371" s="19">
        <f t="shared" si="277"/>
        <v>0</v>
      </c>
      <c r="I371" s="19">
        <f t="shared" si="277"/>
        <v>0</v>
      </c>
      <c r="J371" s="19">
        <f>I371</f>
        <v>0</v>
      </c>
      <c r="K371" s="19">
        <f t="shared" si="277"/>
        <v>0</v>
      </c>
    </row>
    <row r="372" spans="1:13" ht="15.75" customHeight="1" x14ac:dyDescent="0.25">
      <c r="G372" s="65" t="s">
        <v>374</v>
      </c>
      <c r="H372" s="79"/>
      <c r="I372" s="100"/>
      <c r="K372" s="45"/>
    </row>
    <row r="373" spans="1:13" x14ac:dyDescent="0.25">
      <c r="A373" s="13" t="s">
        <v>703</v>
      </c>
      <c r="G373" s="65"/>
      <c r="H373" s="79"/>
      <c r="I373" s="100"/>
      <c r="K373" s="45"/>
      <c r="L373" s="45"/>
      <c r="M373" s="65" t="s">
        <v>374</v>
      </c>
    </row>
    <row r="374" spans="1:13" x14ac:dyDescent="0.25">
      <c r="G374" s="65"/>
      <c r="H374" s="79"/>
      <c r="I374" s="100"/>
      <c r="K374" s="45"/>
      <c r="L374" s="45"/>
      <c r="M374" s="65"/>
    </row>
    <row r="375" spans="1:13" x14ac:dyDescent="0.25">
      <c r="A375" s="13" t="s">
        <v>369</v>
      </c>
      <c r="G375" s="65"/>
      <c r="H375" s="79"/>
      <c r="I375" s="100"/>
      <c r="K375" s="45"/>
      <c r="L375" s="45"/>
      <c r="M375" s="65"/>
    </row>
    <row r="376" spans="1:13" x14ac:dyDescent="0.25">
      <c r="G376" s="65" t="s">
        <v>370</v>
      </c>
      <c r="H376" s="79"/>
      <c r="I376" s="100"/>
      <c r="K376" s="45"/>
      <c r="L376" s="45"/>
      <c r="M376" s="65"/>
    </row>
    <row r="377" spans="1:13" x14ac:dyDescent="0.25">
      <c r="A377" s="13" t="s">
        <v>704</v>
      </c>
      <c r="G377" s="65"/>
      <c r="H377" s="79"/>
      <c r="I377" s="100"/>
      <c r="K377" s="45"/>
      <c r="L377" s="45"/>
      <c r="M377" s="65" t="s">
        <v>370</v>
      </c>
    </row>
    <row r="378" spans="1:13" x14ac:dyDescent="0.25">
      <c r="B378" s="56"/>
      <c r="C378" s="56"/>
      <c r="D378" s="56"/>
      <c r="E378" s="56"/>
      <c r="F378" s="56"/>
      <c r="G378" s="91" t="s">
        <v>372</v>
      </c>
      <c r="H378" s="56"/>
      <c r="I378" s="27"/>
      <c r="J378" s="27"/>
      <c r="K378" s="27"/>
      <c r="L378" s="45"/>
      <c r="M378" s="65"/>
    </row>
    <row r="379" spans="1:13" s="27" customFormat="1" x14ac:dyDescent="0.25">
      <c r="A379" s="2" t="s">
        <v>699</v>
      </c>
      <c r="B379" s="56"/>
      <c r="C379" s="56"/>
      <c r="D379" s="56"/>
      <c r="E379" s="56"/>
      <c r="F379" s="56"/>
      <c r="H379" s="56"/>
      <c r="I379" s="91"/>
      <c r="M379" s="91" t="s">
        <v>372</v>
      </c>
    </row>
    <row r="380" spans="1:13" s="27" customFormat="1" x14ac:dyDescent="0.25">
      <c r="A380" s="2" t="s">
        <v>700</v>
      </c>
      <c r="B380" s="13"/>
      <c r="C380" s="13"/>
      <c r="D380" s="13"/>
      <c r="E380" s="13"/>
      <c r="F380" s="13"/>
      <c r="G380" s="65"/>
      <c r="H380" s="79"/>
      <c r="I380" s="100"/>
      <c r="J380" s="13"/>
      <c r="K380" s="45"/>
    </row>
    <row r="381" spans="1:13" x14ac:dyDescent="0.25">
      <c r="B381" s="56"/>
      <c r="C381" s="56"/>
      <c r="D381" s="56"/>
      <c r="E381" s="56"/>
      <c r="F381" s="56"/>
      <c r="G381" s="27"/>
      <c r="H381" s="56"/>
      <c r="I381" s="91"/>
      <c r="J381" s="27"/>
      <c r="K381" s="27"/>
      <c r="L381" s="45"/>
      <c r="M381" s="65"/>
    </row>
    <row r="382" spans="1:13" s="27" customFormat="1" x14ac:dyDescent="0.25">
      <c r="A382" s="2" t="s">
        <v>371</v>
      </c>
      <c r="B382" s="56"/>
      <c r="C382" s="56"/>
      <c r="D382" s="56"/>
      <c r="E382" s="56"/>
      <c r="F382" s="56"/>
      <c r="H382" s="56"/>
      <c r="I382" s="91"/>
    </row>
    <row r="383" spans="1:13" s="27" customFormat="1" x14ac:dyDescent="0.25">
      <c r="A383" s="2"/>
      <c r="B383" s="56"/>
      <c r="C383" s="56"/>
      <c r="D383" s="56"/>
      <c r="E383" s="56"/>
      <c r="F383" s="56"/>
      <c r="H383" s="56"/>
      <c r="I383" s="91"/>
    </row>
    <row r="384" spans="1:13" s="27" customFormat="1" x14ac:dyDescent="0.25">
      <c r="A384" s="2" t="s">
        <v>705</v>
      </c>
      <c r="B384" s="56"/>
      <c r="C384" s="56"/>
      <c r="D384" s="56"/>
      <c r="E384" s="56"/>
      <c r="F384" s="56"/>
      <c r="G384" s="91" t="s">
        <v>375</v>
      </c>
      <c r="H384" s="56"/>
      <c r="I384" s="91"/>
    </row>
    <row r="385" spans="1:13" s="27" customFormat="1" x14ac:dyDescent="0.25">
      <c r="A385" s="2" t="s">
        <v>706</v>
      </c>
      <c r="B385" s="56"/>
      <c r="C385" s="56"/>
      <c r="D385" s="56"/>
      <c r="E385" s="56"/>
      <c r="F385" s="56"/>
      <c r="H385" s="56"/>
      <c r="I385" s="91"/>
      <c r="M385" s="91" t="s">
        <v>375</v>
      </c>
    </row>
    <row r="386" spans="1:13" s="27" customFormat="1" x14ac:dyDescent="0.25">
      <c r="A386" s="2"/>
      <c r="B386" s="56"/>
      <c r="C386" s="56"/>
      <c r="D386" s="56"/>
      <c r="E386" s="56"/>
      <c r="F386" s="56"/>
      <c r="G386" s="91" t="s">
        <v>702</v>
      </c>
      <c r="H386" s="56"/>
    </row>
    <row r="387" spans="1:13" s="27" customFormat="1" x14ac:dyDescent="0.25">
      <c r="A387" s="2" t="s">
        <v>701</v>
      </c>
      <c r="B387" s="56"/>
      <c r="C387" s="56"/>
      <c r="D387" s="56"/>
      <c r="E387" s="56"/>
      <c r="F387" s="56"/>
      <c r="G387" s="91"/>
      <c r="H387" s="56"/>
      <c r="M387" s="91" t="s">
        <v>702</v>
      </c>
    </row>
    <row r="388" spans="1:13" s="27" customFormat="1" x14ac:dyDescent="0.25">
      <c r="A388" s="2" t="s">
        <v>700</v>
      </c>
      <c r="B388" s="56"/>
      <c r="C388" s="56"/>
      <c r="D388" s="56"/>
      <c r="E388" s="56"/>
      <c r="F388" s="56"/>
      <c r="G388" s="91"/>
      <c r="H388" s="56"/>
      <c r="M388" s="91"/>
    </row>
    <row r="389" spans="1:13" s="27" customFormat="1" x14ac:dyDescent="0.25">
      <c r="A389" s="2"/>
      <c r="B389" s="56"/>
      <c r="C389" s="56"/>
      <c r="D389" s="56"/>
      <c r="E389" s="56"/>
      <c r="F389" s="56"/>
      <c r="G389" s="91" t="s">
        <v>373</v>
      </c>
      <c r="H389" s="56"/>
      <c r="M389" s="91"/>
    </row>
    <row r="390" spans="1:13" s="27" customFormat="1" x14ac:dyDescent="0.25">
      <c r="A390" s="2" t="s">
        <v>367</v>
      </c>
      <c r="B390" s="56"/>
      <c r="C390" s="56"/>
      <c r="D390" s="56"/>
      <c r="E390" s="56"/>
      <c r="F390" s="56"/>
      <c r="G390" s="91"/>
      <c r="H390" s="56"/>
      <c r="M390" s="91" t="s">
        <v>373</v>
      </c>
    </row>
    <row r="391" spans="1:13" s="27" customFormat="1" x14ac:dyDescent="0.25">
      <c r="A391" s="2"/>
      <c r="B391" s="56"/>
      <c r="C391" s="56"/>
      <c r="D391" s="56"/>
      <c r="E391" s="56"/>
      <c r="F391" s="56"/>
      <c r="G391" s="91" t="s">
        <v>368</v>
      </c>
      <c r="H391" s="56"/>
      <c r="M391" s="91"/>
    </row>
    <row r="392" spans="1:13" s="27" customFormat="1" x14ac:dyDescent="0.25">
      <c r="A392" s="2" t="s">
        <v>367</v>
      </c>
      <c r="B392" s="13"/>
      <c r="C392" s="13"/>
      <c r="D392" s="13"/>
      <c r="E392" s="13"/>
      <c r="F392" s="13"/>
      <c r="G392" s="13"/>
      <c r="H392" s="13"/>
      <c r="I392" s="13"/>
      <c r="J392" s="13"/>
      <c r="K392" s="13"/>
      <c r="M392" s="91" t="s">
        <v>368</v>
      </c>
    </row>
  </sheetData>
  <mergeCells count="85">
    <mergeCell ref="C4:K4"/>
    <mergeCell ref="A2:J2"/>
    <mergeCell ref="A7:A25"/>
    <mergeCell ref="A361:A363"/>
    <mergeCell ref="A101:A103"/>
    <mergeCell ref="A26:A51"/>
    <mergeCell ref="A52:A55"/>
    <mergeCell ref="A56:A58"/>
    <mergeCell ref="A59:A61"/>
    <mergeCell ref="A4:A5"/>
    <mergeCell ref="B4:B5"/>
    <mergeCell ref="A88:A91"/>
    <mergeCell ref="A92:A94"/>
    <mergeCell ref="A95:A97"/>
    <mergeCell ref="A98:A100"/>
    <mergeCell ref="A62:A64"/>
    <mergeCell ref="A66:A87"/>
    <mergeCell ref="A104:A106"/>
    <mergeCell ref="A107:A109"/>
    <mergeCell ref="A110:A112"/>
    <mergeCell ref="A113:A115"/>
    <mergeCell ref="A116:A118"/>
    <mergeCell ref="A119:A121"/>
    <mergeCell ref="A122:A125"/>
    <mergeCell ref="A126:A128"/>
    <mergeCell ref="A129:A131"/>
    <mergeCell ref="A132:A135"/>
    <mergeCell ref="A155:A157"/>
    <mergeCell ref="A158:A170"/>
    <mergeCell ref="A171:A176"/>
    <mergeCell ref="A136:A138"/>
    <mergeCell ref="A139:A141"/>
    <mergeCell ref="A142:A144"/>
    <mergeCell ref="A145:A149"/>
    <mergeCell ref="A150:A154"/>
    <mergeCell ref="A187:A189"/>
    <mergeCell ref="A190:A192"/>
    <mergeCell ref="A193:A195"/>
    <mergeCell ref="A196:A198"/>
    <mergeCell ref="A177:A179"/>
    <mergeCell ref="A180:A182"/>
    <mergeCell ref="A183:A186"/>
    <mergeCell ref="A199:A201"/>
    <mergeCell ref="A202:A207"/>
    <mergeCell ref="A208:A213"/>
    <mergeCell ref="A214:A216"/>
    <mergeCell ref="A217:A221"/>
    <mergeCell ref="A222:A226"/>
    <mergeCell ref="A227:A229"/>
    <mergeCell ref="A230:A239"/>
    <mergeCell ref="A240:A244"/>
    <mergeCell ref="A245:A247"/>
    <mergeCell ref="A271:A273"/>
    <mergeCell ref="A274:A276"/>
    <mergeCell ref="A277:A279"/>
    <mergeCell ref="A280:A282"/>
    <mergeCell ref="A248:A250"/>
    <mergeCell ref="A251:A253"/>
    <mergeCell ref="A254:A260"/>
    <mergeCell ref="A261:A264"/>
    <mergeCell ref="A265:A267"/>
    <mergeCell ref="A309:A311"/>
    <mergeCell ref="A312:A315"/>
    <mergeCell ref="A316:A320"/>
    <mergeCell ref="A321:A323"/>
    <mergeCell ref="A283:A287"/>
    <mergeCell ref="A292:A294"/>
    <mergeCell ref="A295:A301"/>
    <mergeCell ref="A302:A305"/>
    <mergeCell ref="A369:A371"/>
    <mergeCell ref="A268:A270"/>
    <mergeCell ref="A351:A353"/>
    <mergeCell ref="A354:A357"/>
    <mergeCell ref="A358:A360"/>
    <mergeCell ref="A364:A368"/>
    <mergeCell ref="A336:A338"/>
    <mergeCell ref="A339:A341"/>
    <mergeCell ref="A342:A344"/>
    <mergeCell ref="A345:A347"/>
    <mergeCell ref="A348:A350"/>
    <mergeCell ref="A324:A326"/>
    <mergeCell ref="A327:A329"/>
    <mergeCell ref="A330:A332"/>
    <mergeCell ref="A333:A335"/>
    <mergeCell ref="A306:A308"/>
  </mergeCells>
  <pageMargins left="0.15748031496062992" right="0.15748031496062992" top="0.15748031496062992" bottom="0.15748031496062992" header="0.31496062992125984" footer="0.31496062992125984"/>
  <pageSetup paperSize="9" scale="50" orientation="landscape" r:id="rId1"/>
  <rowBreaks count="6" manualBreakCount="6">
    <brk id="75" max="10" man="1"/>
    <brk id="213" max="10" man="1"/>
    <brk id="247" max="10" man="1"/>
    <brk id="273" max="10" man="1"/>
    <brk id="338" max="10" man="1"/>
    <brk id="37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Отчет ЦП новое</vt:lpstr>
      <vt:lpstr>Отчет по мероприятиям</vt:lpstr>
      <vt:lpstr>Объекты кап. строительства</vt:lpstr>
      <vt:lpstr>Инф-я о реализации в МО</vt:lpstr>
      <vt:lpstr>Направления и объемы фин-я</vt:lpstr>
      <vt:lpstr>Информация к пояснительной</vt:lpstr>
      <vt:lpstr>'Информация к пояснительной'!Заголовки_для_печати</vt:lpstr>
      <vt:lpstr>'Отчет по мероприятиям'!Заголовки_для_печати</vt:lpstr>
      <vt:lpstr>'Отчет ЦП новое'!Заголовки_для_печати</vt:lpstr>
      <vt:lpstr>'Информация к пояснительной'!Область_печати</vt:lpstr>
      <vt:lpstr>'Инф-я о реализации в МО'!Область_печати</vt:lpstr>
      <vt:lpstr>'Направления и объемы фин-я'!Область_печати</vt:lpstr>
      <vt:lpstr>'Объекты кап. строительства'!Область_печати</vt:lpstr>
      <vt:lpstr>'Отчет ЦП новое'!Область_печати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s.lyubimova</dc:creator>
  <cp:lastModifiedBy>Ирина В. Зуева</cp:lastModifiedBy>
  <cp:lastPrinted>2017-03-13T11:10:08Z</cp:lastPrinted>
  <dcterms:created xsi:type="dcterms:W3CDTF">2015-01-15T06:43:45Z</dcterms:created>
  <dcterms:modified xsi:type="dcterms:W3CDTF">2017-03-21T02:06:27Z</dcterms:modified>
</cp:coreProperties>
</file>